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nnetapp01\asddata\DSGA2\!!Secure Data\SFR\2019\KS5\October\Final tables\"/>
    </mc:Choice>
  </mc:AlternateContent>
  <bookViews>
    <workbookView xWindow="-11970" yWindow="-16320" windowWidth="28110" windowHeight="16440" tabRatio="686"/>
  </bookViews>
  <sheets>
    <sheet name="Contents" sheetId="33" r:id="rId1"/>
    <sheet name="Table_1a" sheetId="147" r:id="rId2"/>
    <sheet name="Table_1a_females" sheetId="148" r:id="rId3"/>
    <sheet name="Table_1a_males" sheetId="149" r:id="rId4"/>
    <sheet name="Table_1b" sheetId="150" r:id="rId5"/>
    <sheet name="Table 1a - old" sheetId="2" state="hidden" r:id="rId6"/>
    <sheet name="Table 1a females old" sheetId="4" state="hidden" r:id="rId7"/>
    <sheet name="Table 1a males old" sheetId="5" state="hidden" r:id="rId8"/>
    <sheet name="Table 1b old" sheetId="36" state="hidden" r:id="rId9"/>
    <sheet name="SQL_1c_instnum" sheetId="58" state="hidden" r:id="rId10"/>
    <sheet name="Table 1c - old" sheetId="6" state="hidden" r:id="rId11"/>
    <sheet name="Table 2a old" sheetId="7" state="hidden" r:id="rId12"/>
    <sheet name="Table 2a females old" sheetId="8" state="hidden" r:id="rId13"/>
    <sheet name="Table 2a males old" sheetId="9" state="hidden" r:id="rId14"/>
    <sheet name="SQL_T2b" sheetId="53" state="hidden" r:id="rId15"/>
    <sheet name="SQL_T2b_2016" sheetId="54" state="hidden" r:id="rId16"/>
    <sheet name="Table 2b old" sheetId="13" state="hidden" r:id="rId17"/>
    <sheet name="Table 2b females old" sheetId="14" state="hidden" r:id="rId18"/>
    <sheet name="Table 2b males old" sheetId="15" state="hidden" r:id="rId19"/>
    <sheet name="Table 2c old" sheetId="10" state="hidden" r:id="rId20"/>
    <sheet name="Table 2c females old" sheetId="11" state="hidden" r:id="rId21"/>
    <sheet name="Table 2c males old" sheetId="12" state="hidden" r:id="rId22"/>
    <sheet name="Table 3a old" sheetId="18" state="hidden" r:id="rId23"/>
    <sheet name="Table 3a females old" sheetId="19" state="hidden" r:id="rId24"/>
    <sheet name="Table 3a males old" sheetId="20" state="hidden" r:id="rId25"/>
    <sheet name="SQL-3b - old" sheetId="51" state="hidden" r:id="rId26"/>
    <sheet name="SQL-3b_2016 - old" sheetId="52" state="hidden" r:id="rId27"/>
    <sheet name="Table 3b - old" sheetId="21" state="hidden" r:id="rId28"/>
    <sheet name="Table 3b females - old" sheetId="22" state="hidden" r:id="rId29"/>
    <sheet name="Table 3b males - old" sheetId="23" state="hidden" r:id="rId30"/>
    <sheet name="Table 4a old" sheetId="24" state="hidden" r:id="rId31"/>
    <sheet name="Table 4b old" sheetId="25" state="hidden" r:id="rId32"/>
    <sheet name="Table 5a old" sheetId="26" state="hidden" r:id="rId33"/>
    <sheet name="SQL - Gender split table 8a" sheetId="101" state="hidden" r:id="rId34"/>
    <sheet name="Table_1c" sheetId="151" r:id="rId35"/>
    <sheet name="List_of_A_and_AS_level_subjects" sheetId="146" r:id="rId36"/>
    <sheet name="Table_2a" sheetId="132" r:id="rId37"/>
    <sheet name="Table_2a_female" sheetId="133" r:id="rId38"/>
    <sheet name="Table_2a_male" sheetId="134" r:id="rId39"/>
    <sheet name="Table_2b" sheetId="135" r:id="rId40"/>
    <sheet name="Table 2b_female" sheetId="136" r:id="rId41"/>
    <sheet name="Table 2b_male" sheetId="137" r:id="rId42"/>
    <sheet name="Table_2c" sheetId="139" r:id="rId43"/>
    <sheet name="Table 2c_female" sheetId="140" r:id="rId44"/>
    <sheet name="Table 2c_male" sheetId="141" r:id="rId45"/>
    <sheet name="Table_2d" sheetId="142" r:id="rId46"/>
    <sheet name="Table_3a" sheetId="138" r:id="rId47"/>
    <sheet name="Table_3a_female" sheetId="125" r:id="rId48"/>
    <sheet name="Table_3a_male" sheetId="126" r:id="rId49"/>
    <sheet name="Table_3b" sheetId="131" r:id="rId50"/>
    <sheet name="Table_3b_female" sheetId="129" r:id="rId51"/>
    <sheet name="Table_3b_male" sheetId="130" r:id="rId52"/>
    <sheet name="Table_4" sheetId="127" r:id="rId53"/>
    <sheet name="Table_5" sheetId="128" r:id="rId54"/>
    <sheet name="Table 8a - old 2" sheetId="103" state="hidden" r:id="rId55"/>
    <sheet name="Table 8a - old" sheetId="104" state="hidden" r:id="rId56"/>
    <sheet name="SQL - Gender split table 8b" sheetId="105" state="hidden" r:id="rId57"/>
    <sheet name="Table_6a" sheetId="117" r:id="rId58"/>
    <sheet name="Table_6b" sheetId="116" r:id="rId59"/>
    <sheet name="Table 8b - old2" sheetId="107" state="hidden" r:id="rId60"/>
    <sheet name="Table 8b - old" sheetId="108" state="hidden" r:id="rId61"/>
  </sheets>
  <externalReferences>
    <externalReference r:id="rId62"/>
  </externalReferences>
  <definedNames>
    <definedName name="_xlnm._FilterDatabase" localSheetId="25" hidden="1">'SQL-3b - old'!$A$2:$AA$77</definedName>
    <definedName name="_xlnm._FilterDatabase" localSheetId="26" hidden="1">'SQL-3b_2016 - old'!$A$2:$AA$77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151" l="1"/>
  <c r="Z24" i="151"/>
  <c r="Z23" i="151"/>
  <c r="Z21" i="151"/>
  <c r="Z19" i="151"/>
  <c r="Z18" i="151"/>
  <c r="Z17" i="151"/>
  <c r="Z15" i="151"/>
  <c r="Z13" i="151"/>
  <c r="Z12" i="151"/>
  <c r="Z11" i="151"/>
  <c r="Z9" i="151"/>
  <c r="P25" i="151"/>
  <c r="P24" i="151"/>
  <c r="P23" i="151"/>
  <c r="P21" i="151"/>
  <c r="P19" i="151"/>
  <c r="P18" i="151"/>
  <c r="P17" i="151"/>
  <c r="P15" i="151"/>
  <c r="P13" i="151"/>
  <c r="P12" i="151"/>
  <c r="P11" i="151"/>
  <c r="P9" i="151"/>
  <c r="L11" i="151"/>
  <c r="L12" i="151"/>
  <c r="L13" i="151"/>
  <c r="L15" i="151"/>
  <c r="L17" i="151"/>
  <c r="L18" i="151"/>
  <c r="L19" i="151"/>
  <c r="L21" i="151"/>
  <c r="L23" i="151"/>
  <c r="L24" i="151"/>
  <c r="L25" i="151"/>
  <c r="L9" i="151"/>
  <c r="H24" i="101" l="1"/>
  <c r="M19" i="107" l="1"/>
  <c r="L19" i="107"/>
  <c r="I19" i="107"/>
  <c r="H19" i="107"/>
  <c r="E19" i="107"/>
  <c r="D19" i="107"/>
  <c r="M18" i="107"/>
  <c r="L18" i="107"/>
  <c r="I18" i="107"/>
  <c r="H18" i="107"/>
  <c r="E18" i="107"/>
  <c r="D18" i="107"/>
  <c r="M17" i="107"/>
  <c r="L17" i="107"/>
  <c r="K17" i="107"/>
  <c r="I17" i="107"/>
  <c r="H17" i="107"/>
  <c r="G17" i="107"/>
  <c r="E17" i="107"/>
  <c r="D17" i="107"/>
  <c r="C17" i="107"/>
  <c r="Q78" i="105"/>
  <c r="Q77" i="105"/>
  <c r="Q76" i="105"/>
  <c r="Q75" i="105"/>
  <c r="Q74" i="105"/>
  <c r="Q73" i="105"/>
  <c r="Q72" i="105"/>
  <c r="Q71" i="105"/>
  <c r="Q70" i="105"/>
  <c r="Q69" i="105"/>
  <c r="I69" i="105"/>
  <c r="E25" i="107" s="1"/>
  <c r="H69" i="105"/>
  <c r="D25" i="107" s="1"/>
  <c r="G69" i="105"/>
  <c r="Q68" i="105"/>
  <c r="H68" i="105"/>
  <c r="D28" i="107" s="1"/>
  <c r="Q67" i="105"/>
  <c r="H67" i="105"/>
  <c r="D31" i="107" s="1"/>
  <c r="Q66" i="105"/>
  <c r="Q65" i="105"/>
  <c r="Q64" i="105"/>
  <c r="Q63" i="105"/>
  <c r="H63" i="105"/>
  <c r="Q62" i="105"/>
  <c r="H62" i="105"/>
  <c r="Q61" i="105"/>
  <c r="H61" i="105"/>
  <c r="G61" i="105"/>
  <c r="Q60" i="105"/>
  <c r="H60" i="105"/>
  <c r="Q59" i="105"/>
  <c r="H59" i="105"/>
  <c r="D10" i="107" s="1"/>
  <c r="Q58" i="105"/>
  <c r="H58" i="105"/>
  <c r="D9" i="107" s="1"/>
  <c r="G58" i="105"/>
  <c r="C9" i="107" s="1"/>
  <c r="Q57" i="105"/>
  <c r="H57" i="105"/>
  <c r="Q56" i="105"/>
  <c r="H56" i="105"/>
  <c r="D14" i="107" s="1"/>
  <c r="Q55" i="105"/>
  <c r="H55" i="105"/>
  <c r="G55" i="105"/>
  <c r="C13" i="107" s="1"/>
  <c r="Q54" i="105"/>
  <c r="H54" i="105"/>
  <c r="G54" i="105"/>
  <c r="C26" i="107" s="1"/>
  <c r="Q53" i="105"/>
  <c r="H53" i="105"/>
  <c r="G53" i="105"/>
  <c r="G68" i="105" s="1"/>
  <c r="C28" i="107" s="1"/>
  <c r="Q52" i="105"/>
  <c r="H52" i="105"/>
  <c r="Q51" i="105"/>
  <c r="H51" i="105"/>
  <c r="D34" i="107" s="1"/>
  <c r="Q50" i="105"/>
  <c r="H50" i="105"/>
  <c r="D33" i="107" s="1"/>
  <c r="Q49" i="105"/>
  <c r="I49" i="105"/>
  <c r="H49" i="105"/>
  <c r="G49" i="105"/>
  <c r="C32" i="107" s="1"/>
  <c r="Q48" i="105"/>
  <c r="Q47" i="105"/>
  <c r="H47" i="105"/>
  <c r="G47" i="105"/>
  <c r="G25" i="107" s="1"/>
  <c r="Q46" i="105"/>
  <c r="H46" i="105"/>
  <c r="H28" i="107" s="1"/>
  <c r="Q45" i="105"/>
  <c r="H45" i="105"/>
  <c r="Q44" i="105"/>
  <c r="Q43" i="105"/>
  <c r="Q42" i="105"/>
  <c r="Q41" i="105"/>
  <c r="H41" i="105"/>
  <c r="W40" i="105"/>
  <c r="Q40" i="105"/>
  <c r="H40" i="105"/>
  <c r="H22" i="107" s="1"/>
  <c r="Q39" i="105"/>
  <c r="H39" i="105"/>
  <c r="G39" i="105"/>
  <c r="G21" i="107" s="1"/>
  <c r="Q38" i="105"/>
  <c r="H38" i="105"/>
  <c r="Q37" i="105"/>
  <c r="H37" i="105"/>
  <c r="H10" i="107" s="1"/>
  <c r="Q36" i="105"/>
  <c r="H36" i="105"/>
  <c r="G36" i="105"/>
  <c r="G9" i="107" s="1"/>
  <c r="Q35" i="105"/>
  <c r="H35" i="105"/>
  <c r="H15" i="107" s="1"/>
  <c r="Q34" i="105"/>
  <c r="H34" i="105"/>
  <c r="Q33" i="105"/>
  <c r="H33" i="105"/>
  <c r="H13" i="107" s="1"/>
  <c r="G33" i="105"/>
  <c r="I35" i="105" s="1"/>
  <c r="I15" i="107" s="1"/>
  <c r="Q32" i="105"/>
  <c r="H32" i="105"/>
  <c r="G32" i="105"/>
  <c r="Q31" i="105"/>
  <c r="H31" i="105"/>
  <c r="G31" i="105"/>
  <c r="G46" i="105" s="1"/>
  <c r="G28" i="107" s="1"/>
  <c r="Q30" i="105"/>
  <c r="H30" i="105"/>
  <c r="Q29" i="105"/>
  <c r="H29" i="105"/>
  <c r="H34" i="107" s="1"/>
  <c r="Q28" i="105"/>
  <c r="H28" i="105"/>
  <c r="I28" i="105" s="1"/>
  <c r="Q27" i="105"/>
  <c r="H27" i="105"/>
  <c r="H32" i="107" s="1"/>
  <c r="G27" i="105"/>
  <c r="Q26" i="105"/>
  <c r="Q25" i="105"/>
  <c r="H25" i="105"/>
  <c r="L25" i="107" s="1"/>
  <c r="G25" i="105"/>
  <c r="K25" i="107" s="1"/>
  <c r="Q24" i="105"/>
  <c r="H24" i="105"/>
  <c r="L28" i="107" s="1"/>
  <c r="Q23" i="105"/>
  <c r="H23" i="105"/>
  <c r="L31" i="107" s="1"/>
  <c r="Q22" i="105"/>
  <c r="Q21" i="105"/>
  <c r="Q20" i="105"/>
  <c r="Q19" i="105"/>
  <c r="H19" i="105"/>
  <c r="L23" i="107" s="1"/>
  <c r="Q18" i="105"/>
  <c r="H18" i="105"/>
  <c r="W17" i="105"/>
  <c r="Q17" i="105"/>
  <c r="H17" i="105"/>
  <c r="L21" i="107" s="1"/>
  <c r="G17" i="105"/>
  <c r="K21" i="107" s="1"/>
  <c r="Q16" i="105"/>
  <c r="H16" i="105"/>
  <c r="L11" i="107" s="1"/>
  <c r="Q15" i="105"/>
  <c r="H15" i="105"/>
  <c r="Q14" i="105"/>
  <c r="H14" i="105"/>
  <c r="L9" i="107" s="1"/>
  <c r="G14" i="105"/>
  <c r="Q13" i="105"/>
  <c r="H13" i="105"/>
  <c r="Q12" i="105"/>
  <c r="H12" i="105"/>
  <c r="L14" i="107" s="1"/>
  <c r="Q11" i="105"/>
  <c r="H11" i="105"/>
  <c r="G11" i="105"/>
  <c r="Q10" i="105"/>
  <c r="H10" i="105"/>
  <c r="G10" i="105"/>
  <c r="Q9" i="105"/>
  <c r="H9" i="105"/>
  <c r="L29" i="107" s="1"/>
  <c r="G9" i="105"/>
  <c r="Q8" i="105"/>
  <c r="H8" i="105"/>
  <c r="L35" i="107" s="1"/>
  <c r="Q7" i="105"/>
  <c r="H7" i="105"/>
  <c r="Q6" i="105"/>
  <c r="H6" i="105"/>
  <c r="L33" i="107" s="1"/>
  <c r="Q5" i="105"/>
  <c r="H5" i="105"/>
  <c r="G5" i="105"/>
  <c r="G23" i="105" s="1"/>
  <c r="K31" i="107" s="1"/>
  <c r="Q4" i="105"/>
  <c r="M19" i="103"/>
  <c r="L19" i="103"/>
  <c r="I19" i="103"/>
  <c r="H19" i="103"/>
  <c r="E19" i="103"/>
  <c r="D19" i="103"/>
  <c r="M18" i="103"/>
  <c r="L18" i="103"/>
  <c r="I18" i="103"/>
  <c r="H18" i="103"/>
  <c r="E18" i="103"/>
  <c r="D18" i="103"/>
  <c r="M17" i="103"/>
  <c r="L17" i="103"/>
  <c r="K17" i="103"/>
  <c r="I17" i="103"/>
  <c r="H17" i="103"/>
  <c r="G17" i="103"/>
  <c r="E17" i="103"/>
  <c r="D17" i="103"/>
  <c r="C17" i="103"/>
  <c r="M11" i="103"/>
  <c r="L11" i="103"/>
  <c r="I11" i="103"/>
  <c r="H11" i="103"/>
  <c r="E11" i="103"/>
  <c r="D11" i="103"/>
  <c r="M10" i="103"/>
  <c r="L10" i="103"/>
  <c r="I10" i="103"/>
  <c r="H10" i="103"/>
  <c r="E10" i="103"/>
  <c r="D10" i="103"/>
  <c r="M9" i="103"/>
  <c r="L9" i="103"/>
  <c r="K9" i="103"/>
  <c r="I9" i="103"/>
  <c r="H9" i="103"/>
  <c r="G9" i="103"/>
  <c r="E9" i="103"/>
  <c r="D9" i="103"/>
  <c r="C9" i="103"/>
  <c r="H71" i="101"/>
  <c r="D25" i="103" s="1"/>
  <c r="G71" i="101"/>
  <c r="H70" i="101"/>
  <c r="D28" i="103" s="1"/>
  <c r="H69" i="101"/>
  <c r="H65" i="101"/>
  <c r="D23" i="103" s="1"/>
  <c r="H64" i="101"/>
  <c r="H63" i="101"/>
  <c r="G63" i="101"/>
  <c r="C21" i="103" s="1"/>
  <c r="H59" i="101"/>
  <c r="D15" i="103" s="1"/>
  <c r="H58" i="101"/>
  <c r="H57" i="101"/>
  <c r="D13" i="103" s="1"/>
  <c r="G57" i="101"/>
  <c r="H56" i="101"/>
  <c r="D26" i="103" s="1"/>
  <c r="G56" i="101"/>
  <c r="C26" i="103" s="1"/>
  <c r="H55" i="101"/>
  <c r="G55" i="101"/>
  <c r="C29" i="103" s="1"/>
  <c r="H54" i="101"/>
  <c r="H53" i="101"/>
  <c r="H52" i="101"/>
  <c r="H51" i="101"/>
  <c r="D32" i="103" s="1"/>
  <c r="G51" i="101"/>
  <c r="I48" i="101"/>
  <c r="H47" i="101"/>
  <c r="H25" i="103" s="1"/>
  <c r="G47" i="101"/>
  <c r="G25" i="103" s="1"/>
  <c r="H46" i="101"/>
  <c r="H45" i="101"/>
  <c r="H31" i="103" s="1"/>
  <c r="H41" i="101"/>
  <c r="H23" i="103" s="1"/>
  <c r="H40" i="101"/>
  <c r="H39" i="101"/>
  <c r="H21" i="103" s="1"/>
  <c r="G39" i="101"/>
  <c r="H35" i="101"/>
  <c r="I35" i="101" s="1"/>
  <c r="H34" i="101"/>
  <c r="I34" i="101" s="1"/>
  <c r="I14" i="103" s="1"/>
  <c r="H33" i="101"/>
  <c r="H13" i="103" s="1"/>
  <c r="G33" i="101"/>
  <c r="G13" i="103" s="1"/>
  <c r="H32" i="101"/>
  <c r="H26" i="103" s="1"/>
  <c r="G32" i="101"/>
  <c r="G26" i="103" s="1"/>
  <c r="H31" i="101"/>
  <c r="G31" i="101"/>
  <c r="H30" i="101"/>
  <c r="H35" i="103" s="1"/>
  <c r="H29" i="101"/>
  <c r="H34" i="103" s="1"/>
  <c r="H28" i="101"/>
  <c r="H33" i="103" s="1"/>
  <c r="H27" i="101"/>
  <c r="G27" i="101"/>
  <c r="I26" i="101"/>
  <c r="H25" i="101"/>
  <c r="G25" i="101"/>
  <c r="K25" i="103" s="1"/>
  <c r="H23" i="101"/>
  <c r="L31" i="103" s="1"/>
  <c r="H19" i="101"/>
  <c r="L23" i="103" s="1"/>
  <c r="H18" i="101"/>
  <c r="H17" i="101"/>
  <c r="L21" i="103" s="1"/>
  <c r="G17" i="101"/>
  <c r="K21" i="103" s="1"/>
  <c r="H13" i="101"/>
  <c r="L15" i="103" s="1"/>
  <c r="H12" i="101"/>
  <c r="H11" i="101"/>
  <c r="L13" i="103" s="1"/>
  <c r="G11" i="101"/>
  <c r="K13" i="103" s="1"/>
  <c r="H10" i="101"/>
  <c r="L26" i="103" s="1"/>
  <c r="G10" i="101"/>
  <c r="H9" i="101"/>
  <c r="L29" i="103" s="1"/>
  <c r="G9" i="101"/>
  <c r="G24" i="101" s="1"/>
  <c r="K28" i="103" s="1"/>
  <c r="H8" i="101"/>
  <c r="L35" i="103" s="1"/>
  <c r="H7" i="101"/>
  <c r="L34" i="103" s="1"/>
  <c r="H6" i="101"/>
  <c r="L33" i="103" s="1"/>
  <c r="H5" i="101"/>
  <c r="G5" i="101"/>
  <c r="K32" i="103" s="1"/>
  <c r="I27" i="101" l="1"/>
  <c r="I53" i="101"/>
  <c r="I51" i="101"/>
  <c r="E32" i="103" s="1"/>
  <c r="I5" i="105"/>
  <c r="I16" i="105"/>
  <c r="I11" i="105"/>
  <c r="M13" i="107" s="1"/>
  <c r="I10" i="105"/>
  <c r="M26" i="107" s="1"/>
  <c r="I47" i="105"/>
  <c r="I25" i="107" s="1"/>
  <c r="I71" i="101"/>
  <c r="H15" i="103"/>
  <c r="I25" i="101"/>
  <c r="M25" i="103" s="1"/>
  <c r="I9" i="105"/>
  <c r="M29" i="107" s="1"/>
  <c r="I52" i="105"/>
  <c r="I12" i="101"/>
  <c r="M14" i="103" s="1"/>
  <c r="I17" i="101"/>
  <c r="M21" i="103" s="1"/>
  <c r="I30" i="101"/>
  <c r="I64" i="101"/>
  <c r="E22" i="103" s="1"/>
  <c r="I58" i="105"/>
  <c r="E9" i="107" s="1"/>
  <c r="G23" i="101"/>
  <c r="K31" i="103" s="1"/>
  <c r="I33" i="101"/>
  <c r="I13" i="105"/>
  <c r="M15" i="107" s="1"/>
  <c r="I25" i="105"/>
  <c r="M25" i="107" s="1"/>
  <c r="I12" i="105"/>
  <c r="I37" i="105"/>
  <c r="I10" i="107" s="1"/>
  <c r="I54" i="105"/>
  <c r="E26" i="107" s="1"/>
  <c r="H14" i="103"/>
  <c r="I8" i="105"/>
  <c r="M35" i="107" s="1"/>
  <c r="I23" i="105"/>
  <c r="I47" i="101"/>
  <c r="I25" i="103" s="1"/>
  <c r="G45" i="101"/>
  <c r="G31" i="103" s="1"/>
  <c r="I46" i="105"/>
  <c r="I28" i="107" s="1"/>
  <c r="I62" i="105"/>
  <c r="E22" i="107" s="1"/>
  <c r="I19" i="101"/>
  <c r="I8" i="101"/>
  <c r="M35" i="103" s="1"/>
  <c r="K32" i="107"/>
  <c r="D22" i="103"/>
  <c r="G32" i="103"/>
  <c r="I6" i="101"/>
  <c r="M33" i="103" s="1"/>
  <c r="I56" i="101"/>
  <c r="E26" i="103" s="1"/>
  <c r="I6" i="105"/>
  <c r="M33" i="107" s="1"/>
  <c r="I27" i="105"/>
  <c r="I32" i="107" s="1"/>
  <c r="I41" i="105"/>
  <c r="I23" i="107" s="1"/>
  <c r="C29" i="107"/>
  <c r="I36" i="105"/>
  <c r="G29" i="107"/>
  <c r="I11" i="101"/>
  <c r="M13" i="103" s="1"/>
  <c r="I17" i="105"/>
  <c r="M21" i="107" s="1"/>
  <c r="I34" i="105"/>
  <c r="I14" i="107" s="1"/>
  <c r="I50" i="105"/>
  <c r="E33" i="107" s="1"/>
  <c r="I59" i="105"/>
  <c r="E10" i="107" s="1"/>
  <c r="D14" i="103"/>
  <c r="D21" i="103"/>
  <c r="I63" i="101"/>
  <c r="D31" i="103"/>
  <c r="I10" i="101"/>
  <c r="L28" i="103"/>
  <c r="I24" i="101"/>
  <c r="G29" i="103"/>
  <c r="G46" i="101"/>
  <c r="I32" i="101"/>
  <c r="D29" i="103"/>
  <c r="I58" i="101"/>
  <c r="C25" i="103"/>
  <c r="I35" i="103"/>
  <c r="H29" i="103"/>
  <c r="I31" i="101"/>
  <c r="H22" i="103"/>
  <c r="E34" i="103"/>
  <c r="I55" i="101"/>
  <c r="C13" i="103"/>
  <c r="I59" i="101"/>
  <c r="I57" i="101"/>
  <c r="L34" i="107"/>
  <c r="I7" i="105"/>
  <c r="M11" i="107"/>
  <c r="L32" i="103"/>
  <c r="I5" i="101"/>
  <c r="K26" i="103"/>
  <c r="I32" i="103"/>
  <c r="G21" i="103"/>
  <c r="I41" i="101"/>
  <c r="I39" i="101"/>
  <c r="D33" i="103"/>
  <c r="I52" i="101"/>
  <c r="E25" i="103"/>
  <c r="E32" i="107"/>
  <c r="M23" i="103"/>
  <c r="I13" i="103"/>
  <c r="K29" i="103"/>
  <c r="I7" i="101"/>
  <c r="I13" i="101"/>
  <c r="L22" i="103"/>
  <c r="I18" i="101"/>
  <c r="I23" i="101"/>
  <c r="L25" i="103"/>
  <c r="H32" i="103"/>
  <c r="I29" i="101"/>
  <c r="I15" i="103"/>
  <c r="I40" i="101"/>
  <c r="H28" i="103"/>
  <c r="D35" i="103"/>
  <c r="I54" i="101"/>
  <c r="I65" i="101"/>
  <c r="C32" i="103"/>
  <c r="G70" i="101"/>
  <c r="L14" i="103"/>
  <c r="D34" i="103"/>
  <c r="L26" i="107"/>
  <c r="L13" i="107"/>
  <c r="I14" i="105"/>
  <c r="K9" i="107"/>
  <c r="I33" i="107"/>
  <c r="H35" i="107"/>
  <c r="I30" i="105"/>
  <c r="G13" i="107"/>
  <c r="I38" i="105"/>
  <c r="H11" i="107"/>
  <c r="D29" i="107"/>
  <c r="I53" i="105"/>
  <c r="I57" i="105"/>
  <c r="D21" i="107"/>
  <c r="I61" i="105"/>
  <c r="D23" i="107"/>
  <c r="I63" i="105"/>
  <c r="I9" i="107"/>
  <c r="M14" i="107"/>
  <c r="D35" i="107"/>
  <c r="L10" i="107"/>
  <c r="I15" i="105"/>
  <c r="I31" i="105"/>
  <c r="H29" i="107"/>
  <c r="H14" i="107"/>
  <c r="I39" i="105"/>
  <c r="I9" i="101"/>
  <c r="I28" i="101"/>
  <c r="G69" i="101"/>
  <c r="M32" i="107"/>
  <c r="L22" i="107"/>
  <c r="I18" i="105"/>
  <c r="M31" i="107"/>
  <c r="H31" i="107"/>
  <c r="D32" i="107"/>
  <c r="I56" i="105"/>
  <c r="I60" i="105"/>
  <c r="I68" i="105"/>
  <c r="D11" i="107"/>
  <c r="H21" i="107"/>
  <c r="E35" i="107"/>
  <c r="L15" i="107"/>
  <c r="G26" i="107"/>
  <c r="I33" i="105"/>
  <c r="H23" i="107"/>
  <c r="I55" i="105"/>
  <c r="D22" i="107"/>
  <c r="D13" i="107"/>
  <c r="K13" i="107"/>
  <c r="C21" i="107"/>
  <c r="K26" i="107"/>
  <c r="L32" i="107"/>
  <c r="K29" i="107"/>
  <c r="G24" i="105"/>
  <c r="I19" i="105"/>
  <c r="G32" i="107"/>
  <c r="G45" i="105"/>
  <c r="H33" i="107"/>
  <c r="I29" i="105"/>
  <c r="H26" i="107"/>
  <c r="I32" i="105"/>
  <c r="H9" i="107"/>
  <c r="I40" i="105"/>
  <c r="H25" i="107"/>
  <c r="I51" i="105"/>
  <c r="D15" i="107"/>
  <c r="G67" i="105"/>
  <c r="C25" i="107"/>
  <c r="D26" i="107"/>
  <c r="I45" i="101" l="1"/>
  <c r="C31" i="103"/>
  <c r="E21" i="107"/>
  <c r="I11" i="107"/>
  <c r="M32" i="103"/>
  <c r="E15" i="103"/>
  <c r="I29" i="103"/>
  <c r="E21" i="103"/>
  <c r="I22" i="107"/>
  <c r="I34" i="103"/>
  <c r="I21" i="103"/>
  <c r="I31" i="103"/>
  <c r="M26" i="103"/>
  <c r="E34" i="107"/>
  <c r="I26" i="107"/>
  <c r="M23" i="107"/>
  <c r="I13" i="107"/>
  <c r="E28" i="107"/>
  <c r="M22" i="107"/>
  <c r="M29" i="103"/>
  <c r="I21" i="107"/>
  <c r="C28" i="103"/>
  <c r="I70" i="101"/>
  <c r="I22" i="103"/>
  <c r="M31" i="103"/>
  <c r="I23" i="103"/>
  <c r="M34" i="107"/>
  <c r="E29" i="103"/>
  <c r="E14" i="103"/>
  <c r="M28" i="103"/>
  <c r="I34" i="107"/>
  <c r="E11" i="107"/>
  <c r="M10" i="107"/>
  <c r="E29" i="107"/>
  <c r="G28" i="103"/>
  <c r="I46" i="101"/>
  <c r="E14" i="107"/>
  <c r="I33" i="103"/>
  <c r="E23" i="107"/>
  <c r="E35" i="103"/>
  <c r="M15" i="103"/>
  <c r="E33" i="103"/>
  <c r="C31" i="107"/>
  <c r="I67" i="105"/>
  <c r="G31" i="107"/>
  <c r="I45" i="105"/>
  <c r="K28" i="107"/>
  <c r="I24" i="105"/>
  <c r="E13" i="107"/>
  <c r="I29" i="107"/>
  <c r="E15" i="107"/>
  <c r="I35" i="107"/>
  <c r="M9" i="107"/>
  <c r="E23" i="103"/>
  <c r="M22" i="103"/>
  <c r="M34" i="103"/>
  <c r="I69" i="101"/>
  <c r="E13" i="103"/>
  <c r="I26" i="103"/>
  <c r="M28" i="107" l="1"/>
  <c r="E31" i="107"/>
  <c r="I28" i="103"/>
  <c r="E28" i="103"/>
  <c r="E31" i="103"/>
  <c r="I31" i="107"/>
  <c r="D9" i="10" l="1"/>
  <c r="B9" i="2" l="1"/>
  <c r="C11" i="6"/>
  <c r="C33" i="21" l="1"/>
  <c r="C11" i="21"/>
  <c r="C10" i="21"/>
  <c r="A81" i="51"/>
  <c r="A82" i="51"/>
  <c r="A83" i="51"/>
  <c r="A84" i="51"/>
  <c r="A85" i="51"/>
  <c r="A86" i="51"/>
  <c r="A87" i="51"/>
  <c r="A88" i="51"/>
  <c r="A89" i="51"/>
  <c r="A90" i="51"/>
  <c r="A91" i="51"/>
  <c r="A92" i="51"/>
  <c r="A93" i="51"/>
  <c r="A94" i="51"/>
  <c r="A95" i="51"/>
  <c r="A96" i="51"/>
  <c r="A97" i="51"/>
  <c r="A98" i="51"/>
  <c r="A99" i="51"/>
  <c r="A100" i="51"/>
  <c r="A101" i="51"/>
  <c r="A102" i="51"/>
  <c r="A103" i="51"/>
  <c r="A104" i="51"/>
  <c r="A105" i="51"/>
  <c r="A106" i="51"/>
  <c r="A107" i="51"/>
  <c r="A108" i="51"/>
  <c r="A109" i="51"/>
  <c r="A110" i="51"/>
  <c r="A111" i="51"/>
  <c r="A112" i="51"/>
  <c r="A113" i="51"/>
  <c r="A114" i="51"/>
  <c r="A115" i="51"/>
  <c r="A116" i="51"/>
  <c r="A117" i="51"/>
  <c r="A118" i="51"/>
  <c r="A119" i="51"/>
  <c r="A120" i="51"/>
  <c r="A121" i="51"/>
  <c r="A122" i="51"/>
  <c r="A123" i="51"/>
  <c r="A124" i="51"/>
  <c r="A125" i="51"/>
  <c r="A126" i="51"/>
  <c r="A127" i="51"/>
  <c r="A128" i="51"/>
  <c r="A129" i="51"/>
  <c r="A130" i="51"/>
  <c r="A36" i="51"/>
  <c r="A37" i="51"/>
  <c r="A38" i="51"/>
  <c r="A39" i="51"/>
  <c r="A40" i="51"/>
  <c r="A41" i="51"/>
  <c r="A42" i="51"/>
  <c r="A43" i="51"/>
  <c r="A44" i="51"/>
  <c r="A45" i="51"/>
  <c r="A46" i="51"/>
  <c r="A47" i="51"/>
  <c r="A48" i="51"/>
  <c r="A49" i="51"/>
  <c r="A50" i="51"/>
  <c r="A51" i="51"/>
  <c r="A52" i="51"/>
  <c r="A53" i="51"/>
  <c r="A54" i="51"/>
  <c r="A55" i="51"/>
  <c r="A56" i="51"/>
  <c r="A57" i="51"/>
  <c r="A58" i="51"/>
  <c r="A59" i="51"/>
  <c r="A60" i="51"/>
  <c r="A61" i="51"/>
  <c r="A62" i="51"/>
  <c r="A63" i="51"/>
  <c r="A64" i="51"/>
  <c r="A65" i="51"/>
  <c r="A66" i="51"/>
  <c r="A67" i="51"/>
  <c r="A68" i="51"/>
  <c r="A69" i="51"/>
  <c r="A70" i="51"/>
  <c r="A71" i="51"/>
  <c r="A72" i="51"/>
  <c r="A73" i="51"/>
  <c r="A74" i="51"/>
  <c r="A75" i="51"/>
  <c r="A76" i="51"/>
  <c r="A77" i="51"/>
  <c r="A78" i="51"/>
  <c r="A79" i="51"/>
  <c r="A80" i="51"/>
  <c r="A45" i="53" l="1"/>
  <c r="A46" i="53"/>
  <c r="A47" i="53"/>
  <c r="A48" i="53"/>
  <c r="A49" i="53"/>
  <c r="A50" i="53"/>
  <c r="A51" i="53"/>
  <c r="A52" i="53"/>
  <c r="A53" i="53"/>
  <c r="A54" i="53"/>
  <c r="A55" i="53"/>
  <c r="A56" i="53"/>
  <c r="A57" i="53"/>
  <c r="A58" i="53"/>
  <c r="A59" i="53"/>
  <c r="A60" i="53"/>
  <c r="A61" i="53"/>
  <c r="A62" i="53"/>
  <c r="A63" i="53"/>
  <c r="A64" i="53"/>
  <c r="A65" i="53"/>
  <c r="A66" i="53"/>
  <c r="A67" i="53"/>
  <c r="A68" i="53"/>
  <c r="A69" i="53"/>
  <c r="A70" i="53"/>
  <c r="A71" i="53"/>
  <c r="A72" i="53"/>
  <c r="A73" i="53"/>
  <c r="A74" i="53"/>
  <c r="A75" i="53"/>
  <c r="A76" i="53"/>
  <c r="C25" i="21"/>
  <c r="AK10" i="6" l="1"/>
  <c r="AM10" i="6"/>
  <c r="AK14" i="6"/>
  <c r="AM14" i="6"/>
  <c r="AK16" i="6"/>
  <c r="AM16" i="6"/>
  <c r="AK20" i="6"/>
  <c r="AM20" i="6"/>
  <c r="AK22" i="6"/>
  <c r="AM22" i="6"/>
  <c r="AN10" i="6"/>
  <c r="AO10" i="6"/>
  <c r="AP10" i="6"/>
  <c r="AN14" i="6"/>
  <c r="AO14" i="6"/>
  <c r="AP14" i="6"/>
  <c r="AN16" i="6"/>
  <c r="AO16" i="6"/>
  <c r="AP16" i="6"/>
  <c r="AN20" i="6"/>
  <c r="AO20" i="6"/>
  <c r="AP20" i="6"/>
  <c r="AN22" i="6"/>
  <c r="AO22" i="6"/>
  <c r="AP22" i="6"/>
  <c r="AQ10" i="6"/>
  <c r="AQ14" i="6"/>
  <c r="AQ16" i="6"/>
  <c r="AQ20" i="6"/>
  <c r="AQ22" i="6"/>
  <c r="AR10" i="6"/>
  <c r="AR14" i="6"/>
  <c r="AR16" i="6"/>
  <c r="AR20" i="6"/>
  <c r="AR22" i="6"/>
  <c r="AT10" i="6"/>
  <c r="AT14" i="6"/>
  <c r="AT16" i="6"/>
  <c r="AT20" i="6"/>
  <c r="AT22" i="6"/>
  <c r="AU10" i="6"/>
  <c r="AU14" i="6"/>
  <c r="AU16" i="6"/>
  <c r="AU20" i="6"/>
  <c r="AU22" i="6"/>
  <c r="AJ10" i="6"/>
  <c r="AJ14" i="6"/>
  <c r="AJ16" i="6"/>
  <c r="AJ20" i="6"/>
  <c r="AJ22" i="6"/>
  <c r="AI22" i="6"/>
  <c r="AH22" i="6"/>
  <c r="AG22" i="6"/>
  <c r="AF22" i="6"/>
  <c r="AD22" i="6"/>
  <c r="AC22" i="6"/>
  <c r="AB22" i="6"/>
  <c r="AA22" i="6"/>
  <c r="Z22" i="6"/>
  <c r="Y22" i="6"/>
  <c r="X22" i="6"/>
  <c r="W22" i="6"/>
  <c r="V22" i="6"/>
  <c r="U22" i="6"/>
  <c r="T22" i="6"/>
  <c r="S22" i="6"/>
  <c r="R22" i="6"/>
  <c r="Q22" i="6"/>
  <c r="P22" i="6"/>
  <c r="O22" i="6"/>
  <c r="N22" i="6"/>
  <c r="M22" i="6"/>
  <c r="L22" i="6"/>
  <c r="J22" i="6"/>
  <c r="I22" i="6"/>
  <c r="H22" i="6"/>
  <c r="AI20" i="6"/>
  <c r="AH20" i="6"/>
  <c r="AG20" i="6"/>
  <c r="AF20" i="6"/>
  <c r="AD20" i="6"/>
  <c r="AC20" i="6"/>
  <c r="AB20" i="6"/>
  <c r="AA20" i="6"/>
  <c r="Z20" i="6"/>
  <c r="Y20" i="6"/>
  <c r="X20" i="6"/>
  <c r="W20" i="6"/>
  <c r="V20" i="6"/>
  <c r="U20" i="6"/>
  <c r="T20" i="6"/>
  <c r="S20" i="6"/>
  <c r="R20" i="6"/>
  <c r="Q20" i="6"/>
  <c r="P20" i="6"/>
  <c r="O20" i="6"/>
  <c r="N20" i="6"/>
  <c r="M20" i="6"/>
  <c r="L20" i="6"/>
  <c r="J20" i="6"/>
  <c r="I20" i="6"/>
  <c r="H20" i="6"/>
  <c r="AI16" i="6"/>
  <c r="AH16" i="6"/>
  <c r="AG16" i="6"/>
  <c r="AF16" i="6"/>
  <c r="AD16" i="6"/>
  <c r="AC16" i="6"/>
  <c r="AB16" i="6"/>
  <c r="AA16" i="6"/>
  <c r="Z16" i="6"/>
  <c r="Y16" i="6"/>
  <c r="X16" i="6"/>
  <c r="W16" i="6"/>
  <c r="V16" i="6"/>
  <c r="U16" i="6"/>
  <c r="T16" i="6"/>
  <c r="S16" i="6"/>
  <c r="R16" i="6"/>
  <c r="Q16" i="6"/>
  <c r="P16" i="6"/>
  <c r="O16" i="6"/>
  <c r="N16" i="6"/>
  <c r="M16" i="6"/>
  <c r="L16" i="6"/>
  <c r="J16" i="6"/>
  <c r="I16" i="6"/>
  <c r="H16" i="6"/>
  <c r="AI14" i="6"/>
  <c r="AH14" i="6"/>
  <c r="AG14" i="6"/>
  <c r="AF14" i="6"/>
  <c r="AD14" i="6"/>
  <c r="AC14" i="6"/>
  <c r="AB14" i="6"/>
  <c r="AA14" i="6"/>
  <c r="Z14" i="6"/>
  <c r="Y14" i="6"/>
  <c r="X14" i="6"/>
  <c r="W14" i="6"/>
  <c r="V14" i="6"/>
  <c r="U14" i="6"/>
  <c r="T14" i="6"/>
  <c r="S14" i="6"/>
  <c r="R14" i="6"/>
  <c r="Q14" i="6"/>
  <c r="P14" i="6"/>
  <c r="O14" i="6"/>
  <c r="N14" i="6"/>
  <c r="M14" i="6"/>
  <c r="L14" i="6"/>
  <c r="J14" i="6"/>
  <c r="I14" i="6"/>
  <c r="H14" i="6"/>
  <c r="AI10" i="6"/>
  <c r="AH10" i="6"/>
  <c r="AG10" i="6"/>
  <c r="AF10" i="6"/>
  <c r="AD10" i="6"/>
  <c r="AC10" i="6"/>
  <c r="AB10" i="6"/>
  <c r="AA10" i="6"/>
  <c r="Z10" i="6"/>
  <c r="Y10" i="6"/>
  <c r="X10" i="6"/>
  <c r="W10" i="6"/>
  <c r="V10" i="6"/>
  <c r="U10" i="6"/>
  <c r="T10" i="6"/>
  <c r="S10" i="6"/>
  <c r="R10" i="6"/>
  <c r="Q10" i="6"/>
  <c r="P10" i="6"/>
  <c r="O10" i="6"/>
  <c r="N10" i="6"/>
  <c r="M10" i="6"/>
  <c r="L10" i="6"/>
  <c r="J10" i="6"/>
  <c r="I10" i="6"/>
  <c r="H10" i="6"/>
  <c r="F9" i="6"/>
  <c r="AN33" i="5" l="1"/>
  <c r="AH33" i="5"/>
  <c r="AB33" i="5"/>
  <c r="AN32" i="5"/>
  <c r="AH32" i="5"/>
  <c r="AB32" i="5"/>
  <c r="AN31" i="5"/>
  <c r="AH31" i="5"/>
  <c r="AB31" i="5"/>
  <c r="AN30" i="5"/>
  <c r="AH30" i="5"/>
  <c r="AB30" i="5"/>
  <c r="AN29" i="5"/>
  <c r="AH29" i="5"/>
  <c r="AB29" i="5"/>
  <c r="AN28" i="5"/>
  <c r="AH28" i="5"/>
  <c r="AB28" i="5"/>
  <c r="AN27" i="5"/>
  <c r="AH27" i="5"/>
  <c r="AB27" i="5"/>
  <c r="AN26" i="5"/>
  <c r="AH26" i="5"/>
  <c r="AB26" i="5"/>
  <c r="AN25" i="5"/>
  <c r="AH25" i="5"/>
  <c r="AB25" i="5"/>
  <c r="AN24" i="5"/>
  <c r="AH24" i="5"/>
  <c r="AB24" i="5"/>
  <c r="AN23" i="5"/>
  <c r="AH23" i="5"/>
  <c r="AB23" i="5"/>
  <c r="AN22" i="5"/>
  <c r="AH22" i="5"/>
  <c r="AB22" i="5"/>
  <c r="AN21" i="5"/>
  <c r="AH21" i="5"/>
  <c r="AB21" i="5"/>
  <c r="AN20" i="5"/>
  <c r="AH20" i="5"/>
  <c r="AB20" i="5"/>
  <c r="AN19" i="5"/>
  <c r="AH19" i="5"/>
  <c r="AB19" i="5"/>
  <c r="AN18" i="5"/>
  <c r="AH18" i="5"/>
  <c r="AB18" i="5"/>
  <c r="AN17" i="5"/>
  <c r="AH17" i="5"/>
  <c r="AB17" i="5"/>
  <c r="AN16" i="5"/>
  <c r="AH16" i="5"/>
  <c r="AB16" i="5"/>
  <c r="AN15" i="5"/>
  <c r="AH15" i="5"/>
  <c r="AB15" i="5"/>
  <c r="AN14" i="5"/>
  <c r="AH14" i="5"/>
  <c r="AB14" i="5"/>
  <c r="AN13" i="5"/>
  <c r="AH13" i="5"/>
  <c r="AB13" i="5"/>
  <c r="AN12" i="5"/>
  <c r="AH12" i="5"/>
  <c r="AB12" i="5"/>
  <c r="AN11" i="5"/>
  <c r="AH11" i="5"/>
  <c r="AB11" i="5"/>
  <c r="AN10" i="5"/>
  <c r="AH10" i="5"/>
  <c r="AB10" i="5"/>
  <c r="AN9" i="5"/>
  <c r="AH9" i="5"/>
  <c r="AB9" i="5"/>
  <c r="AH34" i="5"/>
  <c r="AB34" i="5"/>
  <c r="W34" i="5"/>
  <c r="T34" i="5"/>
  <c r="N34" i="5"/>
  <c r="I34" i="5"/>
  <c r="W33" i="5"/>
  <c r="T33" i="5"/>
  <c r="N33" i="5"/>
  <c r="I33" i="5"/>
  <c r="W32" i="5"/>
  <c r="T32" i="5"/>
  <c r="N32" i="5"/>
  <c r="I32" i="5"/>
  <c r="W31" i="5"/>
  <c r="T31" i="5"/>
  <c r="N31" i="5"/>
  <c r="I31" i="5"/>
  <c r="W30" i="5"/>
  <c r="T30" i="5"/>
  <c r="N30" i="5"/>
  <c r="I30" i="5"/>
  <c r="W29" i="5"/>
  <c r="T29" i="5"/>
  <c r="N29" i="5"/>
  <c r="I29" i="5"/>
  <c r="W28" i="5"/>
  <c r="T28" i="5"/>
  <c r="N28" i="5"/>
  <c r="I28" i="5"/>
  <c r="W27" i="5"/>
  <c r="T27" i="5"/>
  <c r="N27" i="5"/>
  <c r="I27" i="5"/>
  <c r="W26" i="5"/>
  <c r="T26" i="5"/>
  <c r="N26" i="5"/>
  <c r="I26" i="5"/>
  <c r="W25" i="5"/>
  <c r="T25" i="5"/>
  <c r="N25" i="5"/>
  <c r="I25" i="5"/>
  <c r="W24" i="5"/>
  <c r="T24" i="5"/>
  <c r="N24" i="5"/>
  <c r="I24" i="5"/>
  <c r="W23" i="5"/>
  <c r="T23" i="5"/>
  <c r="N23" i="5"/>
  <c r="I23" i="5"/>
  <c r="W22" i="5"/>
  <c r="T22" i="5"/>
  <c r="N22" i="5"/>
  <c r="I22" i="5"/>
  <c r="W21" i="5"/>
  <c r="T21" i="5"/>
  <c r="N21" i="5"/>
  <c r="I21" i="5"/>
  <c r="W20" i="5"/>
  <c r="T20" i="5"/>
  <c r="N20" i="5"/>
  <c r="I20" i="5"/>
  <c r="W19" i="5"/>
  <c r="T19" i="5"/>
  <c r="N19" i="5"/>
  <c r="I19" i="5"/>
  <c r="W18" i="5"/>
  <c r="T18" i="5"/>
  <c r="N18" i="5"/>
  <c r="I18" i="5"/>
  <c r="W17" i="5"/>
  <c r="T17" i="5"/>
  <c r="N17" i="5"/>
  <c r="I17" i="5"/>
  <c r="W16" i="5"/>
  <c r="T16" i="5"/>
  <c r="N16" i="5"/>
  <c r="I16" i="5"/>
  <c r="W15" i="5"/>
  <c r="T15" i="5"/>
  <c r="N15" i="5"/>
  <c r="I15" i="5"/>
  <c r="W14" i="5"/>
  <c r="T14" i="5"/>
  <c r="N14" i="5"/>
  <c r="I14" i="5"/>
  <c r="W13" i="5"/>
  <c r="T13" i="5"/>
  <c r="N13" i="5"/>
  <c r="I13" i="5"/>
  <c r="W12" i="5"/>
  <c r="T12" i="5"/>
  <c r="N12" i="5"/>
  <c r="I12" i="5"/>
  <c r="W11" i="5"/>
  <c r="T11" i="5"/>
  <c r="N11" i="5"/>
  <c r="I11" i="5"/>
  <c r="W10" i="5"/>
  <c r="T10" i="5"/>
  <c r="N10" i="5"/>
  <c r="I10" i="5"/>
  <c r="W9" i="5"/>
  <c r="T9" i="5"/>
  <c r="N9" i="5"/>
  <c r="I9" i="5"/>
  <c r="AB9" i="4"/>
  <c r="AH9" i="4"/>
  <c r="AB10" i="4"/>
  <c r="AH10" i="4"/>
  <c r="AB11" i="4"/>
  <c r="AH11" i="4"/>
  <c r="AB12" i="4"/>
  <c r="AH12" i="4"/>
  <c r="AB13" i="4"/>
  <c r="AH13" i="4"/>
  <c r="AB14" i="4"/>
  <c r="AH14" i="4"/>
  <c r="AB15" i="4"/>
  <c r="AH15" i="4"/>
  <c r="AB16" i="4"/>
  <c r="AH16" i="4"/>
  <c r="AB17" i="4"/>
  <c r="AH17" i="4"/>
  <c r="AB18" i="4"/>
  <c r="AH18" i="4"/>
  <c r="AB19" i="4"/>
  <c r="AH19" i="4"/>
  <c r="AB20" i="4"/>
  <c r="AH20" i="4"/>
  <c r="AB21" i="4"/>
  <c r="AH21" i="4"/>
  <c r="AB22" i="4"/>
  <c r="AH22" i="4"/>
  <c r="AB23" i="4"/>
  <c r="AH23" i="4"/>
  <c r="AB24" i="4"/>
  <c r="AH24" i="4"/>
  <c r="AB25" i="4"/>
  <c r="AH25" i="4"/>
  <c r="AB26" i="4"/>
  <c r="AH26" i="4"/>
  <c r="AB27" i="4"/>
  <c r="AH27" i="4"/>
  <c r="AB28" i="4"/>
  <c r="AH28" i="4"/>
  <c r="AB29" i="4"/>
  <c r="AH29" i="4"/>
  <c r="AB30" i="4"/>
  <c r="AH30" i="4"/>
  <c r="AB31" i="4"/>
  <c r="AH31" i="4"/>
  <c r="AB32" i="4"/>
  <c r="AH32" i="4"/>
  <c r="AB33" i="4"/>
  <c r="AH33" i="4"/>
  <c r="AN9" i="4"/>
  <c r="AN10" i="4"/>
  <c r="AN11" i="4"/>
  <c r="AN12" i="4"/>
  <c r="AN13" i="4"/>
  <c r="AN14" i="4"/>
  <c r="AN15" i="4"/>
  <c r="AN16" i="4"/>
  <c r="AN17" i="4"/>
  <c r="AN18" i="4"/>
  <c r="AN19" i="4"/>
  <c r="AN20" i="4"/>
  <c r="AN21" i="4"/>
  <c r="AN22" i="4"/>
  <c r="AN23" i="4"/>
  <c r="AN24" i="4"/>
  <c r="AN25" i="4"/>
  <c r="AN26" i="4"/>
  <c r="AN27" i="4"/>
  <c r="AN28" i="4"/>
  <c r="AN29" i="4"/>
  <c r="AN30" i="4"/>
  <c r="AN31" i="4"/>
  <c r="AN32" i="4"/>
  <c r="AN33" i="4"/>
  <c r="AH34" i="4"/>
  <c r="AB34" i="4"/>
  <c r="W34" i="4"/>
  <c r="T34" i="4"/>
  <c r="N34" i="4"/>
  <c r="I34" i="4"/>
  <c r="W33" i="4"/>
  <c r="T33" i="4"/>
  <c r="N33" i="4"/>
  <c r="I33" i="4"/>
  <c r="W32" i="4"/>
  <c r="T32" i="4"/>
  <c r="N32" i="4"/>
  <c r="I32" i="4"/>
  <c r="W31" i="4"/>
  <c r="T31" i="4"/>
  <c r="N31" i="4"/>
  <c r="I31" i="4"/>
  <c r="W30" i="4"/>
  <c r="T30" i="4"/>
  <c r="N30" i="4"/>
  <c r="I30" i="4"/>
  <c r="W29" i="4"/>
  <c r="T29" i="4"/>
  <c r="N29" i="4"/>
  <c r="I29" i="4"/>
  <c r="W28" i="4"/>
  <c r="T28" i="4"/>
  <c r="N28" i="4"/>
  <c r="I28" i="4"/>
  <c r="W27" i="4"/>
  <c r="T27" i="4"/>
  <c r="N27" i="4"/>
  <c r="I27" i="4"/>
  <c r="W26" i="4"/>
  <c r="T26" i="4"/>
  <c r="N26" i="4"/>
  <c r="I26" i="4"/>
  <c r="W25" i="4"/>
  <c r="T25" i="4"/>
  <c r="N25" i="4"/>
  <c r="I25" i="4"/>
  <c r="W24" i="4"/>
  <c r="T24" i="4"/>
  <c r="N24" i="4"/>
  <c r="I24" i="4"/>
  <c r="W23" i="4"/>
  <c r="T23" i="4"/>
  <c r="N23" i="4"/>
  <c r="I23" i="4"/>
  <c r="W22" i="4"/>
  <c r="T22" i="4"/>
  <c r="N22" i="4"/>
  <c r="I22" i="4"/>
  <c r="W21" i="4"/>
  <c r="T21" i="4"/>
  <c r="N21" i="4"/>
  <c r="I21" i="4"/>
  <c r="W20" i="4"/>
  <c r="T20" i="4"/>
  <c r="N20" i="4"/>
  <c r="I20" i="4"/>
  <c r="W19" i="4"/>
  <c r="T19" i="4"/>
  <c r="N19" i="4"/>
  <c r="I19" i="4"/>
  <c r="W18" i="4"/>
  <c r="T18" i="4"/>
  <c r="N18" i="4"/>
  <c r="I18" i="4"/>
  <c r="W17" i="4"/>
  <c r="T17" i="4"/>
  <c r="N17" i="4"/>
  <c r="I17" i="4"/>
  <c r="W16" i="4"/>
  <c r="T16" i="4"/>
  <c r="N16" i="4"/>
  <c r="I16" i="4"/>
  <c r="W15" i="4"/>
  <c r="T15" i="4"/>
  <c r="N15" i="4"/>
  <c r="I15" i="4"/>
  <c r="W14" i="4"/>
  <c r="T14" i="4"/>
  <c r="N14" i="4"/>
  <c r="I14" i="4"/>
  <c r="W13" i="4"/>
  <c r="T13" i="4"/>
  <c r="N13" i="4"/>
  <c r="I13" i="4"/>
  <c r="W12" i="4"/>
  <c r="T12" i="4"/>
  <c r="N12" i="4"/>
  <c r="I12" i="4"/>
  <c r="W11" i="4"/>
  <c r="T11" i="4"/>
  <c r="N11" i="4"/>
  <c r="I11" i="4"/>
  <c r="W10" i="4"/>
  <c r="T10" i="4"/>
  <c r="N10" i="4"/>
  <c r="I10" i="4"/>
  <c r="W9" i="4"/>
  <c r="T9" i="4"/>
  <c r="N9" i="4"/>
  <c r="I9" i="4"/>
  <c r="D9" i="2"/>
  <c r="E15" i="2"/>
  <c r="E14" i="2"/>
  <c r="E13" i="2"/>
  <c r="E12" i="2"/>
  <c r="E11" i="2"/>
  <c r="E10" i="2"/>
  <c r="E9" i="2"/>
  <c r="D11" i="2"/>
  <c r="D12" i="2"/>
  <c r="D13" i="2"/>
  <c r="D14" i="2"/>
  <c r="D15" i="2"/>
  <c r="D16" i="2"/>
  <c r="D17" i="2"/>
  <c r="D19" i="2"/>
  <c r="D21" i="2"/>
  <c r="D22" i="2"/>
  <c r="D24" i="2"/>
  <c r="D26" i="2"/>
  <c r="D28" i="2"/>
  <c r="D29" i="2"/>
  <c r="D31" i="2"/>
  <c r="D33" i="2"/>
  <c r="E16" i="2"/>
  <c r="E17" i="2"/>
  <c r="E18" i="2"/>
  <c r="E19" i="2"/>
  <c r="E20" i="2"/>
  <c r="E21" i="2"/>
  <c r="E22" i="2"/>
  <c r="E23" i="2"/>
  <c r="E24" i="2"/>
  <c r="E25" i="2"/>
  <c r="E26" i="2"/>
  <c r="E27" i="2"/>
  <c r="E28" i="2"/>
  <c r="E29" i="2"/>
  <c r="E30" i="2"/>
  <c r="E31" i="2"/>
  <c r="E32" i="2"/>
  <c r="E33" i="2"/>
  <c r="I9" i="2"/>
  <c r="I10" i="2"/>
  <c r="I11" i="2"/>
  <c r="I12" i="2"/>
  <c r="I13" i="2"/>
  <c r="I14" i="2"/>
  <c r="I15" i="2"/>
  <c r="I16" i="2"/>
  <c r="I17" i="2"/>
  <c r="I18" i="2"/>
  <c r="I19" i="2"/>
  <c r="I20" i="2"/>
  <c r="I21" i="2"/>
  <c r="I22" i="2"/>
  <c r="I23" i="2"/>
  <c r="I24" i="2"/>
  <c r="I25" i="2"/>
  <c r="I26" i="2"/>
  <c r="I27" i="2"/>
  <c r="I28" i="2"/>
  <c r="I29" i="2"/>
  <c r="I30" i="2"/>
  <c r="I31" i="2"/>
  <c r="I32" i="2"/>
  <c r="I33" i="2"/>
  <c r="N33" i="2"/>
  <c r="N32" i="2"/>
  <c r="N31" i="2"/>
  <c r="N30" i="2"/>
  <c r="N29" i="2"/>
  <c r="N28" i="2"/>
  <c r="N27" i="2"/>
  <c r="N26" i="2"/>
  <c r="N25" i="2"/>
  <c r="N24" i="2"/>
  <c r="N23" i="2"/>
  <c r="N22" i="2"/>
  <c r="N21" i="2"/>
  <c r="N20" i="2"/>
  <c r="N19" i="2"/>
  <c r="N18" i="2"/>
  <c r="N17" i="2"/>
  <c r="N16" i="2"/>
  <c r="N15" i="2"/>
  <c r="N14" i="2"/>
  <c r="N13" i="2"/>
  <c r="N12" i="2"/>
  <c r="N11" i="2"/>
  <c r="N10" i="2"/>
  <c r="N9" i="2"/>
  <c r="T9" i="2"/>
  <c r="T10" i="2"/>
  <c r="T11" i="2"/>
  <c r="T12" i="2"/>
  <c r="T13" i="2"/>
  <c r="T14" i="2"/>
  <c r="T15" i="2"/>
  <c r="T16" i="2"/>
  <c r="T17" i="2"/>
  <c r="T18" i="2"/>
  <c r="T19" i="2"/>
  <c r="T20" i="2"/>
  <c r="T21" i="2"/>
  <c r="T22" i="2"/>
  <c r="T23" i="2"/>
  <c r="T24" i="2"/>
  <c r="T25" i="2"/>
  <c r="T26" i="2"/>
  <c r="T27" i="2"/>
  <c r="T28" i="2"/>
  <c r="T29" i="2"/>
  <c r="T30" i="2"/>
  <c r="T31" i="2"/>
  <c r="T32" i="2"/>
  <c r="T33" i="2"/>
  <c r="W33" i="2"/>
  <c r="W32" i="2"/>
  <c r="W31" i="2"/>
  <c r="W30" i="2"/>
  <c r="W29" i="2"/>
  <c r="W28" i="2"/>
  <c r="W27" i="2"/>
  <c r="W26" i="2"/>
  <c r="W25" i="2"/>
  <c r="W24" i="2"/>
  <c r="W23" i="2"/>
  <c r="W22" i="2"/>
  <c r="W21" i="2"/>
  <c r="W20" i="2"/>
  <c r="W19" i="2"/>
  <c r="W18" i="2"/>
  <c r="W17" i="2"/>
  <c r="W16" i="2"/>
  <c r="W15" i="2"/>
  <c r="W14" i="2"/>
  <c r="W13" i="2"/>
  <c r="W12" i="2"/>
  <c r="W11" i="2"/>
  <c r="W10" i="2"/>
  <c r="W9"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H10" i="2"/>
  <c r="AH11" i="2"/>
  <c r="AH12" i="2"/>
  <c r="AH13" i="2"/>
  <c r="AH14" i="2"/>
  <c r="AH15" i="2"/>
  <c r="AH16" i="2"/>
  <c r="AH17" i="2"/>
  <c r="AH18" i="2"/>
  <c r="AH19" i="2"/>
  <c r="AH20" i="2"/>
  <c r="AH21" i="2"/>
  <c r="AH22" i="2"/>
  <c r="AH23" i="2"/>
  <c r="AH24" i="2"/>
  <c r="AH25" i="2"/>
  <c r="AH26" i="2"/>
  <c r="AH27" i="2"/>
  <c r="AH28" i="2"/>
  <c r="AH29" i="2"/>
  <c r="AH30" i="2"/>
  <c r="AH31" i="2"/>
  <c r="AH32" i="2"/>
  <c r="AH33" i="2"/>
  <c r="AH9" i="2"/>
  <c r="AN10" i="2"/>
  <c r="AN11" i="2"/>
  <c r="AN12" i="2"/>
  <c r="AN13" i="2"/>
  <c r="AN14" i="2"/>
  <c r="AN15" i="2"/>
  <c r="AN16" i="2"/>
  <c r="AN17" i="2"/>
  <c r="AN18" i="2"/>
  <c r="AN19" i="2"/>
  <c r="AN20" i="2"/>
  <c r="AN21" i="2"/>
  <c r="AN22" i="2"/>
  <c r="AN23" i="2"/>
  <c r="AN24" i="2"/>
  <c r="AN25" i="2"/>
  <c r="AN26" i="2"/>
  <c r="AN27" i="2"/>
  <c r="AN28" i="2"/>
  <c r="AN29" i="2"/>
  <c r="AN30" i="2"/>
  <c r="AN31" i="2"/>
  <c r="AN32" i="2"/>
  <c r="AN33" i="2"/>
  <c r="AN9" i="2"/>
  <c r="AN34" i="2"/>
  <c r="AH34" i="2"/>
  <c r="AB34" i="2"/>
  <c r="W34" i="2"/>
  <c r="T34" i="2"/>
  <c r="N34" i="2"/>
  <c r="I34" i="2"/>
  <c r="A26" i="51" l="1"/>
  <c r="C21" i="21"/>
  <c r="D33" i="12" l="1"/>
  <c r="D32" i="12"/>
  <c r="D31" i="12"/>
  <c r="D30" i="12"/>
  <c r="D29" i="12"/>
  <c r="D28" i="12"/>
  <c r="D27" i="12"/>
  <c r="D26" i="12"/>
  <c r="D25" i="12"/>
  <c r="D24" i="12"/>
  <c r="D23" i="12"/>
  <c r="D22" i="12"/>
  <c r="D21" i="12"/>
  <c r="D20" i="12"/>
  <c r="D19" i="12"/>
  <c r="D18" i="12"/>
  <c r="D17" i="12"/>
  <c r="D16" i="12"/>
  <c r="D15" i="12"/>
  <c r="D14" i="12"/>
  <c r="D13" i="12"/>
  <c r="D12" i="12"/>
  <c r="D11" i="12"/>
  <c r="D10" i="12"/>
  <c r="D9" i="12"/>
  <c r="D33" i="11"/>
  <c r="D32" i="11"/>
  <c r="D31" i="11"/>
  <c r="D30" i="11"/>
  <c r="D29" i="11"/>
  <c r="D28" i="11"/>
  <c r="D27" i="11"/>
  <c r="D26" i="11"/>
  <c r="D25" i="11"/>
  <c r="D24" i="11"/>
  <c r="D23" i="11"/>
  <c r="D22" i="11"/>
  <c r="D21" i="11"/>
  <c r="D20" i="11"/>
  <c r="D19" i="11"/>
  <c r="D18" i="11"/>
  <c r="D17" i="11"/>
  <c r="D16" i="11"/>
  <c r="D15" i="11"/>
  <c r="D14" i="11"/>
  <c r="D13" i="11"/>
  <c r="D12" i="11"/>
  <c r="D11" i="11"/>
  <c r="D10" i="11"/>
  <c r="D9" i="11"/>
  <c r="D10" i="10"/>
  <c r="D11" i="10"/>
  <c r="D12" i="10"/>
  <c r="D13" i="10"/>
  <c r="D14" i="10"/>
  <c r="D15" i="10"/>
  <c r="D16" i="10"/>
  <c r="D17" i="10"/>
  <c r="D18" i="10"/>
  <c r="D19" i="10"/>
  <c r="D20" i="10"/>
  <c r="D21" i="10"/>
  <c r="D22" i="10"/>
  <c r="D23" i="10"/>
  <c r="D24" i="10"/>
  <c r="D25" i="10"/>
  <c r="D26" i="10"/>
  <c r="D27" i="10"/>
  <c r="D28" i="10"/>
  <c r="D29" i="10"/>
  <c r="D30" i="10"/>
  <c r="D31" i="10"/>
  <c r="D32" i="10"/>
  <c r="D33" i="10"/>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J3" i="53" l="1"/>
  <c r="BK3" i="53"/>
  <c r="BL3" i="53"/>
  <c r="BM3" i="53"/>
  <c r="BN3" i="53"/>
  <c r="BO3" i="53"/>
  <c r="BP3" i="53"/>
  <c r="BQ3" i="53"/>
  <c r="BR3" i="53"/>
  <c r="BS3" i="53"/>
  <c r="BT3" i="53"/>
  <c r="BU3" i="53"/>
  <c r="BV3" i="53"/>
  <c r="BW3" i="53"/>
  <c r="BX3" i="53"/>
  <c r="BY3" i="53"/>
  <c r="BZ3" i="53"/>
  <c r="CA3" i="53"/>
  <c r="CB3" i="53"/>
  <c r="CC3" i="53"/>
  <c r="CD3" i="53"/>
  <c r="CE3" i="53"/>
  <c r="CF3" i="53"/>
  <c r="CG3" i="53"/>
  <c r="CH3" i="53"/>
  <c r="CI3" i="53"/>
  <c r="BJ4" i="53"/>
  <c r="BK4" i="53"/>
  <c r="BL4" i="53"/>
  <c r="BM4" i="53"/>
  <c r="BN4" i="53"/>
  <c r="BO4" i="53"/>
  <c r="BP4" i="53"/>
  <c r="BQ4" i="53"/>
  <c r="BR4" i="53"/>
  <c r="BS4" i="53"/>
  <c r="BT4" i="53"/>
  <c r="BU4" i="53"/>
  <c r="BV4" i="53"/>
  <c r="BW4" i="53"/>
  <c r="BX4" i="53"/>
  <c r="BY4" i="53"/>
  <c r="BZ4" i="53"/>
  <c r="CA4" i="53"/>
  <c r="CB4" i="53"/>
  <c r="CC4" i="53"/>
  <c r="CD4" i="53"/>
  <c r="CE4" i="53"/>
  <c r="CF4" i="53"/>
  <c r="CG4" i="53"/>
  <c r="CH4" i="53"/>
  <c r="CI4" i="53"/>
  <c r="BJ5" i="53"/>
  <c r="BK5" i="53"/>
  <c r="BL5" i="53"/>
  <c r="BM5" i="53"/>
  <c r="BN5" i="53"/>
  <c r="BO5" i="53"/>
  <c r="BP5" i="53"/>
  <c r="BQ5" i="53"/>
  <c r="BR5" i="53"/>
  <c r="BS5" i="53"/>
  <c r="BT5" i="53"/>
  <c r="BU5" i="53"/>
  <c r="BV5" i="53"/>
  <c r="BW5" i="53"/>
  <c r="BX5" i="53"/>
  <c r="BY5" i="53"/>
  <c r="BZ5" i="53"/>
  <c r="CA5" i="53"/>
  <c r="CB5" i="53"/>
  <c r="CC5" i="53"/>
  <c r="CD5" i="53"/>
  <c r="CE5" i="53"/>
  <c r="CF5" i="53"/>
  <c r="CG5" i="53"/>
  <c r="CH5" i="53"/>
  <c r="CI5" i="53"/>
  <c r="BJ6" i="53"/>
  <c r="BK6" i="53"/>
  <c r="BL6" i="53"/>
  <c r="BM6" i="53"/>
  <c r="BN6" i="53"/>
  <c r="BO6" i="53"/>
  <c r="BP6" i="53"/>
  <c r="BQ6" i="53"/>
  <c r="BR6" i="53"/>
  <c r="BS6" i="53"/>
  <c r="BT6" i="53"/>
  <c r="BU6" i="53"/>
  <c r="BV6" i="53"/>
  <c r="BW6" i="53"/>
  <c r="BX6" i="53"/>
  <c r="BY6" i="53"/>
  <c r="BZ6" i="53"/>
  <c r="CA6" i="53"/>
  <c r="CB6" i="53"/>
  <c r="CC6" i="53"/>
  <c r="CD6" i="53"/>
  <c r="CE6" i="53"/>
  <c r="CF6" i="53"/>
  <c r="CG6" i="53"/>
  <c r="CH6" i="53"/>
  <c r="CI6" i="53"/>
  <c r="BJ7" i="53"/>
  <c r="BK7" i="53"/>
  <c r="BL7" i="53"/>
  <c r="BM7" i="53"/>
  <c r="BN7" i="53"/>
  <c r="BO7" i="53"/>
  <c r="BP7" i="53"/>
  <c r="BQ7" i="53"/>
  <c r="BR7" i="53"/>
  <c r="BS7" i="53"/>
  <c r="BT7" i="53"/>
  <c r="BU7" i="53"/>
  <c r="BV7" i="53"/>
  <c r="BW7" i="53"/>
  <c r="BX7" i="53"/>
  <c r="BY7" i="53"/>
  <c r="BZ7" i="53"/>
  <c r="CA7" i="53"/>
  <c r="CB7" i="53"/>
  <c r="CC7" i="53"/>
  <c r="CD7" i="53"/>
  <c r="CE7" i="53"/>
  <c r="CF7" i="53"/>
  <c r="CG7" i="53"/>
  <c r="CH7" i="53"/>
  <c r="CI7" i="53"/>
  <c r="BJ8" i="53"/>
  <c r="BK8" i="53"/>
  <c r="BL8" i="53"/>
  <c r="BM8" i="53"/>
  <c r="BN8" i="53"/>
  <c r="BO8" i="53"/>
  <c r="BP8" i="53"/>
  <c r="BQ8" i="53"/>
  <c r="BR8" i="53"/>
  <c r="BS8" i="53"/>
  <c r="BT8" i="53"/>
  <c r="BU8" i="53"/>
  <c r="BV8" i="53"/>
  <c r="BW8" i="53"/>
  <c r="BX8" i="53"/>
  <c r="BY8" i="53"/>
  <c r="BZ8" i="53"/>
  <c r="CA8" i="53"/>
  <c r="CB8" i="53"/>
  <c r="CC8" i="53"/>
  <c r="CD8" i="53"/>
  <c r="CE8" i="53"/>
  <c r="CF8" i="53"/>
  <c r="CG8" i="53"/>
  <c r="CH8" i="53"/>
  <c r="CI8" i="53"/>
  <c r="BJ9" i="53"/>
  <c r="BK9" i="53"/>
  <c r="BL9" i="53"/>
  <c r="BM9" i="53"/>
  <c r="BN9" i="53"/>
  <c r="BO9" i="53"/>
  <c r="BP9" i="53"/>
  <c r="BQ9" i="53"/>
  <c r="BR9" i="53"/>
  <c r="BS9" i="53"/>
  <c r="BT9" i="53"/>
  <c r="BU9" i="53"/>
  <c r="BV9" i="53"/>
  <c r="BW9" i="53"/>
  <c r="BX9" i="53"/>
  <c r="BY9" i="53"/>
  <c r="BZ9" i="53"/>
  <c r="CA9" i="53"/>
  <c r="CB9" i="53"/>
  <c r="CC9" i="53"/>
  <c r="CD9" i="53"/>
  <c r="CE9" i="53"/>
  <c r="CF9" i="53"/>
  <c r="CG9" i="53"/>
  <c r="CH9" i="53"/>
  <c r="CI9" i="53"/>
  <c r="BJ10" i="53"/>
  <c r="BK10" i="53"/>
  <c r="BL10" i="53"/>
  <c r="BM10" i="53"/>
  <c r="BN10" i="53"/>
  <c r="BO10" i="53"/>
  <c r="BP10" i="53"/>
  <c r="BQ10" i="53"/>
  <c r="BR10" i="53"/>
  <c r="BS10" i="53"/>
  <c r="BT10" i="53"/>
  <c r="BU10" i="53"/>
  <c r="BV10" i="53"/>
  <c r="BW10" i="53"/>
  <c r="BX10" i="53"/>
  <c r="BY10" i="53"/>
  <c r="BZ10" i="53"/>
  <c r="CA10" i="53"/>
  <c r="CB10" i="53"/>
  <c r="CC10" i="53"/>
  <c r="CD10" i="53"/>
  <c r="CE10" i="53"/>
  <c r="CF10" i="53"/>
  <c r="CG10" i="53"/>
  <c r="CH10" i="53"/>
  <c r="CI10" i="53"/>
  <c r="BJ11" i="53"/>
  <c r="BK11" i="53"/>
  <c r="BL11" i="53"/>
  <c r="BM11" i="53"/>
  <c r="BN11" i="53"/>
  <c r="BO11" i="53"/>
  <c r="BP11" i="53"/>
  <c r="BQ11" i="53"/>
  <c r="BR11" i="53"/>
  <c r="BS11" i="53"/>
  <c r="BT11" i="53"/>
  <c r="BU11" i="53"/>
  <c r="BV11" i="53"/>
  <c r="BW11" i="53"/>
  <c r="BX11" i="53"/>
  <c r="BY11" i="53"/>
  <c r="BZ11" i="53"/>
  <c r="CA11" i="53"/>
  <c r="CB11" i="53"/>
  <c r="CC11" i="53"/>
  <c r="CD11" i="53"/>
  <c r="CE11" i="53"/>
  <c r="CF11" i="53"/>
  <c r="CG11" i="53"/>
  <c r="CH11" i="53"/>
  <c r="CI11" i="53"/>
  <c r="BJ12" i="53"/>
  <c r="BK12" i="53"/>
  <c r="BL12" i="53"/>
  <c r="BM12" i="53"/>
  <c r="BN12" i="53"/>
  <c r="BO12" i="53"/>
  <c r="BP12" i="53"/>
  <c r="BQ12" i="53"/>
  <c r="BR12" i="53"/>
  <c r="BS12" i="53"/>
  <c r="BT12" i="53"/>
  <c r="BU12" i="53"/>
  <c r="BV12" i="53"/>
  <c r="BW12" i="53"/>
  <c r="BX12" i="53"/>
  <c r="BY12" i="53"/>
  <c r="BZ12" i="53"/>
  <c r="CA12" i="53"/>
  <c r="CB12" i="53"/>
  <c r="CC12" i="53"/>
  <c r="CD12" i="53"/>
  <c r="CE12" i="53"/>
  <c r="CF12" i="53"/>
  <c r="CG12" i="53"/>
  <c r="CH12" i="53"/>
  <c r="CI12" i="53"/>
  <c r="BJ13" i="53"/>
  <c r="BK13" i="53"/>
  <c r="BL13" i="53"/>
  <c r="BM13" i="53"/>
  <c r="BN13" i="53"/>
  <c r="BO13" i="53"/>
  <c r="BP13" i="53"/>
  <c r="BQ13" i="53"/>
  <c r="BR13" i="53"/>
  <c r="BS13" i="53"/>
  <c r="BT13" i="53"/>
  <c r="BU13" i="53"/>
  <c r="BV13" i="53"/>
  <c r="BW13" i="53"/>
  <c r="BX13" i="53"/>
  <c r="BY13" i="53"/>
  <c r="BZ13" i="53"/>
  <c r="CA13" i="53"/>
  <c r="CB13" i="53"/>
  <c r="CC13" i="53"/>
  <c r="CD13" i="53"/>
  <c r="CE13" i="53"/>
  <c r="CF13" i="53"/>
  <c r="CG13" i="53"/>
  <c r="CH13" i="53"/>
  <c r="CI13" i="53"/>
  <c r="BJ14" i="53"/>
  <c r="BK14" i="53"/>
  <c r="BL14" i="53"/>
  <c r="BM14" i="53"/>
  <c r="BN14" i="53"/>
  <c r="BO14" i="53"/>
  <c r="BP14" i="53"/>
  <c r="BQ14" i="53"/>
  <c r="BR14" i="53"/>
  <c r="BS14" i="53"/>
  <c r="BT14" i="53"/>
  <c r="BU14" i="53"/>
  <c r="BV14" i="53"/>
  <c r="BW14" i="53"/>
  <c r="BX14" i="53"/>
  <c r="BY14" i="53"/>
  <c r="BZ14" i="53"/>
  <c r="CA14" i="53"/>
  <c r="CB14" i="53"/>
  <c r="CC14" i="53"/>
  <c r="CD14" i="53"/>
  <c r="CE14" i="53"/>
  <c r="CF14" i="53"/>
  <c r="CG14" i="53"/>
  <c r="CH14" i="53"/>
  <c r="CI14" i="53"/>
  <c r="BJ15" i="53"/>
  <c r="BK15" i="53"/>
  <c r="BL15" i="53"/>
  <c r="BM15" i="53"/>
  <c r="BN15" i="53"/>
  <c r="BO15" i="53"/>
  <c r="BP15" i="53"/>
  <c r="BQ15" i="53"/>
  <c r="BR15" i="53"/>
  <c r="BS15" i="53"/>
  <c r="BT15" i="53"/>
  <c r="BU15" i="53"/>
  <c r="BV15" i="53"/>
  <c r="BW15" i="53"/>
  <c r="BX15" i="53"/>
  <c r="BY15" i="53"/>
  <c r="BZ15" i="53"/>
  <c r="CA15" i="53"/>
  <c r="CB15" i="53"/>
  <c r="CC15" i="53"/>
  <c r="CD15" i="53"/>
  <c r="CE15" i="53"/>
  <c r="CF15" i="53"/>
  <c r="CG15" i="53"/>
  <c r="CH15" i="53"/>
  <c r="CI15" i="53"/>
  <c r="BJ16" i="53"/>
  <c r="BK16" i="53"/>
  <c r="BL16" i="53"/>
  <c r="BM16" i="53"/>
  <c r="BN16" i="53"/>
  <c r="BO16" i="53"/>
  <c r="BP16" i="53"/>
  <c r="BQ16" i="53"/>
  <c r="BR16" i="53"/>
  <c r="BS16" i="53"/>
  <c r="BT16" i="53"/>
  <c r="BU16" i="53"/>
  <c r="BV16" i="53"/>
  <c r="BW16" i="53"/>
  <c r="BX16" i="53"/>
  <c r="BY16" i="53"/>
  <c r="BZ16" i="53"/>
  <c r="CA16" i="53"/>
  <c r="CB16" i="53"/>
  <c r="CC16" i="53"/>
  <c r="CD16" i="53"/>
  <c r="CE16" i="53"/>
  <c r="CF16" i="53"/>
  <c r="CG16" i="53"/>
  <c r="CH16" i="53"/>
  <c r="CI16" i="53"/>
  <c r="BJ17" i="53"/>
  <c r="BK17" i="53"/>
  <c r="BL17" i="53"/>
  <c r="BM17" i="53"/>
  <c r="BN17" i="53"/>
  <c r="BO17" i="53"/>
  <c r="BP17" i="53"/>
  <c r="BQ17" i="53"/>
  <c r="BR17" i="53"/>
  <c r="BS17" i="53"/>
  <c r="BT17" i="53"/>
  <c r="BU17" i="53"/>
  <c r="BV17" i="53"/>
  <c r="BW17" i="53"/>
  <c r="BX17" i="53"/>
  <c r="BY17" i="53"/>
  <c r="BZ17" i="53"/>
  <c r="CA17" i="53"/>
  <c r="CB17" i="53"/>
  <c r="CC17" i="53"/>
  <c r="CD17" i="53"/>
  <c r="CE17" i="53"/>
  <c r="CF17" i="53"/>
  <c r="CG17" i="53"/>
  <c r="CH17" i="53"/>
  <c r="CI17" i="53"/>
  <c r="BJ18" i="53"/>
  <c r="BK18" i="53"/>
  <c r="BL18" i="53"/>
  <c r="BM18" i="53"/>
  <c r="BN18" i="53"/>
  <c r="BO18" i="53"/>
  <c r="BP18" i="53"/>
  <c r="BQ18" i="53"/>
  <c r="BR18" i="53"/>
  <c r="BS18" i="53"/>
  <c r="BT18" i="53"/>
  <c r="BU18" i="53"/>
  <c r="BV18" i="53"/>
  <c r="BW18" i="53"/>
  <c r="BX18" i="53"/>
  <c r="BY18" i="53"/>
  <c r="BZ18" i="53"/>
  <c r="CA18" i="53"/>
  <c r="CB18" i="53"/>
  <c r="CC18" i="53"/>
  <c r="CD18" i="53"/>
  <c r="CE18" i="53"/>
  <c r="CF18" i="53"/>
  <c r="CG18" i="53"/>
  <c r="CH18" i="53"/>
  <c r="CI18" i="53"/>
  <c r="BJ19" i="53"/>
  <c r="BK19" i="53"/>
  <c r="BL19" i="53"/>
  <c r="BM19" i="53"/>
  <c r="BN19" i="53"/>
  <c r="BO19" i="53"/>
  <c r="BP19" i="53"/>
  <c r="BQ19" i="53"/>
  <c r="BR19" i="53"/>
  <c r="BS19" i="53"/>
  <c r="BT19" i="53"/>
  <c r="BU19" i="53"/>
  <c r="BV19" i="53"/>
  <c r="BW19" i="53"/>
  <c r="BX19" i="53"/>
  <c r="BY19" i="53"/>
  <c r="BZ19" i="53"/>
  <c r="CA19" i="53"/>
  <c r="CB19" i="53"/>
  <c r="CC19" i="53"/>
  <c r="CD19" i="53"/>
  <c r="CE19" i="53"/>
  <c r="CF19" i="53"/>
  <c r="CG19" i="53"/>
  <c r="CH19" i="53"/>
  <c r="CI19" i="53"/>
  <c r="BJ20" i="53"/>
  <c r="BK20" i="53"/>
  <c r="BL20" i="53"/>
  <c r="BM20" i="53"/>
  <c r="BN20" i="53"/>
  <c r="BO20" i="53"/>
  <c r="BP20" i="53"/>
  <c r="BQ20" i="53"/>
  <c r="BR20" i="53"/>
  <c r="BS20" i="53"/>
  <c r="BT20" i="53"/>
  <c r="BU20" i="53"/>
  <c r="BV20" i="53"/>
  <c r="BW20" i="53"/>
  <c r="BX20" i="53"/>
  <c r="BY20" i="53"/>
  <c r="BZ20" i="53"/>
  <c r="CA20" i="53"/>
  <c r="CB20" i="53"/>
  <c r="CC20" i="53"/>
  <c r="CD20" i="53"/>
  <c r="CE20" i="53"/>
  <c r="CF20" i="53"/>
  <c r="CG20" i="53"/>
  <c r="CH20" i="53"/>
  <c r="CI20" i="53"/>
  <c r="BJ21" i="53"/>
  <c r="BK21" i="53"/>
  <c r="BL21" i="53"/>
  <c r="BM21" i="53"/>
  <c r="BN21" i="53"/>
  <c r="BO21" i="53"/>
  <c r="BP21" i="53"/>
  <c r="BQ21" i="53"/>
  <c r="BR21" i="53"/>
  <c r="BS21" i="53"/>
  <c r="BT21" i="53"/>
  <c r="BU21" i="53"/>
  <c r="BV21" i="53"/>
  <c r="BW21" i="53"/>
  <c r="BX21" i="53"/>
  <c r="BY21" i="53"/>
  <c r="BZ21" i="53"/>
  <c r="CA21" i="53"/>
  <c r="CB21" i="53"/>
  <c r="CC21" i="53"/>
  <c r="CD21" i="53"/>
  <c r="CE21" i="53"/>
  <c r="CF21" i="53"/>
  <c r="CG21" i="53"/>
  <c r="CH21" i="53"/>
  <c r="CI21" i="53"/>
  <c r="BJ22" i="53"/>
  <c r="BK22" i="53"/>
  <c r="BL22" i="53"/>
  <c r="BM22" i="53"/>
  <c r="BN22" i="53"/>
  <c r="BO22" i="53"/>
  <c r="BP22" i="53"/>
  <c r="BQ22" i="53"/>
  <c r="BR22" i="53"/>
  <c r="BS22" i="53"/>
  <c r="BT22" i="53"/>
  <c r="BU22" i="53"/>
  <c r="BV22" i="53"/>
  <c r="BW22" i="53"/>
  <c r="BX22" i="53"/>
  <c r="BY22" i="53"/>
  <c r="BZ22" i="53"/>
  <c r="CA22" i="53"/>
  <c r="CB22" i="53"/>
  <c r="CC22" i="53"/>
  <c r="CD22" i="53"/>
  <c r="CE22" i="53"/>
  <c r="CF22" i="53"/>
  <c r="CG22" i="53"/>
  <c r="CH22" i="53"/>
  <c r="CI22" i="53"/>
  <c r="BJ23" i="53"/>
  <c r="BK23" i="53"/>
  <c r="BL23" i="53"/>
  <c r="BM23" i="53"/>
  <c r="BN23" i="53"/>
  <c r="BO23" i="53"/>
  <c r="BP23" i="53"/>
  <c r="BQ23" i="53"/>
  <c r="BR23" i="53"/>
  <c r="BS23" i="53"/>
  <c r="BT23" i="53"/>
  <c r="BU23" i="53"/>
  <c r="BV23" i="53"/>
  <c r="BW23" i="53"/>
  <c r="BX23" i="53"/>
  <c r="BY23" i="53"/>
  <c r="BZ23" i="53"/>
  <c r="CA23" i="53"/>
  <c r="CB23" i="53"/>
  <c r="CC23" i="53"/>
  <c r="CD23" i="53"/>
  <c r="CE23" i="53"/>
  <c r="CF23" i="53"/>
  <c r="CG23" i="53"/>
  <c r="CH23" i="53"/>
  <c r="CI23" i="53"/>
  <c r="BJ24" i="53"/>
  <c r="BK24" i="53"/>
  <c r="BL24" i="53"/>
  <c r="BM24" i="53"/>
  <c r="BN24" i="53"/>
  <c r="BO24" i="53"/>
  <c r="BP24" i="53"/>
  <c r="BQ24" i="53"/>
  <c r="BR24" i="53"/>
  <c r="BS24" i="53"/>
  <c r="BT24" i="53"/>
  <c r="BU24" i="53"/>
  <c r="BV24" i="53"/>
  <c r="BW24" i="53"/>
  <c r="BX24" i="53"/>
  <c r="BY24" i="53"/>
  <c r="BZ24" i="53"/>
  <c r="CA24" i="53"/>
  <c r="CB24" i="53"/>
  <c r="CC24" i="53"/>
  <c r="CD24" i="53"/>
  <c r="CE24" i="53"/>
  <c r="CF24" i="53"/>
  <c r="CG24" i="53"/>
  <c r="CH24" i="53"/>
  <c r="CI24" i="53"/>
  <c r="BJ25" i="53"/>
  <c r="BK25" i="53"/>
  <c r="BL25" i="53"/>
  <c r="BM25" i="53"/>
  <c r="BN25" i="53"/>
  <c r="BO25" i="53"/>
  <c r="BP25" i="53"/>
  <c r="BQ25" i="53"/>
  <c r="BR25" i="53"/>
  <c r="BS25" i="53"/>
  <c r="BT25" i="53"/>
  <c r="BU25" i="53"/>
  <c r="BV25" i="53"/>
  <c r="BW25" i="53"/>
  <c r="BX25" i="53"/>
  <c r="BY25" i="53"/>
  <c r="BZ25" i="53"/>
  <c r="CA25" i="53"/>
  <c r="CB25" i="53"/>
  <c r="CC25" i="53"/>
  <c r="CD25" i="53"/>
  <c r="CE25" i="53"/>
  <c r="CF25" i="53"/>
  <c r="CG25" i="53"/>
  <c r="CH25" i="53"/>
  <c r="CI25" i="53"/>
  <c r="BJ26" i="53"/>
  <c r="BK26" i="53"/>
  <c r="BL26" i="53"/>
  <c r="BM26" i="53"/>
  <c r="BN26" i="53"/>
  <c r="BO26" i="53"/>
  <c r="BP26" i="53"/>
  <c r="BQ26" i="53"/>
  <c r="BR26" i="53"/>
  <c r="BS26" i="53"/>
  <c r="BT26" i="53"/>
  <c r="BU26" i="53"/>
  <c r="BV26" i="53"/>
  <c r="BW26" i="53"/>
  <c r="BX26" i="53"/>
  <c r="BY26" i="53"/>
  <c r="BZ26" i="53"/>
  <c r="CA26" i="53"/>
  <c r="CB26" i="53"/>
  <c r="CC26" i="53"/>
  <c r="CD26" i="53"/>
  <c r="CE26" i="53"/>
  <c r="CF26" i="53"/>
  <c r="CG26" i="53"/>
  <c r="CH26" i="53"/>
  <c r="CI26" i="53"/>
  <c r="BJ27" i="53"/>
  <c r="BK27" i="53"/>
  <c r="BL27" i="53"/>
  <c r="BM27" i="53"/>
  <c r="BN27" i="53"/>
  <c r="BO27" i="53"/>
  <c r="BP27" i="53"/>
  <c r="BQ27" i="53"/>
  <c r="BR27" i="53"/>
  <c r="BS27" i="53"/>
  <c r="BT27" i="53"/>
  <c r="BU27" i="53"/>
  <c r="BV27" i="53"/>
  <c r="BW27" i="53"/>
  <c r="BX27" i="53"/>
  <c r="BY27" i="53"/>
  <c r="BZ27" i="53"/>
  <c r="CA27" i="53"/>
  <c r="CB27" i="53"/>
  <c r="CC27" i="53"/>
  <c r="CD27" i="53"/>
  <c r="CE27" i="53"/>
  <c r="CF27" i="53"/>
  <c r="CG27" i="53"/>
  <c r="CH27" i="53"/>
  <c r="CI27" i="53"/>
  <c r="BJ28" i="53"/>
  <c r="BK28" i="53"/>
  <c r="BL28" i="53"/>
  <c r="BM28" i="53"/>
  <c r="BN28" i="53"/>
  <c r="BO28" i="53"/>
  <c r="BP28" i="53"/>
  <c r="BQ28" i="53"/>
  <c r="BR28" i="53"/>
  <c r="BS28" i="53"/>
  <c r="BT28" i="53"/>
  <c r="BU28" i="53"/>
  <c r="BV28" i="53"/>
  <c r="BW28" i="53"/>
  <c r="BX28" i="53"/>
  <c r="BY28" i="53"/>
  <c r="BZ28" i="53"/>
  <c r="CA28" i="53"/>
  <c r="CB28" i="53"/>
  <c r="CC28" i="53"/>
  <c r="CD28" i="53"/>
  <c r="CE28" i="53"/>
  <c r="CF28" i="53"/>
  <c r="CG28" i="53"/>
  <c r="CH28" i="53"/>
  <c r="CI28" i="53"/>
  <c r="BJ29" i="53"/>
  <c r="BK29" i="53"/>
  <c r="BL29" i="53"/>
  <c r="BM29" i="53"/>
  <c r="BN29" i="53"/>
  <c r="BO29" i="53"/>
  <c r="BP29" i="53"/>
  <c r="BQ29" i="53"/>
  <c r="BR29" i="53"/>
  <c r="BS29" i="53"/>
  <c r="BT29" i="53"/>
  <c r="BU29" i="53"/>
  <c r="BV29" i="53"/>
  <c r="BW29" i="53"/>
  <c r="BX29" i="53"/>
  <c r="BY29" i="53"/>
  <c r="BZ29" i="53"/>
  <c r="CA29" i="53"/>
  <c r="CB29" i="53"/>
  <c r="CC29" i="53"/>
  <c r="CD29" i="53"/>
  <c r="CE29" i="53"/>
  <c r="CF29" i="53"/>
  <c r="CG29" i="53"/>
  <c r="CH29" i="53"/>
  <c r="CI29" i="53"/>
  <c r="BJ30" i="53"/>
  <c r="BK30" i="53"/>
  <c r="BL30" i="53"/>
  <c r="BM30" i="53"/>
  <c r="BN30" i="53"/>
  <c r="BO30" i="53"/>
  <c r="BP30" i="53"/>
  <c r="BQ30" i="53"/>
  <c r="BR30" i="53"/>
  <c r="BS30" i="53"/>
  <c r="BT30" i="53"/>
  <c r="BU30" i="53"/>
  <c r="BV30" i="53"/>
  <c r="BW30" i="53"/>
  <c r="BX30" i="53"/>
  <c r="BY30" i="53"/>
  <c r="BZ30" i="53"/>
  <c r="CA30" i="53"/>
  <c r="CB30" i="53"/>
  <c r="CC30" i="53"/>
  <c r="CD30" i="53"/>
  <c r="CE30" i="53"/>
  <c r="CF30" i="53"/>
  <c r="CG30" i="53"/>
  <c r="CH30" i="53"/>
  <c r="CI30" i="53"/>
  <c r="BJ31" i="53"/>
  <c r="BK31" i="53"/>
  <c r="BL31" i="53"/>
  <c r="BM31" i="53"/>
  <c r="BN31" i="53"/>
  <c r="BO31" i="53"/>
  <c r="BP31" i="53"/>
  <c r="BQ31" i="53"/>
  <c r="BR31" i="53"/>
  <c r="BS31" i="53"/>
  <c r="BT31" i="53"/>
  <c r="BU31" i="53"/>
  <c r="BV31" i="53"/>
  <c r="BW31" i="53"/>
  <c r="BX31" i="53"/>
  <c r="BY31" i="53"/>
  <c r="BZ31" i="53"/>
  <c r="CA31" i="53"/>
  <c r="CB31" i="53"/>
  <c r="CC31" i="53"/>
  <c r="CD31" i="53"/>
  <c r="CE31" i="53"/>
  <c r="CF31" i="53"/>
  <c r="CG31" i="53"/>
  <c r="CH31" i="53"/>
  <c r="CI31" i="53"/>
  <c r="BJ32" i="53"/>
  <c r="BK32" i="53"/>
  <c r="BL32" i="53"/>
  <c r="BM32" i="53"/>
  <c r="BN32" i="53"/>
  <c r="BO32" i="53"/>
  <c r="BP32" i="53"/>
  <c r="BQ32" i="53"/>
  <c r="BR32" i="53"/>
  <c r="BS32" i="53"/>
  <c r="BT32" i="53"/>
  <c r="BU32" i="53"/>
  <c r="BV32" i="53"/>
  <c r="BW32" i="53"/>
  <c r="BX32" i="53"/>
  <c r="BY32" i="53"/>
  <c r="BZ32" i="53"/>
  <c r="CA32" i="53"/>
  <c r="CB32" i="53"/>
  <c r="CC32" i="53"/>
  <c r="CD32" i="53"/>
  <c r="CE32" i="53"/>
  <c r="CF32" i="53"/>
  <c r="CG32" i="53"/>
  <c r="CH32" i="53"/>
  <c r="CI32" i="53"/>
  <c r="BJ33" i="53"/>
  <c r="BK33" i="53"/>
  <c r="BL33" i="53"/>
  <c r="BM33" i="53"/>
  <c r="BN33" i="53"/>
  <c r="BO33" i="53"/>
  <c r="BP33" i="53"/>
  <c r="BQ33" i="53"/>
  <c r="BR33" i="53"/>
  <c r="BS33" i="53"/>
  <c r="BT33" i="53"/>
  <c r="BU33" i="53"/>
  <c r="BV33" i="53"/>
  <c r="BW33" i="53"/>
  <c r="BX33" i="53"/>
  <c r="BY33" i="53"/>
  <c r="BZ33" i="53"/>
  <c r="CA33" i="53"/>
  <c r="CB33" i="53"/>
  <c r="CC33" i="53"/>
  <c r="CD33" i="53"/>
  <c r="CE33" i="53"/>
  <c r="CF33" i="53"/>
  <c r="CG33" i="53"/>
  <c r="CH33" i="53"/>
  <c r="CI33" i="53"/>
  <c r="BJ34" i="53"/>
  <c r="BK34" i="53"/>
  <c r="BL34" i="53"/>
  <c r="BM34" i="53"/>
  <c r="BN34" i="53"/>
  <c r="BO34" i="53"/>
  <c r="BP34" i="53"/>
  <c r="BQ34" i="53"/>
  <c r="BR34" i="53"/>
  <c r="BS34" i="53"/>
  <c r="BT34" i="53"/>
  <c r="BU34" i="53"/>
  <c r="BV34" i="53"/>
  <c r="BW34" i="53"/>
  <c r="BX34" i="53"/>
  <c r="BY34" i="53"/>
  <c r="BZ34" i="53"/>
  <c r="CA34" i="53"/>
  <c r="CB34" i="53"/>
  <c r="CC34" i="53"/>
  <c r="CD34" i="53"/>
  <c r="CE34" i="53"/>
  <c r="CF34" i="53"/>
  <c r="CG34" i="53"/>
  <c r="CH34" i="53"/>
  <c r="CI34" i="53"/>
  <c r="BJ35" i="53"/>
  <c r="BK35" i="53"/>
  <c r="BL35" i="53"/>
  <c r="BM35" i="53"/>
  <c r="BN35" i="53"/>
  <c r="BO35" i="53"/>
  <c r="BP35" i="53"/>
  <c r="BQ35" i="53"/>
  <c r="BR35" i="53"/>
  <c r="BS35" i="53"/>
  <c r="BT35" i="53"/>
  <c r="BU35" i="53"/>
  <c r="BV35" i="53"/>
  <c r="BW35" i="53"/>
  <c r="BX35" i="53"/>
  <c r="BY35" i="53"/>
  <c r="BZ35" i="53"/>
  <c r="CA35" i="53"/>
  <c r="CB35" i="53"/>
  <c r="CC35" i="53"/>
  <c r="CD35" i="53"/>
  <c r="CE35" i="53"/>
  <c r="CF35" i="53"/>
  <c r="CG35" i="53"/>
  <c r="CH35" i="53"/>
  <c r="CI35" i="53"/>
  <c r="BJ36" i="53"/>
  <c r="BK36" i="53"/>
  <c r="BL36" i="53"/>
  <c r="BM36" i="53"/>
  <c r="BN36" i="53"/>
  <c r="BO36" i="53"/>
  <c r="BP36" i="53"/>
  <c r="BQ36" i="53"/>
  <c r="BR36" i="53"/>
  <c r="BS36" i="53"/>
  <c r="BT36" i="53"/>
  <c r="BU36" i="53"/>
  <c r="BV36" i="53"/>
  <c r="BW36" i="53"/>
  <c r="BX36" i="53"/>
  <c r="BY36" i="53"/>
  <c r="BZ36" i="53"/>
  <c r="CA36" i="53"/>
  <c r="CB36" i="53"/>
  <c r="CC36" i="53"/>
  <c r="CD36" i="53"/>
  <c r="CE36" i="53"/>
  <c r="CF36" i="53"/>
  <c r="CG36" i="53"/>
  <c r="CH36" i="53"/>
  <c r="CI36" i="53"/>
  <c r="BJ37" i="53"/>
  <c r="BK37" i="53"/>
  <c r="BL37" i="53"/>
  <c r="BM37" i="53"/>
  <c r="BN37" i="53"/>
  <c r="BO37" i="53"/>
  <c r="BP37" i="53"/>
  <c r="BQ37" i="53"/>
  <c r="BR37" i="53"/>
  <c r="BS37" i="53"/>
  <c r="BT37" i="53"/>
  <c r="BU37" i="53"/>
  <c r="BV37" i="53"/>
  <c r="BW37" i="53"/>
  <c r="BX37" i="53"/>
  <c r="BY37" i="53"/>
  <c r="BZ37" i="53"/>
  <c r="CA37" i="53"/>
  <c r="CB37" i="53"/>
  <c r="CC37" i="53"/>
  <c r="CD37" i="53"/>
  <c r="CE37" i="53"/>
  <c r="CF37" i="53"/>
  <c r="CG37" i="53"/>
  <c r="CH37" i="53"/>
  <c r="CI37" i="53"/>
  <c r="BJ38" i="53"/>
  <c r="BK38" i="53"/>
  <c r="BL38" i="53"/>
  <c r="BM38" i="53"/>
  <c r="BN38" i="53"/>
  <c r="BO38" i="53"/>
  <c r="BP38" i="53"/>
  <c r="BQ38" i="53"/>
  <c r="BR38" i="53"/>
  <c r="BS38" i="53"/>
  <c r="BT38" i="53"/>
  <c r="BU38" i="53"/>
  <c r="BV38" i="53"/>
  <c r="BW38" i="53"/>
  <c r="BX38" i="53"/>
  <c r="BY38" i="53"/>
  <c r="BZ38" i="53"/>
  <c r="CA38" i="53"/>
  <c r="CB38" i="53"/>
  <c r="CC38" i="53"/>
  <c r="CD38" i="53"/>
  <c r="CE38" i="53"/>
  <c r="CF38" i="53"/>
  <c r="CG38" i="53"/>
  <c r="CH38" i="53"/>
  <c r="CI38" i="53"/>
  <c r="BJ39" i="53"/>
  <c r="BK39" i="53"/>
  <c r="BL39" i="53"/>
  <c r="BM39" i="53"/>
  <c r="BN39" i="53"/>
  <c r="BO39" i="53"/>
  <c r="BP39" i="53"/>
  <c r="BQ39" i="53"/>
  <c r="BR39" i="53"/>
  <c r="BS39" i="53"/>
  <c r="BT39" i="53"/>
  <c r="BU39" i="53"/>
  <c r="BV39" i="53"/>
  <c r="BW39" i="53"/>
  <c r="BX39" i="53"/>
  <c r="BY39" i="53"/>
  <c r="BZ39" i="53"/>
  <c r="CA39" i="53"/>
  <c r="CB39" i="53"/>
  <c r="CC39" i="53"/>
  <c r="CD39" i="53"/>
  <c r="CE39" i="53"/>
  <c r="CF39" i="53"/>
  <c r="CG39" i="53"/>
  <c r="CH39" i="53"/>
  <c r="CI39" i="53"/>
  <c r="BJ40" i="53"/>
  <c r="BK40" i="53"/>
  <c r="BL40" i="53"/>
  <c r="BM40" i="53"/>
  <c r="BN40" i="53"/>
  <c r="BO40" i="53"/>
  <c r="BP40" i="53"/>
  <c r="BQ40" i="53"/>
  <c r="BR40" i="53"/>
  <c r="BS40" i="53"/>
  <c r="BT40" i="53"/>
  <c r="BU40" i="53"/>
  <c r="BV40" i="53"/>
  <c r="BW40" i="53"/>
  <c r="BX40" i="53"/>
  <c r="BY40" i="53"/>
  <c r="BZ40" i="53"/>
  <c r="CA40" i="53"/>
  <c r="CB40" i="53"/>
  <c r="CC40" i="53"/>
  <c r="CD40" i="53"/>
  <c r="CE40" i="53"/>
  <c r="CF40" i="53"/>
  <c r="CG40" i="53"/>
  <c r="CH40" i="53"/>
  <c r="CI40" i="53"/>
  <c r="BJ41" i="53"/>
  <c r="BK41" i="53"/>
  <c r="BL41" i="53"/>
  <c r="BM41" i="53"/>
  <c r="BN41" i="53"/>
  <c r="BO41" i="53"/>
  <c r="BP41" i="53"/>
  <c r="BQ41" i="53"/>
  <c r="BR41" i="53"/>
  <c r="BS41" i="53"/>
  <c r="BT41" i="53"/>
  <c r="BU41" i="53"/>
  <c r="BV41" i="53"/>
  <c r="BW41" i="53"/>
  <c r="BX41" i="53"/>
  <c r="BY41" i="53"/>
  <c r="BZ41" i="53"/>
  <c r="CA41" i="53"/>
  <c r="CB41" i="53"/>
  <c r="CC41" i="53"/>
  <c r="CD41" i="53"/>
  <c r="CE41" i="53"/>
  <c r="CF41" i="53"/>
  <c r="CG41" i="53"/>
  <c r="CH41" i="53"/>
  <c r="CI41" i="53"/>
  <c r="BJ42" i="53"/>
  <c r="BK42" i="53"/>
  <c r="BL42" i="53"/>
  <c r="BM42" i="53"/>
  <c r="BN42" i="53"/>
  <c r="BO42" i="53"/>
  <c r="BP42" i="53"/>
  <c r="BQ42" i="53"/>
  <c r="BR42" i="53"/>
  <c r="BS42" i="53"/>
  <c r="BT42" i="53"/>
  <c r="BU42" i="53"/>
  <c r="BV42" i="53"/>
  <c r="BW42" i="53"/>
  <c r="BX42" i="53"/>
  <c r="BY42" i="53"/>
  <c r="BZ42" i="53"/>
  <c r="CA42" i="53"/>
  <c r="CB42" i="53"/>
  <c r="CC42" i="53"/>
  <c r="CD42" i="53"/>
  <c r="CE42" i="53"/>
  <c r="CF42" i="53"/>
  <c r="CG42" i="53"/>
  <c r="CH42" i="53"/>
  <c r="CI42" i="53"/>
  <c r="BJ43" i="53"/>
  <c r="BK43" i="53"/>
  <c r="BL43" i="53"/>
  <c r="BM43" i="53"/>
  <c r="BN43" i="53"/>
  <c r="BO43" i="53"/>
  <c r="BP43" i="53"/>
  <c r="BQ43" i="53"/>
  <c r="BR43" i="53"/>
  <c r="BS43" i="53"/>
  <c r="BT43" i="53"/>
  <c r="BU43" i="53"/>
  <c r="BV43" i="53"/>
  <c r="BW43" i="53"/>
  <c r="BX43" i="53"/>
  <c r="BY43" i="53"/>
  <c r="BZ43" i="53"/>
  <c r="CA43" i="53"/>
  <c r="CB43" i="53"/>
  <c r="CC43" i="53"/>
  <c r="CD43" i="53"/>
  <c r="CE43" i="53"/>
  <c r="CF43" i="53"/>
  <c r="CG43" i="53"/>
  <c r="CH43" i="53"/>
  <c r="CI43" i="53"/>
  <c r="BJ44" i="53"/>
  <c r="BK44" i="53"/>
  <c r="BL44" i="53"/>
  <c r="BM44" i="53"/>
  <c r="BN44" i="53"/>
  <c r="BO44" i="53"/>
  <c r="BP44" i="53"/>
  <c r="BQ44" i="53"/>
  <c r="BR44" i="53"/>
  <c r="BS44" i="53"/>
  <c r="BT44" i="53"/>
  <c r="BU44" i="53"/>
  <c r="BV44" i="53"/>
  <c r="BW44" i="53"/>
  <c r="BX44" i="53"/>
  <c r="BY44" i="53"/>
  <c r="BZ44" i="53"/>
  <c r="CA44" i="53"/>
  <c r="CB44" i="53"/>
  <c r="CC44" i="53"/>
  <c r="CD44" i="53"/>
  <c r="CE44" i="53"/>
  <c r="CF44" i="53"/>
  <c r="CG44" i="53"/>
  <c r="CH44" i="53"/>
  <c r="CI44" i="53"/>
  <c r="BI4" i="53"/>
  <c r="BI5" i="53"/>
  <c r="BI6" i="53"/>
  <c r="BI7" i="53"/>
  <c r="BI8" i="53"/>
  <c r="BI9" i="53"/>
  <c r="BI10" i="53"/>
  <c r="BI11" i="53"/>
  <c r="BI12" i="53"/>
  <c r="BI13" i="53"/>
  <c r="BI14" i="53"/>
  <c r="BI15" i="53"/>
  <c r="BI16" i="53"/>
  <c r="BI17" i="53"/>
  <c r="BI18" i="53"/>
  <c r="BI19" i="53"/>
  <c r="BI20" i="53"/>
  <c r="BI21" i="53"/>
  <c r="BI22" i="53"/>
  <c r="BI23" i="53"/>
  <c r="BI24" i="53"/>
  <c r="BI25" i="53"/>
  <c r="BI26" i="53"/>
  <c r="BI27" i="53"/>
  <c r="BI28" i="53"/>
  <c r="BI29" i="53"/>
  <c r="BI30" i="53"/>
  <c r="BI31" i="53"/>
  <c r="BI32" i="53"/>
  <c r="BI33" i="53"/>
  <c r="BI34" i="53"/>
  <c r="BI35" i="53"/>
  <c r="BI36" i="53"/>
  <c r="BI37" i="53"/>
  <c r="BI38" i="53"/>
  <c r="BI39" i="53"/>
  <c r="BI40" i="53"/>
  <c r="BI41" i="53"/>
  <c r="BI42" i="53"/>
  <c r="BI43" i="53"/>
  <c r="BI44" i="53"/>
  <c r="BI3" i="53"/>
  <c r="CE3" i="54" l="1"/>
  <c r="CF3" i="54"/>
  <c r="CG3" i="54"/>
  <c r="CH3" i="54"/>
  <c r="CI3" i="54"/>
  <c r="CE4" i="54"/>
  <c r="CF4" i="54"/>
  <c r="CG4" i="54"/>
  <c r="CH4" i="54"/>
  <c r="CI4" i="54"/>
  <c r="CE5" i="54"/>
  <c r="CF5" i="54"/>
  <c r="CG5" i="54"/>
  <c r="CH5" i="54"/>
  <c r="CI5" i="54"/>
  <c r="CE6" i="54"/>
  <c r="CF6" i="54"/>
  <c r="CG6" i="54"/>
  <c r="CH6" i="54"/>
  <c r="CI6" i="54"/>
  <c r="CE7" i="54"/>
  <c r="CF7" i="54"/>
  <c r="CG7" i="54"/>
  <c r="CH7" i="54"/>
  <c r="CI7" i="54"/>
  <c r="CE8" i="54"/>
  <c r="CF8" i="54"/>
  <c r="CG8" i="54"/>
  <c r="CH8" i="54"/>
  <c r="CI8" i="54"/>
  <c r="CE9" i="54"/>
  <c r="CF9" i="54"/>
  <c r="CG9" i="54"/>
  <c r="CH9" i="54"/>
  <c r="CI9" i="54"/>
  <c r="CE10" i="54"/>
  <c r="CF10" i="54"/>
  <c r="CG10" i="54"/>
  <c r="CH10" i="54"/>
  <c r="CI10" i="54"/>
  <c r="CE11" i="54"/>
  <c r="CF11" i="54"/>
  <c r="CG11" i="54"/>
  <c r="CH11" i="54"/>
  <c r="CI11" i="54"/>
  <c r="CE12" i="54"/>
  <c r="CF12" i="54"/>
  <c r="CG12" i="54"/>
  <c r="CH12" i="54"/>
  <c r="CI12" i="54"/>
  <c r="CE13" i="54"/>
  <c r="CF13" i="54"/>
  <c r="CG13" i="54"/>
  <c r="CH13" i="54"/>
  <c r="CI13" i="54"/>
  <c r="CE14" i="54"/>
  <c r="CF14" i="54"/>
  <c r="CG14" i="54"/>
  <c r="CH14" i="54"/>
  <c r="CI14" i="54"/>
  <c r="CE15" i="54"/>
  <c r="CF15" i="54"/>
  <c r="CG15" i="54"/>
  <c r="CH15" i="54"/>
  <c r="CI15" i="54"/>
  <c r="CE16" i="54"/>
  <c r="CF16" i="54"/>
  <c r="CG16" i="54"/>
  <c r="CH16" i="54"/>
  <c r="CI16" i="54"/>
  <c r="CE17" i="54"/>
  <c r="CF17" i="54"/>
  <c r="CG17" i="54"/>
  <c r="CH17" i="54"/>
  <c r="CI17" i="54"/>
  <c r="CE18" i="54"/>
  <c r="CF18" i="54"/>
  <c r="CG18" i="54"/>
  <c r="CH18" i="54"/>
  <c r="CI18" i="54"/>
  <c r="CE19" i="54"/>
  <c r="CF19" i="54"/>
  <c r="CG19" i="54"/>
  <c r="CH19" i="54"/>
  <c r="CI19" i="54"/>
  <c r="CE20" i="54"/>
  <c r="CF20" i="54"/>
  <c r="CG20" i="54"/>
  <c r="CH20" i="54"/>
  <c r="CI20" i="54"/>
  <c r="CE21" i="54"/>
  <c r="CF21" i="54"/>
  <c r="CG21" i="54"/>
  <c r="CH21" i="54"/>
  <c r="CI21" i="54"/>
  <c r="CE22" i="54"/>
  <c r="CF22" i="54"/>
  <c r="CG22" i="54"/>
  <c r="CH22" i="54"/>
  <c r="CI22" i="54"/>
  <c r="CE23" i="54"/>
  <c r="CF23" i="54"/>
  <c r="CG23" i="54"/>
  <c r="CH23" i="54"/>
  <c r="CI23" i="54"/>
  <c r="CE24" i="54"/>
  <c r="CF24" i="54"/>
  <c r="CG24" i="54"/>
  <c r="CH24" i="54"/>
  <c r="CI24" i="54"/>
  <c r="CE25" i="54"/>
  <c r="CF25" i="54"/>
  <c r="CG25" i="54"/>
  <c r="CH25" i="54"/>
  <c r="CI25" i="54"/>
  <c r="CE26" i="54"/>
  <c r="CF26" i="54"/>
  <c r="CG26" i="54"/>
  <c r="CH26" i="54"/>
  <c r="CI26" i="54"/>
  <c r="CE27" i="54"/>
  <c r="CF27" i="54"/>
  <c r="CG27" i="54"/>
  <c r="CH27" i="54"/>
  <c r="CI27" i="54"/>
  <c r="CE28" i="54"/>
  <c r="CF28" i="54"/>
  <c r="CG28" i="54"/>
  <c r="CH28" i="54"/>
  <c r="CI28" i="54"/>
  <c r="CE29" i="54"/>
  <c r="CF29" i="54"/>
  <c r="CG29" i="54"/>
  <c r="CH29" i="54"/>
  <c r="CI29" i="54"/>
  <c r="CE30" i="54"/>
  <c r="CF30" i="54"/>
  <c r="CG30" i="54"/>
  <c r="CH30" i="54"/>
  <c r="CI30" i="54"/>
  <c r="CE31" i="54"/>
  <c r="CF31" i="54"/>
  <c r="CG31" i="54"/>
  <c r="CH31" i="54"/>
  <c r="CI31" i="54"/>
  <c r="CE32" i="54"/>
  <c r="CF32" i="54"/>
  <c r="CG32" i="54"/>
  <c r="CH32" i="54"/>
  <c r="CI32" i="54"/>
  <c r="CE33" i="54"/>
  <c r="CF33" i="54"/>
  <c r="CG33" i="54"/>
  <c r="CH33" i="54"/>
  <c r="CI33" i="54"/>
  <c r="CE34" i="54"/>
  <c r="CF34" i="54"/>
  <c r="CG34" i="54"/>
  <c r="CH34" i="54"/>
  <c r="CI34" i="54"/>
  <c r="CE35" i="54"/>
  <c r="CF35" i="54"/>
  <c r="CG35" i="54"/>
  <c r="CH35" i="54"/>
  <c r="CI35" i="54"/>
  <c r="CE36" i="54"/>
  <c r="CF36" i="54"/>
  <c r="CG36" i="54"/>
  <c r="CH36" i="54"/>
  <c r="CI36" i="54"/>
  <c r="CE37" i="54"/>
  <c r="CF37" i="54"/>
  <c r="CG37" i="54"/>
  <c r="CH37" i="54"/>
  <c r="CI37" i="54"/>
  <c r="CE38" i="54"/>
  <c r="CF38" i="54"/>
  <c r="CG38" i="54"/>
  <c r="CH38" i="54"/>
  <c r="CI38" i="54"/>
  <c r="CE39" i="54"/>
  <c r="CF39" i="54"/>
  <c r="CG39" i="54"/>
  <c r="CH39" i="54"/>
  <c r="CI39" i="54"/>
  <c r="CE40" i="54"/>
  <c r="CF40" i="54"/>
  <c r="CG40" i="54"/>
  <c r="CH40" i="54"/>
  <c r="CI40" i="54"/>
  <c r="CE41" i="54"/>
  <c r="CF41" i="54"/>
  <c r="CG41" i="54"/>
  <c r="CH41" i="54"/>
  <c r="CI41" i="54"/>
  <c r="CE42" i="54"/>
  <c r="CF42" i="54"/>
  <c r="CG42" i="54"/>
  <c r="CH42" i="54"/>
  <c r="CI42" i="54"/>
  <c r="CE43" i="54"/>
  <c r="CF43" i="54"/>
  <c r="CG43" i="54"/>
  <c r="CH43" i="54"/>
  <c r="CI43" i="54"/>
  <c r="CE44" i="54"/>
  <c r="CF44" i="54"/>
  <c r="CG44" i="54"/>
  <c r="CH44" i="54"/>
  <c r="CI44" i="54"/>
  <c r="BK3" i="54"/>
  <c r="BL3" i="54"/>
  <c r="BM3" i="54"/>
  <c r="BN3" i="54"/>
  <c r="BO3" i="54"/>
  <c r="BP3" i="54"/>
  <c r="BQ3" i="54"/>
  <c r="BR3" i="54"/>
  <c r="BS3" i="54"/>
  <c r="BT3" i="54"/>
  <c r="BU3" i="54"/>
  <c r="BV3" i="54"/>
  <c r="BW3" i="54"/>
  <c r="BX3" i="54"/>
  <c r="BY3" i="54"/>
  <c r="BZ3" i="54"/>
  <c r="CA3" i="54"/>
  <c r="CB3" i="54"/>
  <c r="CC3" i="54"/>
  <c r="CD3" i="54"/>
  <c r="BK4" i="54"/>
  <c r="BL4" i="54"/>
  <c r="BM4" i="54"/>
  <c r="BN4" i="54"/>
  <c r="BO4" i="54"/>
  <c r="BP4" i="54"/>
  <c r="BQ4" i="54"/>
  <c r="BR4" i="54"/>
  <c r="BS4" i="54"/>
  <c r="BT4" i="54"/>
  <c r="BU4" i="54"/>
  <c r="BV4" i="54"/>
  <c r="BW4" i="54"/>
  <c r="BX4" i="54"/>
  <c r="BY4" i="54"/>
  <c r="BZ4" i="54"/>
  <c r="CA4" i="54"/>
  <c r="CB4" i="54"/>
  <c r="CC4" i="54"/>
  <c r="CD4" i="54"/>
  <c r="BK5" i="54"/>
  <c r="BL5" i="54"/>
  <c r="BM5" i="54"/>
  <c r="BN5" i="54"/>
  <c r="BO5" i="54"/>
  <c r="BP5" i="54"/>
  <c r="BQ5" i="54"/>
  <c r="BR5" i="54"/>
  <c r="BS5" i="54"/>
  <c r="BT5" i="54"/>
  <c r="BU5" i="54"/>
  <c r="BV5" i="54"/>
  <c r="BW5" i="54"/>
  <c r="BX5" i="54"/>
  <c r="BY5" i="54"/>
  <c r="BZ5" i="54"/>
  <c r="CA5" i="54"/>
  <c r="CB5" i="54"/>
  <c r="CC5" i="54"/>
  <c r="CD5" i="54"/>
  <c r="BK6" i="54"/>
  <c r="BL6" i="54"/>
  <c r="BM6" i="54"/>
  <c r="BN6" i="54"/>
  <c r="BO6" i="54"/>
  <c r="BP6" i="54"/>
  <c r="BQ6" i="54"/>
  <c r="BR6" i="54"/>
  <c r="BS6" i="54"/>
  <c r="BT6" i="54"/>
  <c r="BU6" i="54"/>
  <c r="BV6" i="54"/>
  <c r="BW6" i="54"/>
  <c r="BX6" i="54"/>
  <c r="BY6" i="54"/>
  <c r="BZ6" i="54"/>
  <c r="CA6" i="54"/>
  <c r="CB6" i="54"/>
  <c r="CC6" i="54"/>
  <c r="CD6" i="54"/>
  <c r="BK7" i="54"/>
  <c r="BL7" i="54"/>
  <c r="BM7" i="54"/>
  <c r="BN7" i="54"/>
  <c r="BO7" i="54"/>
  <c r="BP7" i="54"/>
  <c r="BQ7" i="54"/>
  <c r="BR7" i="54"/>
  <c r="BS7" i="54"/>
  <c r="BT7" i="54"/>
  <c r="BU7" i="54"/>
  <c r="BV7" i="54"/>
  <c r="BW7" i="54"/>
  <c r="BX7" i="54"/>
  <c r="BY7" i="54"/>
  <c r="BZ7" i="54"/>
  <c r="CA7" i="54"/>
  <c r="CB7" i="54"/>
  <c r="CC7" i="54"/>
  <c r="CD7" i="54"/>
  <c r="BK8" i="54"/>
  <c r="BL8" i="54"/>
  <c r="BM8" i="54"/>
  <c r="BN8" i="54"/>
  <c r="BO8" i="54"/>
  <c r="BP8" i="54"/>
  <c r="BQ8" i="54"/>
  <c r="BR8" i="54"/>
  <c r="BS8" i="54"/>
  <c r="BT8" i="54"/>
  <c r="BU8" i="54"/>
  <c r="BV8" i="54"/>
  <c r="BW8" i="54"/>
  <c r="BX8" i="54"/>
  <c r="BY8" i="54"/>
  <c r="BZ8" i="54"/>
  <c r="CA8" i="54"/>
  <c r="CB8" i="54"/>
  <c r="CC8" i="54"/>
  <c r="CD8" i="54"/>
  <c r="BK9" i="54"/>
  <c r="BL9" i="54"/>
  <c r="BM9" i="54"/>
  <c r="BN9" i="54"/>
  <c r="BO9" i="54"/>
  <c r="BP9" i="54"/>
  <c r="BQ9" i="54"/>
  <c r="BR9" i="54"/>
  <c r="BS9" i="54"/>
  <c r="BT9" i="54"/>
  <c r="BU9" i="54"/>
  <c r="BV9" i="54"/>
  <c r="BW9" i="54"/>
  <c r="BX9" i="54"/>
  <c r="BY9" i="54"/>
  <c r="BZ9" i="54"/>
  <c r="CA9" i="54"/>
  <c r="CB9" i="54"/>
  <c r="CC9" i="54"/>
  <c r="CD9" i="54"/>
  <c r="BK10" i="54"/>
  <c r="BL10" i="54"/>
  <c r="BM10" i="54"/>
  <c r="BN10" i="54"/>
  <c r="BO10" i="54"/>
  <c r="BP10" i="54"/>
  <c r="BQ10" i="54"/>
  <c r="BR10" i="54"/>
  <c r="BS10" i="54"/>
  <c r="BT10" i="54"/>
  <c r="BU10" i="54"/>
  <c r="BV10" i="54"/>
  <c r="BW10" i="54"/>
  <c r="BX10" i="54"/>
  <c r="BY10" i="54"/>
  <c r="BZ10" i="54"/>
  <c r="CA10" i="54"/>
  <c r="CB10" i="54"/>
  <c r="CC10" i="54"/>
  <c r="CD10" i="54"/>
  <c r="BK11" i="54"/>
  <c r="BL11" i="54"/>
  <c r="BM11" i="54"/>
  <c r="BN11" i="54"/>
  <c r="BO11" i="54"/>
  <c r="BP11" i="54"/>
  <c r="BQ11" i="54"/>
  <c r="BR11" i="54"/>
  <c r="BS11" i="54"/>
  <c r="BT11" i="54"/>
  <c r="BU11" i="54"/>
  <c r="BV11" i="54"/>
  <c r="BW11" i="54"/>
  <c r="BX11" i="54"/>
  <c r="BY11" i="54"/>
  <c r="BZ11" i="54"/>
  <c r="CA11" i="54"/>
  <c r="CB11" i="54"/>
  <c r="CC11" i="54"/>
  <c r="CD11" i="54"/>
  <c r="BK12" i="54"/>
  <c r="BL12" i="54"/>
  <c r="BM12" i="54"/>
  <c r="BN12" i="54"/>
  <c r="BO12" i="54"/>
  <c r="BP12" i="54"/>
  <c r="BQ12" i="54"/>
  <c r="BR12" i="54"/>
  <c r="BS12" i="54"/>
  <c r="BT12" i="54"/>
  <c r="BU12" i="54"/>
  <c r="BV12" i="54"/>
  <c r="BW12" i="54"/>
  <c r="BX12" i="54"/>
  <c r="BY12" i="54"/>
  <c r="BZ12" i="54"/>
  <c r="CA12" i="54"/>
  <c r="CB12" i="54"/>
  <c r="CC12" i="54"/>
  <c r="CD12" i="54"/>
  <c r="BK13" i="54"/>
  <c r="BL13" i="54"/>
  <c r="BM13" i="54"/>
  <c r="BN13" i="54"/>
  <c r="BO13" i="54"/>
  <c r="BP13" i="54"/>
  <c r="BQ13" i="54"/>
  <c r="BR13" i="54"/>
  <c r="BS13" i="54"/>
  <c r="BT13" i="54"/>
  <c r="BU13" i="54"/>
  <c r="BV13" i="54"/>
  <c r="BW13" i="54"/>
  <c r="BX13" i="54"/>
  <c r="BY13" i="54"/>
  <c r="BZ13" i="54"/>
  <c r="CA13" i="54"/>
  <c r="CB13" i="54"/>
  <c r="CC13" i="54"/>
  <c r="CD13" i="54"/>
  <c r="BK14" i="54"/>
  <c r="BL14" i="54"/>
  <c r="BM14" i="54"/>
  <c r="BN14" i="54"/>
  <c r="BO14" i="54"/>
  <c r="BP14" i="54"/>
  <c r="BQ14" i="54"/>
  <c r="BR14" i="54"/>
  <c r="BS14" i="54"/>
  <c r="BT14" i="54"/>
  <c r="BU14" i="54"/>
  <c r="BV14" i="54"/>
  <c r="BW14" i="54"/>
  <c r="BX14" i="54"/>
  <c r="BY14" i="54"/>
  <c r="BZ14" i="54"/>
  <c r="CA14" i="54"/>
  <c r="CB14" i="54"/>
  <c r="CC14" i="54"/>
  <c r="CD14" i="54"/>
  <c r="BK15" i="54"/>
  <c r="BL15" i="54"/>
  <c r="BM15" i="54"/>
  <c r="BN15" i="54"/>
  <c r="BO15" i="54"/>
  <c r="BP15" i="54"/>
  <c r="BQ15" i="54"/>
  <c r="BR15" i="54"/>
  <c r="BS15" i="54"/>
  <c r="BT15" i="54"/>
  <c r="BU15" i="54"/>
  <c r="BV15" i="54"/>
  <c r="BW15" i="54"/>
  <c r="BX15" i="54"/>
  <c r="BY15" i="54"/>
  <c r="BZ15" i="54"/>
  <c r="CA15" i="54"/>
  <c r="CB15" i="54"/>
  <c r="CC15" i="54"/>
  <c r="CD15" i="54"/>
  <c r="BK16" i="54"/>
  <c r="BL16" i="54"/>
  <c r="BM16" i="54"/>
  <c r="BN16" i="54"/>
  <c r="BO16" i="54"/>
  <c r="BP16" i="54"/>
  <c r="BQ16" i="54"/>
  <c r="BR16" i="54"/>
  <c r="BS16" i="54"/>
  <c r="BT16" i="54"/>
  <c r="BU16" i="54"/>
  <c r="BV16" i="54"/>
  <c r="BW16" i="54"/>
  <c r="BX16" i="54"/>
  <c r="BY16" i="54"/>
  <c r="BZ16" i="54"/>
  <c r="CA16" i="54"/>
  <c r="CB16" i="54"/>
  <c r="CC16" i="54"/>
  <c r="CD16" i="54"/>
  <c r="BK17" i="54"/>
  <c r="BL17" i="54"/>
  <c r="BM17" i="54"/>
  <c r="BN17" i="54"/>
  <c r="BO17" i="54"/>
  <c r="BP17" i="54"/>
  <c r="BQ17" i="54"/>
  <c r="BR17" i="54"/>
  <c r="BS17" i="54"/>
  <c r="BT17" i="54"/>
  <c r="BU17" i="54"/>
  <c r="BV17" i="54"/>
  <c r="BW17" i="54"/>
  <c r="BX17" i="54"/>
  <c r="BY17" i="54"/>
  <c r="BZ17" i="54"/>
  <c r="CA17" i="54"/>
  <c r="CB17" i="54"/>
  <c r="CC17" i="54"/>
  <c r="CD17" i="54"/>
  <c r="BK18" i="54"/>
  <c r="BL18" i="54"/>
  <c r="BM18" i="54"/>
  <c r="BN18" i="54"/>
  <c r="BO18" i="54"/>
  <c r="BP18" i="54"/>
  <c r="BQ18" i="54"/>
  <c r="BR18" i="54"/>
  <c r="BS18" i="54"/>
  <c r="BT18" i="54"/>
  <c r="BU18" i="54"/>
  <c r="BV18" i="54"/>
  <c r="BW18" i="54"/>
  <c r="BX18" i="54"/>
  <c r="BY18" i="54"/>
  <c r="BZ18" i="54"/>
  <c r="CA18" i="54"/>
  <c r="CB18" i="54"/>
  <c r="CC18" i="54"/>
  <c r="CD18" i="54"/>
  <c r="BK19" i="54"/>
  <c r="BL19" i="54"/>
  <c r="BM19" i="54"/>
  <c r="BN19" i="54"/>
  <c r="BO19" i="54"/>
  <c r="BP19" i="54"/>
  <c r="BQ19" i="54"/>
  <c r="BR19" i="54"/>
  <c r="BS19" i="54"/>
  <c r="BT19" i="54"/>
  <c r="BU19" i="54"/>
  <c r="BV19" i="54"/>
  <c r="BW19" i="54"/>
  <c r="BX19" i="54"/>
  <c r="BY19" i="54"/>
  <c r="BZ19" i="54"/>
  <c r="CA19" i="54"/>
  <c r="CB19" i="54"/>
  <c r="CC19" i="54"/>
  <c r="CD19" i="54"/>
  <c r="BK20" i="54"/>
  <c r="BL20" i="54"/>
  <c r="BM20" i="54"/>
  <c r="BN20" i="54"/>
  <c r="BO20" i="54"/>
  <c r="BP20" i="54"/>
  <c r="BQ20" i="54"/>
  <c r="BR20" i="54"/>
  <c r="BS20" i="54"/>
  <c r="BT20" i="54"/>
  <c r="BU20" i="54"/>
  <c r="BV20" i="54"/>
  <c r="BW20" i="54"/>
  <c r="BX20" i="54"/>
  <c r="BY20" i="54"/>
  <c r="BZ20" i="54"/>
  <c r="CA20" i="54"/>
  <c r="CB20" i="54"/>
  <c r="CC20" i="54"/>
  <c r="CD20" i="54"/>
  <c r="BK21" i="54"/>
  <c r="BL21" i="54"/>
  <c r="BM21" i="54"/>
  <c r="BN21" i="54"/>
  <c r="BO21" i="54"/>
  <c r="BP21" i="54"/>
  <c r="BQ21" i="54"/>
  <c r="BR21" i="54"/>
  <c r="BS21" i="54"/>
  <c r="BT21" i="54"/>
  <c r="BU21" i="54"/>
  <c r="BV21" i="54"/>
  <c r="BW21" i="54"/>
  <c r="BX21" i="54"/>
  <c r="BY21" i="54"/>
  <c r="BZ21" i="54"/>
  <c r="CA21" i="54"/>
  <c r="CB21" i="54"/>
  <c r="CC21" i="54"/>
  <c r="CD21" i="54"/>
  <c r="BK22" i="54"/>
  <c r="BL22" i="54"/>
  <c r="BM22" i="54"/>
  <c r="BN22" i="54"/>
  <c r="BO22" i="54"/>
  <c r="BP22" i="54"/>
  <c r="BQ22" i="54"/>
  <c r="BR22" i="54"/>
  <c r="BS22" i="54"/>
  <c r="BT22" i="54"/>
  <c r="BU22" i="54"/>
  <c r="BV22" i="54"/>
  <c r="BW22" i="54"/>
  <c r="BX22" i="54"/>
  <c r="BY22" i="54"/>
  <c r="BZ22" i="54"/>
  <c r="CA22" i="54"/>
  <c r="CB22" i="54"/>
  <c r="CC22" i="54"/>
  <c r="CD22" i="54"/>
  <c r="BK23" i="54"/>
  <c r="BL23" i="54"/>
  <c r="BM23" i="54"/>
  <c r="BN23" i="54"/>
  <c r="BO23" i="54"/>
  <c r="BP23" i="54"/>
  <c r="BQ23" i="54"/>
  <c r="BR23" i="54"/>
  <c r="BS23" i="54"/>
  <c r="BT23" i="54"/>
  <c r="BU23" i="54"/>
  <c r="BV23" i="54"/>
  <c r="BW23" i="54"/>
  <c r="BX23" i="54"/>
  <c r="BY23" i="54"/>
  <c r="BZ23" i="54"/>
  <c r="CA23" i="54"/>
  <c r="CB23" i="54"/>
  <c r="CC23" i="54"/>
  <c r="CD23" i="54"/>
  <c r="BK24" i="54"/>
  <c r="BL24" i="54"/>
  <c r="BM24" i="54"/>
  <c r="BN24" i="54"/>
  <c r="BO24" i="54"/>
  <c r="BP24" i="54"/>
  <c r="BQ24" i="54"/>
  <c r="BR24" i="54"/>
  <c r="BS24" i="54"/>
  <c r="BT24" i="54"/>
  <c r="BU24" i="54"/>
  <c r="BV24" i="54"/>
  <c r="BW24" i="54"/>
  <c r="BX24" i="54"/>
  <c r="BY24" i="54"/>
  <c r="BZ24" i="54"/>
  <c r="CA24" i="54"/>
  <c r="CB24" i="54"/>
  <c r="CC24" i="54"/>
  <c r="CD24" i="54"/>
  <c r="BK25" i="54"/>
  <c r="BL25" i="54"/>
  <c r="BM25" i="54"/>
  <c r="BN25" i="54"/>
  <c r="BO25" i="54"/>
  <c r="BP25" i="54"/>
  <c r="BQ25" i="54"/>
  <c r="BR25" i="54"/>
  <c r="BS25" i="54"/>
  <c r="BT25" i="54"/>
  <c r="BU25" i="54"/>
  <c r="BV25" i="54"/>
  <c r="BW25" i="54"/>
  <c r="BX25" i="54"/>
  <c r="BY25" i="54"/>
  <c r="BZ25" i="54"/>
  <c r="CA25" i="54"/>
  <c r="CB25" i="54"/>
  <c r="CC25" i="54"/>
  <c r="CD25" i="54"/>
  <c r="BK26" i="54"/>
  <c r="BL26" i="54"/>
  <c r="BM26" i="54"/>
  <c r="BN26" i="54"/>
  <c r="BO26" i="54"/>
  <c r="BP26" i="54"/>
  <c r="BQ26" i="54"/>
  <c r="BR26" i="54"/>
  <c r="BS26" i="54"/>
  <c r="BT26" i="54"/>
  <c r="BU26" i="54"/>
  <c r="BV26" i="54"/>
  <c r="BW26" i="54"/>
  <c r="BX26" i="54"/>
  <c r="BY26" i="54"/>
  <c r="BZ26" i="54"/>
  <c r="CA26" i="54"/>
  <c r="CB26" i="54"/>
  <c r="CC26" i="54"/>
  <c r="CD26" i="54"/>
  <c r="BK27" i="54"/>
  <c r="BL27" i="54"/>
  <c r="BM27" i="54"/>
  <c r="BN27" i="54"/>
  <c r="BO27" i="54"/>
  <c r="BP27" i="54"/>
  <c r="BQ27" i="54"/>
  <c r="BR27" i="54"/>
  <c r="BS27" i="54"/>
  <c r="BT27" i="54"/>
  <c r="BU27" i="54"/>
  <c r="BV27" i="54"/>
  <c r="BW27" i="54"/>
  <c r="BX27" i="54"/>
  <c r="BY27" i="54"/>
  <c r="BZ27" i="54"/>
  <c r="CA27" i="54"/>
  <c r="CB27" i="54"/>
  <c r="CC27" i="54"/>
  <c r="CD27" i="54"/>
  <c r="BK28" i="54"/>
  <c r="BL28" i="54"/>
  <c r="BM28" i="54"/>
  <c r="BN28" i="54"/>
  <c r="BO28" i="54"/>
  <c r="BP28" i="54"/>
  <c r="BQ28" i="54"/>
  <c r="BR28" i="54"/>
  <c r="BS28" i="54"/>
  <c r="BT28" i="54"/>
  <c r="BU28" i="54"/>
  <c r="BV28" i="54"/>
  <c r="BW28" i="54"/>
  <c r="BX28" i="54"/>
  <c r="BY28" i="54"/>
  <c r="BZ28" i="54"/>
  <c r="CA28" i="54"/>
  <c r="CB28" i="54"/>
  <c r="CC28" i="54"/>
  <c r="CD28" i="54"/>
  <c r="BK29" i="54"/>
  <c r="BL29" i="54"/>
  <c r="BM29" i="54"/>
  <c r="BN29" i="54"/>
  <c r="BO29" i="54"/>
  <c r="BP29" i="54"/>
  <c r="BQ29" i="54"/>
  <c r="BR29" i="54"/>
  <c r="BS29" i="54"/>
  <c r="BT29" i="54"/>
  <c r="BU29" i="54"/>
  <c r="BV29" i="54"/>
  <c r="BW29" i="54"/>
  <c r="BX29" i="54"/>
  <c r="BY29" i="54"/>
  <c r="BZ29" i="54"/>
  <c r="CA29" i="54"/>
  <c r="CB29" i="54"/>
  <c r="CC29" i="54"/>
  <c r="CD29" i="54"/>
  <c r="BK30" i="54"/>
  <c r="BL30" i="54"/>
  <c r="BM30" i="54"/>
  <c r="BN30" i="54"/>
  <c r="BO30" i="54"/>
  <c r="BP30" i="54"/>
  <c r="BQ30" i="54"/>
  <c r="BR30" i="54"/>
  <c r="BS30" i="54"/>
  <c r="BT30" i="54"/>
  <c r="BU30" i="54"/>
  <c r="BV30" i="54"/>
  <c r="BW30" i="54"/>
  <c r="BX30" i="54"/>
  <c r="BY30" i="54"/>
  <c r="BZ30" i="54"/>
  <c r="CA30" i="54"/>
  <c r="CB30" i="54"/>
  <c r="CC30" i="54"/>
  <c r="CD30" i="54"/>
  <c r="BK31" i="54"/>
  <c r="BL31" i="54"/>
  <c r="BM31" i="54"/>
  <c r="BN31" i="54"/>
  <c r="BO31" i="54"/>
  <c r="BP31" i="54"/>
  <c r="BQ31" i="54"/>
  <c r="BR31" i="54"/>
  <c r="BS31" i="54"/>
  <c r="BT31" i="54"/>
  <c r="BU31" i="54"/>
  <c r="BV31" i="54"/>
  <c r="BW31" i="54"/>
  <c r="BX31" i="54"/>
  <c r="BY31" i="54"/>
  <c r="BZ31" i="54"/>
  <c r="CA31" i="54"/>
  <c r="CB31" i="54"/>
  <c r="CC31" i="54"/>
  <c r="CD31" i="54"/>
  <c r="BK32" i="54"/>
  <c r="BL32" i="54"/>
  <c r="BM32" i="54"/>
  <c r="BN32" i="54"/>
  <c r="BO32" i="54"/>
  <c r="BP32" i="54"/>
  <c r="BQ32" i="54"/>
  <c r="BR32" i="54"/>
  <c r="BS32" i="54"/>
  <c r="BT32" i="54"/>
  <c r="BU32" i="54"/>
  <c r="BV32" i="54"/>
  <c r="BW32" i="54"/>
  <c r="BX32" i="54"/>
  <c r="BY32" i="54"/>
  <c r="BZ32" i="54"/>
  <c r="CA32" i="54"/>
  <c r="CB32" i="54"/>
  <c r="CC32" i="54"/>
  <c r="CD32" i="54"/>
  <c r="BK33" i="54"/>
  <c r="BL33" i="54"/>
  <c r="BM33" i="54"/>
  <c r="BN33" i="54"/>
  <c r="BO33" i="54"/>
  <c r="BP33" i="54"/>
  <c r="BQ33" i="54"/>
  <c r="BR33" i="54"/>
  <c r="BS33" i="54"/>
  <c r="BT33" i="54"/>
  <c r="BU33" i="54"/>
  <c r="BV33" i="54"/>
  <c r="BW33" i="54"/>
  <c r="BX33" i="54"/>
  <c r="BY33" i="54"/>
  <c r="BZ33" i="54"/>
  <c r="CA33" i="54"/>
  <c r="CB33" i="54"/>
  <c r="CC33" i="54"/>
  <c r="CD33" i="54"/>
  <c r="BK34" i="54"/>
  <c r="BL34" i="54"/>
  <c r="BM34" i="54"/>
  <c r="BN34" i="54"/>
  <c r="BO34" i="54"/>
  <c r="BP34" i="54"/>
  <c r="BQ34" i="54"/>
  <c r="BR34" i="54"/>
  <c r="BS34" i="54"/>
  <c r="BT34" i="54"/>
  <c r="BU34" i="54"/>
  <c r="BV34" i="54"/>
  <c r="BW34" i="54"/>
  <c r="BX34" i="54"/>
  <c r="BY34" i="54"/>
  <c r="BZ34" i="54"/>
  <c r="CA34" i="54"/>
  <c r="CB34" i="54"/>
  <c r="CC34" i="54"/>
  <c r="CD34" i="54"/>
  <c r="BK35" i="54"/>
  <c r="BL35" i="54"/>
  <c r="BM35" i="54"/>
  <c r="BN35" i="54"/>
  <c r="BO35" i="54"/>
  <c r="BP35" i="54"/>
  <c r="BQ35" i="54"/>
  <c r="BR35" i="54"/>
  <c r="BS35" i="54"/>
  <c r="BT35" i="54"/>
  <c r="BU35" i="54"/>
  <c r="BV35" i="54"/>
  <c r="BW35" i="54"/>
  <c r="BX35" i="54"/>
  <c r="BY35" i="54"/>
  <c r="BZ35" i="54"/>
  <c r="CA35" i="54"/>
  <c r="CB35" i="54"/>
  <c r="CC35" i="54"/>
  <c r="CD35" i="54"/>
  <c r="BK36" i="54"/>
  <c r="BL36" i="54"/>
  <c r="BM36" i="54"/>
  <c r="BN36" i="54"/>
  <c r="BO36" i="54"/>
  <c r="BP36" i="54"/>
  <c r="BQ36" i="54"/>
  <c r="BR36" i="54"/>
  <c r="BS36" i="54"/>
  <c r="BT36" i="54"/>
  <c r="BU36" i="54"/>
  <c r="BV36" i="54"/>
  <c r="BW36" i="54"/>
  <c r="BX36" i="54"/>
  <c r="BY36" i="54"/>
  <c r="BZ36" i="54"/>
  <c r="CA36" i="54"/>
  <c r="CB36" i="54"/>
  <c r="CC36" i="54"/>
  <c r="CD36" i="54"/>
  <c r="BK37" i="54"/>
  <c r="BL37" i="54"/>
  <c r="BM37" i="54"/>
  <c r="BN37" i="54"/>
  <c r="BO37" i="54"/>
  <c r="BP37" i="54"/>
  <c r="BQ37" i="54"/>
  <c r="BR37" i="54"/>
  <c r="BS37" i="54"/>
  <c r="BT37" i="54"/>
  <c r="BU37" i="54"/>
  <c r="BV37" i="54"/>
  <c r="BW37" i="54"/>
  <c r="BX37" i="54"/>
  <c r="BY37" i="54"/>
  <c r="BZ37" i="54"/>
  <c r="CA37" i="54"/>
  <c r="CB37" i="54"/>
  <c r="CC37" i="54"/>
  <c r="CD37" i="54"/>
  <c r="BK38" i="54"/>
  <c r="BL38" i="54"/>
  <c r="BM38" i="54"/>
  <c r="BN38" i="54"/>
  <c r="BO38" i="54"/>
  <c r="BP38" i="54"/>
  <c r="BQ38" i="54"/>
  <c r="BR38" i="54"/>
  <c r="BS38" i="54"/>
  <c r="BT38" i="54"/>
  <c r="BU38" i="54"/>
  <c r="BV38" i="54"/>
  <c r="BW38" i="54"/>
  <c r="BX38" i="54"/>
  <c r="BY38" i="54"/>
  <c r="BZ38" i="54"/>
  <c r="CA38" i="54"/>
  <c r="CB38" i="54"/>
  <c r="CC38" i="54"/>
  <c r="CD38" i="54"/>
  <c r="BK39" i="54"/>
  <c r="BL39" i="54"/>
  <c r="BM39" i="54"/>
  <c r="BN39" i="54"/>
  <c r="BO39" i="54"/>
  <c r="BP39" i="54"/>
  <c r="BQ39" i="54"/>
  <c r="BR39" i="54"/>
  <c r="BS39" i="54"/>
  <c r="BT39" i="54"/>
  <c r="BU39" i="54"/>
  <c r="BV39" i="54"/>
  <c r="BW39" i="54"/>
  <c r="BX39" i="54"/>
  <c r="BY39" i="54"/>
  <c r="BZ39" i="54"/>
  <c r="CA39" i="54"/>
  <c r="CB39" i="54"/>
  <c r="CC39" i="54"/>
  <c r="CD39" i="54"/>
  <c r="BK40" i="54"/>
  <c r="BL40" i="54"/>
  <c r="BM40" i="54"/>
  <c r="BN40" i="54"/>
  <c r="BO40" i="54"/>
  <c r="BP40" i="54"/>
  <c r="BQ40" i="54"/>
  <c r="BR40" i="54"/>
  <c r="BS40" i="54"/>
  <c r="BT40" i="54"/>
  <c r="BU40" i="54"/>
  <c r="BV40" i="54"/>
  <c r="BW40" i="54"/>
  <c r="BX40" i="54"/>
  <c r="BY40" i="54"/>
  <c r="BZ40" i="54"/>
  <c r="CA40" i="54"/>
  <c r="CB40" i="54"/>
  <c r="CC40" i="54"/>
  <c r="CD40" i="54"/>
  <c r="BK41" i="54"/>
  <c r="BL41" i="54"/>
  <c r="BM41" i="54"/>
  <c r="BN41" i="54"/>
  <c r="BO41" i="54"/>
  <c r="BP41" i="54"/>
  <c r="BQ41" i="54"/>
  <c r="BR41" i="54"/>
  <c r="BS41" i="54"/>
  <c r="BT41" i="54"/>
  <c r="BU41" i="54"/>
  <c r="BV41" i="54"/>
  <c r="BW41" i="54"/>
  <c r="BX41" i="54"/>
  <c r="BY41" i="54"/>
  <c r="BZ41" i="54"/>
  <c r="CA41" i="54"/>
  <c r="CB41" i="54"/>
  <c r="CC41" i="54"/>
  <c r="CD41" i="54"/>
  <c r="BK42" i="54"/>
  <c r="BL42" i="54"/>
  <c r="BM42" i="54"/>
  <c r="BN42" i="54"/>
  <c r="BO42" i="54"/>
  <c r="BP42" i="54"/>
  <c r="BQ42" i="54"/>
  <c r="BR42" i="54"/>
  <c r="BS42" i="54"/>
  <c r="BT42" i="54"/>
  <c r="BU42" i="54"/>
  <c r="BV42" i="54"/>
  <c r="BW42" i="54"/>
  <c r="BX42" i="54"/>
  <c r="BY42" i="54"/>
  <c r="BZ42" i="54"/>
  <c r="CA42" i="54"/>
  <c r="CB42" i="54"/>
  <c r="CC42" i="54"/>
  <c r="CD42" i="54"/>
  <c r="BK43" i="54"/>
  <c r="BL43" i="54"/>
  <c r="BM43" i="54"/>
  <c r="BN43" i="54"/>
  <c r="BO43" i="54"/>
  <c r="BP43" i="54"/>
  <c r="BQ43" i="54"/>
  <c r="BR43" i="54"/>
  <c r="BS43" i="54"/>
  <c r="BT43" i="54"/>
  <c r="BU43" i="54"/>
  <c r="BV43" i="54"/>
  <c r="BW43" i="54"/>
  <c r="BX43" i="54"/>
  <c r="BY43" i="54"/>
  <c r="BZ43" i="54"/>
  <c r="CA43" i="54"/>
  <c r="CB43" i="54"/>
  <c r="CC43" i="54"/>
  <c r="CD43" i="54"/>
  <c r="BK44" i="54"/>
  <c r="BL44" i="54"/>
  <c r="BM44" i="54"/>
  <c r="BN44" i="54"/>
  <c r="BO44" i="54"/>
  <c r="BP44" i="54"/>
  <c r="BQ44" i="54"/>
  <c r="BR44" i="54"/>
  <c r="BS44" i="54"/>
  <c r="BT44" i="54"/>
  <c r="BU44" i="54"/>
  <c r="BV44" i="54"/>
  <c r="BW44" i="54"/>
  <c r="BX44" i="54"/>
  <c r="BY44" i="54"/>
  <c r="BZ44" i="54"/>
  <c r="CA44" i="54"/>
  <c r="CB44" i="54"/>
  <c r="CC44" i="54"/>
  <c r="CD44" i="54"/>
  <c r="BJ4" i="54"/>
  <c r="BJ5" i="54"/>
  <c r="BJ6" i="54"/>
  <c r="BJ7" i="54"/>
  <c r="BJ8" i="54"/>
  <c r="BJ9" i="54"/>
  <c r="BJ10" i="54"/>
  <c r="BJ11" i="54"/>
  <c r="BJ12" i="54"/>
  <c r="BJ13" i="54"/>
  <c r="BJ14" i="54"/>
  <c r="BJ15" i="54"/>
  <c r="BJ16" i="54"/>
  <c r="BJ17" i="54"/>
  <c r="BJ18" i="54"/>
  <c r="BJ19" i="54"/>
  <c r="BJ20" i="54"/>
  <c r="BJ21" i="54"/>
  <c r="BJ22" i="54"/>
  <c r="BJ23" i="54"/>
  <c r="BJ24" i="54"/>
  <c r="BJ25" i="54"/>
  <c r="BJ26" i="54"/>
  <c r="BJ27" i="54"/>
  <c r="BJ28" i="54"/>
  <c r="BJ29" i="54"/>
  <c r="BJ30" i="54"/>
  <c r="BJ31" i="54"/>
  <c r="BJ32" i="54"/>
  <c r="BJ33" i="54"/>
  <c r="BJ34" i="54"/>
  <c r="BJ35" i="54"/>
  <c r="BJ36" i="54"/>
  <c r="BJ37" i="54"/>
  <c r="BJ38" i="54"/>
  <c r="BJ39" i="54"/>
  <c r="BJ40" i="54"/>
  <c r="BJ41" i="54"/>
  <c r="BJ42" i="54"/>
  <c r="BJ43" i="54"/>
  <c r="BJ44" i="54"/>
  <c r="BJ3" i="54"/>
  <c r="BI26" i="54"/>
  <c r="BI27" i="54"/>
  <c r="BI28" i="54"/>
  <c r="BI29" i="54"/>
  <c r="BI30" i="54"/>
  <c r="BI31" i="54"/>
  <c r="BI32" i="54"/>
  <c r="BI33" i="54"/>
  <c r="BI34" i="54"/>
  <c r="BI35" i="54"/>
  <c r="BI36" i="54"/>
  <c r="BI37" i="54"/>
  <c r="BI38" i="54"/>
  <c r="BI39" i="54"/>
  <c r="BI40" i="54"/>
  <c r="BI41" i="54"/>
  <c r="BI42" i="54"/>
  <c r="BI43" i="54"/>
  <c r="BI44" i="54"/>
  <c r="BI4" i="54"/>
  <c r="BI5" i="54"/>
  <c r="BI6" i="54"/>
  <c r="BI7" i="54"/>
  <c r="BI8" i="54"/>
  <c r="BI9" i="54"/>
  <c r="BI10" i="54"/>
  <c r="BI11" i="54"/>
  <c r="BI12" i="54"/>
  <c r="BI13" i="54"/>
  <c r="BI14" i="54"/>
  <c r="BI15" i="54"/>
  <c r="BI16" i="54"/>
  <c r="BI17" i="54"/>
  <c r="BI18" i="54"/>
  <c r="BI19" i="54"/>
  <c r="BI20" i="54"/>
  <c r="BI21" i="54"/>
  <c r="BI22" i="54"/>
  <c r="BI23" i="54"/>
  <c r="BI24" i="54"/>
  <c r="BI25" i="54"/>
  <c r="BI3" i="54"/>
  <c r="B1" i="54"/>
  <c r="C1" i="54" s="1"/>
  <c r="D1" i="54" s="1"/>
  <c r="E1" i="54" s="1"/>
  <c r="F1" i="54" s="1"/>
  <c r="G1" i="54" s="1"/>
  <c r="H1" i="54" s="1"/>
  <c r="I1" i="54" s="1"/>
  <c r="J1" i="54" s="1"/>
  <c r="K1" i="54" s="1"/>
  <c r="L1" i="54" s="1"/>
  <c r="M1" i="54" s="1"/>
  <c r="N1" i="54" s="1"/>
  <c r="O1" i="54" s="1"/>
  <c r="P1" i="54" s="1"/>
  <c r="Q1" i="54" s="1"/>
  <c r="R1" i="54" s="1"/>
  <c r="S1" i="54" s="1"/>
  <c r="T1" i="54" s="1"/>
  <c r="U1" i="54" s="1"/>
  <c r="V1" i="54" s="1"/>
  <c r="W1" i="54" s="1"/>
  <c r="X1" i="54" s="1"/>
  <c r="Y1" i="54" s="1"/>
  <c r="Z1" i="54" s="1"/>
  <c r="AA1" i="54" s="1"/>
  <c r="AB1" i="54" s="1"/>
  <c r="AC1" i="54" s="1"/>
  <c r="AD1" i="54" s="1"/>
  <c r="G9" i="18" l="1"/>
  <c r="I11" i="18"/>
  <c r="G13" i="18"/>
  <c r="K14" i="18"/>
  <c r="I15" i="18"/>
  <c r="E17" i="18"/>
  <c r="K20" i="18"/>
  <c r="I21" i="18"/>
  <c r="G22" i="18"/>
  <c r="K23" i="18"/>
  <c r="F25" i="18"/>
  <c r="K25" i="18"/>
  <c r="E26" i="18"/>
  <c r="D28" i="18"/>
  <c r="I28" i="18"/>
  <c r="H30" i="18"/>
  <c r="E31" i="18"/>
  <c r="I33" i="18"/>
  <c r="D34" i="18"/>
  <c r="E35" i="18"/>
  <c r="J35" i="18"/>
  <c r="D36" i="18"/>
  <c r="K36" i="18"/>
  <c r="D38" i="18"/>
  <c r="I38" i="18"/>
  <c r="I39" i="18"/>
  <c r="G40" i="18"/>
  <c r="D41" i="18"/>
  <c r="H41" i="18"/>
  <c r="K42" i="18"/>
  <c r="F43" i="18"/>
  <c r="J43" i="18"/>
  <c r="G44" i="18"/>
  <c r="D45" i="18"/>
  <c r="H45" i="18"/>
  <c r="E47" i="18"/>
  <c r="I47" i="18"/>
  <c r="D48" i="18"/>
  <c r="F49" i="18"/>
  <c r="J49" i="18"/>
  <c r="G50" i="18"/>
  <c r="D51" i="18"/>
  <c r="H51" i="18"/>
  <c r="J52" i="18"/>
  <c r="E53" i="18"/>
  <c r="I53" i="18"/>
  <c r="K54" i="18"/>
  <c r="F55" i="18"/>
  <c r="J55" i="18"/>
  <c r="G56" i="18"/>
  <c r="D57" i="18"/>
  <c r="H57" i="18"/>
  <c r="K58" i="18"/>
  <c r="F59" i="18"/>
  <c r="J59" i="18"/>
  <c r="G60" i="18"/>
  <c r="D61" i="18"/>
  <c r="H61" i="18"/>
  <c r="G63" i="18"/>
  <c r="K63" i="18"/>
  <c r="H64" i="18"/>
  <c r="E65" i="18"/>
  <c r="I65" i="18"/>
  <c r="D66" i="18"/>
  <c r="G67" i="18"/>
  <c r="K67" i="18"/>
  <c r="H68" i="18"/>
  <c r="E69" i="18"/>
  <c r="I69" i="18"/>
  <c r="D70" i="18"/>
  <c r="H70" i="18"/>
  <c r="K71" i="18"/>
  <c r="F72" i="18"/>
  <c r="J72" i="18"/>
  <c r="G73" i="18"/>
  <c r="D74" i="18"/>
  <c r="J9" i="18"/>
  <c r="E11" i="18"/>
  <c r="J11" i="18"/>
  <c r="K12" i="18"/>
  <c r="I13" i="18"/>
  <c r="K15" i="18"/>
  <c r="G17" i="18"/>
  <c r="E18" i="18"/>
  <c r="E19" i="18"/>
  <c r="K21" i="18"/>
  <c r="K22" i="18"/>
  <c r="G25" i="18"/>
  <c r="H26" i="18"/>
  <c r="G27" i="18"/>
  <c r="E28" i="18"/>
  <c r="K28" i="18"/>
  <c r="D30" i="18"/>
  <c r="I30" i="18"/>
  <c r="G31" i="18"/>
  <c r="J33" i="18"/>
  <c r="H34" i="18"/>
  <c r="F35" i="18"/>
  <c r="K35" i="18"/>
  <c r="E36" i="18"/>
  <c r="E38" i="18"/>
  <c r="K38" i="18"/>
  <c r="J39" i="18"/>
  <c r="H40" i="18"/>
  <c r="E41" i="18"/>
  <c r="I41" i="18"/>
  <c r="D42" i="18"/>
  <c r="G43" i="18"/>
  <c r="K43" i="18"/>
  <c r="H44" i="18"/>
  <c r="E45" i="18"/>
  <c r="I45" i="18"/>
  <c r="F47" i="18"/>
  <c r="J47" i="18"/>
  <c r="G49" i="18"/>
  <c r="K49" i="18"/>
  <c r="H50" i="18"/>
  <c r="E51" i="18"/>
  <c r="I51" i="18"/>
  <c r="D52" i="18"/>
  <c r="K52" i="18"/>
  <c r="F53" i="18"/>
  <c r="J53" i="18"/>
  <c r="D54" i="18"/>
  <c r="G55" i="18"/>
  <c r="K55" i="18"/>
  <c r="H56" i="18"/>
  <c r="E57" i="18"/>
  <c r="I57" i="18"/>
  <c r="D58" i="18"/>
  <c r="G59" i="18"/>
  <c r="K59" i="18"/>
  <c r="H60" i="18"/>
  <c r="E61" i="18"/>
  <c r="I61" i="18"/>
  <c r="D62" i="18"/>
  <c r="D63" i="18"/>
  <c r="H63" i="18"/>
  <c r="K64" i="18"/>
  <c r="F65" i="18"/>
  <c r="J65" i="18"/>
  <c r="G66" i="18"/>
  <c r="K9" i="18"/>
  <c r="F11" i="18"/>
  <c r="K11" i="18"/>
  <c r="K13" i="18"/>
  <c r="E15" i="18"/>
  <c r="I17" i="18"/>
  <c r="G18" i="18"/>
  <c r="K19" i="18"/>
  <c r="E21" i="18"/>
  <c r="I25" i="18"/>
  <c r="I26" i="18"/>
  <c r="I27" i="18"/>
  <c r="G28" i="18"/>
  <c r="E30" i="18"/>
  <c r="K30" i="18"/>
  <c r="I31" i="18"/>
  <c r="E33" i="18"/>
  <c r="K33" i="18"/>
  <c r="I34" i="18"/>
  <c r="G35" i="18"/>
  <c r="H36" i="18"/>
  <c r="I37" i="18"/>
  <c r="G38" i="18"/>
  <c r="K40" i="18"/>
  <c r="F41" i="18"/>
  <c r="J41" i="18"/>
  <c r="G42" i="18"/>
  <c r="D43" i="18"/>
  <c r="H43" i="18"/>
  <c r="K44" i="18"/>
  <c r="F45" i="18"/>
  <c r="J45" i="18"/>
  <c r="G47" i="18"/>
  <c r="K47" i="18"/>
  <c r="D49" i="18"/>
  <c r="H49" i="18"/>
  <c r="K50" i="18"/>
  <c r="F51" i="18"/>
  <c r="J51" i="18"/>
  <c r="G52" i="18"/>
  <c r="G53" i="18"/>
  <c r="K53" i="18"/>
  <c r="G54" i="18"/>
  <c r="D55" i="18"/>
  <c r="H55" i="18"/>
  <c r="K56" i="18"/>
  <c r="F57" i="18"/>
  <c r="J57" i="18"/>
  <c r="G58" i="18"/>
  <c r="D59" i="18"/>
  <c r="H59" i="18"/>
  <c r="K60" i="18"/>
  <c r="F61" i="18"/>
  <c r="J61" i="18"/>
  <c r="H62" i="18"/>
  <c r="E63" i="18"/>
  <c r="I63" i="18"/>
  <c r="D64" i="18"/>
  <c r="G65" i="18"/>
  <c r="K65" i="18"/>
  <c r="H66" i="18"/>
  <c r="E67" i="18"/>
  <c r="I67" i="18"/>
  <c r="D68" i="18"/>
  <c r="G69" i="18"/>
  <c r="K69" i="18"/>
  <c r="F70" i="18"/>
  <c r="J70" i="18"/>
  <c r="G71" i="18"/>
  <c r="D72" i="18"/>
  <c r="H72" i="18"/>
  <c r="F9" i="18"/>
  <c r="G11" i="18"/>
  <c r="E13" i="18"/>
  <c r="G15" i="18"/>
  <c r="K17" i="18"/>
  <c r="K18" i="18"/>
  <c r="G21" i="18"/>
  <c r="E22" i="18"/>
  <c r="E23" i="18"/>
  <c r="E25" i="18"/>
  <c r="J25" i="18"/>
  <c r="D26" i="18"/>
  <c r="K26" i="18"/>
  <c r="H28" i="18"/>
  <c r="I29" i="18"/>
  <c r="G30" i="18"/>
  <c r="J31" i="18"/>
  <c r="F33" i="18"/>
  <c r="I35" i="18"/>
  <c r="I36" i="18"/>
  <c r="H38" i="18"/>
  <c r="E39" i="18"/>
  <c r="D40" i="18"/>
  <c r="G41" i="18"/>
  <c r="K41" i="18"/>
  <c r="H42" i="18"/>
  <c r="E43" i="18"/>
  <c r="I43" i="18"/>
  <c r="D44" i="18"/>
  <c r="G45" i="18"/>
  <c r="K45" i="18"/>
  <c r="D47" i="18"/>
  <c r="H47" i="18"/>
  <c r="E49" i="18"/>
  <c r="I49" i="18"/>
  <c r="M49" i="18" s="1"/>
  <c r="D50" i="18"/>
  <c r="G51" i="18"/>
  <c r="K51" i="18"/>
  <c r="H52" i="18"/>
  <c r="D53" i="18"/>
  <c r="H53" i="18"/>
  <c r="H54" i="18"/>
  <c r="K57" i="18"/>
  <c r="E59" i="18"/>
  <c r="K62" i="18"/>
  <c r="H65" i="18"/>
  <c r="D67" i="18"/>
  <c r="D69" i="18"/>
  <c r="K70" i="18"/>
  <c r="K72" i="18"/>
  <c r="K73" i="18"/>
  <c r="G74" i="18"/>
  <c r="K74" i="18"/>
  <c r="H75" i="18"/>
  <c r="E76" i="18"/>
  <c r="I76" i="18"/>
  <c r="D77" i="18"/>
  <c r="E78" i="18"/>
  <c r="I78" i="18"/>
  <c r="D56" i="18"/>
  <c r="I59" i="18"/>
  <c r="G61" i="18"/>
  <c r="G64" i="18"/>
  <c r="F67" i="18"/>
  <c r="G68" i="18"/>
  <c r="F69" i="18"/>
  <c r="E70" i="18"/>
  <c r="E72" i="18"/>
  <c r="H74" i="18"/>
  <c r="K75" i="18"/>
  <c r="F76" i="18"/>
  <c r="J76" i="18"/>
  <c r="H77" i="18"/>
  <c r="F78" i="18"/>
  <c r="J78" i="18"/>
  <c r="D78" i="18"/>
  <c r="E55" i="18"/>
  <c r="H58" i="18"/>
  <c r="K61" i="18"/>
  <c r="F63" i="18"/>
  <c r="K66" i="18"/>
  <c r="H67" i="18"/>
  <c r="K68" i="18"/>
  <c r="H69" i="18"/>
  <c r="G70" i="18"/>
  <c r="D71" i="18"/>
  <c r="G72" i="18"/>
  <c r="D73" i="18"/>
  <c r="E74" i="18"/>
  <c r="I74" i="18"/>
  <c r="D75" i="18"/>
  <c r="G76" i="18"/>
  <c r="K76" i="18"/>
  <c r="G78" i="18"/>
  <c r="K78" i="18"/>
  <c r="H78" i="18"/>
  <c r="I55" i="18"/>
  <c r="G57" i="18"/>
  <c r="D60" i="18"/>
  <c r="J63" i="18"/>
  <c r="D65" i="18"/>
  <c r="J67" i="18"/>
  <c r="J69" i="18"/>
  <c r="I70" i="18"/>
  <c r="H71" i="18"/>
  <c r="I72" i="18"/>
  <c r="H73" i="18"/>
  <c r="F74" i="18"/>
  <c r="J74" i="18"/>
  <c r="G75" i="18"/>
  <c r="D76" i="18"/>
  <c r="H76" i="18"/>
  <c r="E77" i="18"/>
  <c r="F28" i="18"/>
  <c r="E56" i="18"/>
  <c r="D9" i="18"/>
  <c r="E62" i="18"/>
  <c r="H32" i="18"/>
  <c r="F46" i="18"/>
  <c r="H46" i="18"/>
  <c r="J48" i="18"/>
  <c r="J73" i="18"/>
  <c r="F71" i="18"/>
  <c r="J64" i="18"/>
  <c r="F62" i="18"/>
  <c r="J56" i="18"/>
  <c r="F54" i="18"/>
  <c r="F50" i="18"/>
  <c r="D37" i="18"/>
  <c r="F37" i="18"/>
  <c r="H29" i="18"/>
  <c r="K29" i="18"/>
  <c r="H24" i="18"/>
  <c r="G24" i="18"/>
  <c r="G77" i="18"/>
  <c r="K48" i="18"/>
  <c r="J77" i="18"/>
  <c r="I73" i="18"/>
  <c r="M73" i="18" s="1"/>
  <c r="I64" i="18"/>
  <c r="I56" i="18"/>
  <c r="F52" i="18"/>
  <c r="J32" i="18"/>
  <c r="K32" i="18"/>
  <c r="H16" i="18"/>
  <c r="G16" i="18"/>
  <c r="H39" i="18"/>
  <c r="H31" i="18"/>
  <c r="J40" i="18"/>
  <c r="J36" i="18"/>
  <c r="D20" i="18"/>
  <c r="E20" i="18"/>
  <c r="H10" i="18"/>
  <c r="J10" i="18"/>
  <c r="I42" i="18"/>
  <c r="F38" i="18"/>
  <c r="D35" i="18"/>
  <c r="G33" i="18"/>
  <c r="J30" i="18"/>
  <c r="J27" i="18"/>
  <c r="J23" i="18"/>
  <c r="J19" i="18"/>
  <c r="J26" i="18"/>
  <c r="F22" i="18"/>
  <c r="H18" i="18"/>
  <c r="H14" i="18"/>
  <c r="J14" i="18"/>
  <c r="I12" i="18"/>
  <c r="G26" i="18"/>
  <c r="I22" i="18"/>
  <c r="H21" i="18"/>
  <c r="J17" i="18"/>
  <c r="D15" i="18"/>
  <c r="I9" i="18"/>
  <c r="J13" i="18"/>
  <c r="E75" i="18"/>
  <c r="G14" i="18"/>
  <c r="E44" i="18"/>
  <c r="E64" i="18"/>
  <c r="E58" i="18"/>
  <c r="G12" i="18"/>
  <c r="J46" i="18"/>
  <c r="E48" i="18"/>
  <c r="J75" i="18"/>
  <c r="F73" i="18"/>
  <c r="J66" i="18"/>
  <c r="F64" i="18"/>
  <c r="J58" i="18"/>
  <c r="F56" i="18"/>
  <c r="J50" i="18"/>
  <c r="H37" i="18"/>
  <c r="K37" i="18"/>
  <c r="E29" i="18"/>
  <c r="G29" i="18"/>
  <c r="F24" i="18"/>
  <c r="I24" i="18"/>
  <c r="F77" i="18"/>
  <c r="I71" i="18"/>
  <c r="I62" i="18"/>
  <c r="I54" i="18"/>
  <c r="D32" i="18"/>
  <c r="G32" i="18"/>
  <c r="F16" i="18"/>
  <c r="I16" i="18"/>
  <c r="F34" i="18"/>
  <c r="J42" i="18"/>
  <c r="F40" i="18"/>
  <c r="G34" i="18"/>
  <c r="H20" i="18"/>
  <c r="G20" i="18"/>
  <c r="E10" i="18"/>
  <c r="G10" i="18"/>
  <c r="I40" i="18"/>
  <c r="M40" i="18" s="1"/>
  <c r="J38" i="18"/>
  <c r="H35" i="18"/>
  <c r="K31" i="18"/>
  <c r="D27" i="18"/>
  <c r="F27" i="18"/>
  <c r="D23" i="18"/>
  <c r="D19" i="18"/>
  <c r="I23" i="18"/>
  <c r="M23" i="18" s="1"/>
  <c r="J22" i="18"/>
  <c r="F18" i="18"/>
  <c r="E14" i="18"/>
  <c r="D12" i="18"/>
  <c r="F12" i="18"/>
  <c r="D25" i="18"/>
  <c r="F21" i="18"/>
  <c r="G19" i="18"/>
  <c r="D17" i="18"/>
  <c r="H13" i="18"/>
  <c r="E9" i="18"/>
  <c r="E66" i="18"/>
  <c r="E73" i="18"/>
  <c r="E40" i="18"/>
  <c r="F15" i="18"/>
  <c r="E54" i="18"/>
  <c r="D11" i="18"/>
  <c r="E46" i="18"/>
  <c r="D46" i="18"/>
  <c r="K46" i="18"/>
  <c r="I48" i="18"/>
  <c r="M48" i="18" s="1"/>
  <c r="F75" i="18"/>
  <c r="J68" i="18"/>
  <c r="F66" i="18"/>
  <c r="J60" i="18"/>
  <c r="F58" i="18"/>
  <c r="E50" i="18"/>
  <c r="H48" i="18"/>
  <c r="E37" i="18"/>
  <c r="G37" i="18"/>
  <c r="J29" i="18"/>
  <c r="J24" i="18"/>
  <c r="K24" i="18"/>
  <c r="G62" i="18"/>
  <c r="I77" i="18"/>
  <c r="I68" i="18"/>
  <c r="I60" i="18"/>
  <c r="M60" i="18" s="1"/>
  <c r="E52" i="18"/>
  <c r="G48" i="18"/>
  <c r="I32" i="18"/>
  <c r="J16" i="18"/>
  <c r="K16" i="18"/>
  <c r="J34" i="18"/>
  <c r="J44" i="18"/>
  <c r="F42" i="18"/>
  <c r="G39" i="18"/>
  <c r="D33" i="18"/>
  <c r="F20" i="18"/>
  <c r="I20" i="18"/>
  <c r="I10" i="18"/>
  <c r="K10" i="18"/>
  <c r="K39" i="18"/>
  <c r="K34" i="18"/>
  <c r="F31" i="18"/>
  <c r="H27" i="18"/>
  <c r="K27" i="18"/>
  <c r="H23" i="18"/>
  <c r="H19" i="18"/>
  <c r="D22" i="18"/>
  <c r="I19" i="18"/>
  <c r="J18" i="18"/>
  <c r="I14" i="18"/>
  <c r="M14" i="18" s="1"/>
  <c r="H12" i="18"/>
  <c r="J12" i="18"/>
  <c r="H25" i="18"/>
  <c r="J21" i="18"/>
  <c r="I18" i="18"/>
  <c r="H17" i="18"/>
  <c r="D13" i="18"/>
  <c r="H9" i="18"/>
  <c r="E68" i="18"/>
  <c r="E60" i="18"/>
  <c r="F13" i="18"/>
  <c r="E71" i="18"/>
  <c r="E42" i="18"/>
  <c r="I46" i="18"/>
  <c r="G46" i="18"/>
  <c r="F48" i="18"/>
  <c r="J71" i="18"/>
  <c r="F68" i="18"/>
  <c r="J62" i="18"/>
  <c r="F60" i="18"/>
  <c r="J54" i="18"/>
  <c r="I50" i="18"/>
  <c r="J37" i="18"/>
  <c r="D29" i="18"/>
  <c r="F29" i="18"/>
  <c r="D24" i="18"/>
  <c r="E24" i="18"/>
  <c r="K77" i="18"/>
  <c r="I75" i="18"/>
  <c r="M75" i="18" s="1"/>
  <c r="I66" i="18"/>
  <c r="I58" i="18"/>
  <c r="I52" i="18"/>
  <c r="F32" i="18"/>
  <c r="E32" i="18"/>
  <c r="D16" i="18"/>
  <c r="E16" i="18"/>
  <c r="D39" i="18"/>
  <c r="D31" i="18"/>
  <c r="F44" i="18"/>
  <c r="F36" i="18"/>
  <c r="H33" i="18"/>
  <c r="J20" i="18"/>
  <c r="D10" i="18"/>
  <c r="F10" i="18"/>
  <c r="I44" i="18"/>
  <c r="F39" i="18"/>
  <c r="G36" i="18"/>
  <c r="E34" i="18"/>
  <c r="F30" i="18"/>
  <c r="E27" i="18"/>
  <c r="F23" i="18"/>
  <c r="F19" i="18"/>
  <c r="F26" i="18"/>
  <c r="H22" i="18"/>
  <c r="D18" i="18"/>
  <c r="D14" i="18"/>
  <c r="F14" i="18"/>
  <c r="E12" i="18"/>
  <c r="J28" i="18"/>
  <c r="G23" i="18"/>
  <c r="D21" i="18"/>
  <c r="F17" i="18"/>
  <c r="H15" i="18"/>
  <c r="H11" i="18"/>
  <c r="J15" i="18"/>
  <c r="M18" i="18" l="1"/>
  <c r="M77" i="18"/>
  <c r="M16" i="18"/>
  <c r="M10" i="18"/>
  <c r="M72" i="18"/>
  <c r="M66" i="18"/>
  <c r="M50" i="18"/>
  <c r="M46" i="18"/>
  <c r="M19" i="18"/>
  <c r="M70" i="18"/>
  <c r="M44" i="18"/>
  <c r="L54" i="18"/>
  <c r="M64" i="18"/>
  <c r="L76" i="18"/>
  <c r="M35" i="18"/>
  <c r="M9" i="18"/>
  <c r="M55" i="18"/>
  <c r="L22" i="18"/>
  <c r="M74" i="18"/>
  <c r="M59" i="18"/>
  <c r="M52" i="18"/>
  <c r="L62" i="18"/>
  <c r="M43" i="18"/>
  <c r="M24" i="18"/>
  <c r="M12" i="18"/>
  <c r="L29" i="18"/>
  <c r="L25" i="18"/>
  <c r="M62" i="18"/>
  <c r="M42" i="18"/>
  <c r="L20" i="18"/>
  <c r="M63" i="18"/>
  <c r="M61" i="18"/>
  <c r="M51" i="18"/>
  <c r="M65" i="18"/>
  <c r="L14" i="18"/>
  <c r="L23" i="18"/>
  <c r="L40" i="18"/>
  <c r="L21" i="18"/>
  <c r="L39" i="18"/>
  <c r="L71" i="18"/>
  <c r="L33" i="18"/>
  <c r="L46" i="18"/>
  <c r="L19" i="18"/>
  <c r="M54" i="18"/>
  <c r="L60" i="18"/>
  <c r="L75" i="18"/>
  <c r="M78" i="18"/>
  <c r="L67" i="18"/>
  <c r="M29" i="18"/>
  <c r="L72" i="18"/>
  <c r="L64" i="18"/>
  <c r="L59" i="18"/>
  <c r="M37" i="18"/>
  <c r="M25" i="18"/>
  <c r="M17" i="18"/>
  <c r="L52" i="18"/>
  <c r="M45" i="18"/>
  <c r="L74" i="18"/>
  <c r="L66" i="18"/>
  <c r="L41" i="18"/>
  <c r="L38" i="18"/>
  <c r="M21" i="18"/>
  <c r="L57" i="18"/>
  <c r="L34" i="18"/>
  <c r="M28" i="18"/>
  <c r="N9" i="18"/>
  <c r="L18" i="18"/>
  <c r="L10" i="18"/>
  <c r="L16" i="18"/>
  <c r="M58" i="18"/>
  <c r="L13" i="18"/>
  <c r="M20" i="18"/>
  <c r="L11" i="18"/>
  <c r="L17" i="18"/>
  <c r="M71" i="18"/>
  <c r="M22" i="18"/>
  <c r="L37" i="18"/>
  <c r="L65" i="18"/>
  <c r="L77" i="18"/>
  <c r="L44" i="18"/>
  <c r="L68" i="18"/>
  <c r="L55" i="18"/>
  <c r="L43" i="18"/>
  <c r="M31" i="18"/>
  <c r="M27" i="18"/>
  <c r="L58" i="18"/>
  <c r="M41" i="18"/>
  <c r="M30" i="18"/>
  <c r="L70" i="18"/>
  <c r="M53" i="18"/>
  <c r="L51" i="18"/>
  <c r="L48" i="18"/>
  <c r="L45" i="18"/>
  <c r="M39" i="18"/>
  <c r="L36" i="18"/>
  <c r="M33" i="18"/>
  <c r="L28" i="18"/>
  <c r="M11" i="18"/>
  <c r="L42" i="18"/>
  <c r="L31" i="18"/>
  <c r="L24" i="18"/>
  <c r="M32" i="18"/>
  <c r="M68" i="18"/>
  <c r="L12" i="18"/>
  <c r="L27" i="18"/>
  <c r="L32" i="18"/>
  <c r="L15" i="18"/>
  <c r="L35" i="18"/>
  <c r="M56" i="18"/>
  <c r="L9" i="18"/>
  <c r="L73" i="18"/>
  <c r="L78" i="18"/>
  <c r="L56" i="18"/>
  <c r="M76" i="18"/>
  <c r="L53" i="18"/>
  <c r="L50" i="18"/>
  <c r="L47" i="18"/>
  <c r="M36" i="18"/>
  <c r="L26" i="18"/>
  <c r="M67" i="18"/>
  <c r="L49" i="18"/>
  <c r="M34" i="18"/>
  <c r="M26" i="18"/>
  <c r="L63" i="18"/>
  <c r="M57" i="18"/>
  <c r="L30" i="18"/>
  <c r="M13" i="18"/>
  <c r="L61" i="18"/>
  <c r="M47" i="18"/>
  <c r="M38" i="18"/>
  <c r="M15" i="18"/>
  <c r="L9" i="25" l="1"/>
  <c r="K9" i="25"/>
  <c r="F25" i="6" l="1"/>
  <c r="F24" i="6"/>
  <c r="F23" i="6"/>
  <c r="F21" i="6"/>
  <c r="F19" i="6"/>
  <c r="F18" i="6"/>
  <c r="F17" i="6"/>
  <c r="F15" i="6"/>
  <c r="F13" i="6"/>
  <c r="F12" i="6"/>
  <c r="F11" i="6"/>
  <c r="C25" i="6"/>
  <c r="C24" i="6"/>
  <c r="C23" i="6"/>
  <c r="C21" i="6"/>
  <c r="C19" i="6"/>
  <c r="C18" i="6"/>
  <c r="C17" i="6"/>
  <c r="C15" i="6"/>
  <c r="C9" i="6"/>
  <c r="C12" i="6"/>
  <c r="C13" i="6"/>
  <c r="K32" i="36"/>
  <c r="H32" i="36"/>
  <c r="C32" i="36"/>
  <c r="AG34" i="36"/>
  <c r="AD34" i="36"/>
  <c r="AG33" i="36"/>
  <c r="AD33" i="36"/>
  <c r="AG32" i="36"/>
  <c r="AD32" i="36"/>
  <c r="AG31" i="36"/>
  <c r="AD31" i="36"/>
  <c r="AG30" i="36"/>
  <c r="AD30" i="36"/>
  <c r="AG29" i="36"/>
  <c r="AD29" i="36"/>
  <c r="AG28" i="36"/>
  <c r="AD28" i="36"/>
  <c r="AG27" i="36"/>
  <c r="AD27" i="36"/>
  <c r="AG26" i="36"/>
  <c r="AD26" i="36"/>
  <c r="AG25" i="36"/>
  <c r="AD25" i="36"/>
  <c r="AG24" i="36"/>
  <c r="AD24" i="36"/>
  <c r="AG23" i="36"/>
  <c r="AD23" i="36"/>
  <c r="AG22" i="36"/>
  <c r="AD22" i="36"/>
  <c r="AG21" i="36"/>
  <c r="AD21" i="36"/>
  <c r="AG20" i="36"/>
  <c r="AD20" i="36"/>
  <c r="AG19" i="36"/>
  <c r="AD19" i="36"/>
  <c r="AG18" i="36"/>
  <c r="AD18" i="36"/>
  <c r="AG17" i="36"/>
  <c r="AD17" i="36"/>
  <c r="AG16" i="36"/>
  <c r="AD16" i="36"/>
  <c r="AG15" i="36"/>
  <c r="AD15" i="36"/>
  <c r="AG14" i="36"/>
  <c r="AD14" i="36"/>
  <c r="AG13" i="36"/>
  <c r="AD13" i="36"/>
  <c r="AG12" i="36"/>
  <c r="AD12" i="36"/>
  <c r="AG11" i="36"/>
  <c r="AD11" i="36"/>
  <c r="AG10" i="36"/>
  <c r="AD10" i="36"/>
  <c r="V34" i="36"/>
  <c r="S34" i="36"/>
  <c r="V33" i="36"/>
  <c r="S33" i="36"/>
  <c r="V32" i="36"/>
  <c r="S32" i="36"/>
  <c r="V31" i="36"/>
  <c r="S31" i="36"/>
  <c r="V30" i="36"/>
  <c r="S30" i="36"/>
  <c r="V29" i="36"/>
  <c r="S29" i="36"/>
  <c r="V28" i="36"/>
  <c r="S28" i="36"/>
  <c r="V27" i="36"/>
  <c r="S27" i="36"/>
  <c r="V26" i="36"/>
  <c r="S26" i="36"/>
  <c r="V25" i="36"/>
  <c r="S25" i="36"/>
  <c r="V24" i="36"/>
  <c r="S24" i="36"/>
  <c r="V23" i="36"/>
  <c r="S23" i="36"/>
  <c r="V22" i="36"/>
  <c r="S22" i="36"/>
  <c r="V21" i="36"/>
  <c r="S21" i="36"/>
  <c r="V20" i="36"/>
  <c r="S20" i="36"/>
  <c r="V19" i="36"/>
  <c r="S19" i="36"/>
  <c r="V18" i="36"/>
  <c r="S18" i="36"/>
  <c r="V17" i="36"/>
  <c r="S17" i="36"/>
  <c r="V16" i="36"/>
  <c r="S16" i="36"/>
  <c r="V15" i="36"/>
  <c r="S15" i="36"/>
  <c r="V14" i="36"/>
  <c r="S14" i="36"/>
  <c r="V13" i="36"/>
  <c r="S13" i="36"/>
  <c r="V12" i="36"/>
  <c r="S12" i="36"/>
  <c r="V11" i="36"/>
  <c r="S11" i="36"/>
  <c r="V10" i="36"/>
  <c r="S10" i="36"/>
  <c r="H34" i="36"/>
  <c r="H33" i="36"/>
  <c r="H31" i="36"/>
  <c r="H30" i="36"/>
  <c r="H29" i="36"/>
  <c r="H28" i="36"/>
  <c r="H27" i="36"/>
  <c r="H26" i="36"/>
  <c r="H25" i="36"/>
  <c r="H24" i="36"/>
  <c r="H23" i="36"/>
  <c r="H22" i="36"/>
  <c r="H21" i="36"/>
  <c r="H20" i="36"/>
  <c r="H19" i="36"/>
  <c r="H18" i="36"/>
  <c r="H17" i="36"/>
  <c r="H16" i="36"/>
  <c r="H15" i="36"/>
  <c r="H14" i="36"/>
  <c r="H13" i="36"/>
  <c r="H12" i="36"/>
  <c r="H11" i="36"/>
  <c r="H10" i="36"/>
  <c r="C34" i="36"/>
  <c r="C30" i="36"/>
  <c r="C29" i="36"/>
  <c r="C27" i="36"/>
  <c r="C25" i="36"/>
  <c r="C23" i="36"/>
  <c r="C22" i="36"/>
  <c r="C20" i="36"/>
  <c r="C18" i="36"/>
  <c r="C17" i="36"/>
  <c r="C16" i="36"/>
  <c r="C15" i="36"/>
  <c r="C14" i="36"/>
  <c r="C13" i="36"/>
  <c r="C12" i="36"/>
  <c r="C10" i="36"/>
  <c r="D33" i="5"/>
  <c r="D31" i="5"/>
  <c r="D29" i="5"/>
  <c r="D28" i="5"/>
  <c r="D26" i="5"/>
  <c r="D24" i="5"/>
  <c r="D22" i="5"/>
  <c r="D21" i="5"/>
  <c r="D19" i="5"/>
  <c r="D17" i="5"/>
  <c r="D16" i="5"/>
  <c r="D15" i="5"/>
  <c r="D14" i="5"/>
  <c r="D13" i="5"/>
  <c r="D12" i="5"/>
  <c r="D11" i="5"/>
  <c r="D9" i="5"/>
  <c r="D33" i="4"/>
  <c r="D31" i="4"/>
  <c r="D29" i="4"/>
  <c r="D28" i="4"/>
  <c r="D26" i="4"/>
  <c r="D24" i="4"/>
  <c r="D22" i="4"/>
  <c r="D21" i="4"/>
  <c r="D19" i="4"/>
  <c r="D17" i="4"/>
  <c r="D16" i="4"/>
  <c r="D15" i="4"/>
  <c r="D14" i="4"/>
  <c r="D13" i="4"/>
  <c r="D12" i="4"/>
  <c r="D11" i="4"/>
  <c r="D9" i="4"/>
  <c r="AE20" i="36" l="1"/>
  <c r="E13" i="36"/>
  <c r="W20" i="36"/>
  <c r="N26" i="36"/>
  <c r="F26" i="36"/>
  <c r="I11" i="36"/>
  <c r="I13" i="36"/>
  <c r="E17" i="36"/>
  <c r="AJ30" i="36"/>
  <c r="J28" i="36"/>
  <c r="G10" i="36"/>
  <c r="G12" i="36"/>
  <c r="I20" i="36"/>
  <c r="L14" i="36"/>
  <c r="F32" i="36"/>
  <c r="J32" i="36"/>
  <c r="N32" i="36"/>
  <c r="AA20" i="36"/>
  <c r="AI20" i="36"/>
  <c r="E10" i="36"/>
  <c r="G32" i="36"/>
  <c r="R14" i="36"/>
  <c r="L32" i="36"/>
  <c r="E32" i="36"/>
  <c r="I32" i="36"/>
  <c r="M32" i="36"/>
  <c r="E15" i="36"/>
  <c r="J19" i="36"/>
  <c r="J23" i="36"/>
  <c r="N16" i="36"/>
  <c r="G18" i="36"/>
  <c r="E20" i="36"/>
  <c r="F22" i="36"/>
  <c r="F34" i="36"/>
  <c r="M20" i="36"/>
  <c r="T10" i="36"/>
  <c r="N20" i="36"/>
  <c r="T12" i="36"/>
  <c r="M29" i="36"/>
  <c r="AJ26" i="36"/>
  <c r="X20" i="36"/>
  <c r="AF20" i="36"/>
  <c r="AJ20" i="36"/>
  <c r="AJ34" i="36"/>
  <c r="AJ32" i="36"/>
  <c r="E11" i="36"/>
  <c r="G14" i="36"/>
  <c r="I15" i="36"/>
  <c r="E19" i="36"/>
  <c r="F20" i="36"/>
  <c r="J20" i="36"/>
  <c r="M19" i="36"/>
  <c r="M21" i="36"/>
  <c r="X11" i="36"/>
  <c r="Q20" i="36"/>
  <c r="U20" i="36"/>
  <c r="Y20" i="36"/>
  <c r="R29" i="36"/>
  <c r="U32" i="36"/>
  <c r="AC20" i="36"/>
  <c r="AJ22" i="36"/>
  <c r="P20" i="36"/>
  <c r="T20" i="36"/>
  <c r="AB20" i="36"/>
  <c r="G16" i="36"/>
  <c r="I17" i="36"/>
  <c r="G20" i="36"/>
  <c r="F21" i="36"/>
  <c r="E23" i="36"/>
  <c r="J24" i="36"/>
  <c r="F30" i="36"/>
  <c r="M11" i="36"/>
  <c r="L20" i="36"/>
  <c r="L24" i="36"/>
  <c r="N34" i="36"/>
  <c r="R11" i="36"/>
  <c r="R20" i="36"/>
  <c r="R21" i="36"/>
  <c r="U24" i="36"/>
  <c r="P28" i="36"/>
  <c r="AH20" i="36"/>
  <c r="F11" i="36"/>
  <c r="J13" i="36"/>
  <c r="F17" i="36"/>
  <c r="F24" i="36"/>
  <c r="F33" i="36"/>
  <c r="L22" i="36"/>
  <c r="N24" i="36"/>
  <c r="M27" i="36"/>
  <c r="L30" i="36"/>
  <c r="P12" i="36"/>
  <c r="T13" i="36"/>
  <c r="T15" i="36"/>
  <c r="U22" i="36"/>
  <c r="P26" i="36"/>
  <c r="R27" i="36"/>
  <c r="U30" i="36"/>
  <c r="P34" i="36"/>
  <c r="AB22" i="36"/>
  <c r="AB26" i="36"/>
  <c r="AB30" i="36"/>
  <c r="AB34" i="36"/>
  <c r="F13" i="36"/>
  <c r="J15" i="36"/>
  <c r="J17" i="36"/>
  <c r="G22" i="36"/>
  <c r="F25" i="36"/>
  <c r="F29" i="36"/>
  <c r="L12" i="36"/>
  <c r="M17" i="36"/>
  <c r="I10" i="36"/>
  <c r="G11" i="36"/>
  <c r="E12" i="36"/>
  <c r="I12" i="36"/>
  <c r="G13" i="36"/>
  <c r="E14" i="36"/>
  <c r="I14" i="36"/>
  <c r="G15" i="36"/>
  <c r="E16" i="36"/>
  <c r="I16" i="36"/>
  <c r="G17" i="36"/>
  <c r="E18" i="36"/>
  <c r="I18" i="36"/>
  <c r="I21" i="36"/>
  <c r="G24" i="36"/>
  <c r="J26" i="36"/>
  <c r="F28" i="36"/>
  <c r="J30" i="36"/>
  <c r="J34" i="36"/>
  <c r="N12" i="36"/>
  <c r="M15" i="36"/>
  <c r="L18" i="36"/>
  <c r="N22" i="36"/>
  <c r="M25" i="36"/>
  <c r="L28" i="36"/>
  <c r="N30" i="36"/>
  <c r="M33" i="36"/>
  <c r="R10" i="36"/>
  <c r="X10" i="36"/>
  <c r="T11" i="36"/>
  <c r="R12" i="36"/>
  <c r="X12" i="36"/>
  <c r="X16" i="36"/>
  <c r="P24" i="36"/>
  <c r="R25" i="36"/>
  <c r="U28" i="36"/>
  <c r="P32" i="36"/>
  <c r="R33" i="36"/>
  <c r="AJ24" i="36"/>
  <c r="AJ28" i="36"/>
  <c r="AI34" i="36"/>
  <c r="AE34" i="36"/>
  <c r="AA34" i="36"/>
  <c r="AC33" i="36"/>
  <c r="AI32" i="36"/>
  <c r="AE32" i="36"/>
  <c r="AA32" i="36"/>
  <c r="AC31" i="36"/>
  <c r="AI30" i="36"/>
  <c r="AE30" i="36"/>
  <c r="AA30" i="36"/>
  <c r="AC29" i="36"/>
  <c r="AI28" i="36"/>
  <c r="AE28" i="36"/>
  <c r="AA28" i="36"/>
  <c r="AC27" i="36"/>
  <c r="AI26" i="36"/>
  <c r="AE26" i="36"/>
  <c r="AA26" i="36"/>
  <c r="AC25" i="36"/>
  <c r="AI24" i="36"/>
  <c r="AE24" i="36"/>
  <c r="AA24" i="36"/>
  <c r="AC23" i="36"/>
  <c r="AI22" i="36"/>
  <c r="AE22" i="36"/>
  <c r="AA22" i="36"/>
  <c r="AC21" i="36"/>
  <c r="AC19" i="36"/>
  <c r="AI18" i="36"/>
  <c r="AE18" i="36"/>
  <c r="AA18" i="36"/>
  <c r="AC17" i="36"/>
  <c r="AI16" i="36"/>
  <c r="AE16" i="36"/>
  <c r="AA16" i="36"/>
  <c r="AC15" i="36"/>
  <c r="AI14" i="36"/>
  <c r="AE14" i="36"/>
  <c r="AA14" i="36"/>
  <c r="AC13" i="36"/>
  <c r="AI12" i="36"/>
  <c r="AE12" i="36"/>
  <c r="AA12" i="36"/>
  <c r="AC11" i="36"/>
  <c r="AI10" i="36"/>
  <c r="AE10" i="36"/>
  <c r="AA10" i="36"/>
  <c r="W34" i="36"/>
  <c r="Y33" i="36"/>
  <c r="U33" i="36"/>
  <c r="Q33" i="36"/>
  <c r="W32" i="36"/>
  <c r="Y31" i="36"/>
  <c r="U31" i="36"/>
  <c r="Q31" i="36"/>
  <c r="W30" i="36"/>
  <c r="Y29" i="36"/>
  <c r="U29" i="36"/>
  <c r="Q29" i="36"/>
  <c r="W28" i="36"/>
  <c r="Y27" i="36"/>
  <c r="U27" i="36"/>
  <c r="Q27" i="36"/>
  <c r="W26" i="36"/>
  <c r="Y25" i="36"/>
  <c r="U25" i="36"/>
  <c r="Q25" i="36"/>
  <c r="W24" i="36"/>
  <c r="Y23" i="36"/>
  <c r="U23" i="36"/>
  <c r="Q23" i="36"/>
  <c r="W22" i="36"/>
  <c r="Y21" i="36"/>
  <c r="U21" i="36"/>
  <c r="Q21" i="36"/>
  <c r="Y19" i="36"/>
  <c r="U19" i="36"/>
  <c r="Q19" i="36"/>
  <c r="W18" i="36"/>
  <c r="Y17" i="36"/>
  <c r="U17" i="36"/>
  <c r="Q17" i="36"/>
  <c r="W16" i="36"/>
  <c r="AH34" i="36"/>
  <c r="AJ33" i="36"/>
  <c r="AF33" i="36"/>
  <c r="AB33" i="36"/>
  <c r="AH32" i="36"/>
  <c r="AJ31" i="36"/>
  <c r="AF31" i="36"/>
  <c r="AB31" i="36"/>
  <c r="AH30" i="36"/>
  <c r="AJ29" i="36"/>
  <c r="AF29" i="36"/>
  <c r="AB29" i="36"/>
  <c r="AH28" i="36"/>
  <c r="AJ27" i="36"/>
  <c r="AF27" i="36"/>
  <c r="AB27" i="36"/>
  <c r="AH26" i="36"/>
  <c r="AJ25" i="36"/>
  <c r="AF25" i="36"/>
  <c r="AB25" i="36"/>
  <c r="AH24" i="36"/>
  <c r="AJ23" i="36"/>
  <c r="AF23" i="36"/>
  <c r="AB23" i="36"/>
  <c r="AH22" i="36"/>
  <c r="AJ21" i="36"/>
  <c r="AF21" i="36"/>
  <c r="AB21" i="36"/>
  <c r="AJ19" i="36"/>
  <c r="AF19" i="36"/>
  <c r="AB19" i="36"/>
  <c r="AH18" i="36"/>
  <c r="AJ17" i="36"/>
  <c r="AF17" i="36"/>
  <c r="AB17" i="36"/>
  <c r="AH16" i="36"/>
  <c r="AJ15" i="36"/>
  <c r="AF15" i="36"/>
  <c r="AB15" i="36"/>
  <c r="AH14" i="36"/>
  <c r="AJ13" i="36"/>
  <c r="AF13" i="36"/>
  <c r="AB13" i="36"/>
  <c r="AH12" i="36"/>
  <c r="AJ11" i="36"/>
  <c r="AF11" i="36"/>
  <c r="AB11" i="36"/>
  <c r="AH10" i="36"/>
  <c r="P10" i="36"/>
  <c r="R34" i="36"/>
  <c r="X33" i="36"/>
  <c r="T33" i="36"/>
  <c r="P33" i="36"/>
  <c r="R32" i="36"/>
  <c r="X31" i="36"/>
  <c r="T31" i="36"/>
  <c r="P31" i="36"/>
  <c r="R30" i="36"/>
  <c r="X29" i="36"/>
  <c r="T29" i="36"/>
  <c r="P29" i="36"/>
  <c r="R28" i="36"/>
  <c r="X27" i="36"/>
  <c r="T27" i="36"/>
  <c r="P27" i="36"/>
  <c r="R26" i="36"/>
  <c r="X25" i="36"/>
  <c r="T25" i="36"/>
  <c r="P25" i="36"/>
  <c r="R24" i="36"/>
  <c r="X23" i="36"/>
  <c r="T23" i="36"/>
  <c r="P23" i="36"/>
  <c r="R22" i="36"/>
  <c r="X21" i="36"/>
  <c r="T21" i="36"/>
  <c r="P21" i="36"/>
  <c r="X19" i="36"/>
  <c r="T19" i="36"/>
  <c r="P19" i="36"/>
  <c r="R18" i="36"/>
  <c r="X17" i="36"/>
  <c r="T17" i="36"/>
  <c r="P17" i="36"/>
  <c r="R16" i="36"/>
  <c r="AC34" i="36"/>
  <c r="AI33" i="36"/>
  <c r="AE33" i="36"/>
  <c r="AA33" i="36"/>
  <c r="AC32" i="36"/>
  <c r="AI31" i="36"/>
  <c r="AE31" i="36"/>
  <c r="AA31" i="36"/>
  <c r="AC30" i="36"/>
  <c r="AI29" i="36"/>
  <c r="AE29" i="36"/>
  <c r="AA29" i="36"/>
  <c r="AC28" i="36"/>
  <c r="AI27" i="36"/>
  <c r="AE27" i="36"/>
  <c r="AA27" i="36"/>
  <c r="AC26" i="36"/>
  <c r="AI25" i="36"/>
  <c r="AE25" i="36"/>
  <c r="AA25" i="36"/>
  <c r="AC24" i="36"/>
  <c r="AI23" i="36"/>
  <c r="AE23" i="36"/>
  <c r="AA23" i="36"/>
  <c r="AC22" i="36"/>
  <c r="AI21" i="36"/>
  <c r="AE21" i="36"/>
  <c r="AA21" i="36"/>
  <c r="AI19" i="36"/>
  <c r="AE19" i="36"/>
  <c r="AA19" i="36"/>
  <c r="AC18" i="36"/>
  <c r="AI17" i="36"/>
  <c r="AE17" i="36"/>
  <c r="AA17" i="36"/>
  <c r="AC16" i="36"/>
  <c r="AI15" i="36"/>
  <c r="AE15" i="36"/>
  <c r="AA15" i="36"/>
  <c r="AC14" i="36"/>
  <c r="AI13" i="36"/>
  <c r="AE13" i="36"/>
  <c r="AA13" i="36"/>
  <c r="AC12" i="36"/>
  <c r="AI11" i="36"/>
  <c r="AE11" i="36"/>
  <c r="AA11" i="36"/>
  <c r="AC10" i="36"/>
  <c r="Y34" i="36"/>
  <c r="AH33" i="36"/>
  <c r="AH31" i="36"/>
  <c r="AH29" i="36"/>
  <c r="AH27" i="36"/>
  <c r="AH25" i="36"/>
  <c r="AH23" i="36"/>
  <c r="AH21" i="36"/>
  <c r="AJ18" i="36"/>
  <c r="AB18" i="36"/>
  <c r="AJ16" i="36"/>
  <c r="AB16" i="36"/>
  <c r="AJ14" i="36"/>
  <c r="AB14" i="36"/>
  <c r="AJ12" i="36"/>
  <c r="AB12" i="36"/>
  <c r="AJ10" i="36"/>
  <c r="AB10" i="36"/>
  <c r="T34" i="36"/>
  <c r="W33" i="36"/>
  <c r="Y32" i="36"/>
  <c r="T32" i="36"/>
  <c r="W31" i="36"/>
  <c r="Y30" i="36"/>
  <c r="T30" i="36"/>
  <c r="W29" i="36"/>
  <c r="Y28" i="36"/>
  <c r="T28" i="36"/>
  <c r="W27" i="36"/>
  <c r="Y26" i="36"/>
  <c r="T26" i="36"/>
  <c r="W25" i="36"/>
  <c r="Y24" i="36"/>
  <c r="T24" i="36"/>
  <c r="W23" i="36"/>
  <c r="Y22" i="36"/>
  <c r="T22" i="36"/>
  <c r="W21" i="36"/>
  <c r="Q18" i="36"/>
  <c r="Q16" i="36"/>
  <c r="W15" i="36"/>
  <c r="Y14" i="36"/>
  <c r="U14" i="36"/>
  <c r="Q14" i="36"/>
  <c r="W13" i="36"/>
  <c r="Y12" i="36"/>
  <c r="U12" i="36"/>
  <c r="Q12" i="36"/>
  <c r="W11" i="36"/>
  <c r="Y10" i="36"/>
  <c r="U10" i="36"/>
  <c r="Q10" i="36"/>
  <c r="M34" i="36"/>
  <c r="L33" i="36"/>
  <c r="N31" i="36"/>
  <c r="M30" i="36"/>
  <c r="L29" i="36"/>
  <c r="N27" i="36"/>
  <c r="M26" i="36"/>
  <c r="L25" i="36"/>
  <c r="N23" i="36"/>
  <c r="M22" i="36"/>
  <c r="L21" i="36"/>
  <c r="N19" i="36"/>
  <c r="M18" i="36"/>
  <c r="L17" i="36"/>
  <c r="N15" i="36"/>
  <c r="M14" i="36"/>
  <c r="L13" i="36"/>
  <c r="N11" i="36"/>
  <c r="L10" i="36"/>
  <c r="G34" i="36"/>
  <c r="I33" i="36"/>
  <c r="E33" i="36"/>
  <c r="I31" i="36"/>
  <c r="E31" i="36"/>
  <c r="G30" i="36"/>
  <c r="I29" i="36"/>
  <c r="E29" i="36"/>
  <c r="G28" i="36"/>
  <c r="I27" i="36"/>
  <c r="E27" i="36"/>
  <c r="G26" i="36"/>
  <c r="I25" i="36"/>
  <c r="E25" i="36"/>
  <c r="AF34" i="36"/>
  <c r="AF32" i="36"/>
  <c r="AF30" i="36"/>
  <c r="AF28" i="36"/>
  <c r="AF26" i="36"/>
  <c r="AF24" i="36"/>
  <c r="AF22" i="36"/>
  <c r="AH19" i="36"/>
  <c r="AH17" i="36"/>
  <c r="AH15" i="36"/>
  <c r="AH13" i="36"/>
  <c r="AH11" i="36"/>
  <c r="X34" i="36"/>
  <c r="X32" i="36"/>
  <c r="X30" i="36"/>
  <c r="X28" i="36"/>
  <c r="X26" i="36"/>
  <c r="X24" i="36"/>
  <c r="X22" i="36"/>
  <c r="R19" i="36"/>
  <c r="U18" i="36"/>
  <c r="P18" i="36"/>
  <c r="R17" i="36"/>
  <c r="U16" i="36"/>
  <c r="P16" i="36"/>
  <c r="R15" i="36"/>
  <c r="X14" i="36"/>
  <c r="T14" i="36"/>
  <c r="P14" i="36"/>
  <c r="R13" i="36"/>
  <c r="AF18" i="36"/>
  <c r="AF16" i="36"/>
  <c r="AF14" i="36"/>
  <c r="AF12" i="36"/>
  <c r="AF10" i="36"/>
  <c r="Q34" i="36"/>
  <c r="Q32" i="36"/>
  <c r="Q30" i="36"/>
  <c r="Q28" i="36"/>
  <c r="Q26" i="36"/>
  <c r="Q24" i="36"/>
  <c r="Q22" i="36"/>
  <c r="W19" i="36"/>
  <c r="Y18" i="36"/>
  <c r="T18" i="36"/>
  <c r="W17" i="36"/>
  <c r="Y16" i="36"/>
  <c r="T16" i="36"/>
  <c r="Y15" i="36"/>
  <c r="U15" i="36"/>
  <c r="Q15" i="36"/>
  <c r="W14" i="36"/>
  <c r="Y13" i="36"/>
  <c r="U13" i="36"/>
  <c r="Q13" i="36"/>
  <c r="W12" i="36"/>
  <c r="Y11" i="36"/>
  <c r="U11" i="36"/>
  <c r="Q11" i="36"/>
  <c r="W10" i="36"/>
  <c r="N10" i="36"/>
  <c r="N33" i="36"/>
  <c r="L31" i="36"/>
  <c r="N29" i="36"/>
  <c r="M28" i="36"/>
  <c r="L27" i="36"/>
  <c r="N25" i="36"/>
  <c r="M24" i="36"/>
  <c r="L23" i="36"/>
  <c r="N21" i="36"/>
  <c r="L19" i="36"/>
  <c r="N17" i="36"/>
  <c r="M16" i="36"/>
  <c r="L15" i="36"/>
  <c r="N13" i="36"/>
  <c r="M12" i="36"/>
  <c r="L11" i="36"/>
  <c r="I34" i="36"/>
  <c r="E34" i="36"/>
  <c r="G33" i="36"/>
  <c r="G31" i="36"/>
  <c r="I30" i="36"/>
  <c r="E30" i="36"/>
  <c r="G29" i="36"/>
  <c r="I28" i="36"/>
  <c r="E28" i="36"/>
  <c r="G27" i="36"/>
  <c r="I26" i="36"/>
  <c r="E26" i="36"/>
  <c r="G25" i="36"/>
  <c r="I24" i="36"/>
  <c r="E24" i="36"/>
  <c r="G23" i="36"/>
  <c r="I22" i="36"/>
  <c r="E22" i="36"/>
  <c r="G21" i="36"/>
  <c r="G19" i="36"/>
  <c r="J11" i="36"/>
  <c r="F15" i="36"/>
  <c r="F19" i="36"/>
  <c r="F23" i="36"/>
  <c r="J27" i="36"/>
  <c r="J31" i="36"/>
  <c r="N14" i="36"/>
  <c r="F10" i="36"/>
  <c r="J10" i="36"/>
  <c r="F12" i="36"/>
  <c r="J12" i="36"/>
  <c r="F14" i="36"/>
  <c r="J14" i="36"/>
  <c r="F16" i="36"/>
  <c r="J16" i="36"/>
  <c r="F18" i="36"/>
  <c r="J18" i="36"/>
  <c r="I19" i="36"/>
  <c r="E21" i="36"/>
  <c r="J21" i="36"/>
  <c r="J22" i="36"/>
  <c r="I23" i="36"/>
  <c r="J25" i="36"/>
  <c r="F27" i="36"/>
  <c r="J29" i="36"/>
  <c r="F31" i="36"/>
  <c r="J33" i="36"/>
  <c r="M10" i="36"/>
  <c r="M13" i="36"/>
  <c r="L16" i="36"/>
  <c r="N18" i="36"/>
  <c r="M23" i="36"/>
  <c r="L26" i="36"/>
  <c r="N28" i="36"/>
  <c r="M31" i="36"/>
  <c r="L34" i="36"/>
  <c r="P11" i="36"/>
  <c r="P13" i="36"/>
  <c r="X13" i="36"/>
  <c r="P15" i="36"/>
  <c r="X15" i="36"/>
  <c r="X18" i="36"/>
  <c r="P22" i="36"/>
  <c r="R23" i="36"/>
  <c r="U26" i="36"/>
  <c r="P30" i="36"/>
  <c r="R31" i="36"/>
  <c r="U34" i="36"/>
  <c r="AB24" i="36"/>
  <c r="AB28" i="36"/>
  <c r="AB32" i="36"/>
  <c r="C24" i="15" l="1"/>
  <c r="C22" i="15"/>
  <c r="C21" i="15"/>
  <c r="C20" i="15"/>
  <c r="C19" i="15"/>
  <c r="C18" i="15"/>
  <c r="C17" i="15"/>
  <c r="C16" i="15"/>
  <c r="C15" i="15"/>
  <c r="C14" i="15"/>
  <c r="C13" i="15"/>
  <c r="C12" i="15"/>
  <c r="C11" i="15"/>
  <c r="C10" i="15"/>
  <c r="C24" i="14"/>
  <c r="C22" i="14"/>
  <c r="C21" i="14"/>
  <c r="C20" i="14"/>
  <c r="C19" i="14"/>
  <c r="C18" i="14"/>
  <c r="C17" i="14"/>
  <c r="C16" i="14"/>
  <c r="C15" i="14"/>
  <c r="C14" i="14"/>
  <c r="C13" i="14"/>
  <c r="C12" i="14"/>
  <c r="C11" i="14"/>
  <c r="C10" i="14"/>
  <c r="A44" i="54" l="1"/>
  <c r="A43" i="54"/>
  <c r="A42" i="54"/>
  <c r="A41" i="54"/>
  <c r="A40" i="54"/>
  <c r="A39" i="54"/>
  <c r="A38" i="54"/>
  <c r="A37" i="54"/>
  <c r="A36" i="54"/>
  <c r="A35" i="54"/>
  <c r="A34" i="54"/>
  <c r="A33" i="54"/>
  <c r="A32" i="54"/>
  <c r="A31" i="54"/>
  <c r="A30" i="54"/>
  <c r="A29" i="54"/>
  <c r="A28" i="54"/>
  <c r="A27" i="54"/>
  <c r="A26" i="54"/>
  <c r="A25" i="54"/>
  <c r="A24" i="54"/>
  <c r="A23" i="54"/>
  <c r="A22" i="54"/>
  <c r="A21" i="54"/>
  <c r="A20" i="54"/>
  <c r="A19" i="54"/>
  <c r="A18" i="54"/>
  <c r="A17" i="54"/>
  <c r="A16" i="54"/>
  <c r="A15" i="54"/>
  <c r="A14" i="54"/>
  <c r="A13" i="54"/>
  <c r="A12" i="54"/>
  <c r="A11" i="54"/>
  <c r="A10" i="54"/>
  <c r="A9" i="54"/>
  <c r="A8" i="54"/>
  <c r="A7" i="54"/>
  <c r="A6" i="54"/>
  <c r="A5" i="54"/>
  <c r="A4" i="54"/>
  <c r="A3" i="54"/>
  <c r="C24" i="13"/>
  <c r="A44" i="53"/>
  <c r="A43" i="53"/>
  <c r="A42" i="53"/>
  <c r="A41" i="53"/>
  <c r="A40" i="53"/>
  <c r="A39" i="53"/>
  <c r="A38" i="53"/>
  <c r="A37" i="53"/>
  <c r="A36" i="53"/>
  <c r="A35" i="53"/>
  <c r="A34" i="53"/>
  <c r="A33" i="53"/>
  <c r="A32" i="53"/>
  <c r="A31" i="53"/>
  <c r="A30" i="53"/>
  <c r="A29" i="53"/>
  <c r="A28" i="53"/>
  <c r="A27" i="53"/>
  <c r="A26" i="53"/>
  <c r="A25" i="53"/>
  <c r="A24" i="53"/>
  <c r="A23" i="53"/>
  <c r="A22" i="53"/>
  <c r="A21" i="53"/>
  <c r="A20" i="53"/>
  <c r="A19" i="53"/>
  <c r="A18" i="53"/>
  <c r="A17" i="53"/>
  <c r="A16" i="53"/>
  <c r="A15" i="53"/>
  <c r="A14" i="53"/>
  <c r="A13" i="53"/>
  <c r="A12" i="53"/>
  <c r="A11" i="53"/>
  <c r="A10" i="53"/>
  <c r="A9" i="53"/>
  <c r="A8" i="53"/>
  <c r="A7" i="53"/>
  <c r="A6" i="53"/>
  <c r="A5" i="53"/>
  <c r="A4" i="53"/>
  <c r="B1" i="53"/>
  <c r="C1" i="53" s="1"/>
  <c r="D1" i="53" s="1"/>
  <c r="E1" i="53" s="1"/>
  <c r="F1" i="53" s="1"/>
  <c r="G1" i="53" s="1"/>
  <c r="H1" i="53" s="1"/>
  <c r="I1" i="53" s="1"/>
  <c r="J1" i="53" s="1"/>
  <c r="K1" i="53" s="1"/>
  <c r="L1" i="53" s="1"/>
  <c r="M1" i="53" s="1"/>
  <c r="N1" i="53" s="1"/>
  <c r="O1" i="53" s="1"/>
  <c r="P1" i="53" s="1"/>
  <c r="Q1" i="53" s="1"/>
  <c r="R1" i="53" s="1"/>
  <c r="S1" i="53" s="1"/>
  <c r="T1" i="53" s="1"/>
  <c r="U1" i="53" s="1"/>
  <c r="V1" i="53" s="1"/>
  <c r="W1" i="53" s="1"/>
  <c r="X1" i="53" s="1"/>
  <c r="Y1" i="53" s="1"/>
  <c r="Z1" i="53" s="1"/>
  <c r="AA1" i="53" s="1"/>
  <c r="AB1" i="53" s="1"/>
  <c r="AC1" i="53" s="1"/>
  <c r="AD1" i="53" s="1"/>
  <c r="C22" i="13"/>
  <c r="C21" i="13"/>
  <c r="C20" i="13"/>
  <c r="C19" i="13"/>
  <c r="C18" i="13"/>
  <c r="C17" i="13"/>
  <c r="C16" i="13"/>
  <c r="C15" i="13"/>
  <c r="C14" i="13"/>
  <c r="C13" i="13"/>
  <c r="C12" i="13"/>
  <c r="C11" i="13"/>
  <c r="N11" i="13" s="1"/>
  <c r="C10" i="13"/>
  <c r="A3" i="53"/>
  <c r="J17" i="15" l="1"/>
  <c r="R11" i="13"/>
  <c r="Y19" i="13"/>
  <c r="V12" i="13"/>
  <c r="Y15" i="13"/>
  <c r="Y16" i="13"/>
  <c r="W20" i="13"/>
  <c r="Z11" i="13"/>
  <c r="I21" i="14"/>
  <c r="I18" i="14"/>
  <c r="N13" i="15"/>
  <c r="O14" i="14"/>
  <c r="J24" i="14"/>
  <c r="N12" i="15"/>
  <c r="I14" i="14"/>
  <c r="O11" i="14"/>
  <c r="J10" i="15"/>
  <c r="H15" i="15"/>
  <c r="M16" i="15"/>
  <c r="O16" i="15"/>
  <c r="J16" i="15"/>
  <c r="L12" i="15"/>
  <c r="G12" i="15"/>
  <c r="I11" i="15"/>
  <c r="K11" i="15"/>
  <c r="I13" i="15"/>
  <c r="K13" i="15"/>
  <c r="I10" i="15"/>
  <c r="K10" i="15"/>
  <c r="L14" i="15"/>
  <c r="G14" i="15"/>
  <c r="N18" i="15"/>
  <c r="K17" i="15"/>
  <c r="O18" i="15"/>
  <c r="G20" i="15"/>
  <c r="K21" i="15"/>
  <c r="O22" i="15"/>
  <c r="N19" i="15"/>
  <c r="J22" i="15"/>
  <c r="H18" i="15"/>
  <c r="H20" i="15"/>
  <c r="H22" i="15"/>
  <c r="N22" i="15"/>
  <c r="I18" i="15"/>
  <c r="I20" i="15"/>
  <c r="I22" i="15"/>
  <c r="M13" i="14"/>
  <c r="K11" i="14"/>
  <c r="J17" i="14"/>
  <c r="O19" i="14"/>
  <c r="G17" i="14"/>
  <c r="I10" i="14"/>
  <c r="H12" i="14"/>
  <c r="N12" i="14"/>
  <c r="J20" i="14"/>
  <c r="G20" i="14"/>
  <c r="I11" i="14"/>
  <c r="L16" i="14"/>
  <c r="N16" i="14"/>
  <c r="K20" i="14"/>
  <c r="H18" i="14"/>
  <c r="L19" i="14"/>
  <c r="L22" i="14"/>
  <c r="G22" i="14"/>
  <c r="L14" i="14"/>
  <c r="M15" i="14"/>
  <c r="M10" i="14"/>
  <c r="G14" i="14"/>
  <c r="L17" i="14"/>
  <c r="M18" i="14"/>
  <c r="H21" i="14"/>
  <c r="N21" i="14"/>
  <c r="L24" i="14"/>
  <c r="G24" i="14"/>
  <c r="I19" i="14"/>
  <c r="J22" i="14"/>
  <c r="J12" i="15"/>
  <c r="N24" i="14"/>
  <c r="L15" i="15"/>
  <c r="N16" i="15"/>
  <c r="M11" i="15"/>
  <c r="O13" i="15"/>
  <c r="I14" i="15"/>
  <c r="G17" i="15"/>
  <c r="G21" i="15"/>
  <c r="N21" i="15"/>
  <c r="L21" i="15"/>
  <c r="L24" i="15"/>
  <c r="M21" i="15"/>
  <c r="J14" i="14"/>
  <c r="O10" i="14"/>
  <c r="O20" i="14"/>
  <c r="J16" i="14"/>
  <c r="K15" i="14"/>
  <c r="K10" i="14"/>
  <c r="K13" i="14"/>
  <c r="O18" i="14"/>
  <c r="M12" i="14"/>
  <c r="J14" i="15"/>
  <c r="J18" i="14"/>
  <c r="N14" i="14"/>
  <c r="M15" i="15"/>
  <c r="O15" i="15"/>
  <c r="I16" i="15"/>
  <c r="K16" i="15"/>
  <c r="N10" i="15"/>
  <c r="H12" i="15"/>
  <c r="N14" i="15"/>
  <c r="L11" i="15"/>
  <c r="G11" i="15"/>
  <c r="L13" i="15"/>
  <c r="G13" i="15"/>
  <c r="L10" i="15"/>
  <c r="G10" i="15"/>
  <c r="H14" i="15"/>
  <c r="J19" i="15"/>
  <c r="O17" i="15"/>
  <c r="G19" i="15"/>
  <c r="K20" i="15"/>
  <c r="O21" i="15"/>
  <c r="G24" i="15"/>
  <c r="N20" i="15"/>
  <c r="J24" i="15"/>
  <c r="L18" i="15"/>
  <c r="L20" i="15"/>
  <c r="L22" i="15"/>
  <c r="N24" i="15"/>
  <c r="M18" i="15"/>
  <c r="M20" i="15"/>
  <c r="M22" i="15"/>
  <c r="O15" i="14"/>
  <c r="G13" i="14"/>
  <c r="J19" i="14"/>
  <c r="I13" i="14"/>
  <c r="N17" i="14"/>
  <c r="J10" i="14"/>
  <c r="O12" i="14"/>
  <c r="L20" i="14"/>
  <c r="N20" i="14"/>
  <c r="L11" i="14"/>
  <c r="M11" i="14"/>
  <c r="H16" i="14"/>
  <c r="I16" i="14"/>
  <c r="L15" i="14"/>
  <c r="G19" i="14"/>
  <c r="H19" i="14"/>
  <c r="H22" i="14"/>
  <c r="L10" i="14"/>
  <c r="H14" i="14"/>
  <c r="K18" i="14"/>
  <c r="L13" i="14"/>
  <c r="M14" i="14"/>
  <c r="H17" i="14"/>
  <c r="O21" i="14"/>
  <c r="H24" i="14"/>
  <c r="G15" i="15"/>
  <c r="I12" i="15"/>
  <c r="O11" i="15"/>
  <c r="M10" i="15"/>
  <c r="K14" i="15"/>
  <c r="K18" i="15"/>
  <c r="K22" i="15"/>
  <c r="L17" i="15"/>
  <c r="M19" i="15"/>
  <c r="O17" i="14"/>
  <c r="J13" i="14"/>
  <c r="I12" i="14"/>
  <c r="N11" i="14"/>
  <c r="G16" i="14"/>
  <c r="M22" i="14"/>
  <c r="G15" i="14"/>
  <c r="N15" i="14"/>
  <c r="J15" i="14"/>
  <c r="K16" i="14"/>
  <c r="J11" i="14"/>
  <c r="M21" i="14"/>
  <c r="N18" i="14"/>
  <c r="I15" i="15"/>
  <c r="K15" i="15"/>
  <c r="L16" i="15"/>
  <c r="G16" i="15"/>
  <c r="M12" i="15"/>
  <c r="O12" i="15"/>
  <c r="J15" i="15"/>
  <c r="H11" i="15"/>
  <c r="N11" i="15"/>
  <c r="H13" i="15"/>
  <c r="N15" i="15"/>
  <c r="H10" i="15"/>
  <c r="M14" i="15"/>
  <c r="O14" i="15"/>
  <c r="N17" i="15"/>
  <c r="J20" i="15"/>
  <c r="G18" i="15"/>
  <c r="K19" i="15"/>
  <c r="O20" i="15"/>
  <c r="G22" i="15"/>
  <c r="K24" i="15"/>
  <c r="J21" i="15"/>
  <c r="H17" i="15"/>
  <c r="H19" i="15"/>
  <c r="H21" i="15"/>
  <c r="H24" i="15"/>
  <c r="I17" i="15"/>
  <c r="I19" i="15"/>
  <c r="I21" i="15"/>
  <c r="I24" i="15"/>
  <c r="I17" i="14"/>
  <c r="N13" i="14"/>
  <c r="J21" i="14"/>
  <c r="O13" i="14"/>
  <c r="N22" i="14"/>
  <c r="N10" i="14"/>
  <c r="J12" i="14"/>
  <c r="H20" i="14"/>
  <c r="I20" i="14"/>
  <c r="H11" i="14"/>
  <c r="G11" i="14"/>
  <c r="O16" i="14"/>
  <c r="M16" i="14"/>
  <c r="H15" i="14"/>
  <c r="I22" i="14"/>
  <c r="K19" i="14"/>
  <c r="O22" i="14"/>
  <c r="H10" i="14"/>
  <c r="K14" i="14"/>
  <c r="M19" i="14"/>
  <c r="H13" i="14"/>
  <c r="I15" i="14"/>
  <c r="K17" i="14"/>
  <c r="N19" i="14"/>
  <c r="K21" i="14"/>
  <c r="M24" i="14"/>
  <c r="O24" i="14"/>
  <c r="J11" i="15"/>
  <c r="K12" i="14"/>
  <c r="J13" i="15"/>
  <c r="H16" i="15"/>
  <c r="K12" i="15"/>
  <c r="M13" i="15"/>
  <c r="O10" i="15"/>
  <c r="J18" i="15"/>
  <c r="O19" i="15"/>
  <c r="O24" i="15"/>
  <c r="L19" i="15"/>
  <c r="M17" i="15"/>
  <c r="M24" i="15"/>
  <c r="M17" i="14"/>
  <c r="L12" i="14"/>
  <c r="M20" i="14"/>
  <c r="G12" i="14"/>
  <c r="L18" i="14"/>
  <c r="K22" i="14"/>
  <c r="G10" i="14"/>
  <c r="G18" i="14"/>
  <c r="L21" i="14"/>
  <c r="G21" i="14"/>
  <c r="I24" i="14"/>
  <c r="K24" i="14"/>
  <c r="V15" i="13"/>
  <c r="S16" i="13"/>
  <c r="Z19" i="13"/>
  <c r="X12" i="13"/>
  <c r="X16" i="13"/>
  <c r="X20" i="13"/>
  <c r="S11" i="13"/>
  <c r="R12" i="13"/>
  <c r="W12" i="13"/>
  <c r="W14" i="13"/>
  <c r="W15" i="13"/>
  <c r="U16" i="13"/>
  <c r="Z16" i="13"/>
  <c r="S19" i="13"/>
  <c r="R20" i="13"/>
  <c r="R19" i="13"/>
  <c r="V20" i="13"/>
  <c r="W18" i="14"/>
  <c r="S10" i="14"/>
  <c r="T10" i="15"/>
  <c r="T14" i="15"/>
  <c r="T13" i="14"/>
  <c r="W19" i="15"/>
  <c r="U14" i="14"/>
  <c r="R15" i="15"/>
  <c r="U15" i="15"/>
  <c r="W16" i="15"/>
  <c r="T16" i="15"/>
  <c r="S12" i="15"/>
  <c r="V12" i="15"/>
  <c r="Y12" i="15"/>
  <c r="W11" i="15"/>
  <c r="Z11" i="15"/>
  <c r="W13" i="15"/>
  <c r="Z13" i="15"/>
  <c r="W10" i="15"/>
  <c r="Z10" i="15"/>
  <c r="W14" i="15"/>
  <c r="Z14" i="15"/>
  <c r="T19" i="15"/>
  <c r="Y17" i="15"/>
  <c r="U18" i="15"/>
  <c r="Y21" i="15"/>
  <c r="U22" i="15"/>
  <c r="T24" i="15"/>
  <c r="V17" i="15"/>
  <c r="R18" i="15"/>
  <c r="Z20" i="15"/>
  <c r="V21" i="15"/>
  <c r="R22" i="15"/>
  <c r="S17" i="15"/>
  <c r="S21" i="15"/>
  <c r="U13" i="14"/>
  <c r="W15" i="14"/>
  <c r="T12" i="14"/>
  <c r="V20" i="14"/>
  <c r="W20" i="14"/>
  <c r="R11" i="14"/>
  <c r="X12" i="14"/>
  <c r="Y16" i="14"/>
  <c r="Z18" i="14"/>
  <c r="AB18" i="14" s="1"/>
  <c r="X19" i="14"/>
  <c r="Z22" i="14"/>
  <c r="V10" i="14"/>
  <c r="R14" i="14"/>
  <c r="S14" i="14"/>
  <c r="T15" i="14"/>
  <c r="T10" i="14"/>
  <c r="R13" i="14"/>
  <c r="S13" i="14"/>
  <c r="T14" i="14"/>
  <c r="U15" i="14"/>
  <c r="X17" i="14"/>
  <c r="Y18" i="14"/>
  <c r="Z21" i="14"/>
  <c r="V22" i="14"/>
  <c r="R10" i="14"/>
  <c r="X14" i="14"/>
  <c r="T19" i="14"/>
  <c r="X13" i="14"/>
  <c r="Z17" i="14"/>
  <c r="Y21" i="14"/>
  <c r="Z24" i="14"/>
  <c r="S21" i="14"/>
  <c r="X22" i="14"/>
  <c r="V15" i="15"/>
  <c r="U16" i="15"/>
  <c r="Z12" i="15"/>
  <c r="X24" i="15"/>
  <c r="U21" i="15"/>
  <c r="X21" i="15"/>
  <c r="V20" i="15"/>
  <c r="S22" i="15"/>
  <c r="W14" i="14"/>
  <c r="Z20" i="14"/>
  <c r="V11" i="14"/>
  <c r="R16" i="14"/>
  <c r="S19" i="14"/>
  <c r="X18" i="14"/>
  <c r="W20" i="15"/>
  <c r="W17" i="15"/>
  <c r="W18" i="15"/>
  <c r="W17" i="14"/>
  <c r="W24" i="15"/>
  <c r="T21" i="14"/>
  <c r="U18" i="14"/>
  <c r="W15" i="15"/>
  <c r="X15" i="15"/>
  <c r="S16" i="15"/>
  <c r="Z16" i="15"/>
  <c r="R12" i="15"/>
  <c r="U12" i="15"/>
  <c r="X12" i="15"/>
  <c r="S11" i="15"/>
  <c r="V11" i="15"/>
  <c r="Y11" i="15"/>
  <c r="S13" i="15"/>
  <c r="V13" i="15"/>
  <c r="Y13" i="15"/>
  <c r="S10" i="15"/>
  <c r="V10" i="15"/>
  <c r="Y10" i="15"/>
  <c r="S14" i="15"/>
  <c r="V14" i="15"/>
  <c r="Y14" i="15"/>
  <c r="T18" i="15"/>
  <c r="Y18" i="15"/>
  <c r="U19" i="15"/>
  <c r="Y22" i="15"/>
  <c r="U24" i="15"/>
  <c r="X19" i="15"/>
  <c r="T22" i="15"/>
  <c r="Z17" i="15"/>
  <c r="V18" i="15"/>
  <c r="R19" i="15"/>
  <c r="Z21" i="15"/>
  <c r="V22" i="15"/>
  <c r="R24" i="15"/>
  <c r="S20" i="15"/>
  <c r="Y17" i="14"/>
  <c r="W13" i="14"/>
  <c r="X16" i="14"/>
  <c r="S20" i="14"/>
  <c r="U17" i="14"/>
  <c r="Y13" i="14"/>
  <c r="W19" i="14"/>
  <c r="U10" i="14"/>
  <c r="Z12" i="14"/>
  <c r="U12" i="14"/>
  <c r="R20" i="14"/>
  <c r="Y20" i="14"/>
  <c r="U20" i="14"/>
  <c r="Z16" i="14"/>
  <c r="U16" i="14"/>
  <c r="T16" i="14"/>
  <c r="Z15" i="14"/>
  <c r="V18" i="14"/>
  <c r="S18" i="14"/>
  <c r="Z19" i="14"/>
  <c r="W22" i="14"/>
  <c r="Y22" i="14"/>
  <c r="X10" i="14"/>
  <c r="Y15" i="14"/>
  <c r="Y10" i="14"/>
  <c r="Y14" i="14"/>
  <c r="V21" i="14"/>
  <c r="W24" i="14"/>
  <c r="Y24" i="14"/>
  <c r="T13" i="15"/>
  <c r="X11" i="14"/>
  <c r="R16" i="15"/>
  <c r="W12" i="15"/>
  <c r="T11" i="15"/>
  <c r="U17" i="15"/>
  <c r="T17" i="15"/>
  <c r="R17" i="15"/>
  <c r="R21" i="15"/>
  <c r="S18" i="15"/>
  <c r="T17" i="14"/>
  <c r="R12" i="14"/>
  <c r="U11" i="14"/>
  <c r="R15" i="14"/>
  <c r="R19" i="14"/>
  <c r="V14" i="14"/>
  <c r="W11" i="14"/>
  <c r="W21" i="15"/>
  <c r="W22" i="15"/>
  <c r="Y19" i="14"/>
  <c r="T24" i="14"/>
  <c r="T12" i="15"/>
  <c r="S15" i="15"/>
  <c r="Z15" i="15"/>
  <c r="AB15" i="15" s="1"/>
  <c r="V16" i="15"/>
  <c r="Y16" i="15"/>
  <c r="R11" i="15"/>
  <c r="U11" i="15"/>
  <c r="X11" i="15"/>
  <c r="R13" i="15"/>
  <c r="U13" i="15"/>
  <c r="X13" i="15"/>
  <c r="R10" i="15"/>
  <c r="U10" i="15"/>
  <c r="X10" i="15"/>
  <c r="R14" i="15"/>
  <c r="U14" i="15"/>
  <c r="X14" i="15"/>
  <c r="X17" i="15"/>
  <c r="X18" i="15"/>
  <c r="X20" i="15"/>
  <c r="Y19" i="15"/>
  <c r="U20" i="15"/>
  <c r="Y24" i="15"/>
  <c r="T21" i="15"/>
  <c r="X22" i="15"/>
  <c r="Z18" i="15"/>
  <c r="V19" i="15"/>
  <c r="R20" i="15"/>
  <c r="Z22" i="15"/>
  <c r="V24" i="15"/>
  <c r="S19" i="15"/>
  <c r="S24" i="15"/>
  <c r="S16" i="14"/>
  <c r="W10" i="14"/>
  <c r="V12" i="14"/>
  <c r="W12" i="14"/>
  <c r="S12" i="14"/>
  <c r="T20" i="14"/>
  <c r="Z11" i="14"/>
  <c r="AB11" i="14" s="1"/>
  <c r="Y11" i="14"/>
  <c r="S11" i="14"/>
  <c r="V16" i="14"/>
  <c r="W16" i="14"/>
  <c r="V15" i="14"/>
  <c r="S15" i="14"/>
  <c r="R18" i="14"/>
  <c r="V19" i="14"/>
  <c r="S22" i="14"/>
  <c r="R22" i="14"/>
  <c r="U22" i="14"/>
  <c r="T22" i="14"/>
  <c r="Z14" i="14"/>
  <c r="Z13" i="14"/>
  <c r="V17" i="14"/>
  <c r="R21" i="14"/>
  <c r="U21" i="14"/>
  <c r="S24" i="14"/>
  <c r="V24" i="14"/>
  <c r="X20" i="14"/>
  <c r="Y15" i="15"/>
  <c r="X16" i="15"/>
  <c r="T15" i="15"/>
  <c r="Y20" i="15"/>
  <c r="T20" i="15"/>
  <c r="Z19" i="15"/>
  <c r="Z24" i="15"/>
  <c r="W21" i="14"/>
  <c r="Y12" i="14"/>
  <c r="T11" i="14"/>
  <c r="X15" i="14"/>
  <c r="Z10" i="14"/>
  <c r="AB10" i="14" s="1"/>
  <c r="T18" i="14"/>
  <c r="U24" i="14"/>
  <c r="V13" i="14"/>
  <c r="R17" i="14"/>
  <c r="S17" i="14"/>
  <c r="X24" i="14"/>
  <c r="U19" i="14"/>
  <c r="X21" i="14"/>
  <c r="R24" i="14"/>
  <c r="Y13" i="13"/>
  <c r="T17" i="13"/>
  <c r="Y21" i="13"/>
  <c r="S10" i="13"/>
  <c r="V11" i="13"/>
  <c r="S12" i="13"/>
  <c r="Y12" i="13"/>
  <c r="R15" i="13"/>
  <c r="Z15" i="13"/>
  <c r="V16" i="13"/>
  <c r="S18" i="13"/>
  <c r="V19" i="13"/>
  <c r="S20" i="13"/>
  <c r="Y20" i="13"/>
  <c r="S14" i="13"/>
  <c r="W24" i="13"/>
  <c r="X10" i="13"/>
  <c r="X14" i="13"/>
  <c r="Z18" i="13"/>
  <c r="W22" i="13"/>
  <c r="W10" i="13"/>
  <c r="W11" i="13"/>
  <c r="U12" i="13"/>
  <c r="Z12" i="13"/>
  <c r="S15" i="13"/>
  <c r="R16" i="13"/>
  <c r="W16" i="13"/>
  <c r="W18" i="13"/>
  <c r="W19" i="13"/>
  <c r="U20" i="13"/>
  <c r="Z20" i="13"/>
  <c r="X17" i="13"/>
  <c r="U17" i="13"/>
  <c r="Y17" i="13"/>
  <c r="T18" i="13"/>
  <c r="X18" i="13"/>
  <c r="U21" i="13"/>
  <c r="T22" i="13"/>
  <c r="X22" i="13"/>
  <c r="G10" i="13"/>
  <c r="O10" i="13"/>
  <c r="U10" i="13"/>
  <c r="Y10" i="13"/>
  <c r="T11" i="13"/>
  <c r="X11" i="13"/>
  <c r="R13" i="13"/>
  <c r="V13" i="13"/>
  <c r="Z13" i="13"/>
  <c r="U14" i="13"/>
  <c r="Y14" i="13"/>
  <c r="T15" i="13"/>
  <c r="X15" i="13"/>
  <c r="R17" i="13"/>
  <c r="V17" i="13"/>
  <c r="Z17" i="13"/>
  <c r="U18" i="13"/>
  <c r="Y18" i="13"/>
  <c r="T19" i="13"/>
  <c r="X19" i="13"/>
  <c r="R21" i="13"/>
  <c r="V21" i="13"/>
  <c r="Z21" i="13"/>
  <c r="U22" i="13"/>
  <c r="Y22" i="13"/>
  <c r="L24" i="13"/>
  <c r="J10" i="13"/>
  <c r="I11" i="13"/>
  <c r="V10" i="13"/>
  <c r="Z10" i="13"/>
  <c r="AB10" i="13" s="1"/>
  <c r="U11" i="13"/>
  <c r="Y11" i="13"/>
  <c r="T12" i="13"/>
  <c r="S13" i="13"/>
  <c r="W13" i="13"/>
  <c r="R14" i="13"/>
  <c r="V14" i="13"/>
  <c r="Z14" i="13"/>
  <c r="U15" i="13"/>
  <c r="T16" i="13"/>
  <c r="S17" i="13"/>
  <c r="W17" i="13"/>
  <c r="R18" i="13"/>
  <c r="V18" i="13"/>
  <c r="U19" i="13"/>
  <c r="T20" i="13"/>
  <c r="S21" i="13"/>
  <c r="W21" i="13"/>
  <c r="R22" i="13"/>
  <c r="V22" i="13"/>
  <c r="Z22" i="13"/>
  <c r="K10" i="13"/>
  <c r="J11" i="13"/>
  <c r="T13" i="13"/>
  <c r="X13" i="13"/>
  <c r="T21" i="13"/>
  <c r="X21" i="13"/>
  <c r="S22" i="13"/>
  <c r="N24" i="13"/>
  <c r="R10" i="13"/>
  <c r="N10" i="13"/>
  <c r="M11" i="13"/>
  <c r="T10" i="13"/>
  <c r="U13" i="13"/>
  <c r="T14" i="13"/>
  <c r="L12" i="13"/>
  <c r="G13" i="13"/>
  <c r="O13" i="13"/>
  <c r="J14" i="13"/>
  <c r="N14" i="13"/>
  <c r="I15" i="13"/>
  <c r="M15" i="13"/>
  <c r="H16" i="13"/>
  <c r="L16" i="13"/>
  <c r="G17" i="13"/>
  <c r="O17" i="13"/>
  <c r="J18" i="13"/>
  <c r="I19" i="13"/>
  <c r="H20" i="13"/>
  <c r="G21" i="13"/>
  <c r="K21" i="13"/>
  <c r="J22" i="13"/>
  <c r="N22" i="13"/>
  <c r="M24" i="13"/>
  <c r="M12" i="13"/>
  <c r="L13" i="13"/>
  <c r="G14" i="13"/>
  <c r="O14" i="13"/>
  <c r="N15" i="13"/>
  <c r="M16" i="13"/>
  <c r="L17" i="13"/>
  <c r="K18" i="13"/>
  <c r="J19" i="13"/>
  <c r="I20" i="13"/>
  <c r="H21" i="13"/>
  <c r="G22" i="13"/>
  <c r="O22" i="13"/>
  <c r="J24" i="13"/>
  <c r="H10" i="13"/>
  <c r="L10" i="13"/>
  <c r="G11" i="13"/>
  <c r="K11" i="13"/>
  <c r="O11" i="13"/>
  <c r="AB11" i="13" s="1"/>
  <c r="J12" i="13"/>
  <c r="N12" i="13"/>
  <c r="I13" i="13"/>
  <c r="M13" i="13"/>
  <c r="H14" i="13"/>
  <c r="L14" i="13"/>
  <c r="G15" i="13"/>
  <c r="K15" i="13"/>
  <c r="O15" i="13"/>
  <c r="J16" i="13"/>
  <c r="N16" i="13"/>
  <c r="I17" i="13"/>
  <c r="M17" i="13"/>
  <c r="H18" i="13"/>
  <c r="L18" i="13"/>
  <c r="G19" i="13"/>
  <c r="K19" i="13"/>
  <c r="O19" i="13"/>
  <c r="J20" i="13"/>
  <c r="N20" i="13"/>
  <c r="I21" i="13"/>
  <c r="M21" i="13"/>
  <c r="H22" i="13"/>
  <c r="L22" i="13"/>
  <c r="G24" i="13"/>
  <c r="K24" i="13"/>
  <c r="O24" i="13"/>
  <c r="H12" i="13"/>
  <c r="K13" i="13"/>
  <c r="K17" i="13"/>
  <c r="N18" i="13"/>
  <c r="M19" i="13"/>
  <c r="L20" i="13"/>
  <c r="O21" i="13"/>
  <c r="I24" i="13"/>
  <c r="I12" i="13"/>
  <c r="H13" i="13"/>
  <c r="K14" i="13"/>
  <c r="J15" i="13"/>
  <c r="I16" i="13"/>
  <c r="H17" i="13"/>
  <c r="G18" i="13"/>
  <c r="O18" i="13"/>
  <c r="N19" i="13"/>
  <c r="M20" i="13"/>
  <c r="L21" i="13"/>
  <c r="K22" i="13"/>
  <c r="I10" i="13"/>
  <c r="M10" i="13"/>
  <c r="H11" i="13"/>
  <c r="L11" i="13"/>
  <c r="G12" i="13"/>
  <c r="K12" i="13"/>
  <c r="O12" i="13"/>
  <c r="J13" i="13"/>
  <c r="N13" i="13"/>
  <c r="I14" i="13"/>
  <c r="M14" i="13"/>
  <c r="H15" i="13"/>
  <c r="L15" i="13"/>
  <c r="G16" i="13"/>
  <c r="K16" i="13"/>
  <c r="O16" i="13"/>
  <c r="J17" i="13"/>
  <c r="N17" i="13"/>
  <c r="I18" i="13"/>
  <c r="M18" i="13"/>
  <c r="H19" i="13"/>
  <c r="L19" i="13"/>
  <c r="G20" i="13"/>
  <c r="K20" i="13"/>
  <c r="O20" i="13"/>
  <c r="AB20" i="13" s="1"/>
  <c r="J21" i="13"/>
  <c r="N21" i="13"/>
  <c r="I22" i="13"/>
  <c r="M22" i="13"/>
  <c r="H24" i="13"/>
  <c r="S24" i="13"/>
  <c r="Z24" i="13"/>
  <c r="T24" i="13"/>
  <c r="X24" i="13"/>
  <c r="U24" i="13"/>
  <c r="Y24" i="13"/>
  <c r="R24" i="13"/>
  <c r="V24" i="13"/>
  <c r="C34" i="23"/>
  <c r="C33" i="23"/>
  <c r="C32" i="23"/>
  <c r="C31" i="23"/>
  <c r="C30" i="23"/>
  <c r="C29" i="23"/>
  <c r="C28" i="23"/>
  <c r="C27" i="23"/>
  <c r="C26" i="23"/>
  <c r="C25" i="23"/>
  <c r="C22" i="23"/>
  <c r="C21" i="23"/>
  <c r="C20" i="23"/>
  <c r="C19" i="23"/>
  <c r="C18" i="23"/>
  <c r="C17" i="23"/>
  <c r="C16" i="23"/>
  <c r="C15" i="23"/>
  <c r="C14" i="23"/>
  <c r="C13" i="23"/>
  <c r="C12" i="23"/>
  <c r="C11" i="23"/>
  <c r="C10" i="23"/>
  <c r="C34" i="22"/>
  <c r="C33" i="22"/>
  <c r="C32" i="22"/>
  <c r="C31" i="22"/>
  <c r="C30" i="22"/>
  <c r="C29" i="22"/>
  <c r="C28" i="22"/>
  <c r="C27" i="22"/>
  <c r="C26" i="22"/>
  <c r="C25" i="22"/>
  <c r="C22" i="22"/>
  <c r="C21" i="22"/>
  <c r="C20" i="22"/>
  <c r="C19" i="22"/>
  <c r="C18" i="22"/>
  <c r="C17" i="22"/>
  <c r="C16" i="22"/>
  <c r="C15" i="22"/>
  <c r="C14" i="22"/>
  <c r="C13" i="22"/>
  <c r="C12" i="22"/>
  <c r="C11" i="22"/>
  <c r="C10" i="22"/>
  <c r="AB15" i="13" l="1"/>
  <c r="AB15" i="14"/>
  <c r="AB12" i="14"/>
  <c r="AB24" i="14"/>
  <c r="AB21" i="14"/>
  <c r="AB19" i="13"/>
  <c r="AB14" i="13"/>
  <c r="AB13" i="13"/>
  <c r="AB12" i="15"/>
  <c r="AB20" i="15"/>
  <c r="AB21" i="15"/>
  <c r="AB22" i="15"/>
  <c r="AB16" i="13"/>
  <c r="AB12" i="13"/>
  <c r="AB21" i="13"/>
  <c r="AB22" i="13"/>
  <c r="AB22" i="14"/>
  <c r="AB24" i="15"/>
  <c r="AB18" i="15"/>
  <c r="AB19" i="14"/>
  <c r="AB13" i="15"/>
  <c r="AB17" i="15"/>
  <c r="AB17" i="14"/>
  <c r="AB10" i="15"/>
  <c r="AB11" i="15"/>
  <c r="AB20" i="14"/>
  <c r="AB14" i="15"/>
  <c r="AB19" i="15"/>
  <c r="AB13" i="14"/>
  <c r="AB16" i="15"/>
  <c r="AB14" i="14"/>
  <c r="AB16" i="14"/>
  <c r="AB18" i="13"/>
  <c r="AB17" i="13"/>
  <c r="AB24" i="13"/>
  <c r="B1" i="52"/>
  <c r="C1" i="52" s="1"/>
  <c r="D1" i="52" s="1"/>
  <c r="E1" i="52" s="1"/>
  <c r="F1" i="52" s="1"/>
  <c r="G1" i="52" s="1"/>
  <c r="H1" i="52" s="1"/>
  <c r="I1" i="52" s="1"/>
  <c r="J1" i="52" s="1"/>
  <c r="K1" i="52" s="1"/>
  <c r="L1" i="52" s="1"/>
  <c r="M1" i="52" s="1"/>
  <c r="N1" i="52" s="1"/>
  <c r="O1" i="52" s="1"/>
  <c r="P1" i="52" s="1"/>
  <c r="Q1" i="52" s="1"/>
  <c r="R1" i="52" s="1"/>
  <c r="S1" i="52" s="1"/>
  <c r="T1" i="52" s="1"/>
  <c r="U1" i="52" s="1"/>
  <c r="V1" i="52" s="1"/>
  <c r="W1" i="52" s="1"/>
  <c r="X1" i="52" s="1"/>
  <c r="Y1" i="52" s="1"/>
  <c r="Z1" i="52" s="1"/>
  <c r="AA1" i="52" s="1"/>
  <c r="A76" i="52"/>
  <c r="A75" i="52"/>
  <c r="A74" i="52"/>
  <c r="A73" i="52"/>
  <c r="A72" i="52"/>
  <c r="A71" i="52"/>
  <c r="A70" i="52"/>
  <c r="A69" i="52"/>
  <c r="A68" i="52"/>
  <c r="A67" i="52"/>
  <c r="A66" i="52"/>
  <c r="A65" i="52"/>
  <c r="A64" i="52"/>
  <c r="A63" i="52"/>
  <c r="A62" i="52"/>
  <c r="A61" i="52"/>
  <c r="A60" i="52"/>
  <c r="A59" i="52"/>
  <c r="A58" i="52"/>
  <c r="A57" i="52"/>
  <c r="A56" i="52"/>
  <c r="A55" i="52"/>
  <c r="A54" i="52"/>
  <c r="A53" i="52"/>
  <c r="A51" i="52"/>
  <c r="A50" i="52"/>
  <c r="A49" i="52"/>
  <c r="A48" i="52"/>
  <c r="A47" i="52"/>
  <c r="A46" i="52"/>
  <c r="A45" i="52"/>
  <c r="A44" i="52"/>
  <c r="A43" i="52"/>
  <c r="A42" i="52"/>
  <c r="A41" i="52"/>
  <c r="A40" i="52"/>
  <c r="A39" i="52"/>
  <c r="A38" i="52"/>
  <c r="A37" i="52"/>
  <c r="A36" i="52"/>
  <c r="A35" i="52"/>
  <c r="A34" i="52"/>
  <c r="A33" i="52"/>
  <c r="A32" i="52"/>
  <c r="A31" i="52"/>
  <c r="A30" i="52"/>
  <c r="A29" i="52"/>
  <c r="A28" i="52"/>
  <c r="A26" i="52"/>
  <c r="A25" i="52"/>
  <c r="A24" i="52"/>
  <c r="A23" i="52"/>
  <c r="A22" i="52"/>
  <c r="A21" i="52"/>
  <c r="A20" i="52"/>
  <c r="A19" i="52"/>
  <c r="A18" i="52"/>
  <c r="A17" i="52"/>
  <c r="A16" i="52"/>
  <c r="A15" i="52"/>
  <c r="A14" i="52"/>
  <c r="A13" i="52"/>
  <c r="A12" i="52"/>
  <c r="A11" i="52"/>
  <c r="A10" i="52"/>
  <c r="A9" i="52"/>
  <c r="A8" i="52"/>
  <c r="A7" i="52"/>
  <c r="A6" i="52"/>
  <c r="A5" i="52"/>
  <c r="A4" i="52"/>
  <c r="A3" i="52"/>
  <c r="P15" i="8"/>
  <c r="O15" i="8"/>
  <c r="N15" i="8"/>
  <c r="P13" i="8"/>
  <c r="O13" i="8"/>
  <c r="N13" i="8"/>
  <c r="B1" i="51"/>
  <c r="C1" i="51" s="1"/>
  <c r="D1" i="51" s="1"/>
  <c r="E1" i="51" s="1"/>
  <c r="F1" i="51" s="1"/>
  <c r="G1" i="51" s="1"/>
  <c r="H1" i="51" s="1"/>
  <c r="I1" i="51" s="1"/>
  <c r="J1" i="51" s="1"/>
  <c r="K1" i="51" s="1"/>
  <c r="L1" i="51" s="1"/>
  <c r="M1" i="51" s="1"/>
  <c r="N1" i="51" s="1"/>
  <c r="O1" i="51" s="1"/>
  <c r="P1" i="51" s="1"/>
  <c r="Q1" i="51" s="1"/>
  <c r="R1" i="51" s="1"/>
  <c r="S1" i="51" s="1"/>
  <c r="T1" i="51" s="1"/>
  <c r="U1" i="51" s="1"/>
  <c r="V1" i="51" s="1"/>
  <c r="W1" i="51" s="1"/>
  <c r="X1" i="51" s="1"/>
  <c r="Y1" i="51" s="1"/>
  <c r="Z1" i="51" s="1"/>
  <c r="AA1" i="51" s="1"/>
  <c r="A35" i="51"/>
  <c r="A34" i="51"/>
  <c r="A33" i="51"/>
  <c r="A32" i="51"/>
  <c r="A31" i="51"/>
  <c r="A30" i="51"/>
  <c r="A29" i="51"/>
  <c r="A28" i="51"/>
  <c r="A25" i="51"/>
  <c r="A24" i="51"/>
  <c r="A23" i="51"/>
  <c r="A22" i="51"/>
  <c r="A21" i="51"/>
  <c r="A20" i="51"/>
  <c r="A19" i="51"/>
  <c r="A18" i="51"/>
  <c r="A17" i="51"/>
  <c r="A16" i="51"/>
  <c r="A15" i="51"/>
  <c r="A14" i="51"/>
  <c r="A13" i="51"/>
  <c r="A12" i="51"/>
  <c r="A11" i="51"/>
  <c r="A10" i="51"/>
  <c r="A9" i="51"/>
  <c r="A8" i="51"/>
  <c r="A7" i="51"/>
  <c r="A6" i="51"/>
  <c r="A5" i="51"/>
  <c r="A4" i="51"/>
  <c r="A3" i="51"/>
  <c r="P10" i="21" s="1"/>
  <c r="C34" i="21"/>
  <c r="C32" i="21"/>
  <c r="C31" i="21"/>
  <c r="C30" i="21"/>
  <c r="C29" i="21"/>
  <c r="C28" i="21"/>
  <c r="C27" i="21"/>
  <c r="C26" i="21"/>
  <c r="C22" i="21"/>
  <c r="C20" i="21"/>
  <c r="C19" i="21"/>
  <c r="C18" i="21"/>
  <c r="C17" i="21"/>
  <c r="C16" i="21"/>
  <c r="C15" i="21"/>
  <c r="C14" i="21"/>
  <c r="C13" i="21"/>
  <c r="C12" i="21"/>
  <c r="F11" i="23" l="1"/>
  <c r="F37" i="22"/>
  <c r="F37" i="21"/>
  <c r="G37" i="22"/>
  <c r="F25" i="21"/>
  <c r="F35" i="21"/>
  <c r="P37" i="23"/>
  <c r="T37" i="23"/>
  <c r="P35" i="23"/>
  <c r="T35" i="23"/>
  <c r="P23" i="23"/>
  <c r="T23" i="23"/>
  <c r="P37" i="22"/>
  <c r="T37" i="22"/>
  <c r="P35" i="22"/>
  <c r="T35" i="22"/>
  <c r="P23" i="22"/>
  <c r="T23" i="22"/>
  <c r="S35" i="23"/>
  <c r="S23" i="23"/>
  <c r="W37" i="22"/>
  <c r="S23" i="22"/>
  <c r="Q37" i="23"/>
  <c r="U37" i="23"/>
  <c r="Q35" i="23"/>
  <c r="U35" i="23"/>
  <c r="Q23" i="23"/>
  <c r="U23" i="23"/>
  <c r="Q37" i="22"/>
  <c r="U37" i="22"/>
  <c r="Q35" i="22"/>
  <c r="U35" i="22"/>
  <c r="Q23" i="22"/>
  <c r="U23" i="22"/>
  <c r="S37" i="23"/>
  <c r="W35" i="23"/>
  <c r="S37" i="22"/>
  <c r="W35" i="22"/>
  <c r="R37" i="23"/>
  <c r="V37" i="23"/>
  <c r="R35" i="23"/>
  <c r="V35" i="23"/>
  <c r="R23" i="23"/>
  <c r="V23" i="23"/>
  <c r="R37" i="22"/>
  <c r="V37" i="22"/>
  <c r="R35" i="22"/>
  <c r="V35" i="22"/>
  <c r="R23" i="22"/>
  <c r="V23" i="22"/>
  <c r="W37" i="23"/>
  <c r="W23" i="23"/>
  <c r="S35" i="22"/>
  <c r="W23" i="22"/>
  <c r="S37" i="21"/>
  <c r="W37" i="21"/>
  <c r="F37" i="23"/>
  <c r="J37" i="23"/>
  <c r="J37" i="22"/>
  <c r="F35" i="23"/>
  <c r="J35" i="23"/>
  <c r="F23" i="23"/>
  <c r="J23" i="23"/>
  <c r="F35" i="22"/>
  <c r="J35" i="22"/>
  <c r="I23" i="22"/>
  <c r="J23" i="22"/>
  <c r="I37" i="23"/>
  <c r="M37" i="22"/>
  <c r="M23" i="23"/>
  <c r="M35" i="22"/>
  <c r="G37" i="23"/>
  <c r="K37" i="23"/>
  <c r="K37" i="22"/>
  <c r="G35" i="23"/>
  <c r="K35" i="23"/>
  <c r="G23" i="23"/>
  <c r="K23" i="23"/>
  <c r="G35" i="22"/>
  <c r="K35" i="22"/>
  <c r="F23" i="22"/>
  <c r="K23" i="22"/>
  <c r="I37" i="22"/>
  <c r="M35" i="23"/>
  <c r="Y35" i="23" s="1"/>
  <c r="I35" i="22"/>
  <c r="M23" i="22"/>
  <c r="H37" i="23"/>
  <c r="L37" i="23"/>
  <c r="H37" i="22"/>
  <c r="L37" i="22"/>
  <c r="H35" i="23"/>
  <c r="L35" i="23"/>
  <c r="H23" i="23"/>
  <c r="L23" i="23"/>
  <c r="H35" i="22"/>
  <c r="L35" i="22"/>
  <c r="G23" i="22"/>
  <c r="L23" i="22"/>
  <c r="M37" i="23"/>
  <c r="I35" i="23"/>
  <c r="I23" i="23"/>
  <c r="H23" i="22"/>
  <c r="M37" i="21"/>
  <c r="H37" i="21"/>
  <c r="J35" i="21"/>
  <c r="M23" i="21"/>
  <c r="G23" i="21"/>
  <c r="K23" i="21"/>
  <c r="G35" i="21"/>
  <c r="K35" i="21"/>
  <c r="H23" i="21"/>
  <c r="I35" i="21"/>
  <c r="F23" i="21"/>
  <c r="H35" i="21"/>
  <c r="M35" i="21"/>
  <c r="L23" i="21"/>
  <c r="I23" i="21"/>
  <c r="L35" i="21"/>
  <c r="J23" i="21"/>
  <c r="R35" i="21"/>
  <c r="V35" i="21"/>
  <c r="P23" i="21"/>
  <c r="T23" i="21"/>
  <c r="U23" i="21"/>
  <c r="P35" i="21"/>
  <c r="W35" i="21"/>
  <c r="R23" i="21"/>
  <c r="U35" i="21"/>
  <c r="W23" i="21"/>
  <c r="W22" i="21"/>
  <c r="Q35" i="21"/>
  <c r="Q23" i="21"/>
  <c r="T35" i="21"/>
  <c r="V23" i="21"/>
  <c r="S35" i="21"/>
  <c r="S23" i="21"/>
  <c r="I37" i="21"/>
  <c r="G37" i="21"/>
  <c r="K37" i="21"/>
  <c r="T37" i="21"/>
  <c r="P37" i="21"/>
  <c r="Q37" i="21"/>
  <c r="U37" i="21"/>
  <c r="L37" i="21"/>
  <c r="J37" i="21"/>
  <c r="R37" i="21"/>
  <c r="V37" i="21"/>
  <c r="U29" i="23"/>
  <c r="V12" i="23"/>
  <c r="T33" i="22"/>
  <c r="Q25" i="22"/>
  <c r="P14" i="22"/>
  <c r="W29" i="22"/>
  <c r="T29" i="22"/>
  <c r="R19" i="22"/>
  <c r="U13" i="22"/>
  <c r="W10" i="22"/>
  <c r="Q14" i="22"/>
  <c r="Q31" i="22"/>
  <c r="P32" i="22"/>
  <c r="V33" i="23"/>
  <c r="W18" i="23"/>
  <c r="Q29" i="23"/>
  <c r="E22" i="23"/>
  <c r="V27" i="23"/>
  <c r="W34" i="23"/>
  <c r="T31" i="23"/>
  <c r="S25" i="22"/>
  <c r="R31" i="22"/>
  <c r="V32" i="22"/>
  <c r="S33" i="22"/>
  <c r="V30" i="22"/>
  <c r="S29" i="22"/>
  <c r="S28" i="22"/>
  <c r="P25" i="22"/>
  <c r="W15" i="22"/>
  <c r="T14" i="22"/>
  <c r="Q18" i="22"/>
  <c r="W12" i="22"/>
  <c r="R29" i="22"/>
  <c r="V21" i="22"/>
  <c r="E12" i="22"/>
  <c r="V26" i="22"/>
  <c r="Q34" i="22"/>
  <c r="W19" i="22"/>
  <c r="V17" i="22"/>
  <c r="S13" i="22"/>
  <c r="E22" i="22"/>
  <c r="P22" i="22"/>
  <c r="E17" i="22"/>
  <c r="Q10" i="22"/>
  <c r="S31" i="22"/>
  <c r="V19" i="22"/>
  <c r="Q12" i="22"/>
  <c r="V14" i="22"/>
  <c r="E14" i="22"/>
  <c r="U32" i="22"/>
  <c r="P31" i="22"/>
  <c r="R34" i="23"/>
  <c r="R32" i="23"/>
  <c r="S33" i="23"/>
  <c r="U33" i="23"/>
  <c r="R29" i="23"/>
  <c r="P25" i="23"/>
  <c r="V18" i="23"/>
  <c r="V15" i="23"/>
  <c r="Q13" i="23"/>
  <c r="W25" i="23"/>
  <c r="V11" i="23"/>
  <c r="P29" i="23"/>
  <c r="S22" i="23"/>
  <c r="Q16" i="23"/>
  <c r="Q11" i="23"/>
  <c r="P27" i="23"/>
  <c r="T32" i="23"/>
  <c r="E12" i="23"/>
  <c r="P21" i="23"/>
  <c r="U17" i="23"/>
  <c r="T25" i="23"/>
  <c r="U33" i="22"/>
  <c r="V14" i="23"/>
  <c r="W14" i="22"/>
  <c r="T21" i="22"/>
  <c r="R16" i="22"/>
  <c r="R10" i="22"/>
  <c r="R12" i="22"/>
  <c r="E13" i="22"/>
  <c r="P17" i="22"/>
  <c r="S15" i="22"/>
  <c r="P20" i="22"/>
  <c r="Q33" i="23"/>
  <c r="U20" i="23"/>
  <c r="S25" i="23"/>
  <c r="U11" i="23"/>
  <c r="Q12" i="23"/>
  <c r="T11" i="23"/>
  <c r="T18" i="23"/>
  <c r="R27" i="22"/>
  <c r="R32" i="22"/>
  <c r="W33" i="22"/>
  <c r="P30" i="22"/>
  <c r="V28" i="22"/>
  <c r="W28" i="22"/>
  <c r="R21" i="22"/>
  <c r="R15" i="22"/>
  <c r="P12" i="22"/>
  <c r="T18" i="22"/>
  <c r="V11" i="22"/>
  <c r="E21" i="22"/>
  <c r="V29" i="22"/>
  <c r="P26" i="22"/>
  <c r="R34" i="22"/>
  <c r="U34" i="22"/>
  <c r="S19" i="22"/>
  <c r="Q17" i="22"/>
  <c r="P13" i="22"/>
  <c r="R22" i="22"/>
  <c r="R17" i="22"/>
  <c r="S17" i="22"/>
  <c r="E10" i="22"/>
  <c r="W27" i="22"/>
  <c r="S18" i="22"/>
  <c r="U11" i="22"/>
  <c r="Q20" i="22"/>
  <c r="R33" i="22"/>
  <c r="S30" i="22"/>
  <c r="U12" i="22"/>
  <c r="U28" i="22"/>
  <c r="U34" i="23"/>
  <c r="R21" i="23"/>
  <c r="W33" i="23"/>
  <c r="W31" i="23"/>
  <c r="W26" i="23"/>
  <c r="V20" i="23"/>
  <c r="Q18" i="23"/>
  <c r="P15" i="23"/>
  <c r="R10" i="23"/>
  <c r="Q31" i="23"/>
  <c r="S27" i="23"/>
  <c r="Q25" i="23"/>
  <c r="Q19" i="23"/>
  <c r="W13" i="23"/>
  <c r="V30" i="23"/>
  <c r="V13" i="23"/>
  <c r="E19" i="23"/>
  <c r="S19" i="23"/>
  <c r="W17" i="23"/>
  <c r="S34" i="23"/>
  <c r="W32" i="22"/>
  <c r="V10" i="22"/>
  <c r="V16" i="22"/>
  <c r="V17" i="23"/>
  <c r="U30" i="22"/>
  <c r="R18" i="22"/>
  <c r="Q15" i="22"/>
  <c r="W21" i="22"/>
  <c r="P34" i="22"/>
  <c r="U19" i="22"/>
  <c r="U22" i="22"/>
  <c r="T32" i="22"/>
  <c r="T15" i="22"/>
  <c r="P27" i="22"/>
  <c r="P34" i="23"/>
  <c r="U30" i="23"/>
  <c r="W14" i="23"/>
  <c r="T26" i="23"/>
  <c r="P16" i="23"/>
  <c r="U10" i="23"/>
  <c r="U21" i="23"/>
  <c r="V32" i="23"/>
  <c r="W34" i="21"/>
  <c r="W28" i="23"/>
  <c r="T21" i="23"/>
  <c r="E20" i="23"/>
  <c r="R18" i="23"/>
  <c r="T16" i="23"/>
  <c r="W15" i="23"/>
  <c r="E14" i="23"/>
  <c r="P11" i="23"/>
  <c r="R30" i="22"/>
  <c r="T26" i="22"/>
  <c r="R25" i="22"/>
  <c r="W16" i="22"/>
  <c r="E16" i="22"/>
  <c r="P11" i="22"/>
  <c r="W21" i="23"/>
  <c r="W16" i="23"/>
  <c r="E15" i="23"/>
  <c r="T28" i="23"/>
  <c r="S21" i="23"/>
  <c r="W20" i="23"/>
  <c r="R16" i="23"/>
  <c r="U15" i="23"/>
  <c r="U14" i="23"/>
  <c r="T31" i="22"/>
  <c r="T27" i="22"/>
  <c r="U21" i="22"/>
  <c r="U18" i="22"/>
  <c r="T16" i="22"/>
  <c r="Q28" i="23"/>
  <c r="E21" i="23"/>
  <c r="R20" i="23"/>
  <c r="W30" i="22"/>
  <c r="T29" i="23"/>
  <c r="S28" i="23"/>
  <c r="Q21" i="23"/>
  <c r="T20" i="23"/>
  <c r="W19" i="23"/>
  <c r="E16" i="23"/>
  <c r="R15" i="23"/>
  <c r="R14" i="23"/>
  <c r="S10" i="23"/>
  <c r="U29" i="22"/>
  <c r="S27" i="22"/>
  <c r="W25" i="22"/>
  <c r="S16" i="22"/>
  <c r="T11" i="22"/>
  <c r="T10" i="22"/>
  <c r="P14" i="23"/>
  <c r="U25" i="22"/>
  <c r="Q16" i="22"/>
  <c r="Q11" i="22"/>
  <c r="V10" i="23"/>
  <c r="V15" i="22"/>
  <c r="V31" i="22"/>
  <c r="R22" i="23"/>
  <c r="S16" i="23"/>
  <c r="T30" i="22"/>
  <c r="S20" i="23"/>
  <c r="V20" i="22"/>
  <c r="R13" i="22"/>
  <c r="S15" i="23"/>
  <c r="T22" i="23"/>
  <c r="S12" i="23"/>
  <c r="T12" i="23"/>
  <c r="U18" i="23"/>
  <c r="U22" i="23"/>
  <c r="Q32" i="23"/>
  <c r="P12" i="23"/>
  <c r="P22" i="23"/>
  <c r="W12" i="23"/>
  <c r="S26" i="23"/>
  <c r="E10" i="23"/>
  <c r="U27" i="23"/>
  <c r="T30" i="23"/>
  <c r="P10" i="23"/>
  <c r="R12" i="23"/>
  <c r="Q14" i="23"/>
  <c r="V16" i="23"/>
  <c r="V19" i="23"/>
  <c r="Q22" i="23"/>
  <c r="R27" i="23"/>
  <c r="R30" i="23"/>
  <c r="V25" i="23"/>
  <c r="P26" i="23"/>
  <c r="W29" i="23"/>
  <c r="V29" i="23"/>
  <c r="P31" i="23"/>
  <c r="E11" i="23"/>
  <c r="S14" i="23"/>
  <c r="Q15" i="23"/>
  <c r="E18" i="23"/>
  <c r="Q20" i="23"/>
  <c r="U25" i="23"/>
  <c r="T27" i="23"/>
  <c r="R31" i="23"/>
  <c r="T33" i="23"/>
  <c r="R28" i="23"/>
  <c r="Q34" i="23"/>
  <c r="U20" i="22"/>
  <c r="U31" i="22"/>
  <c r="R14" i="22"/>
  <c r="P28" i="22"/>
  <c r="W31" i="22"/>
  <c r="S14" i="22"/>
  <c r="W20" i="22"/>
  <c r="P21" i="22"/>
  <c r="P16" i="22"/>
  <c r="T20" i="22"/>
  <c r="U10" i="22"/>
  <c r="S10" i="22"/>
  <c r="U17" i="22"/>
  <c r="T22" i="22"/>
  <c r="W22" i="22"/>
  <c r="Q13" i="22"/>
  <c r="W13" i="22"/>
  <c r="Q22" i="22"/>
  <c r="T19" i="22"/>
  <c r="E19" i="22"/>
  <c r="T34" i="22"/>
  <c r="W34" i="22"/>
  <c r="Q26" i="22"/>
  <c r="P29" i="22"/>
  <c r="S12" i="22"/>
  <c r="Q21" i="22"/>
  <c r="W26" i="22"/>
  <c r="V12" i="22"/>
  <c r="U15" i="22"/>
  <c r="P18" i="22"/>
  <c r="S11" i="22"/>
  <c r="U14" i="22"/>
  <c r="E18" i="22"/>
  <c r="T25" i="22"/>
  <c r="S26" i="22"/>
  <c r="U19" i="23"/>
  <c r="V18" i="22"/>
  <c r="V34" i="22"/>
  <c r="R33" i="23"/>
  <c r="W11" i="22"/>
  <c r="W11" i="23"/>
  <c r="V28" i="23"/>
  <c r="V27" i="22"/>
  <c r="P19" i="22"/>
  <c r="V21" i="23"/>
  <c r="P32" i="23"/>
  <c r="P17" i="23"/>
  <c r="E17" i="23"/>
  <c r="R19" i="23"/>
  <c r="P28" i="23"/>
  <c r="W32" i="23"/>
  <c r="U12" i="23"/>
  <c r="S32" i="23"/>
  <c r="T17" i="23"/>
  <c r="S31" i="23"/>
  <c r="W10" i="23"/>
  <c r="Q27" i="23"/>
  <c r="P30" i="23"/>
  <c r="T10" i="23"/>
  <c r="E13" i="23"/>
  <c r="U16" i="23"/>
  <c r="T19" i="23"/>
  <c r="W22" i="23"/>
  <c r="V22" i="23"/>
  <c r="W27" i="23"/>
  <c r="W30" i="23"/>
  <c r="R11" i="23"/>
  <c r="Q26" i="23"/>
  <c r="S29" i="23"/>
  <c r="S30" i="23"/>
  <c r="V31" i="23"/>
  <c r="P13" i="23"/>
  <c r="S11" i="23"/>
  <c r="T14" i="23"/>
  <c r="S32" i="22"/>
  <c r="R20" i="22"/>
  <c r="V33" i="22"/>
  <c r="P33" i="22"/>
  <c r="Q30" i="22"/>
  <c r="Q28" i="22"/>
  <c r="V25" i="22"/>
  <c r="W18" i="22"/>
  <c r="E15" i="22"/>
  <c r="E11" i="22"/>
  <c r="P15" i="22"/>
  <c r="R11" i="22"/>
  <c r="R26" i="22"/>
  <c r="S21" i="22"/>
  <c r="Q29" i="22"/>
  <c r="U26" i="22"/>
  <c r="S34" i="22"/>
  <c r="V22" i="22"/>
  <c r="Q19" i="22"/>
  <c r="V13" i="22"/>
  <c r="T13" i="22"/>
  <c r="S22" i="22"/>
  <c r="T17" i="22"/>
  <c r="W17" i="22"/>
  <c r="P10" i="22"/>
  <c r="Q27" i="22"/>
  <c r="U16" i="22"/>
  <c r="S20" i="22"/>
  <c r="E20" i="22"/>
  <c r="Q32" i="22"/>
  <c r="U27" i="22"/>
  <c r="Q33" i="22"/>
  <c r="T28" i="22"/>
  <c r="T34" i="23"/>
  <c r="R17" i="23"/>
  <c r="P33" i="23"/>
  <c r="R26" i="23"/>
  <c r="P20" i="23"/>
  <c r="S18" i="23"/>
  <c r="T15" i="23"/>
  <c r="T13" i="23"/>
  <c r="U31" i="23"/>
  <c r="V26" i="23"/>
  <c r="R13" i="23"/>
  <c r="R25" i="23"/>
  <c r="P19" i="23"/>
  <c r="S13" i="23"/>
  <c r="Q30" i="23"/>
  <c r="Q10" i="23"/>
  <c r="P18" i="23"/>
  <c r="S17" i="23"/>
  <c r="U28" i="23"/>
  <c r="Q17" i="23"/>
  <c r="U32" i="23"/>
  <c r="R28" i="22"/>
  <c r="V34" i="23"/>
  <c r="T12" i="22"/>
  <c r="U13" i="23"/>
  <c r="U26" i="23"/>
  <c r="J19" i="23"/>
  <c r="H20" i="22"/>
  <c r="H11" i="22"/>
  <c r="J21" i="22"/>
  <c r="I34" i="22"/>
  <c r="F19" i="22"/>
  <c r="I27" i="22"/>
  <c r="H17" i="23"/>
  <c r="J25" i="23"/>
  <c r="F14" i="23"/>
  <c r="G32" i="23"/>
  <c r="M15" i="23"/>
  <c r="J33" i="22"/>
  <c r="M12" i="22"/>
  <c r="J26" i="22"/>
  <c r="J19" i="22"/>
  <c r="F31" i="22"/>
  <c r="H34" i="23"/>
  <c r="G18" i="23"/>
  <c r="L13" i="23"/>
  <c r="L27" i="22"/>
  <c r="L32" i="22"/>
  <c r="M33" i="22"/>
  <c r="I30" i="22"/>
  <c r="I28" i="22"/>
  <c r="I25" i="22"/>
  <c r="F21" i="22"/>
  <c r="J14" i="22"/>
  <c r="J12" i="22"/>
  <c r="I12" i="22"/>
  <c r="M34" i="22"/>
  <c r="F22" i="22"/>
  <c r="K25" i="22"/>
  <c r="J20" i="22"/>
  <c r="I31" i="22"/>
  <c r="K33" i="23"/>
  <c r="I15" i="23"/>
  <c r="M14" i="23"/>
  <c r="F13" i="23"/>
  <c r="L11" i="23"/>
  <c r="G11" i="23"/>
  <c r="G28" i="23"/>
  <c r="G21" i="23"/>
  <c r="H20" i="23"/>
  <c r="M19" i="23"/>
  <c r="K18" i="23"/>
  <c r="L16" i="23"/>
  <c r="K15" i="23"/>
  <c r="G14" i="23"/>
  <c r="F10" i="22"/>
  <c r="K33" i="22"/>
  <c r="M31" i="22"/>
  <c r="K27" i="22"/>
  <c r="H25" i="22"/>
  <c r="H21" i="22"/>
  <c r="G16" i="22"/>
  <c r="G11" i="22"/>
  <c r="M10" i="22"/>
  <c r="G29" i="23"/>
  <c r="J20" i="23"/>
  <c r="I14" i="23"/>
  <c r="L21" i="22"/>
  <c r="J11" i="22"/>
  <c r="M28" i="23"/>
  <c r="F28" i="23"/>
  <c r="M21" i="23"/>
  <c r="F21" i="23"/>
  <c r="G19" i="23"/>
  <c r="F18" i="23"/>
  <c r="H16" i="23"/>
  <c r="H15" i="23"/>
  <c r="G31" i="22"/>
  <c r="M30" i="22"/>
  <c r="Y30" i="22" s="1"/>
  <c r="G27" i="22"/>
  <c r="M26" i="22"/>
  <c r="G25" i="22"/>
  <c r="L18" i="22"/>
  <c r="M16" i="22"/>
  <c r="F16" i="22"/>
  <c r="F11" i="22"/>
  <c r="G10" i="22"/>
  <c r="M16" i="23"/>
  <c r="F30" i="22"/>
  <c r="L25" i="22"/>
  <c r="K28" i="23"/>
  <c r="K21" i="23"/>
  <c r="F16" i="23"/>
  <c r="J11" i="23"/>
  <c r="I10" i="23"/>
  <c r="H30" i="22"/>
  <c r="M29" i="22"/>
  <c r="Y29" i="22" s="1"/>
  <c r="F27" i="22"/>
  <c r="M25" i="22"/>
  <c r="Y25" i="22" s="1"/>
  <c r="H18" i="22"/>
  <c r="K16" i="22"/>
  <c r="J28" i="23"/>
  <c r="J21" i="23"/>
  <c r="M27" i="22"/>
  <c r="J16" i="22"/>
  <c r="H26" i="22"/>
  <c r="I32" i="23"/>
  <c r="F12" i="23"/>
  <c r="M12" i="23"/>
  <c r="J16" i="23"/>
  <c r="G26" i="23"/>
  <c r="L29" i="23"/>
  <c r="I12" i="23"/>
  <c r="K17" i="23"/>
  <c r="G22" i="23"/>
  <c r="L31" i="23"/>
  <c r="I34" i="23"/>
  <c r="H22" i="23"/>
  <c r="M32" i="23"/>
  <c r="K10" i="23"/>
  <c r="G27" i="23"/>
  <c r="I30" i="23"/>
  <c r="J10" i="23"/>
  <c r="K11" i="23"/>
  <c r="L12" i="23"/>
  <c r="M13" i="23"/>
  <c r="J14" i="23"/>
  <c r="I16" i="23"/>
  <c r="L18" i="23"/>
  <c r="F19" i="23"/>
  <c r="F20" i="23"/>
  <c r="M22" i="23"/>
  <c r="J27" i="23"/>
  <c r="L25" i="23"/>
  <c r="F26" i="23"/>
  <c r="F27" i="23"/>
  <c r="J29" i="23"/>
  <c r="L30" i="23"/>
  <c r="K31" i="23"/>
  <c r="M25" i="23"/>
  <c r="J13" i="23"/>
  <c r="L10" i="23"/>
  <c r="M11" i="23"/>
  <c r="H14" i="23"/>
  <c r="M18" i="23"/>
  <c r="K20" i="23"/>
  <c r="H27" i="23"/>
  <c r="K29" i="23"/>
  <c r="G33" i="23"/>
  <c r="F33" i="23"/>
  <c r="I33" i="23"/>
  <c r="L17" i="23"/>
  <c r="H32" i="23"/>
  <c r="J34" i="23"/>
  <c r="K34" i="23"/>
  <c r="L34" i="23"/>
  <c r="F28" i="22"/>
  <c r="G12" i="22"/>
  <c r="J30" i="22"/>
  <c r="G33" i="22"/>
  <c r="F15" i="22"/>
  <c r="F14" i="22"/>
  <c r="K20" i="22"/>
  <c r="L15" i="22"/>
  <c r="G18" i="22"/>
  <c r="M20" i="22"/>
  <c r="H28" i="22"/>
  <c r="K31" i="22"/>
  <c r="H33" i="22"/>
  <c r="K10" i="22"/>
  <c r="M17" i="22"/>
  <c r="L17" i="22"/>
  <c r="L22" i="22"/>
  <c r="K22" i="22"/>
  <c r="K13" i="22"/>
  <c r="F13" i="22"/>
  <c r="J17" i="22"/>
  <c r="L13" i="22"/>
  <c r="M19" i="22"/>
  <c r="K34" i="22"/>
  <c r="J34" i="22"/>
  <c r="K26" i="22"/>
  <c r="F29" i="22"/>
  <c r="H12" i="22"/>
  <c r="I15" i="22"/>
  <c r="M21" i="22"/>
  <c r="H29" i="22"/>
  <c r="K12" i="23"/>
  <c r="H18" i="23"/>
  <c r="M20" i="23"/>
  <c r="F22" i="23"/>
  <c r="I28" i="23"/>
  <c r="F31" i="23"/>
  <c r="F32" i="23"/>
  <c r="G10" i="23"/>
  <c r="I27" i="23"/>
  <c r="I19" i="23"/>
  <c r="L20" i="23"/>
  <c r="I22" i="23"/>
  <c r="H26" i="23"/>
  <c r="H31" i="23"/>
  <c r="H13" i="23"/>
  <c r="I26" i="23"/>
  <c r="L27" i="23"/>
  <c r="M29" i="23"/>
  <c r="G31" i="23"/>
  <c r="I25" i="23"/>
  <c r="L14" i="23"/>
  <c r="J15" i="23"/>
  <c r="I18" i="23"/>
  <c r="G20" i="23"/>
  <c r="H25" i="23"/>
  <c r="K26" i="23"/>
  <c r="M27" i="23"/>
  <c r="H28" i="23"/>
  <c r="L32" i="23"/>
  <c r="L28" i="22"/>
  <c r="L34" i="22"/>
  <c r="K14" i="22"/>
  <c r="L14" i="22"/>
  <c r="M18" i="22"/>
  <c r="I16" i="22"/>
  <c r="J27" i="22"/>
  <c r="I10" i="22"/>
  <c r="J10" i="22"/>
  <c r="I17" i="22"/>
  <c r="H17" i="22"/>
  <c r="M22" i="22"/>
  <c r="G22" i="22"/>
  <c r="G13" i="22"/>
  <c r="M13" i="22"/>
  <c r="I22" i="22"/>
  <c r="K19" i="22"/>
  <c r="H19" i="22"/>
  <c r="G34" i="22"/>
  <c r="F34" i="22"/>
  <c r="H34" i="22"/>
  <c r="G26" i="22"/>
  <c r="I29" i="22"/>
  <c r="L11" i="22"/>
  <c r="I18" i="22"/>
  <c r="I21" i="22"/>
  <c r="G15" i="22"/>
  <c r="J18" i="22"/>
  <c r="L10" i="22"/>
  <c r="M11" i="22"/>
  <c r="H14" i="22"/>
  <c r="J15" i="22"/>
  <c r="K18" i="22"/>
  <c r="K21" i="22"/>
  <c r="J25" i="22"/>
  <c r="G29" i="22"/>
  <c r="K22" i="23"/>
  <c r="K14" i="23"/>
  <c r="J17" i="23"/>
  <c r="I21" i="23"/>
  <c r="L22" i="23"/>
  <c r="K19" i="23"/>
  <c r="L26" i="23"/>
  <c r="K32" i="23"/>
  <c r="J12" i="23"/>
  <c r="G17" i="23"/>
  <c r="H33" i="23"/>
  <c r="J30" i="23"/>
  <c r="G15" i="23"/>
  <c r="K16" i="23"/>
  <c r="F25" i="23"/>
  <c r="M26" i="23"/>
  <c r="K30" i="23"/>
  <c r="M31" i="23"/>
  <c r="H11" i="23"/>
  <c r="I29" i="23"/>
  <c r="I31" i="23"/>
  <c r="G13" i="23"/>
  <c r="F15" i="23"/>
  <c r="I20" i="23"/>
  <c r="H30" i="23"/>
  <c r="J31" i="23"/>
  <c r="H21" i="23"/>
  <c r="L28" i="23"/>
  <c r="M15" i="22"/>
  <c r="K28" i="22"/>
  <c r="F32" i="22"/>
  <c r="K32" i="22"/>
  <c r="G28" i="22"/>
  <c r="G32" i="22"/>
  <c r="K12" i="22"/>
  <c r="I19" i="22"/>
  <c r="G14" i="22"/>
  <c r="G21" i="22"/>
  <c r="L30" i="22"/>
  <c r="J32" i="22"/>
  <c r="G17" i="22"/>
  <c r="K17" i="22"/>
  <c r="J22" i="22"/>
  <c r="H22" i="22"/>
  <c r="I13" i="22"/>
  <c r="G19" i="22"/>
  <c r="L19" i="22"/>
  <c r="I26" i="22"/>
  <c r="L12" i="22"/>
  <c r="F18" i="22"/>
  <c r="M14" i="22"/>
  <c r="F25" i="22"/>
  <c r="F26" i="22"/>
  <c r="J28" i="22"/>
  <c r="L29" i="22"/>
  <c r="K30" i="22"/>
  <c r="F33" i="22"/>
  <c r="I33" i="22"/>
  <c r="H32" i="22"/>
  <c r="H16" i="22"/>
  <c r="L20" i="22"/>
  <c r="M32" i="22"/>
  <c r="L31" i="22"/>
  <c r="H27" i="22"/>
  <c r="L16" i="22"/>
  <c r="G30" i="22"/>
  <c r="M28" i="22"/>
  <c r="L26" i="22"/>
  <c r="F12" i="22"/>
  <c r="J13" i="22"/>
  <c r="F20" i="22"/>
  <c r="H13" i="22"/>
  <c r="J31" i="22"/>
  <c r="I20" i="22"/>
  <c r="F34" i="23"/>
  <c r="L21" i="23"/>
  <c r="J33" i="23"/>
  <c r="F29" i="23"/>
  <c r="H10" i="23"/>
  <c r="G30" i="23"/>
  <c r="G25" i="23"/>
  <c r="L33" i="23"/>
  <c r="L15" i="23"/>
  <c r="H12" i="23"/>
  <c r="M34" i="23"/>
  <c r="G12" i="23"/>
  <c r="I17" i="23"/>
  <c r="I11" i="22"/>
  <c r="K15" i="22"/>
  <c r="K29" i="22"/>
  <c r="J29" i="22"/>
  <c r="F17" i="22"/>
  <c r="H15" i="22"/>
  <c r="M30" i="23"/>
  <c r="K25" i="23"/>
  <c r="F10" i="23"/>
  <c r="K27" i="23"/>
  <c r="F17" i="23"/>
  <c r="K13" i="23"/>
  <c r="I32" i="22"/>
  <c r="H31" i="22"/>
  <c r="L33" i="22"/>
  <c r="H10" i="22"/>
  <c r="G20" i="22"/>
  <c r="K11" i="22"/>
  <c r="I14" i="22"/>
  <c r="G34" i="23"/>
  <c r="M33" i="23"/>
  <c r="J18" i="23"/>
  <c r="I11" i="23"/>
  <c r="J26" i="23"/>
  <c r="H29" i="23"/>
  <c r="J22" i="23"/>
  <c r="G16" i="23"/>
  <c r="I13" i="23"/>
  <c r="F30" i="23"/>
  <c r="M10" i="23"/>
  <c r="L19" i="23"/>
  <c r="M17" i="23"/>
  <c r="J32" i="23"/>
  <c r="H19" i="23"/>
  <c r="I34" i="21"/>
  <c r="J12" i="21"/>
  <c r="F15" i="21"/>
  <c r="F18" i="21"/>
  <c r="F26" i="21"/>
  <c r="F29" i="21"/>
  <c r="F32" i="21"/>
  <c r="F10" i="21"/>
  <c r="K10" i="21"/>
  <c r="I11" i="21"/>
  <c r="F12" i="21"/>
  <c r="K12" i="21"/>
  <c r="I13" i="21"/>
  <c r="I14" i="21"/>
  <c r="I15" i="21"/>
  <c r="I16" i="21"/>
  <c r="I17" i="21"/>
  <c r="I18" i="21"/>
  <c r="I19" i="21"/>
  <c r="I20" i="21"/>
  <c r="I21" i="21"/>
  <c r="I22" i="21"/>
  <c r="I25" i="21"/>
  <c r="I26" i="21"/>
  <c r="I27" i="21"/>
  <c r="I28" i="21"/>
  <c r="I29" i="21"/>
  <c r="I30" i="21"/>
  <c r="I31" i="21"/>
  <c r="I32" i="21"/>
  <c r="I33" i="21"/>
  <c r="L34" i="21"/>
  <c r="H34" i="21"/>
  <c r="L33" i="21"/>
  <c r="H33" i="21"/>
  <c r="L32" i="21"/>
  <c r="H32" i="21"/>
  <c r="L31" i="21"/>
  <c r="H31" i="21"/>
  <c r="L30" i="21"/>
  <c r="H30" i="21"/>
  <c r="L29" i="21"/>
  <c r="H29" i="21"/>
  <c r="L28" i="21"/>
  <c r="H28" i="21"/>
  <c r="L27" i="21"/>
  <c r="H27" i="21"/>
  <c r="L26" i="21"/>
  <c r="H26" i="21"/>
  <c r="L25" i="21"/>
  <c r="H25" i="21"/>
  <c r="L22" i="21"/>
  <c r="H22" i="21"/>
  <c r="L21" i="21"/>
  <c r="H21" i="21"/>
  <c r="L20" i="21"/>
  <c r="H20" i="21"/>
  <c r="L19" i="21"/>
  <c r="H19" i="21"/>
  <c r="L18" i="21"/>
  <c r="H18" i="21"/>
  <c r="L17" i="21"/>
  <c r="H17" i="21"/>
  <c r="L16" i="21"/>
  <c r="H16" i="21"/>
  <c r="L15" i="21"/>
  <c r="H15" i="21"/>
  <c r="L14" i="21"/>
  <c r="H14" i="21"/>
  <c r="L13" i="21"/>
  <c r="H13" i="21"/>
  <c r="L12" i="21"/>
  <c r="H12" i="21"/>
  <c r="L11" i="21"/>
  <c r="H11" i="21"/>
  <c r="L10" i="21"/>
  <c r="H10" i="21"/>
  <c r="K34" i="21"/>
  <c r="G34" i="21"/>
  <c r="K33" i="21"/>
  <c r="G33" i="21"/>
  <c r="K32" i="21"/>
  <c r="G32" i="21"/>
  <c r="K31" i="21"/>
  <c r="G31" i="21"/>
  <c r="K30" i="21"/>
  <c r="G30" i="21"/>
  <c r="K29" i="21"/>
  <c r="G29" i="21"/>
  <c r="K28" i="21"/>
  <c r="G28" i="21"/>
  <c r="K27" i="21"/>
  <c r="G27" i="21"/>
  <c r="K26" i="21"/>
  <c r="G26" i="21"/>
  <c r="K25" i="21"/>
  <c r="G25" i="21"/>
  <c r="K22" i="21"/>
  <c r="G22" i="21"/>
  <c r="K21" i="21"/>
  <c r="G21" i="21"/>
  <c r="K20" i="21"/>
  <c r="G20" i="21"/>
  <c r="K19" i="21"/>
  <c r="G19" i="21"/>
  <c r="K18" i="21"/>
  <c r="G18" i="21"/>
  <c r="K17" i="21"/>
  <c r="G17" i="21"/>
  <c r="K16" i="21"/>
  <c r="G16" i="21"/>
  <c r="K15" i="21"/>
  <c r="G15" i="21"/>
  <c r="K14" i="21"/>
  <c r="G14" i="21"/>
  <c r="K13" i="21"/>
  <c r="J10" i="21"/>
  <c r="G11" i="21"/>
  <c r="G13" i="21"/>
  <c r="F16" i="21"/>
  <c r="F20" i="21"/>
  <c r="F22" i="21"/>
  <c r="F28" i="21"/>
  <c r="F31" i="21"/>
  <c r="F33" i="21"/>
  <c r="G10" i="21"/>
  <c r="M10" i="21"/>
  <c r="J11" i="21"/>
  <c r="G12" i="21"/>
  <c r="M12" i="21"/>
  <c r="J13" i="21"/>
  <c r="J14" i="21"/>
  <c r="J15" i="21"/>
  <c r="J16" i="21"/>
  <c r="J17" i="21"/>
  <c r="J18" i="21"/>
  <c r="J19" i="21"/>
  <c r="J20" i="21"/>
  <c r="J21" i="21"/>
  <c r="J22" i="21"/>
  <c r="J25" i="21"/>
  <c r="J26" i="21"/>
  <c r="J27" i="21"/>
  <c r="J28" i="21"/>
  <c r="J29" i="21"/>
  <c r="J30" i="21"/>
  <c r="J31" i="21"/>
  <c r="J32" i="21"/>
  <c r="J33" i="21"/>
  <c r="J34" i="21"/>
  <c r="M11" i="21"/>
  <c r="F14" i="21"/>
  <c r="F17" i="21"/>
  <c r="F19" i="21"/>
  <c r="F21" i="21"/>
  <c r="F27" i="21"/>
  <c r="F30" i="21"/>
  <c r="F34" i="21"/>
  <c r="I10" i="21"/>
  <c r="F11" i="21"/>
  <c r="K11" i="21"/>
  <c r="I12" i="21"/>
  <c r="F13" i="21"/>
  <c r="M13" i="21"/>
  <c r="M14" i="21"/>
  <c r="M15" i="21"/>
  <c r="M16" i="21"/>
  <c r="M17" i="21"/>
  <c r="M18" i="21"/>
  <c r="M19" i="21"/>
  <c r="M20" i="21"/>
  <c r="M21" i="21"/>
  <c r="M22" i="21"/>
  <c r="M25" i="21"/>
  <c r="M26" i="21"/>
  <c r="M27" i="21"/>
  <c r="M28" i="21"/>
  <c r="M29" i="21"/>
  <c r="M30" i="21"/>
  <c r="M31" i="21"/>
  <c r="M32" i="21"/>
  <c r="M33" i="21"/>
  <c r="M34" i="21"/>
  <c r="E13" i="21"/>
  <c r="T34" i="21"/>
  <c r="E21" i="21"/>
  <c r="E17" i="21"/>
  <c r="P11" i="21"/>
  <c r="P12" i="21"/>
  <c r="P13" i="21"/>
  <c r="T14" i="21"/>
  <c r="P16" i="21"/>
  <c r="P17" i="21"/>
  <c r="T19" i="21"/>
  <c r="E14" i="21"/>
  <c r="E18" i="21"/>
  <c r="E22" i="21"/>
  <c r="Q11" i="21"/>
  <c r="U11" i="21"/>
  <c r="Q12" i="21"/>
  <c r="U12" i="21"/>
  <c r="Q13" i="21"/>
  <c r="U13" i="21"/>
  <c r="Q14" i="21"/>
  <c r="U14" i="21"/>
  <c r="Q15" i="21"/>
  <c r="U15" i="21"/>
  <c r="Q16" i="21"/>
  <c r="U16" i="21"/>
  <c r="Q17" i="21"/>
  <c r="U17" i="21"/>
  <c r="Q18" i="21"/>
  <c r="U18" i="21"/>
  <c r="Q19" i="21"/>
  <c r="U19" i="21"/>
  <c r="Q20" i="21"/>
  <c r="U20" i="21"/>
  <c r="Q21" i="21"/>
  <c r="U21" i="21"/>
  <c r="Q22" i="21"/>
  <c r="U22" i="21"/>
  <c r="Q25" i="21"/>
  <c r="U25" i="21"/>
  <c r="Q26" i="21"/>
  <c r="U26" i="21"/>
  <c r="Q27" i="21"/>
  <c r="U27" i="21"/>
  <c r="Q28" i="21"/>
  <c r="U28" i="21"/>
  <c r="Q29" i="21"/>
  <c r="U29" i="21"/>
  <c r="Q30" i="21"/>
  <c r="U30" i="21"/>
  <c r="Q31" i="21"/>
  <c r="U31" i="21"/>
  <c r="Q32" i="21"/>
  <c r="U32" i="21"/>
  <c r="Q33" i="21"/>
  <c r="U33" i="21"/>
  <c r="Q34" i="21"/>
  <c r="U34" i="21"/>
  <c r="T12" i="21"/>
  <c r="P14" i="21"/>
  <c r="T15" i="21"/>
  <c r="T17" i="21"/>
  <c r="T18" i="21"/>
  <c r="T20" i="21"/>
  <c r="P22" i="21"/>
  <c r="P25" i="21"/>
  <c r="P26" i="21"/>
  <c r="P27" i="21"/>
  <c r="P28" i="21"/>
  <c r="P29" i="21"/>
  <c r="T30" i="21"/>
  <c r="T31" i="21"/>
  <c r="T32" i="21"/>
  <c r="T33" i="21"/>
  <c r="P34" i="21"/>
  <c r="E11" i="21"/>
  <c r="E15" i="21"/>
  <c r="E19" i="21"/>
  <c r="R11" i="21"/>
  <c r="V11" i="21"/>
  <c r="R12" i="21"/>
  <c r="V12" i="21"/>
  <c r="R13" i="21"/>
  <c r="V13" i="21"/>
  <c r="R14" i="21"/>
  <c r="V14" i="21"/>
  <c r="R15" i="21"/>
  <c r="V15" i="21"/>
  <c r="R16" i="21"/>
  <c r="V16" i="21"/>
  <c r="R17" i="21"/>
  <c r="V17" i="21"/>
  <c r="R18" i="21"/>
  <c r="V18" i="21"/>
  <c r="R19" i="21"/>
  <c r="V19" i="21"/>
  <c r="R20" i="21"/>
  <c r="V20" i="21"/>
  <c r="R21" i="21"/>
  <c r="V21" i="21"/>
  <c r="R22" i="21"/>
  <c r="V22" i="21"/>
  <c r="R25" i="21"/>
  <c r="V25" i="21"/>
  <c r="R26" i="21"/>
  <c r="V26" i="21"/>
  <c r="R27" i="21"/>
  <c r="V27" i="21"/>
  <c r="R28" i="21"/>
  <c r="V28" i="21"/>
  <c r="R29" i="21"/>
  <c r="V29" i="21"/>
  <c r="R30" i="21"/>
  <c r="V30" i="21"/>
  <c r="R31" i="21"/>
  <c r="V31" i="21"/>
  <c r="R32" i="21"/>
  <c r="V32" i="21"/>
  <c r="R33" i="21"/>
  <c r="V33" i="21"/>
  <c r="R34" i="21"/>
  <c r="V34" i="21"/>
  <c r="T11" i="21"/>
  <c r="T13" i="21"/>
  <c r="P15" i="21"/>
  <c r="T16" i="21"/>
  <c r="P18" i="21"/>
  <c r="P19" i="21"/>
  <c r="P20" i="21"/>
  <c r="P21" i="21"/>
  <c r="T21" i="21"/>
  <c r="T22" i="21"/>
  <c r="T25" i="21"/>
  <c r="T26" i="21"/>
  <c r="T27" i="21"/>
  <c r="T28" i="21"/>
  <c r="T29" i="21"/>
  <c r="P30" i="21"/>
  <c r="P31" i="21"/>
  <c r="P32" i="21"/>
  <c r="P33" i="21"/>
  <c r="E12" i="21"/>
  <c r="E16" i="21"/>
  <c r="E20" i="21"/>
  <c r="S11" i="21"/>
  <c r="W11" i="21"/>
  <c r="S12" i="21"/>
  <c r="W12" i="21"/>
  <c r="S13" i="21"/>
  <c r="W13" i="21"/>
  <c r="S14" i="21"/>
  <c r="W14" i="21"/>
  <c r="S15" i="21"/>
  <c r="W15" i="21"/>
  <c r="S16" i="21"/>
  <c r="W16" i="21"/>
  <c r="S17" i="21"/>
  <c r="W17" i="21"/>
  <c r="S18" i="21"/>
  <c r="W18" i="21"/>
  <c r="S19" i="21"/>
  <c r="W19" i="21"/>
  <c r="S20" i="21"/>
  <c r="W20" i="21"/>
  <c r="S21" i="21"/>
  <c r="W21" i="21"/>
  <c r="S22" i="21"/>
  <c r="S25" i="21"/>
  <c r="W25" i="21"/>
  <c r="S26" i="21"/>
  <c r="W26" i="21"/>
  <c r="S27" i="21"/>
  <c r="W27" i="21"/>
  <c r="S28" i="21"/>
  <c r="W28" i="21"/>
  <c r="S29" i="21"/>
  <c r="W29" i="21"/>
  <c r="S30" i="21"/>
  <c r="W30" i="21"/>
  <c r="S31" i="21"/>
  <c r="W31" i="21"/>
  <c r="S32" i="21"/>
  <c r="W32" i="21"/>
  <c r="S33" i="21"/>
  <c r="W33" i="21"/>
  <c r="S34" i="21"/>
  <c r="Y23" i="23" l="1"/>
  <c r="Y37" i="22"/>
  <c r="Y23" i="22"/>
  <c r="Y35" i="22"/>
  <c r="Y37" i="23"/>
  <c r="Y23" i="21"/>
  <c r="Y37" i="21"/>
  <c r="Y35" i="21"/>
  <c r="Y31" i="23"/>
  <c r="Y15" i="22"/>
  <c r="Y28" i="23"/>
  <c r="Y33" i="22"/>
  <c r="Y14" i="22"/>
  <c r="Y19" i="22"/>
  <c r="Y10" i="22"/>
  <c r="Y18" i="22"/>
  <c r="Y17" i="23"/>
  <c r="Y16" i="22"/>
  <c r="Y13" i="23"/>
  <c r="Y16" i="23"/>
  <c r="Y20" i="22"/>
  <c r="Y21" i="22"/>
  <c r="Y12" i="22"/>
  <c r="Y32" i="22"/>
  <c r="Y20" i="23"/>
  <c r="Y33" i="23"/>
  <c r="Y26" i="23"/>
  <c r="Y25" i="23"/>
  <c r="Y27" i="22"/>
  <c r="Y34" i="22"/>
  <c r="Y22" i="22"/>
  <c r="Y22" i="23"/>
  <c r="Y26" i="22"/>
  <c r="Y14" i="23"/>
  <c r="Y17" i="22"/>
  <c r="Y34" i="23"/>
  <c r="Y18" i="23"/>
  <c r="Y15" i="23"/>
  <c r="Y31" i="21"/>
  <c r="Y27" i="21"/>
  <c r="Y21" i="21"/>
  <c r="Y17" i="21"/>
  <c r="Y13" i="21"/>
  <c r="Y30" i="23"/>
  <c r="Y19" i="23"/>
  <c r="Y32" i="23"/>
  <c r="Y18" i="21"/>
  <c r="Y22" i="21"/>
  <c r="Y32" i="21"/>
  <c r="Y14" i="21"/>
  <c r="Y28" i="22"/>
  <c r="Y11" i="23"/>
  <c r="Y21" i="23"/>
  <c r="Y34" i="21"/>
  <c r="Y30" i="21"/>
  <c r="Y26" i="21"/>
  <c r="Y20" i="21"/>
  <c r="Y16" i="21"/>
  <c r="Y11" i="21"/>
  <c r="Y11" i="22"/>
  <c r="Y27" i="23"/>
  <c r="Y28" i="21"/>
  <c r="Y13" i="22"/>
  <c r="Y33" i="21"/>
  <c r="Y29" i="21"/>
  <c r="Y25" i="21"/>
  <c r="Y19" i="21"/>
  <c r="Y15" i="21"/>
  <c r="Y12" i="21"/>
  <c r="Y10" i="23"/>
  <c r="Y29" i="23"/>
  <c r="Y12" i="23"/>
  <c r="Y31" i="22"/>
  <c r="K11" i="36"/>
  <c r="O11" i="36"/>
  <c r="K12" i="36"/>
  <c r="O12" i="36"/>
  <c r="K13" i="36"/>
  <c r="O13" i="36"/>
  <c r="K14" i="36"/>
  <c r="O14" i="36"/>
  <c r="K15" i="36"/>
  <c r="O15" i="36"/>
  <c r="K16" i="36"/>
  <c r="O16" i="36"/>
  <c r="K17" i="36"/>
  <c r="O17" i="36"/>
  <c r="K18" i="36"/>
  <c r="O18" i="36"/>
  <c r="K19" i="36"/>
  <c r="O19" i="36"/>
  <c r="K20" i="36"/>
  <c r="O20" i="36"/>
  <c r="K21" i="36"/>
  <c r="O21" i="36"/>
  <c r="K22" i="36"/>
  <c r="O22" i="36"/>
  <c r="K23" i="36"/>
  <c r="O23" i="36"/>
  <c r="K24" i="36"/>
  <c r="O24" i="36"/>
  <c r="K25" i="36"/>
  <c r="O25" i="36"/>
  <c r="K26" i="36"/>
  <c r="O26" i="36"/>
  <c r="K27" i="36"/>
  <c r="O27" i="36"/>
  <c r="K28" i="36"/>
  <c r="O28" i="36"/>
  <c r="K29" i="36"/>
  <c r="O29" i="36"/>
  <c r="K30" i="36"/>
  <c r="O30" i="36"/>
  <c r="K31" i="36"/>
  <c r="O31" i="36"/>
  <c r="O32" i="36"/>
  <c r="K33" i="36"/>
  <c r="O33" i="36"/>
  <c r="K34" i="36"/>
  <c r="O34" i="36"/>
  <c r="K10" i="36"/>
  <c r="O10" i="36"/>
  <c r="B33" i="5" l="1"/>
  <c r="B32" i="5"/>
  <c r="B31" i="5"/>
  <c r="B30" i="5"/>
  <c r="B29" i="5"/>
  <c r="B28" i="5"/>
  <c r="B27" i="5"/>
  <c r="B26" i="5"/>
  <c r="B25" i="5"/>
  <c r="B24" i="5"/>
  <c r="B23" i="5"/>
  <c r="B22" i="5"/>
  <c r="B21" i="5"/>
  <c r="B20" i="5"/>
  <c r="B19" i="5"/>
  <c r="B18" i="5"/>
  <c r="B17" i="5"/>
  <c r="B16" i="5"/>
  <c r="B15" i="5"/>
  <c r="B14" i="5"/>
  <c r="B13" i="5"/>
  <c r="B12" i="5"/>
  <c r="B11" i="5"/>
  <c r="B10" i="5"/>
  <c r="B9" i="5"/>
  <c r="B33" i="4"/>
  <c r="B32" i="4"/>
  <c r="B31" i="4"/>
  <c r="B30" i="4"/>
  <c r="B29" i="4"/>
  <c r="B28" i="4"/>
  <c r="B27" i="4"/>
  <c r="B26" i="4"/>
  <c r="B25" i="4"/>
  <c r="B24" i="4"/>
  <c r="B23" i="4"/>
  <c r="B22" i="4"/>
  <c r="B21" i="4"/>
  <c r="B20" i="4"/>
  <c r="B19" i="4"/>
  <c r="B18" i="4"/>
  <c r="B17" i="4"/>
  <c r="B16" i="4"/>
  <c r="B15" i="4"/>
  <c r="B14" i="4"/>
  <c r="B13" i="4"/>
  <c r="B12" i="4"/>
  <c r="B11" i="4"/>
  <c r="B10" i="4"/>
  <c r="B9" i="4"/>
  <c r="B10" i="2"/>
  <c r="B11" i="2"/>
  <c r="B12" i="2"/>
  <c r="B13" i="2"/>
  <c r="B14" i="2"/>
  <c r="B15" i="2"/>
  <c r="B16" i="2"/>
  <c r="B17" i="2"/>
  <c r="B18" i="2"/>
  <c r="B19" i="2"/>
  <c r="B20" i="2"/>
  <c r="B21" i="2"/>
  <c r="B22" i="2"/>
  <c r="B23" i="2"/>
  <c r="B24" i="2"/>
  <c r="B25" i="2"/>
  <c r="B26" i="2"/>
  <c r="B27" i="2"/>
  <c r="B28" i="2"/>
  <c r="B29" i="2"/>
  <c r="B30" i="2"/>
  <c r="B31" i="2"/>
  <c r="B32" i="2"/>
  <c r="B33" i="2"/>
  <c r="AO33" i="5" l="1"/>
  <c r="AK33" i="5"/>
  <c r="AG33" i="5"/>
  <c r="AC33" i="5"/>
  <c r="AJ32" i="5"/>
  <c r="AF32" i="5"/>
  <c r="AM31" i="5"/>
  <c r="AI31" i="5"/>
  <c r="AE31" i="5"/>
  <c r="AA31" i="5"/>
  <c r="AL30" i="5"/>
  <c r="AD30" i="5"/>
  <c r="AO29" i="5"/>
  <c r="AK29" i="5"/>
  <c r="AG29" i="5"/>
  <c r="AC29" i="5"/>
  <c r="AJ28" i="5"/>
  <c r="AF28" i="5"/>
  <c r="AM27" i="5"/>
  <c r="AI27" i="5"/>
  <c r="AE27" i="5"/>
  <c r="AA27" i="5"/>
  <c r="AL26" i="5"/>
  <c r="AD26" i="5"/>
  <c r="AO25" i="5"/>
  <c r="AK25" i="5"/>
  <c r="AG25" i="5"/>
  <c r="AC25" i="5"/>
  <c r="AJ24" i="5"/>
  <c r="AF24" i="5"/>
  <c r="AM23" i="5"/>
  <c r="AI23" i="5"/>
  <c r="AE23" i="5"/>
  <c r="AA23" i="5"/>
  <c r="AL22" i="5"/>
  <c r="AD22" i="5"/>
  <c r="AO21" i="5"/>
  <c r="AK21" i="5"/>
  <c r="AG21" i="5"/>
  <c r="AC21" i="5"/>
  <c r="AJ20" i="5"/>
  <c r="AF20" i="5"/>
  <c r="AM19" i="5"/>
  <c r="AI19" i="5"/>
  <c r="AE19" i="5"/>
  <c r="AA19" i="5"/>
  <c r="AL18" i="5"/>
  <c r="AD18" i="5"/>
  <c r="AO17" i="5"/>
  <c r="AK17" i="5"/>
  <c r="AG17" i="5"/>
  <c r="AC17" i="5"/>
  <c r="AJ16" i="5"/>
  <c r="AF16" i="5"/>
  <c r="AM15" i="5"/>
  <c r="AI15" i="5"/>
  <c r="AE15" i="5"/>
  <c r="AA15" i="5"/>
  <c r="AL14" i="5"/>
  <c r="AD14" i="5"/>
  <c r="AO13" i="5"/>
  <c r="AK13" i="5"/>
  <c r="AG13" i="5"/>
  <c r="AC13" i="5"/>
  <c r="AJ12" i="5"/>
  <c r="AF12" i="5"/>
  <c r="AM11" i="5"/>
  <c r="AI11" i="5"/>
  <c r="AE11" i="5"/>
  <c r="AA11" i="5"/>
  <c r="AL10" i="5"/>
  <c r="AD10" i="5"/>
  <c r="AO9" i="5"/>
  <c r="AK9" i="5"/>
  <c r="AG9" i="5"/>
  <c r="AC9" i="5"/>
  <c r="AL34" i="5"/>
  <c r="AG34" i="5"/>
  <c r="X34" i="5"/>
  <c r="P34" i="5"/>
  <c r="L34" i="5"/>
  <c r="H34" i="5"/>
  <c r="Y33" i="5"/>
  <c r="U33" i="5"/>
  <c r="Q33" i="5"/>
  <c r="M33" i="5"/>
  <c r="Z32" i="5"/>
  <c r="V32" i="5"/>
  <c r="AJ33" i="5"/>
  <c r="AF33" i="5"/>
  <c r="AM32" i="5"/>
  <c r="AI32" i="5"/>
  <c r="AE32" i="5"/>
  <c r="AA32" i="5"/>
  <c r="AL31" i="5"/>
  <c r="AD31" i="5"/>
  <c r="AO30" i="5"/>
  <c r="AK30" i="5"/>
  <c r="AG30" i="5"/>
  <c r="AC30" i="5"/>
  <c r="AJ29" i="5"/>
  <c r="AF29" i="5"/>
  <c r="AM28" i="5"/>
  <c r="AI28" i="5"/>
  <c r="AE28" i="5"/>
  <c r="AA28" i="5"/>
  <c r="AL27" i="5"/>
  <c r="AD27" i="5"/>
  <c r="AO26" i="5"/>
  <c r="AK26" i="5"/>
  <c r="AG26" i="5"/>
  <c r="AC26" i="5"/>
  <c r="AJ25" i="5"/>
  <c r="AF25" i="5"/>
  <c r="AM24" i="5"/>
  <c r="AI24" i="5"/>
  <c r="AE24" i="5"/>
  <c r="AA24" i="5"/>
  <c r="AL23" i="5"/>
  <c r="AD23" i="5"/>
  <c r="AO22" i="5"/>
  <c r="AK22" i="5"/>
  <c r="AG22" i="5"/>
  <c r="AC22" i="5"/>
  <c r="AJ21" i="5"/>
  <c r="AF21" i="5"/>
  <c r="AM20" i="5"/>
  <c r="AI20" i="5"/>
  <c r="AE20" i="5"/>
  <c r="AA20" i="5"/>
  <c r="AL19" i="5"/>
  <c r="AD19" i="5"/>
  <c r="AO18" i="5"/>
  <c r="AK18" i="5"/>
  <c r="AG18" i="5"/>
  <c r="AC18" i="5"/>
  <c r="AJ17" i="5"/>
  <c r="AF17" i="5"/>
  <c r="AM16" i="5"/>
  <c r="AI16" i="5"/>
  <c r="AE16" i="5"/>
  <c r="AA16" i="5"/>
  <c r="AL15" i="5"/>
  <c r="AD15" i="5"/>
  <c r="AO14" i="5"/>
  <c r="AK14" i="5"/>
  <c r="AG14" i="5"/>
  <c r="AC14" i="5"/>
  <c r="AJ13" i="5"/>
  <c r="AF13" i="5"/>
  <c r="AM12" i="5"/>
  <c r="AI12" i="5"/>
  <c r="AE12" i="5"/>
  <c r="AA12" i="5"/>
  <c r="AL11" i="5"/>
  <c r="AD11" i="5"/>
  <c r="AO10" i="5"/>
  <c r="AK10" i="5"/>
  <c r="AG10" i="5"/>
  <c r="AC10" i="5"/>
  <c r="AJ9" i="5"/>
  <c r="AF9" i="5"/>
  <c r="AJ34" i="5"/>
  <c r="AE34" i="5"/>
  <c r="AA34" i="5"/>
  <c r="S34" i="5"/>
  <c r="O34" i="5"/>
  <c r="K34" i="5"/>
  <c r="G34" i="5"/>
  <c r="X33" i="5"/>
  <c r="P33" i="5"/>
  <c r="L33" i="5"/>
  <c r="H33" i="5"/>
  <c r="Y32" i="5"/>
  <c r="U32" i="5"/>
  <c r="AM33" i="5"/>
  <c r="AI33" i="5"/>
  <c r="AE33" i="5"/>
  <c r="AA33" i="5"/>
  <c r="AL32" i="5"/>
  <c r="AD32" i="5"/>
  <c r="AO31" i="5"/>
  <c r="AK31" i="5"/>
  <c r="AG31" i="5"/>
  <c r="AC31" i="5"/>
  <c r="AJ30" i="5"/>
  <c r="AF30" i="5"/>
  <c r="AM29" i="5"/>
  <c r="AI29" i="5"/>
  <c r="AE29" i="5"/>
  <c r="AA29" i="5"/>
  <c r="AL28" i="5"/>
  <c r="AD28" i="5"/>
  <c r="AO27" i="5"/>
  <c r="AK27" i="5"/>
  <c r="AG27" i="5"/>
  <c r="AC27" i="5"/>
  <c r="AJ26" i="5"/>
  <c r="AF26" i="5"/>
  <c r="AM25" i="5"/>
  <c r="AI25" i="5"/>
  <c r="AE25" i="5"/>
  <c r="AA25" i="5"/>
  <c r="AL24" i="5"/>
  <c r="AD24" i="5"/>
  <c r="AO23" i="5"/>
  <c r="AK23" i="5"/>
  <c r="AG23" i="5"/>
  <c r="AC23" i="5"/>
  <c r="AJ22" i="5"/>
  <c r="AF22" i="5"/>
  <c r="AM21" i="5"/>
  <c r="AI21" i="5"/>
  <c r="AE21" i="5"/>
  <c r="AA21" i="5"/>
  <c r="AL20" i="5"/>
  <c r="AD20" i="5"/>
  <c r="AO19" i="5"/>
  <c r="AK19" i="5"/>
  <c r="AG19" i="5"/>
  <c r="AC19" i="5"/>
  <c r="AJ18" i="5"/>
  <c r="AF18" i="5"/>
  <c r="AM17" i="5"/>
  <c r="AI17" i="5"/>
  <c r="AE17" i="5"/>
  <c r="AA17" i="5"/>
  <c r="AL16" i="5"/>
  <c r="AD16" i="5"/>
  <c r="AO15" i="5"/>
  <c r="AK15" i="5"/>
  <c r="AG15" i="5"/>
  <c r="AC15" i="5"/>
  <c r="AJ14" i="5"/>
  <c r="AF14" i="5"/>
  <c r="AM13" i="5"/>
  <c r="AI13" i="5"/>
  <c r="AE13" i="5"/>
  <c r="AA13" i="5"/>
  <c r="AL12" i="5"/>
  <c r="AD12" i="5"/>
  <c r="AO11" i="5"/>
  <c r="AK11" i="5"/>
  <c r="AG11" i="5"/>
  <c r="AC11" i="5"/>
  <c r="AJ10" i="5"/>
  <c r="AF10" i="5"/>
  <c r="AM9" i="5"/>
  <c r="AI9" i="5"/>
  <c r="AE9" i="5"/>
  <c r="AA9" i="5"/>
  <c r="AI34" i="5"/>
  <c r="AD34" i="5"/>
  <c r="Z34" i="5"/>
  <c r="V34" i="5"/>
  <c r="R34" i="5"/>
  <c r="J34" i="5"/>
  <c r="F34" i="5"/>
  <c r="S33" i="5"/>
  <c r="O33" i="5"/>
  <c r="K33" i="5"/>
  <c r="G33" i="5"/>
  <c r="X32" i="5"/>
  <c r="AL33" i="5"/>
  <c r="AD33" i="5"/>
  <c r="AO32" i="5"/>
  <c r="AK32" i="5"/>
  <c r="AG32" i="5"/>
  <c r="AC32" i="5"/>
  <c r="AJ31" i="5"/>
  <c r="AF31" i="5"/>
  <c r="AM30" i="5"/>
  <c r="AI30" i="5"/>
  <c r="AE30" i="5"/>
  <c r="AA30" i="5"/>
  <c r="AL29" i="5"/>
  <c r="AD29" i="5"/>
  <c r="AO28" i="5"/>
  <c r="AK28" i="5"/>
  <c r="AG28" i="5"/>
  <c r="AC28" i="5"/>
  <c r="AJ27" i="5"/>
  <c r="AF27" i="5"/>
  <c r="AM26" i="5"/>
  <c r="AI26" i="5"/>
  <c r="AE26" i="5"/>
  <c r="AA26" i="5"/>
  <c r="AL25" i="5"/>
  <c r="AD25" i="5"/>
  <c r="AO24" i="5"/>
  <c r="AK24" i="5"/>
  <c r="AG24" i="5"/>
  <c r="AC24" i="5"/>
  <c r="AJ23" i="5"/>
  <c r="AF23" i="5"/>
  <c r="AM22" i="5"/>
  <c r="AI22" i="5"/>
  <c r="AE22" i="5"/>
  <c r="AA22" i="5"/>
  <c r="AL21" i="5"/>
  <c r="AD21" i="5"/>
  <c r="AO20" i="5"/>
  <c r="AK20" i="5"/>
  <c r="AG20" i="5"/>
  <c r="AC20" i="5"/>
  <c r="AJ19" i="5"/>
  <c r="AF19" i="5"/>
  <c r="AM18" i="5"/>
  <c r="AI18" i="5"/>
  <c r="AE18" i="5"/>
  <c r="AA18" i="5"/>
  <c r="AL17" i="5"/>
  <c r="AD17" i="5"/>
  <c r="AO16" i="5"/>
  <c r="AK16" i="5"/>
  <c r="AG16" i="5"/>
  <c r="AC16" i="5"/>
  <c r="AJ15" i="5"/>
  <c r="AF15" i="5"/>
  <c r="AM14" i="5"/>
  <c r="AI14" i="5"/>
  <c r="AE14" i="5"/>
  <c r="AA14" i="5"/>
  <c r="AL13" i="5"/>
  <c r="AD13" i="5"/>
  <c r="AO12" i="5"/>
  <c r="AK12" i="5"/>
  <c r="AG12" i="5"/>
  <c r="AC12" i="5"/>
  <c r="AJ11" i="5"/>
  <c r="AF11" i="5"/>
  <c r="AM10" i="5"/>
  <c r="AI10" i="5"/>
  <c r="AE10" i="5"/>
  <c r="AA10" i="5"/>
  <c r="AL9" i="5"/>
  <c r="AD9" i="5"/>
  <c r="AM34" i="5"/>
  <c r="AC34" i="5"/>
  <c r="Y34" i="5"/>
  <c r="U34" i="5"/>
  <c r="Q34" i="5"/>
  <c r="M34" i="5"/>
  <c r="Z33" i="5"/>
  <c r="V33" i="5"/>
  <c r="R33" i="5"/>
  <c r="J33" i="5"/>
  <c r="F33" i="5"/>
  <c r="R32" i="5"/>
  <c r="J32" i="5"/>
  <c r="F32" i="5"/>
  <c r="S31" i="5"/>
  <c r="O31" i="5"/>
  <c r="K31" i="5"/>
  <c r="G31" i="5"/>
  <c r="X30" i="5"/>
  <c r="P30" i="5"/>
  <c r="L30" i="5"/>
  <c r="H30" i="5"/>
  <c r="Y29" i="5"/>
  <c r="U29" i="5"/>
  <c r="Q29" i="5"/>
  <c r="M29" i="5"/>
  <c r="Z28" i="5"/>
  <c r="V28" i="5"/>
  <c r="R28" i="5"/>
  <c r="J28" i="5"/>
  <c r="F28" i="5"/>
  <c r="S27" i="5"/>
  <c r="O27" i="5"/>
  <c r="K27" i="5"/>
  <c r="G27" i="5"/>
  <c r="X26" i="5"/>
  <c r="P26" i="5"/>
  <c r="L26" i="5"/>
  <c r="H26" i="5"/>
  <c r="Y25" i="5"/>
  <c r="U25" i="5"/>
  <c r="Q25" i="5"/>
  <c r="M25" i="5"/>
  <c r="Z24" i="5"/>
  <c r="V24" i="5"/>
  <c r="R24" i="5"/>
  <c r="J24" i="5"/>
  <c r="F24" i="5"/>
  <c r="S23" i="5"/>
  <c r="O23" i="5"/>
  <c r="K23" i="5"/>
  <c r="G23" i="5"/>
  <c r="X22" i="5"/>
  <c r="P22" i="5"/>
  <c r="L22" i="5"/>
  <c r="H22" i="5"/>
  <c r="Y21" i="5"/>
  <c r="U21" i="5"/>
  <c r="Q21" i="5"/>
  <c r="M21" i="5"/>
  <c r="Z20" i="5"/>
  <c r="V20" i="5"/>
  <c r="R20" i="5"/>
  <c r="J20" i="5"/>
  <c r="F20" i="5"/>
  <c r="S19" i="5"/>
  <c r="O19" i="5"/>
  <c r="K19" i="5"/>
  <c r="G19" i="5"/>
  <c r="X18" i="5"/>
  <c r="P18" i="5"/>
  <c r="L18" i="5"/>
  <c r="H18" i="5"/>
  <c r="Y17" i="5"/>
  <c r="U17" i="5"/>
  <c r="Q17" i="5"/>
  <c r="M17" i="5"/>
  <c r="Z16" i="5"/>
  <c r="V16" i="5"/>
  <c r="R16" i="5"/>
  <c r="J16" i="5"/>
  <c r="F16" i="5"/>
  <c r="S15" i="5"/>
  <c r="O15" i="5"/>
  <c r="K15" i="5"/>
  <c r="G15" i="5"/>
  <c r="X14" i="5"/>
  <c r="P14" i="5"/>
  <c r="L14" i="5"/>
  <c r="H14" i="5"/>
  <c r="Y13" i="5"/>
  <c r="U13" i="5"/>
  <c r="Q13" i="5"/>
  <c r="M13" i="5"/>
  <c r="Z12" i="5"/>
  <c r="V12" i="5"/>
  <c r="R12" i="5"/>
  <c r="J12" i="5"/>
  <c r="F12" i="5"/>
  <c r="S11" i="5"/>
  <c r="O11" i="5"/>
  <c r="K11" i="5"/>
  <c r="G11" i="5"/>
  <c r="X10" i="5"/>
  <c r="P10" i="5"/>
  <c r="L10" i="5"/>
  <c r="H10" i="5"/>
  <c r="Y9" i="5"/>
  <c r="U9" i="5"/>
  <c r="Q9" i="5"/>
  <c r="M9" i="5"/>
  <c r="Y9" i="4"/>
  <c r="AC9" i="4"/>
  <c r="AG9" i="4"/>
  <c r="AA10" i="4"/>
  <c r="AE10" i="4"/>
  <c r="Y11" i="4"/>
  <c r="AC11" i="4"/>
  <c r="AG11" i="4"/>
  <c r="AA12" i="4"/>
  <c r="AE12" i="4"/>
  <c r="Y13" i="4"/>
  <c r="AC13" i="4"/>
  <c r="AG13" i="4"/>
  <c r="AA14" i="4"/>
  <c r="AE14" i="4"/>
  <c r="Y15" i="4"/>
  <c r="AC15" i="4"/>
  <c r="AG15" i="4"/>
  <c r="AA16" i="4"/>
  <c r="AE16" i="4"/>
  <c r="Y17" i="4"/>
  <c r="AC17" i="4"/>
  <c r="AG17" i="4"/>
  <c r="AA18" i="4"/>
  <c r="AE18" i="4"/>
  <c r="Y19" i="4"/>
  <c r="AC19" i="4"/>
  <c r="AG19" i="4"/>
  <c r="AA20" i="4"/>
  <c r="AE20" i="4"/>
  <c r="Y21" i="4"/>
  <c r="AC21" i="4"/>
  <c r="AG21" i="4"/>
  <c r="AA22" i="4"/>
  <c r="AE22" i="4"/>
  <c r="Y23" i="4"/>
  <c r="AC23" i="4"/>
  <c r="AG23" i="4"/>
  <c r="AA24" i="4"/>
  <c r="AE24" i="4"/>
  <c r="Y25" i="4"/>
  <c r="AC25" i="4"/>
  <c r="AG25" i="4"/>
  <c r="AA26" i="4"/>
  <c r="AE26" i="4"/>
  <c r="Y27" i="4"/>
  <c r="AC27" i="4"/>
  <c r="AG27" i="4"/>
  <c r="AA28" i="4"/>
  <c r="AE28" i="4"/>
  <c r="Y29" i="4"/>
  <c r="AC29" i="4"/>
  <c r="AG29" i="4"/>
  <c r="AA30" i="4"/>
  <c r="AE30" i="4"/>
  <c r="Y31" i="4"/>
  <c r="AC31" i="4"/>
  <c r="AG31" i="4"/>
  <c r="AA32" i="4"/>
  <c r="AE32" i="4"/>
  <c r="Y33" i="4"/>
  <c r="AC33" i="4"/>
  <c r="AG33" i="4"/>
  <c r="AI11" i="4"/>
  <c r="AI15" i="4"/>
  <c r="AI19" i="4"/>
  <c r="AI23" i="4"/>
  <c r="AI27" i="4"/>
  <c r="AI31" i="4"/>
  <c r="AK9" i="4"/>
  <c r="AK11" i="4"/>
  <c r="AK13" i="4"/>
  <c r="AK15" i="4"/>
  <c r="AK17" i="4"/>
  <c r="AK19" i="4"/>
  <c r="AK21" i="4"/>
  <c r="AK23" i="4"/>
  <c r="AK25" i="4"/>
  <c r="AK27" i="4"/>
  <c r="AK29" i="4"/>
  <c r="AK31" i="4"/>
  <c r="AK33" i="4"/>
  <c r="AM33" i="4"/>
  <c r="AM11" i="4"/>
  <c r="AM13" i="4"/>
  <c r="AM15" i="4"/>
  <c r="AM17" i="4"/>
  <c r="AM19" i="4"/>
  <c r="AM21" i="4"/>
  <c r="AM23" i="4"/>
  <c r="AM25" i="4"/>
  <c r="AM27" i="4"/>
  <c r="AM29" i="4"/>
  <c r="AM31" i="4"/>
  <c r="Q32" i="5"/>
  <c r="M32" i="5"/>
  <c r="Z31" i="5"/>
  <c r="V31" i="5"/>
  <c r="R31" i="5"/>
  <c r="J31" i="5"/>
  <c r="F31" i="5"/>
  <c r="S30" i="5"/>
  <c r="O30" i="5"/>
  <c r="K30" i="5"/>
  <c r="G30" i="5"/>
  <c r="X29" i="5"/>
  <c r="P29" i="5"/>
  <c r="L29" i="5"/>
  <c r="H29" i="5"/>
  <c r="Y28" i="5"/>
  <c r="U28" i="5"/>
  <c r="Q28" i="5"/>
  <c r="M28" i="5"/>
  <c r="Z27" i="5"/>
  <c r="V27" i="5"/>
  <c r="R27" i="5"/>
  <c r="J27" i="5"/>
  <c r="F27" i="5"/>
  <c r="S26" i="5"/>
  <c r="O26" i="5"/>
  <c r="K26" i="5"/>
  <c r="G26" i="5"/>
  <c r="X25" i="5"/>
  <c r="P25" i="5"/>
  <c r="L25" i="5"/>
  <c r="H25" i="5"/>
  <c r="Y24" i="5"/>
  <c r="U24" i="5"/>
  <c r="Q24" i="5"/>
  <c r="M24" i="5"/>
  <c r="Z23" i="5"/>
  <c r="V23" i="5"/>
  <c r="R23" i="5"/>
  <c r="J23" i="5"/>
  <c r="F23" i="5"/>
  <c r="S22" i="5"/>
  <c r="O22" i="5"/>
  <c r="K22" i="5"/>
  <c r="G22" i="5"/>
  <c r="X21" i="5"/>
  <c r="P21" i="5"/>
  <c r="L21" i="5"/>
  <c r="H21" i="5"/>
  <c r="Y20" i="5"/>
  <c r="U20" i="5"/>
  <c r="Q20" i="5"/>
  <c r="M20" i="5"/>
  <c r="Z19" i="5"/>
  <c r="V19" i="5"/>
  <c r="R19" i="5"/>
  <c r="J19" i="5"/>
  <c r="F19" i="5"/>
  <c r="S18" i="5"/>
  <c r="O18" i="5"/>
  <c r="K18" i="5"/>
  <c r="G18" i="5"/>
  <c r="X17" i="5"/>
  <c r="P17" i="5"/>
  <c r="L17" i="5"/>
  <c r="H17" i="5"/>
  <c r="Y16" i="5"/>
  <c r="U16" i="5"/>
  <c r="Q16" i="5"/>
  <c r="M16" i="5"/>
  <c r="Z15" i="5"/>
  <c r="V15" i="5"/>
  <c r="R15" i="5"/>
  <c r="J15" i="5"/>
  <c r="F15" i="5"/>
  <c r="S14" i="5"/>
  <c r="O14" i="5"/>
  <c r="K14" i="5"/>
  <c r="G14" i="5"/>
  <c r="X13" i="5"/>
  <c r="P13" i="5"/>
  <c r="L13" i="5"/>
  <c r="H13" i="5"/>
  <c r="Y12" i="5"/>
  <c r="U12" i="5"/>
  <c r="Q12" i="5"/>
  <c r="M12" i="5"/>
  <c r="Z11" i="5"/>
  <c r="V11" i="5"/>
  <c r="R11" i="5"/>
  <c r="J11" i="5"/>
  <c r="F11" i="5"/>
  <c r="S10" i="5"/>
  <c r="O10" i="5"/>
  <c r="K10" i="5"/>
  <c r="G10" i="5"/>
  <c r="X9" i="5"/>
  <c r="P9" i="5"/>
  <c r="L9" i="5"/>
  <c r="H9" i="5"/>
  <c r="Z9" i="4"/>
  <c r="AD9" i="4"/>
  <c r="AF10" i="4"/>
  <c r="Z11" i="4"/>
  <c r="AD11" i="4"/>
  <c r="AF12" i="4"/>
  <c r="Z13" i="4"/>
  <c r="AD13" i="4"/>
  <c r="AF14" i="4"/>
  <c r="Z15" i="4"/>
  <c r="AD15" i="4"/>
  <c r="AF16" i="4"/>
  <c r="Z17" i="4"/>
  <c r="AD17" i="4"/>
  <c r="AF18" i="4"/>
  <c r="Z19" i="4"/>
  <c r="AD19" i="4"/>
  <c r="AF20" i="4"/>
  <c r="Z21" i="4"/>
  <c r="AD21" i="4"/>
  <c r="AF22" i="4"/>
  <c r="Z23" i="4"/>
  <c r="AD23" i="4"/>
  <c r="AF24" i="4"/>
  <c r="Z25" i="4"/>
  <c r="AD25" i="4"/>
  <c r="AF26" i="4"/>
  <c r="Z27" i="4"/>
  <c r="AD27" i="4"/>
  <c r="AF28" i="4"/>
  <c r="Z29" i="4"/>
  <c r="AD29" i="4"/>
  <c r="AF30" i="4"/>
  <c r="Z31" i="4"/>
  <c r="AD31" i="4"/>
  <c r="AF32" i="4"/>
  <c r="Z33" i="4"/>
  <c r="AD33" i="4"/>
  <c r="AI12" i="4"/>
  <c r="AI16" i="4"/>
  <c r="AI20" i="4"/>
  <c r="AI24" i="4"/>
  <c r="AI28" i="4"/>
  <c r="AI32" i="4"/>
  <c r="AJ10" i="4"/>
  <c r="AJ12" i="4"/>
  <c r="AJ14" i="4"/>
  <c r="AJ16" i="4"/>
  <c r="AJ18" i="4"/>
  <c r="AJ20" i="4"/>
  <c r="AJ22" i="4"/>
  <c r="AJ24" i="4"/>
  <c r="AJ26" i="4"/>
  <c r="AJ28" i="4"/>
  <c r="AJ30" i="4"/>
  <c r="AJ32" i="4"/>
  <c r="AL32" i="4"/>
  <c r="AL10" i="4"/>
  <c r="AL12" i="4"/>
  <c r="AL14" i="4"/>
  <c r="AL16" i="4"/>
  <c r="AL18" i="4"/>
  <c r="AL20" i="4"/>
  <c r="AL22" i="4"/>
  <c r="AL24" i="4"/>
  <c r="AL26" i="4"/>
  <c r="AL28" i="4"/>
  <c r="AL30" i="4"/>
  <c r="AL9" i="4"/>
  <c r="P32" i="5"/>
  <c r="L32" i="5"/>
  <c r="H32" i="5"/>
  <c r="Y31" i="5"/>
  <c r="U31" i="5"/>
  <c r="Q31" i="5"/>
  <c r="M31" i="5"/>
  <c r="Z30" i="5"/>
  <c r="V30" i="5"/>
  <c r="R30" i="5"/>
  <c r="J30" i="5"/>
  <c r="F30" i="5"/>
  <c r="S29" i="5"/>
  <c r="O29" i="5"/>
  <c r="K29" i="5"/>
  <c r="G29" i="5"/>
  <c r="X28" i="5"/>
  <c r="P28" i="5"/>
  <c r="L28" i="5"/>
  <c r="H28" i="5"/>
  <c r="Y27" i="5"/>
  <c r="U27" i="5"/>
  <c r="Q27" i="5"/>
  <c r="M27" i="5"/>
  <c r="Z26" i="5"/>
  <c r="V26" i="5"/>
  <c r="R26" i="5"/>
  <c r="J26" i="5"/>
  <c r="F26" i="5"/>
  <c r="S25" i="5"/>
  <c r="O25" i="5"/>
  <c r="K25" i="5"/>
  <c r="G25" i="5"/>
  <c r="X24" i="5"/>
  <c r="P24" i="5"/>
  <c r="L24" i="5"/>
  <c r="H24" i="5"/>
  <c r="Y23" i="5"/>
  <c r="U23" i="5"/>
  <c r="Q23" i="5"/>
  <c r="M23" i="5"/>
  <c r="Z22" i="5"/>
  <c r="V22" i="5"/>
  <c r="R22" i="5"/>
  <c r="J22" i="5"/>
  <c r="F22" i="5"/>
  <c r="S21" i="5"/>
  <c r="O21" i="5"/>
  <c r="K21" i="5"/>
  <c r="G21" i="5"/>
  <c r="X20" i="5"/>
  <c r="P20" i="5"/>
  <c r="L20" i="5"/>
  <c r="H20" i="5"/>
  <c r="Y19" i="5"/>
  <c r="U19" i="5"/>
  <c r="Q19" i="5"/>
  <c r="M19" i="5"/>
  <c r="Z18" i="5"/>
  <c r="V18" i="5"/>
  <c r="R18" i="5"/>
  <c r="J18" i="5"/>
  <c r="F18" i="5"/>
  <c r="S17" i="5"/>
  <c r="O17" i="5"/>
  <c r="K17" i="5"/>
  <c r="G17" i="5"/>
  <c r="X16" i="5"/>
  <c r="P16" i="5"/>
  <c r="L16" i="5"/>
  <c r="H16" i="5"/>
  <c r="Y15" i="5"/>
  <c r="U15" i="5"/>
  <c r="Q15" i="5"/>
  <c r="M15" i="5"/>
  <c r="Z14" i="5"/>
  <c r="V14" i="5"/>
  <c r="R14" i="5"/>
  <c r="J14" i="5"/>
  <c r="F14" i="5"/>
  <c r="S13" i="5"/>
  <c r="O13" i="5"/>
  <c r="K13" i="5"/>
  <c r="G13" i="5"/>
  <c r="X12" i="5"/>
  <c r="P12" i="5"/>
  <c r="L12" i="5"/>
  <c r="H12" i="5"/>
  <c r="Y11" i="5"/>
  <c r="U11" i="5"/>
  <c r="Q11" i="5"/>
  <c r="M11" i="5"/>
  <c r="Z10" i="5"/>
  <c r="V10" i="5"/>
  <c r="R10" i="5"/>
  <c r="J10" i="5"/>
  <c r="F10" i="5"/>
  <c r="S9" i="5"/>
  <c r="O9" i="5"/>
  <c r="K9" i="5"/>
  <c r="G9" i="5"/>
  <c r="AA9" i="4"/>
  <c r="AE9" i="4"/>
  <c r="Y10" i="4"/>
  <c r="AC10" i="4"/>
  <c r="AG10" i="4"/>
  <c r="AA11" i="4"/>
  <c r="AE11" i="4"/>
  <c r="Y12" i="4"/>
  <c r="AC12" i="4"/>
  <c r="AG12" i="4"/>
  <c r="AA13" i="4"/>
  <c r="AE13" i="4"/>
  <c r="Y14" i="4"/>
  <c r="AC14" i="4"/>
  <c r="AG14" i="4"/>
  <c r="AA15" i="4"/>
  <c r="AE15" i="4"/>
  <c r="Y16" i="4"/>
  <c r="AC16" i="4"/>
  <c r="AG16" i="4"/>
  <c r="AA17" i="4"/>
  <c r="AE17" i="4"/>
  <c r="Y18" i="4"/>
  <c r="AC18" i="4"/>
  <c r="AG18" i="4"/>
  <c r="AA19" i="4"/>
  <c r="AE19" i="4"/>
  <c r="Y20" i="4"/>
  <c r="AC20" i="4"/>
  <c r="AG20" i="4"/>
  <c r="AA21" i="4"/>
  <c r="AE21" i="4"/>
  <c r="Y22" i="4"/>
  <c r="AC22" i="4"/>
  <c r="AG22" i="4"/>
  <c r="AA23" i="4"/>
  <c r="AE23" i="4"/>
  <c r="Y24" i="4"/>
  <c r="AC24" i="4"/>
  <c r="AG24" i="4"/>
  <c r="AA25" i="4"/>
  <c r="AE25" i="4"/>
  <c r="Y26" i="4"/>
  <c r="AC26" i="4"/>
  <c r="AG26" i="4"/>
  <c r="AA27" i="4"/>
  <c r="AE27" i="4"/>
  <c r="Y28" i="4"/>
  <c r="AC28" i="4"/>
  <c r="AG28" i="4"/>
  <c r="AA29" i="4"/>
  <c r="AE29" i="4"/>
  <c r="Y30" i="4"/>
  <c r="AC30" i="4"/>
  <c r="AG30" i="4"/>
  <c r="AA31" i="4"/>
  <c r="AE31" i="4"/>
  <c r="Y32" i="4"/>
  <c r="AC32" i="4"/>
  <c r="AG32" i="4"/>
  <c r="AA33" i="4"/>
  <c r="AE33" i="4"/>
  <c r="AI9" i="4"/>
  <c r="AI13" i="4"/>
  <c r="AI17" i="4"/>
  <c r="AI21" i="4"/>
  <c r="AI25" i="4"/>
  <c r="AI29" i="4"/>
  <c r="AI33" i="4"/>
  <c r="AK10" i="4"/>
  <c r="AK12" i="4"/>
  <c r="AK14" i="4"/>
  <c r="AK16" i="4"/>
  <c r="AK18" i="4"/>
  <c r="AK20" i="4"/>
  <c r="AK22" i="4"/>
  <c r="AK24" i="4"/>
  <c r="AK26" i="4"/>
  <c r="AK28" i="4"/>
  <c r="AK30" i="4"/>
  <c r="AK32" i="4"/>
  <c r="AM32" i="4"/>
  <c r="AM10" i="4"/>
  <c r="AM12" i="4"/>
  <c r="AM14" i="4"/>
  <c r="AM16" i="4"/>
  <c r="AM18" i="4"/>
  <c r="AM20" i="4"/>
  <c r="AM22" i="4"/>
  <c r="AM24" i="4"/>
  <c r="AM26" i="4"/>
  <c r="AM28" i="4"/>
  <c r="AM30" i="4"/>
  <c r="AM9" i="4"/>
  <c r="S32" i="5"/>
  <c r="O32" i="5"/>
  <c r="K32" i="5"/>
  <c r="G32" i="5"/>
  <c r="X31" i="5"/>
  <c r="P31" i="5"/>
  <c r="L31" i="5"/>
  <c r="H31" i="5"/>
  <c r="Y30" i="5"/>
  <c r="U30" i="5"/>
  <c r="Q30" i="5"/>
  <c r="M30" i="5"/>
  <c r="Z29" i="5"/>
  <c r="V29" i="5"/>
  <c r="R29" i="5"/>
  <c r="J29" i="5"/>
  <c r="F29" i="5"/>
  <c r="S28" i="5"/>
  <c r="O28" i="5"/>
  <c r="K28" i="5"/>
  <c r="G28" i="5"/>
  <c r="X27" i="5"/>
  <c r="P27" i="5"/>
  <c r="L27" i="5"/>
  <c r="H27" i="5"/>
  <c r="Y26" i="5"/>
  <c r="U26" i="5"/>
  <c r="Q26" i="5"/>
  <c r="M26" i="5"/>
  <c r="Z25" i="5"/>
  <c r="V25" i="5"/>
  <c r="R25" i="5"/>
  <c r="J25" i="5"/>
  <c r="F25" i="5"/>
  <c r="S24" i="5"/>
  <c r="O24" i="5"/>
  <c r="K24" i="5"/>
  <c r="G24" i="5"/>
  <c r="X23" i="5"/>
  <c r="P23" i="5"/>
  <c r="L23" i="5"/>
  <c r="H23" i="5"/>
  <c r="Y22" i="5"/>
  <c r="U22" i="5"/>
  <c r="Q22" i="5"/>
  <c r="M22" i="5"/>
  <c r="Z21" i="5"/>
  <c r="V21" i="5"/>
  <c r="R21" i="5"/>
  <c r="J21" i="5"/>
  <c r="F21" i="5"/>
  <c r="S20" i="5"/>
  <c r="O20" i="5"/>
  <c r="K20" i="5"/>
  <c r="G20" i="5"/>
  <c r="X19" i="5"/>
  <c r="P19" i="5"/>
  <c r="L19" i="5"/>
  <c r="H19" i="5"/>
  <c r="Y18" i="5"/>
  <c r="U18" i="5"/>
  <c r="Q18" i="5"/>
  <c r="M18" i="5"/>
  <c r="Z17" i="5"/>
  <c r="V17" i="5"/>
  <c r="R17" i="5"/>
  <c r="J17" i="5"/>
  <c r="F17" i="5"/>
  <c r="S16" i="5"/>
  <c r="O16" i="5"/>
  <c r="K16" i="5"/>
  <c r="G16" i="5"/>
  <c r="X15" i="5"/>
  <c r="P15" i="5"/>
  <c r="L15" i="5"/>
  <c r="H15" i="5"/>
  <c r="Y14" i="5"/>
  <c r="U14" i="5"/>
  <c r="Q14" i="5"/>
  <c r="M14" i="5"/>
  <c r="Z13" i="5"/>
  <c r="V13" i="5"/>
  <c r="R13" i="5"/>
  <c r="J13" i="5"/>
  <c r="F13" i="5"/>
  <c r="S12" i="5"/>
  <c r="O12" i="5"/>
  <c r="K12" i="5"/>
  <c r="G12" i="5"/>
  <c r="X11" i="5"/>
  <c r="P11" i="5"/>
  <c r="L11" i="5"/>
  <c r="H11" i="5"/>
  <c r="Y10" i="5"/>
  <c r="U10" i="5"/>
  <c r="Q10" i="5"/>
  <c r="M10" i="5"/>
  <c r="Z9" i="5"/>
  <c r="V9" i="5"/>
  <c r="R9" i="5"/>
  <c r="J9" i="5"/>
  <c r="F9" i="5"/>
  <c r="AF9" i="4"/>
  <c r="Z10" i="4"/>
  <c r="AD10" i="4"/>
  <c r="AF11" i="4"/>
  <c r="Z12" i="4"/>
  <c r="AD12" i="4"/>
  <c r="AF13" i="4"/>
  <c r="Z14" i="4"/>
  <c r="AD14" i="4"/>
  <c r="AF15" i="4"/>
  <c r="Z16" i="4"/>
  <c r="AD16" i="4"/>
  <c r="AF17" i="4"/>
  <c r="Z18" i="4"/>
  <c r="AD18" i="4"/>
  <c r="AF19" i="4"/>
  <c r="Z20" i="4"/>
  <c r="AD20" i="4"/>
  <c r="AF21" i="4"/>
  <c r="Z22" i="4"/>
  <c r="AD22" i="4"/>
  <c r="AF23" i="4"/>
  <c r="Z24" i="4"/>
  <c r="AD24" i="4"/>
  <c r="AF25" i="4"/>
  <c r="Z26" i="4"/>
  <c r="AD26" i="4"/>
  <c r="AF27" i="4"/>
  <c r="Z28" i="4"/>
  <c r="AD28" i="4"/>
  <c r="AF29" i="4"/>
  <c r="Z30" i="4"/>
  <c r="AD30" i="4"/>
  <c r="AF31" i="4"/>
  <c r="Z32" i="4"/>
  <c r="AD32" i="4"/>
  <c r="AF33" i="4"/>
  <c r="AI10" i="4"/>
  <c r="AI14" i="4"/>
  <c r="AI18" i="4"/>
  <c r="AI22" i="4"/>
  <c r="AI26" i="4"/>
  <c r="AI30" i="4"/>
  <c r="AJ9" i="4"/>
  <c r="AJ11" i="4"/>
  <c r="AJ13" i="4"/>
  <c r="AJ15" i="4"/>
  <c r="AJ17" i="4"/>
  <c r="AJ19" i="4"/>
  <c r="AJ21" i="4"/>
  <c r="AJ23" i="4"/>
  <c r="AJ25" i="4"/>
  <c r="AJ27" i="4"/>
  <c r="AJ29" i="4"/>
  <c r="AJ31" i="4"/>
  <c r="AJ33" i="4"/>
  <c r="AL33" i="4"/>
  <c r="AL11" i="4"/>
  <c r="AL13" i="4"/>
  <c r="AL15" i="4"/>
  <c r="AL17" i="4"/>
  <c r="AL19" i="4"/>
  <c r="AL21" i="4"/>
  <c r="AL23" i="4"/>
  <c r="AL25" i="4"/>
  <c r="AL27" i="4"/>
  <c r="AL29" i="4"/>
  <c r="AL31" i="4"/>
  <c r="AO10" i="4"/>
  <c r="AO14" i="4"/>
  <c r="AO18" i="4"/>
  <c r="AO22" i="4"/>
  <c r="AO26" i="4"/>
  <c r="AO30" i="4"/>
  <c r="AO9" i="4"/>
  <c r="AI34" i="4"/>
  <c r="AD34" i="4"/>
  <c r="Z34" i="4"/>
  <c r="V34" i="4"/>
  <c r="R34" i="4"/>
  <c r="J34" i="4"/>
  <c r="F34" i="4"/>
  <c r="U33" i="4"/>
  <c r="Q33" i="4"/>
  <c r="M33" i="4"/>
  <c r="X32" i="4"/>
  <c r="P32" i="4"/>
  <c r="L32" i="4"/>
  <c r="H32" i="4"/>
  <c r="S31" i="4"/>
  <c r="O31" i="4"/>
  <c r="K31" i="4"/>
  <c r="G31" i="4"/>
  <c r="V30" i="4"/>
  <c r="R30" i="4"/>
  <c r="J30" i="4"/>
  <c r="F30" i="4"/>
  <c r="U29" i="4"/>
  <c r="Q29" i="4"/>
  <c r="M29" i="4"/>
  <c r="X28" i="4"/>
  <c r="P28" i="4"/>
  <c r="L28" i="4"/>
  <c r="H28" i="4"/>
  <c r="S27" i="4"/>
  <c r="O27" i="4"/>
  <c r="K27" i="4"/>
  <c r="G27" i="4"/>
  <c r="V26" i="4"/>
  <c r="R26" i="4"/>
  <c r="J26" i="4"/>
  <c r="F26" i="4"/>
  <c r="U25" i="4"/>
  <c r="Q25" i="4"/>
  <c r="M25" i="4"/>
  <c r="X24" i="4"/>
  <c r="P24" i="4"/>
  <c r="L24" i="4"/>
  <c r="H24" i="4"/>
  <c r="S23" i="4"/>
  <c r="O23" i="4"/>
  <c r="K23" i="4"/>
  <c r="G23" i="4"/>
  <c r="V22" i="4"/>
  <c r="R22" i="4"/>
  <c r="J22" i="4"/>
  <c r="F22" i="4"/>
  <c r="U21" i="4"/>
  <c r="Q21" i="4"/>
  <c r="M21" i="4"/>
  <c r="X20" i="4"/>
  <c r="P20" i="4"/>
  <c r="L20" i="4"/>
  <c r="H20" i="4"/>
  <c r="S19" i="4"/>
  <c r="O19" i="4"/>
  <c r="K19" i="4"/>
  <c r="G19" i="4"/>
  <c r="V18" i="4"/>
  <c r="R18" i="4"/>
  <c r="J18" i="4"/>
  <c r="F18" i="4"/>
  <c r="U17" i="4"/>
  <c r="Q17" i="4"/>
  <c r="M17" i="4"/>
  <c r="X16" i="4"/>
  <c r="P16" i="4"/>
  <c r="L16" i="4"/>
  <c r="H16" i="4"/>
  <c r="S15" i="4"/>
  <c r="O15" i="4"/>
  <c r="K15" i="4"/>
  <c r="G15" i="4"/>
  <c r="V14" i="4"/>
  <c r="R14" i="4"/>
  <c r="J14" i="4"/>
  <c r="F14" i="4"/>
  <c r="U13" i="4"/>
  <c r="Q13" i="4"/>
  <c r="M13" i="4"/>
  <c r="X12" i="4"/>
  <c r="P12" i="4"/>
  <c r="L12" i="4"/>
  <c r="H12" i="4"/>
  <c r="S11" i="4"/>
  <c r="O11" i="4"/>
  <c r="K11" i="4"/>
  <c r="G11" i="4"/>
  <c r="V10" i="4"/>
  <c r="R10" i="4"/>
  <c r="J10" i="4"/>
  <c r="F10" i="4"/>
  <c r="U9" i="4"/>
  <c r="Q9" i="4"/>
  <c r="M9" i="4"/>
  <c r="F11" i="2"/>
  <c r="F15" i="2"/>
  <c r="F19" i="2"/>
  <c r="F23" i="2"/>
  <c r="F27" i="2"/>
  <c r="F31" i="2"/>
  <c r="G32" i="2"/>
  <c r="G28" i="2"/>
  <c r="G24" i="2"/>
  <c r="G20" i="2"/>
  <c r="G16" i="2"/>
  <c r="G12" i="2"/>
  <c r="H9" i="2"/>
  <c r="H11" i="2"/>
  <c r="H13" i="2"/>
  <c r="H15" i="2"/>
  <c r="H17" i="2"/>
  <c r="H19" i="2"/>
  <c r="H21" i="2"/>
  <c r="H23" i="2"/>
  <c r="H25" i="2"/>
  <c r="H27" i="2"/>
  <c r="H29" i="2"/>
  <c r="H31" i="2"/>
  <c r="H33" i="2"/>
  <c r="J11" i="2"/>
  <c r="J15" i="2"/>
  <c r="J19" i="2"/>
  <c r="J23" i="2"/>
  <c r="J27" i="2"/>
  <c r="J31" i="2"/>
  <c r="K10" i="2"/>
  <c r="K14" i="2"/>
  <c r="K18" i="2"/>
  <c r="K22" i="2"/>
  <c r="K26" i="2"/>
  <c r="K30" i="2"/>
  <c r="L9" i="2"/>
  <c r="L13" i="2"/>
  <c r="L17" i="2"/>
  <c r="L21" i="2"/>
  <c r="L25" i="2"/>
  <c r="L29" i="2"/>
  <c r="L33" i="2"/>
  <c r="M32" i="2"/>
  <c r="M30" i="2"/>
  <c r="M28" i="2"/>
  <c r="M26" i="2"/>
  <c r="M24" i="2"/>
  <c r="M22" i="2"/>
  <c r="M20" i="2"/>
  <c r="M18" i="2"/>
  <c r="M16" i="2"/>
  <c r="M14" i="2"/>
  <c r="M12" i="2"/>
  <c r="M10" i="2"/>
  <c r="O10" i="2"/>
  <c r="O14" i="2"/>
  <c r="O18" i="2"/>
  <c r="O22" i="2"/>
  <c r="O26" i="2"/>
  <c r="O30" i="2"/>
  <c r="P33" i="2"/>
  <c r="P29" i="2"/>
  <c r="P25" i="2"/>
  <c r="P21" i="2"/>
  <c r="P17" i="2"/>
  <c r="P13" i="2"/>
  <c r="P9" i="2"/>
  <c r="Q12" i="2"/>
  <c r="Q16" i="2"/>
  <c r="Q20" i="2"/>
  <c r="Q24" i="2"/>
  <c r="Q28" i="2"/>
  <c r="Q32" i="2"/>
  <c r="R11" i="2"/>
  <c r="R15" i="2"/>
  <c r="R19" i="2"/>
  <c r="R23" i="2"/>
  <c r="R27" i="2"/>
  <c r="R31" i="2"/>
  <c r="S10" i="2"/>
  <c r="S14" i="2"/>
  <c r="S18" i="2"/>
  <c r="S22" i="2"/>
  <c r="S26" i="2"/>
  <c r="S30" i="2"/>
  <c r="U12" i="2"/>
  <c r="U16" i="2"/>
  <c r="U20" i="2"/>
  <c r="U24" i="2"/>
  <c r="U28" i="2"/>
  <c r="U32" i="2"/>
  <c r="X9" i="2"/>
  <c r="X13" i="2"/>
  <c r="X17" i="2"/>
  <c r="X21" i="2"/>
  <c r="X25" i="2"/>
  <c r="X29" i="2"/>
  <c r="X33" i="2"/>
  <c r="Y12" i="2"/>
  <c r="Y16" i="2"/>
  <c r="Y20" i="2"/>
  <c r="Y24" i="2"/>
  <c r="Y28" i="2"/>
  <c r="Y32" i="2"/>
  <c r="Z11" i="2"/>
  <c r="Z15" i="2"/>
  <c r="Z19" i="2"/>
  <c r="Z23" i="2"/>
  <c r="Z27" i="2"/>
  <c r="Z31" i="2"/>
  <c r="AC12" i="2"/>
  <c r="AC16" i="2"/>
  <c r="AC20" i="2"/>
  <c r="AC24" i="2"/>
  <c r="AC28" i="2"/>
  <c r="AC32" i="2"/>
  <c r="AD31" i="2"/>
  <c r="AD27" i="2"/>
  <c r="AD23" i="2"/>
  <c r="AD19" i="2"/>
  <c r="AD15" i="2"/>
  <c r="AD11" i="2"/>
  <c r="AE10" i="2"/>
  <c r="AE14" i="2"/>
  <c r="AE18" i="2"/>
  <c r="AE22" i="2"/>
  <c r="AE26" i="2"/>
  <c r="AE30" i="2"/>
  <c r="AF10" i="2"/>
  <c r="AF14" i="2"/>
  <c r="AF18" i="2"/>
  <c r="AF22" i="2"/>
  <c r="AF26" i="2"/>
  <c r="AF30" i="2"/>
  <c r="AF9" i="2"/>
  <c r="AG13" i="2"/>
  <c r="AG17" i="2"/>
  <c r="AG21" i="2"/>
  <c r="AG25" i="2"/>
  <c r="AG29" i="2"/>
  <c r="AG33" i="2"/>
  <c r="AJ10" i="2"/>
  <c r="AL11" i="2"/>
  <c r="AJ12" i="2"/>
  <c r="AL13" i="2"/>
  <c r="AJ14" i="2"/>
  <c r="AL15" i="2"/>
  <c r="AJ16" i="2"/>
  <c r="AL17" i="2"/>
  <c r="AJ18" i="2"/>
  <c r="AL19" i="2"/>
  <c r="AJ20" i="2"/>
  <c r="AL21" i="2"/>
  <c r="AJ22" i="2"/>
  <c r="AL23" i="2"/>
  <c r="AJ24" i="2"/>
  <c r="AL25" i="2"/>
  <c r="AJ26" i="2"/>
  <c r="AL27" i="2"/>
  <c r="AJ28" i="2"/>
  <c r="AL29" i="2"/>
  <c r="AJ30" i="2"/>
  <c r="AL31" i="2"/>
  <c r="AJ32" i="2"/>
  <c r="AL33" i="2"/>
  <c r="AJ9" i="2"/>
  <c r="AK34" i="2"/>
  <c r="AE34" i="2"/>
  <c r="AA34" i="2"/>
  <c r="S34" i="2"/>
  <c r="O34" i="2"/>
  <c r="K34" i="2"/>
  <c r="G34" i="2"/>
  <c r="V34" i="2"/>
  <c r="J34" i="2"/>
  <c r="AK25" i="2"/>
  <c r="AM26" i="2"/>
  <c r="AO27" i="2"/>
  <c r="AO29" i="2"/>
  <c r="AK31" i="2"/>
  <c r="AK33" i="2"/>
  <c r="P34" i="2"/>
  <c r="AO11" i="4"/>
  <c r="AO15" i="4"/>
  <c r="AO19" i="4"/>
  <c r="AO23" i="4"/>
  <c r="AO27" i="4"/>
  <c r="AO31" i="4"/>
  <c r="AM34" i="4"/>
  <c r="AC34" i="4"/>
  <c r="Y34" i="4"/>
  <c r="U34" i="4"/>
  <c r="Q34" i="4"/>
  <c r="M34" i="4"/>
  <c r="X33" i="4"/>
  <c r="P33" i="4"/>
  <c r="L33" i="4"/>
  <c r="H33" i="4"/>
  <c r="S32" i="4"/>
  <c r="O32" i="4"/>
  <c r="K32" i="4"/>
  <c r="G32" i="4"/>
  <c r="V31" i="4"/>
  <c r="R31" i="4"/>
  <c r="J31" i="4"/>
  <c r="F31" i="4"/>
  <c r="U30" i="4"/>
  <c r="Q30" i="4"/>
  <c r="M30" i="4"/>
  <c r="X29" i="4"/>
  <c r="P29" i="4"/>
  <c r="L29" i="4"/>
  <c r="H29" i="4"/>
  <c r="S28" i="4"/>
  <c r="O28" i="4"/>
  <c r="K28" i="4"/>
  <c r="G28" i="4"/>
  <c r="V27" i="4"/>
  <c r="R27" i="4"/>
  <c r="J27" i="4"/>
  <c r="F27" i="4"/>
  <c r="U26" i="4"/>
  <c r="Q26" i="4"/>
  <c r="M26" i="4"/>
  <c r="X25" i="4"/>
  <c r="P25" i="4"/>
  <c r="L25" i="4"/>
  <c r="H25" i="4"/>
  <c r="S24" i="4"/>
  <c r="O24" i="4"/>
  <c r="K24" i="4"/>
  <c r="G24" i="4"/>
  <c r="V23" i="4"/>
  <c r="R23" i="4"/>
  <c r="J23" i="4"/>
  <c r="F23" i="4"/>
  <c r="U22" i="4"/>
  <c r="Q22" i="4"/>
  <c r="M22" i="4"/>
  <c r="X21" i="4"/>
  <c r="P21" i="4"/>
  <c r="L21" i="4"/>
  <c r="H21" i="4"/>
  <c r="S20" i="4"/>
  <c r="O20" i="4"/>
  <c r="K20" i="4"/>
  <c r="G20" i="4"/>
  <c r="V19" i="4"/>
  <c r="R19" i="4"/>
  <c r="J19" i="4"/>
  <c r="F19" i="4"/>
  <c r="U18" i="4"/>
  <c r="Q18" i="4"/>
  <c r="M18" i="4"/>
  <c r="X17" i="4"/>
  <c r="P17" i="4"/>
  <c r="L17" i="4"/>
  <c r="H17" i="4"/>
  <c r="S16" i="4"/>
  <c r="O16" i="4"/>
  <c r="K16" i="4"/>
  <c r="G16" i="4"/>
  <c r="V15" i="4"/>
  <c r="R15" i="4"/>
  <c r="J15" i="4"/>
  <c r="F15" i="4"/>
  <c r="U14" i="4"/>
  <c r="Q14" i="4"/>
  <c r="M14" i="4"/>
  <c r="X13" i="4"/>
  <c r="P13" i="4"/>
  <c r="L13" i="4"/>
  <c r="H13" i="4"/>
  <c r="S12" i="4"/>
  <c r="O12" i="4"/>
  <c r="K12" i="4"/>
  <c r="G12" i="4"/>
  <c r="V11" i="4"/>
  <c r="R11" i="4"/>
  <c r="J11" i="4"/>
  <c r="F11" i="4"/>
  <c r="U10" i="4"/>
  <c r="Q10" i="4"/>
  <c r="M10" i="4"/>
  <c r="X9" i="4"/>
  <c r="P9" i="4"/>
  <c r="L9" i="4"/>
  <c r="H9" i="4"/>
  <c r="F12" i="2"/>
  <c r="F16" i="2"/>
  <c r="F20" i="2"/>
  <c r="F24" i="2"/>
  <c r="F28" i="2"/>
  <c r="F32" i="2"/>
  <c r="G31" i="2"/>
  <c r="G27" i="2"/>
  <c r="G23" i="2"/>
  <c r="G19" i="2"/>
  <c r="G15" i="2"/>
  <c r="G11" i="2"/>
  <c r="J12" i="2"/>
  <c r="J16" i="2"/>
  <c r="J20" i="2"/>
  <c r="J24" i="2"/>
  <c r="J28" i="2"/>
  <c r="J32" i="2"/>
  <c r="K11" i="2"/>
  <c r="K15" i="2"/>
  <c r="K19" i="2"/>
  <c r="K23" i="2"/>
  <c r="K27" i="2"/>
  <c r="K31" i="2"/>
  <c r="L10" i="2"/>
  <c r="L14" i="2"/>
  <c r="L18" i="2"/>
  <c r="L22" i="2"/>
  <c r="L26" i="2"/>
  <c r="L30" i="2"/>
  <c r="O11" i="2"/>
  <c r="O15" i="2"/>
  <c r="O19" i="2"/>
  <c r="O23" i="2"/>
  <c r="O27" i="2"/>
  <c r="O31" i="2"/>
  <c r="P32" i="2"/>
  <c r="P28" i="2"/>
  <c r="P24" i="2"/>
  <c r="P20" i="2"/>
  <c r="P16" i="2"/>
  <c r="P12" i="2"/>
  <c r="Q9" i="2"/>
  <c r="Q13" i="2"/>
  <c r="Q17" i="2"/>
  <c r="Q21" i="2"/>
  <c r="Q25" i="2"/>
  <c r="Q29" i="2"/>
  <c r="Q33" i="2"/>
  <c r="R12" i="2"/>
  <c r="R16" i="2"/>
  <c r="R20" i="2"/>
  <c r="R24" i="2"/>
  <c r="R28" i="2"/>
  <c r="R32" i="2"/>
  <c r="S11" i="2"/>
  <c r="S15" i="2"/>
  <c r="S19" i="2"/>
  <c r="S23" i="2"/>
  <c r="S27" i="2"/>
  <c r="S31" i="2"/>
  <c r="U9" i="2"/>
  <c r="U13" i="2"/>
  <c r="U17" i="2"/>
  <c r="U21" i="2"/>
  <c r="U25" i="2"/>
  <c r="U29" i="2"/>
  <c r="U33" i="2"/>
  <c r="V32" i="2"/>
  <c r="V30" i="2"/>
  <c r="V28" i="2"/>
  <c r="V26" i="2"/>
  <c r="V24" i="2"/>
  <c r="V22" i="2"/>
  <c r="V20" i="2"/>
  <c r="V18" i="2"/>
  <c r="V16" i="2"/>
  <c r="V14" i="2"/>
  <c r="V12" i="2"/>
  <c r="V10" i="2"/>
  <c r="X10" i="2"/>
  <c r="X14" i="2"/>
  <c r="X18" i="2"/>
  <c r="X22" i="2"/>
  <c r="X26" i="2"/>
  <c r="X30" i="2"/>
  <c r="Y9" i="2"/>
  <c r="Y13" i="2"/>
  <c r="Y17" i="2"/>
  <c r="Y21" i="2"/>
  <c r="Y25" i="2"/>
  <c r="Y29" i="2"/>
  <c r="Y33" i="2"/>
  <c r="Z12" i="2"/>
  <c r="Z16" i="2"/>
  <c r="Z20" i="2"/>
  <c r="Z24" i="2"/>
  <c r="Z28" i="2"/>
  <c r="Z32" i="2"/>
  <c r="AA10" i="2"/>
  <c r="AA12" i="2"/>
  <c r="AA14" i="2"/>
  <c r="AA16" i="2"/>
  <c r="AA18" i="2"/>
  <c r="AA20" i="2"/>
  <c r="AA22" i="2"/>
  <c r="AA24" i="2"/>
  <c r="AA26" i="2"/>
  <c r="AA28" i="2"/>
  <c r="AA30" i="2"/>
  <c r="AA32" i="2"/>
  <c r="AC9" i="2"/>
  <c r="AC13" i="2"/>
  <c r="AC17" i="2"/>
  <c r="AC21" i="2"/>
  <c r="AC25" i="2"/>
  <c r="AC29" i="2"/>
  <c r="AC33" i="2"/>
  <c r="AD30" i="2"/>
  <c r="AD26" i="2"/>
  <c r="AD22" i="2"/>
  <c r="AD18" i="2"/>
  <c r="AD14" i="2"/>
  <c r="AD10" i="2"/>
  <c r="AE11" i="2"/>
  <c r="AE15" i="2"/>
  <c r="AE19" i="2"/>
  <c r="AE23" i="2"/>
  <c r="AE27" i="2"/>
  <c r="AE31" i="2"/>
  <c r="AF11" i="2"/>
  <c r="AF15" i="2"/>
  <c r="AF19" i="2"/>
  <c r="AF23" i="2"/>
  <c r="AF27" i="2"/>
  <c r="AF31" i="2"/>
  <c r="AG10" i="2"/>
  <c r="AG14" i="2"/>
  <c r="AG18" i="2"/>
  <c r="AG22" i="2"/>
  <c r="AG26" i="2"/>
  <c r="AG30" i="2"/>
  <c r="AI9" i="2"/>
  <c r="AI11" i="2"/>
  <c r="AI13" i="2"/>
  <c r="AI15" i="2"/>
  <c r="AI17" i="2"/>
  <c r="AI19" i="2"/>
  <c r="AI21" i="2"/>
  <c r="AI23" i="2"/>
  <c r="AI25" i="2"/>
  <c r="AI27" i="2"/>
  <c r="AI29" i="2"/>
  <c r="AI31" i="2"/>
  <c r="AI33" i="2"/>
  <c r="AK10" i="2"/>
  <c r="AO10" i="2"/>
  <c r="AM11" i="2"/>
  <c r="AK12" i="2"/>
  <c r="AO12" i="2"/>
  <c r="AM13" i="2"/>
  <c r="AK14" i="2"/>
  <c r="AO14" i="2"/>
  <c r="AM15" i="2"/>
  <c r="AK16" i="2"/>
  <c r="AO16" i="2"/>
  <c r="AM17" i="2"/>
  <c r="AK18" i="2"/>
  <c r="AO18" i="2"/>
  <c r="AM19" i="2"/>
  <c r="AK20" i="2"/>
  <c r="AO20" i="2"/>
  <c r="AM21" i="2"/>
  <c r="AK22" i="2"/>
  <c r="AO22" i="2"/>
  <c r="AM23" i="2"/>
  <c r="AK24" i="2"/>
  <c r="AO24" i="2"/>
  <c r="AM25" i="2"/>
  <c r="AK26" i="2"/>
  <c r="AO26" i="2"/>
  <c r="AM27" i="2"/>
  <c r="AK28" i="2"/>
  <c r="AO28" i="2"/>
  <c r="AM29" i="2"/>
  <c r="AK30" i="2"/>
  <c r="AO30" i="2"/>
  <c r="AM31" i="2"/>
  <c r="AK32" i="2"/>
  <c r="AO32" i="2"/>
  <c r="AM33" i="2"/>
  <c r="AK9" i="2"/>
  <c r="AO9" i="2"/>
  <c r="AJ34" i="2"/>
  <c r="AD34" i="2"/>
  <c r="Z34" i="2"/>
  <c r="R34" i="2"/>
  <c r="F34" i="2"/>
  <c r="AO25" i="2"/>
  <c r="AK27" i="2"/>
  <c r="AM28" i="2"/>
  <c r="AM30" i="2"/>
  <c r="AO31" i="2"/>
  <c r="AO33" i="2"/>
  <c r="L34" i="2"/>
  <c r="AO12" i="4"/>
  <c r="AO16" i="4"/>
  <c r="AO20" i="4"/>
  <c r="AO24" i="4"/>
  <c r="AO28" i="4"/>
  <c r="AO32" i="4"/>
  <c r="AL34" i="4"/>
  <c r="AG34" i="4"/>
  <c r="X34" i="4"/>
  <c r="P34" i="4"/>
  <c r="L34" i="4"/>
  <c r="H34" i="4"/>
  <c r="S33" i="4"/>
  <c r="O33" i="4"/>
  <c r="K33" i="4"/>
  <c r="G33" i="4"/>
  <c r="V32" i="4"/>
  <c r="R32" i="4"/>
  <c r="J32" i="4"/>
  <c r="F32" i="4"/>
  <c r="U31" i="4"/>
  <c r="Q31" i="4"/>
  <c r="M31" i="4"/>
  <c r="X30" i="4"/>
  <c r="P30" i="4"/>
  <c r="L30" i="4"/>
  <c r="H30" i="4"/>
  <c r="S29" i="4"/>
  <c r="O29" i="4"/>
  <c r="K29" i="4"/>
  <c r="G29" i="4"/>
  <c r="V28" i="4"/>
  <c r="R28" i="4"/>
  <c r="J28" i="4"/>
  <c r="F28" i="4"/>
  <c r="U27" i="4"/>
  <c r="Q27" i="4"/>
  <c r="M27" i="4"/>
  <c r="X26" i="4"/>
  <c r="P26" i="4"/>
  <c r="L26" i="4"/>
  <c r="H26" i="4"/>
  <c r="S25" i="4"/>
  <c r="O25" i="4"/>
  <c r="K25" i="4"/>
  <c r="G25" i="4"/>
  <c r="V24" i="4"/>
  <c r="R24" i="4"/>
  <c r="J24" i="4"/>
  <c r="F24" i="4"/>
  <c r="U23" i="4"/>
  <c r="Q23" i="4"/>
  <c r="M23" i="4"/>
  <c r="X22" i="4"/>
  <c r="P22" i="4"/>
  <c r="L22" i="4"/>
  <c r="H22" i="4"/>
  <c r="S21" i="4"/>
  <c r="O21" i="4"/>
  <c r="K21" i="4"/>
  <c r="G21" i="4"/>
  <c r="V20" i="4"/>
  <c r="R20" i="4"/>
  <c r="J20" i="4"/>
  <c r="F20" i="4"/>
  <c r="U19" i="4"/>
  <c r="Q19" i="4"/>
  <c r="M19" i="4"/>
  <c r="X18" i="4"/>
  <c r="P18" i="4"/>
  <c r="L18" i="4"/>
  <c r="H18" i="4"/>
  <c r="S17" i="4"/>
  <c r="O17" i="4"/>
  <c r="K17" i="4"/>
  <c r="G17" i="4"/>
  <c r="V16" i="4"/>
  <c r="R16" i="4"/>
  <c r="J16" i="4"/>
  <c r="F16" i="4"/>
  <c r="U15" i="4"/>
  <c r="Q15" i="4"/>
  <c r="M15" i="4"/>
  <c r="X14" i="4"/>
  <c r="P14" i="4"/>
  <c r="L14" i="4"/>
  <c r="H14" i="4"/>
  <c r="S13" i="4"/>
  <c r="O13" i="4"/>
  <c r="K13" i="4"/>
  <c r="G13" i="4"/>
  <c r="V12" i="4"/>
  <c r="R12" i="4"/>
  <c r="J12" i="4"/>
  <c r="F12" i="4"/>
  <c r="U11" i="4"/>
  <c r="Q11" i="4"/>
  <c r="M11" i="4"/>
  <c r="X10" i="4"/>
  <c r="P10" i="4"/>
  <c r="L10" i="4"/>
  <c r="H10" i="4"/>
  <c r="S9" i="4"/>
  <c r="O9" i="4"/>
  <c r="K9" i="4"/>
  <c r="G9" i="4"/>
  <c r="F9" i="2"/>
  <c r="F13" i="2"/>
  <c r="F17" i="2"/>
  <c r="F21" i="2"/>
  <c r="F25" i="2"/>
  <c r="F29" i="2"/>
  <c r="F33" i="2"/>
  <c r="G30" i="2"/>
  <c r="G26" i="2"/>
  <c r="G22" i="2"/>
  <c r="G18" i="2"/>
  <c r="G14" i="2"/>
  <c r="G10" i="2"/>
  <c r="H10" i="2"/>
  <c r="H12" i="2"/>
  <c r="H14" i="2"/>
  <c r="H16" i="2"/>
  <c r="H18" i="2"/>
  <c r="H20" i="2"/>
  <c r="H22" i="2"/>
  <c r="H24" i="2"/>
  <c r="H26" i="2"/>
  <c r="H28" i="2"/>
  <c r="H30" i="2"/>
  <c r="H32" i="2"/>
  <c r="J9" i="2"/>
  <c r="J13" i="2"/>
  <c r="J17" i="2"/>
  <c r="J21" i="2"/>
  <c r="J25" i="2"/>
  <c r="J29" i="2"/>
  <c r="J33" i="2"/>
  <c r="K12" i="2"/>
  <c r="K16" i="2"/>
  <c r="K20" i="2"/>
  <c r="K24" i="2"/>
  <c r="K28" i="2"/>
  <c r="K32" i="2"/>
  <c r="L11" i="2"/>
  <c r="L15" i="2"/>
  <c r="L19" i="2"/>
  <c r="L23" i="2"/>
  <c r="L27" i="2"/>
  <c r="L31" i="2"/>
  <c r="M33" i="2"/>
  <c r="M31" i="2"/>
  <c r="M29" i="2"/>
  <c r="M27" i="2"/>
  <c r="M25" i="2"/>
  <c r="M23" i="2"/>
  <c r="M21" i="2"/>
  <c r="M19" i="2"/>
  <c r="M17" i="2"/>
  <c r="M15" i="2"/>
  <c r="M13" i="2"/>
  <c r="M11" i="2"/>
  <c r="M9" i="2"/>
  <c r="O12" i="2"/>
  <c r="O16" i="2"/>
  <c r="O20" i="2"/>
  <c r="O24" i="2"/>
  <c r="O28" i="2"/>
  <c r="O32" i="2"/>
  <c r="P31" i="2"/>
  <c r="P27" i="2"/>
  <c r="P23" i="2"/>
  <c r="P19" i="2"/>
  <c r="P15" i="2"/>
  <c r="P11" i="2"/>
  <c r="Q10" i="2"/>
  <c r="Q14" i="2"/>
  <c r="Q18" i="2"/>
  <c r="Q22" i="2"/>
  <c r="Q26" i="2"/>
  <c r="Q30" i="2"/>
  <c r="R9" i="2"/>
  <c r="R13" i="2"/>
  <c r="R17" i="2"/>
  <c r="R21" i="2"/>
  <c r="R25" i="2"/>
  <c r="R29" i="2"/>
  <c r="R33" i="2"/>
  <c r="S12" i="2"/>
  <c r="S16" i="2"/>
  <c r="S20" i="2"/>
  <c r="S24" i="2"/>
  <c r="S28" i="2"/>
  <c r="S32" i="2"/>
  <c r="U10" i="2"/>
  <c r="U14" i="2"/>
  <c r="U18" i="2"/>
  <c r="U22" i="2"/>
  <c r="U26" i="2"/>
  <c r="U30" i="2"/>
  <c r="X11" i="2"/>
  <c r="X15" i="2"/>
  <c r="X19" i="2"/>
  <c r="X23" i="2"/>
  <c r="X27" i="2"/>
  <c r="X31" i="2"/>
  <c r="Y10" i="2"/>
  <c r="Y14" i="2"/>
  <c r="Y18" i="2"/>
  <c r="Y22" i="2"/>
  <c r="Y26" i="2"/>
  <c r="Y30" i="2"/>
  <c r="Z9" i="2"/>
  <c r="Z13" i="2"/>
  <c r="Z17" i="2"/>
  <c r="Z21" i="2"/>
  <c r="Z25" i="2"/>
  <c r="Z29" i="2"/>
  <c r="Z33" i="2"/>
  <c r="AC10" i="2"/>
  <c r="AC14" i="2"/>
  <c r="AC18" i="2"/>
  <c r="AC22" i="2"/>
  <c r="AC26" i="2"/>
  <c r="AC30" i="2"/>
  <c r="AD33" i="2"/>
  <c r="AD29" i="2"/>
  <c r="AD25" i="2"/>
  <c r="AD21" i="2"/>
  <c r="AD17" i="2"/>
  <c r="AD13" i="2"/>
  <c r="AD9" i="2"/>
  <c r="AE12" i="2"/>
  <c r="AE16" i="2"/>
  <c r="AE20" i="2"/>
  <c r="AE24" i="2"/>
  <c r="AE28" i="2"/>
  <c r="AE32" i="2"/>
  <c r="AF12" i="2"/>
  <c r="AF16" i="2"/>
  <c r="AF20" i="2"/>
  <c r="AF24" i="2"/>
  <c r="AF28" i="2"/>
  <c r="AF32" i="2"/>
  <c r="AG11" i="2"/>
  <c r="AG15" i="2"/>
  <c r="AG19" i="2"/>
  <c r="AG23" i="2"/>
  <c r="AG27" i="2"/>
  <c r="AG31" i="2"/>
  <c r="AG9" i="2"/>
  <c r="AL10" i="2"/>
  <c r="AJ11" i="2"/>
  <c r="AL12" i="2"/>
  <c r="AJ13" i="2"/>
  <c r="AL14" i="2"/>
  <c r="AJ15" i="2"/>
  <c r="AL16" i="2"/>
  <c r="AJ17" i="2"/>
  <c r="AL18" i="2"/>
  <c r="AJ19" i="2"/>
  <c r="AL20" i="2"/>
  <c r="AJ21" i="2"/>
  <c r="AL22" i="2"/>
  <c r="AJ23" i="2"/>
  <c r="AL24" i="2"/>
  <c r="AJ25" i="2"/>
  <c r="AL26" i="2"/>
  <c r="AJ27" i="2"/>
  <c r="AL28" i="2"/>
  <c r="AJ29" i="2"/>
  <c r="AL30" i="2"/>
  <c r="AJ31" i="2"/>
  <c r="AL32" i="2"/>
  <c r="AJ33" i="2"/>
  <c r="AL9" i="2"/>
  <c r="AO34" i="2"/>
  <c r="AI34" i="2"/>
  <c r="AC34" i="2"/>
  <c r="Y34" i="2"/>
  <c r="U34" i="2"/>
  <c r="Q34" i="2"/>
  <c r="M34" i="2"/>
  <c r="AM24" i="2"/>
  <c r="AK29" i="2"/>
  <c r="AM32" i="2"/>
  <c r="AM9" i="2"/>
  <c r="X34" i="2"/>
  <c r="H34" i="2"/>
  <c r="AO13" i="4"/>
  <c r="AO17" i="4"/>
  <c r="AO21" i="4"/>
  <c r="AO25" i="4"/>
  <c r="AO29" i="4"/>
  <c r="AO33" i="4"/>
  <c r="AJ34" i="4"/>
  <c r="AE34" i="4"/>
  <c r="AA34" i="4"/>
  <c r="S34" i="4"/>
  <c r="O34" i="4"/>
  <c r="K34" i="4"/>
  <c r="G34" i="4"/>
  <c r="V33" i="4"/>
  <c r="R33" i="4"/>
  <c r="J33" i="4"/>
  <c r="F33" i="4"/>
  <c r="U32" i="4"/>
  <c r="Q32" i="4"/>
  <c r="M32" i="4"/>
  <c r="X31" i="4"/>
  <c r="P31" i="4"/>
  <c r="L31" i="4"/>
  <c r="H31" i="4"/>
  <c r="S30" i="4"/>
  <c r="O30" i="4"/>
  <c r="K30" i="4"/>
  <c r="G30" i="4"/>
  <c r="V29" i="4"/>
  <c r="R29" i="4"/>
  <c r="J29" i="4"/>
  <c r="F29" i="4"/>
  <c r="U28" i="4"/>
  <c r="Q28" i="4"/>
  <c r="M28" i="4"/>
  <c r="X27" i="4"/>
  <c r="P27" i="4"/>
  <c r="L27" i="4"/>
  <c r="H27" i="4"/>
  <c r="S26" i="4"/>
  <c r="O26" i="4"/>
  <c r="K26" i="4"/>
  <c r="G26" i="4"/>
  <c r="V25" i="4"/>
  <c r="R25" i="4"/>
  <c r="J25" i="4"/>
  <c r="F25" i="4"/>
  <c r="U24" i="4"/>
  <c r="Q24" i="4"/>
  <c r="M24" i="4"/>
  <c r="X23" i="4"/>
  <c r="P23" i="4"/>
  <c r="L23" i="4"/>
  <c r="H23" i="4"/>
  <c r="S22" i="4"/>
  <c r="O22" i="4"/>
  <c r="K22" i="4"/>
  <c r="G22" i="4"/>
  <c r="V21" i="4"/>
  <c r="R21" i="4"/>
  <c r="J21" i="4"/>
  <c r="F21" i="4"/>
  <c r="U20" i="4"/>
  <c r="Q20" i="4"/>
  <c r="M20" i="4"/>
  <c r="X19" i="4"/>
  <c r="P19" i="4"/>
  <c r="L19" i="4"/>
  <c r="H19" i="4"/>
  <c r="S18" i="4"/>
  <c r="O18" i="4"/>
  <c r="K18" i="4"/>
  <c r="G18" i="4"/>
  <c r="V17" i="4"/>
  <c r="R17" i="4"/>
  <c r="J17" i="4"/>
  <c r="F17" i="4"/>
  <c r="U16" i="4"/>
  <c r="Q16" i="4"/>
  <c r="M16" i="4"/>
  <c r="X15" i="4"/>
  <c r="P15" i="4"/>
  <c r="L15" i="4"/>
  <c r="H15" i="4"/>
  <c r="S14" i="4"/>
  <c r="O14" i="4"/>
  <c r="K14" i="4"/>
  <c r="G14" i="4"/>
  <c r="V13" i="4"/>
  <c r="R13" i="4"/>
  <c r="J13" i="4"/>
  <c r="F13" i="4"/>
  <c r="U12" i="4"/>
  <c r="Q12" i="4"/>
  <c r="M12" i="4"/>
  <c r="X11" i="4"/>
  <c r="P11" i="4"/>
  <c r="L11" i="4"/>
  <c r="H11" i="4"/>
  <c r="S10" i="4"/>
  <c r="O10" i="4"/>
  <c r="K10" i="4"/>
  <c r="G10" i="4"/>
  <c r="V9" i="4"/>
  <c r="R9" i="4"/>
  <c r="J9" i="4"/>
  <c r="F9" i="4"/>
  <c r="F10" i="2"/>
  <c r="F14" i="2"/>
  <c r="F18" i="2"/>
  <c r="F22" i="2"/>
  <c r="F26" i="2"/>
  <c r="F30" i="2"/>
  <c r="G33" i="2"/>
  <c r="G29" i="2"/>
  <c r="G25" i="2"/>
  <c r="G21" i="2"/>
  <c r="G17" i="2"/>
  <c r="G13" i="2"/>
  <c r="G9" i="2"/>
  <c r="J10" i="2"/>
  <c r="J14" i="2"/>
  <c r="J18" i="2"/>
  <c r="J22" i="2"/>
  <c r="J26" i="2"/>
  <c r="J30" i="2"/>
  <c r="K9" i="2"/>
  <c r="K13" i="2"/>
  <c r="K17" i="2"/>
  <c r="K21" i="2"/>
  <c r="K25" i="2"/>
  <c r="K29" i="2"/>
  <c r="K33" i="2"/>
  <c r="L12" i="2"/>
  <c r="L16" i="2"/>
  <c r="L20" i="2"/>
  <c r="L24" i="2"/>
  <c r="L28" i="2"/>
  <c r="L32" i="2"/>
  <c r="O9" i="2"/>
  <c r="O13" i="2"/>
  <c r="O17" i="2"/>
  <c r="O21" i="2"/>
  <c r="O25" i="2"/>
  <c r="O29" i="2"/>
  <c r="O33" i="2"/>
  <c r="P30" i="2"/>
  <c r="P26" i="2"/>
  <c r="P22" i="2"/>
  <c r="P18" i="2"/>
  <c r="P14" i="2"/>
  <c r="P10" i="2"/>
  <c r="Q11" i="2"/>
  <c r="Q15" i="2"/>
  <c r="Q19" i="2"/>
  <c r="Q23" i="2"/>
  <c r="Q27" i="2"/>
  <c r="Q31" i="2"/>
  <c r="R10" i="2"/>
  <c r="R14" i="2"/>
  <c r="R18" i="2"/>
  <c r="R22" i="2"/>
  <c r="R26" i="2"/>
  <c r="R30" i="2"/>
  <c r="S9" i="2"/>
  <c r="S13" i="2"/>
  <c r="S17" i="2"/>
  <c r="S21" i="2"/>
  <c r="S25" i="2"/>
  <c r="S29" i="2"/>
  <c r="S33" i="2"/>
  <c r="U11" i="2"/>
  <c r="U15" i="2"/>
  <c r="U19" i="2"/>
  <c r="U23" i="2"/>
  <c r="U27" i="2"/>
  <c r="U31" i="2"/>
  <c r="V33" i="2"/>
  <c r="V31" i="2"/>
  <c r="V29" i="2"/>
  <c r="V27" i="2"/>
  <c r="V25" i="2"/>
  <c r="V23" i="2"/>
  <c r="V21" i="2"/>
  <c r="V19" i="2"/>
  <c r="V17" i="2"/>
  <c r="V15" i="2"/>
  <c r="V13" i="2"/>
  <c r="V11" i="2"/>
  <c r="V9" i="2"/>
  <c r="X12" i="2"/>
  <c r="X16" i="2"/>
  <c r="X20" i="2"/>
  <c r="X24" i="2"/>
  <c r="X28" i="2"/>
  <c r="X32" i="2"/>
  <c r="Y11" i="2"/>
  <c r="Y15" i="2"/>
  <c r="Y19" i="2"/>
  <c r="Y23" i="2"/>
  <c r="Y27" i="2"/>
  <c r="Y31" i="2"/>
  <c r="Z10" i="2"/>
  <c r="Z14" i="2"/>
  <c r="Z18" i="2"/>
  <c r="Z22" i="2"/>
  <c r="Z26" i="2"/>
  <c r="Z30" i="2"/>
  <c r="AA9" i="2"/>
  <c r="AA11" i="2"/>
  <c r="AA13" i="2"/>
  <c r="AA15" i="2"/>
  <c r="AA17" i="2"/>
  <c r="AA19" i="2"/>
  <c r="AA21" i="2"/>
  <c r="AA23" i="2"/>
  <c r="AA25" i="2"/>
  <c r="AA27" i="2"/>
  <c r="AA29" i="2"/>
  <c r="AA31" i="2"/>
  <c r="AA33" i="2"/>
  <c r="AC11" i="2"/>
  <c r="AC15" i="2"/>
  <c r="AC19" i="2"/>
  <c r="AC23" i="2"/>
  <c r="AC27" i="2"/>
  <c r="AC31" i="2"/>
  <c r="AD32" i="2"/>
  <c r="AD28" i="2"/>
  <c r="AD24" i="2"/>
  <c r="AD20" i="2"/>
  <c r="AD16" i="2"/>
  <c r="AD12" i="2"/>
  <c r="AE9" i="2"/>
  <c r="AE13" i="2"/>
  <c r="AE17" i="2"/>
  <c r="AE21" i="2"/>
  <c r="AE25" i="2"/>
  <c r="AE29" i="2"/>
  <c r="AE33" i="2"/>
  <c r="AF13" i="2"/>
  <c r="AF17" i="2"/>
  <c r="AF21" i="2"/>
  <c r="AF25" i="2"/>
  <c r="AF29" i="2"/>
  <c r="AF33" i="2"/>
  <c r="AG12" i="2"/>
  <c r="AG16" i="2"/>
  <c r="AG20" i="2"/>
  <c r="AG24" i="2"/>
  <c r="AG28" i="2"/>
  <c r="AG32" i="2"/>
  <c r="AI10" i="2"/>
  <c r="AI12" i="2"/>
  <c r="AI14" i="2"/>
  <c r="AI16" i="2"/>
  <c r="AI18" i="2"/>
  <c r="AI20" i="2"/>
  <c r="AI22" i="2"/>
  <c r="AI24" i="2"/>
  <c r="AI26" i="2"/>
  <c r="AI28" i="2"/>
  <c r="AI30" i="2"/>
  <c r="AI32" i="2"/>
  <c r="AM10" i="2"/>
  <c r="AK11" i="2"/>
  <c r="AO11" i="2"/>
  <c r="AM12" i="2"/>
  <c r="AK13" i="2"/>
  <c r="AO13" i="2"/>
  <c r="AM14" i="2"/>
  <c r="AK15" i="2"/>
  <c r="AO15" i="2"/>
  <c r="AM16" i="2"/>
  <c r="AK17" i="2"/>
  <c r="AO17" i="2"/>
  <c r="AM18" i="2"/>
  <c r="AK19" i="2"/>
  <c r="AO19" i="2"/>
  <c r="AM20" i="2"/>
  <c r="AK21" i="2"/>
  <c r="AO21" i="2"/>
  <c r="AM22" i="2"/>
  <c r="AK23" i="2"/>
  <c r="AO23" i="2"/>
  <c r="B79" i="20"/>
  <c r="B78" i="20"/>
  <c r="B77" i="20"/>
  <c r="B76" i="20"/>
  <c r="B75" i="20"/>
  <c r="B74" i="20"/>
  <c r="B73" i="20"/>
  <c r="B72" i="20"/>
  <c r="B71" i="20"/>
  <c r="B70" i="20"/>
  <c r="B69" i="20"/>
  <c r="B68" i="20"/>
  <c r="B67" i="20"/>
  <c r="B66" i="20"/>
  <c r="B65" i="20"/>
  <c r="B64" i="20"/>
  <c r="B63" i="20"/>
  <c r="B62" i="20"/>
  <c r="B61" i="20"/>
  <c r="B60" i="20"/>
  <c r="B59" i="20"/>
  <c r="B58" i="20"/>
  <c r="B57" i="20"/>
  <c r="B56" i="20"/>
  <c r="B55" i="20"/>
  <c r="B54" i="20"/>
  <c r="B53" i="20"/>
  <c r="B52" i="20"/>
  <c r="B51" i="20"/>
  <c r="B50" i="20"/>
  <c r="B49" i="20"/>
  <c r="B48" i="20"/>
  <c r="B47" i="20"/>
  <c r="B46" i="20"/>
  <c r="B45" i="20"/>
  <c r="B44" i="20"/>
  <c r="B43" i="20"/>
  <c r="B42" i="20"/>
  <c r="B41" i="20"/>
  <c r="B40" i="20"/>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4" i="20"/>
  <c r="B13" i="20"/>
  <c r="B12" i="20"/>
  <c r="B11" i="20"/>
  <c r="B10" i="20"/>
  <c r="B9" i="20"/>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33" i="12"/>
  <c r="B32" i="12"/>
  <c r="B31" i="12"/>
  <c r="B30" i="12"/>
  <c r="B29" i="12"/>
  <c r="B28" i="12"/>
  <c r="B27" i="12"/>
  <c r="B26" i="12"/>
  <c r="B25" i="12"/>
  <c r="B24" i="12"/>
  <c r="B23" i="12"/>
  <c r="B22" i="12"/>
  <c r="B21" i="12"/>
  <c r="B20" i="12"/>
  <c r="B19" i="12"/>
  <c r="B18" i="12"/>
  <c r="B17" i="12"/>
  <c r="B16" i="12"/>
  <c r="B15" i="12"/>
  <c r="B14" i="12"/>
  <c r="B13" i="12"/>
  <c r="B12" i="12"/>
  <c r="B11" i="12"/>
  <c r="B10" i="12"/>
  <c r="B9" i="12"/>
  <c r="B33" i="11"/>
  <c r="B32" i="11"/>
  <c r="B31" i="11"/>
  <c r="B30" i="11"/>
  <c r="B29" i="11"/>
  <c r="B28" i="11"/>
  <c r="B27" i="11"/>
  <c r="B26" i="11"/>
  <c r="B25" i="11"/>
  <c r="B24" i="11"/>
  <c r="B23" i="11"/>
  <c r="B22" i="11"/>
  <c r="B21" i="11"/>
  <c r="B20" i="11"/>
  <c r="B19" i="11"/>
  <c r="B18" i="11"/>
  <c r="B17" i="11"/>
  <c r="B16" i="11"/>
  <c r="B15" i="11"/>
  <c r="B14" i="11"/>
  <c r="B13" i="11"/>
  <c r="B12" i="11"/>
  <c r="B11" i="11"/>
  <c r="B10" i="11"/>
  <c r="B9" i="11"/>
  <c r="B10" i="10"/>
  <c r="B11" i="10"/>
  <c r="B12" i="10"/>
  <c r="B13" i="10"/>
  <c r="B14" i="10"/>
  <c r="B15" i="10"/>
  <c r="B16" i="10"/>
  <c r="B17" i="10"/>
  <c r="B18" i="10"/>
  <c r="B19" i="10"/>
  <c r="B20" i="10"/>
  <c r="B21" i="10"/>
  <c r="B22" i="10"/>
  <c r="B23" i="10"/>
  <c r="B24" i="10"/>
  <c r="B25" i="10"/>
  <c r="B26" i="10"/>
  <c r="B27" i="10"/>
  <c r="B28" i="10"/>
  <c r="B29" i="10"/>
  <c r="B30" i="10"/>
  <c r="B31" i="10"/>
  <c r="B32" i="10"/>
  <c r="B33" i="10"/>
  <c r="B9" i="10"/>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D9" i="9" s="1"/>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D12" i="8" s="1"/>
  <c r="B11" i="8"/>
  <c r="B10" i="8"/>
  <c r="B9" i="8"/>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9" i="7"/>
  <c r="D9" i="7" s="1"/>
  <c r="E11" i="8" l="1"/>
  <c r="D11" i="8"/>
  <c r="E9" i="10"/>
  <c r="AK9" i="6"/>
  <c r="AM9" i="6"/>
  <c r="AO9" i="6"/>
  <c r="AM15" i="6"/>
  <c r="AP15" i="6"/>
  <c r="AT21" i="6"/>
  <c r="AN21" i="6"/>
  <c r="AN11" i="6"/>
  <c r="AO11" i="6"/>
  <c r="AK19" i="6"/>
  <c r="AO19" i="6"/>
  <c r="AQ19" i="6"/>
  <c r="AM13" i="6"/>
  <c r="AO13" i="6"/>
  <c r="AO17" i="6"/>
  <c r="AR17" i="6"/>
  <c r="AN23" i="6"/>
  <c r="AO23" i="6"/>
  <c r="AK25" i="6"/>
  <c r="AP9" i="6"/>
  <c r="AQ9" i="6"/>
  <c r="AK15" i="6"/>
  <c r="AO15" i="6"/>
  <c r="AQ15" i="6"/>
  <c r="AU21" i="6"/>
  <c r="AR21" i="6"/>
  <c r="AR11" i="6"/>
  <c r="AT11" i="6"/>
  <c r="AN19" i="6"/>
  <c r="AT19" i="6"/>
  <c r="AK13" i="6"/>
  <c r="AQ13" i="6"/>
  <c r="AU13" i="6"/>
  <c r="AM17" i="6"/>
  <c r="AT17" i="6"/>
  <c r="AR23" i="6"/>
  <c r="AT23" i="6"/>
  <c r="AP25" i="6"/>
  <c r="AN25" i="6"/>
  <c r="AO12" i="6"/>
  <c r="AR12" i="6"/>
  <c r="AM12" i="6"/>
  <c r="AK18" i="6"/>
  <c r="AP18" i="6"/>
  <c r="AN24" i="6"/>
  <c r="AT24" i="6"/>
  <c r="AU9" i="6"/>
  <c r="AN9" i="6"/>
  <c r="AN15" i="6"/>
  <c r="AT15" i="6"/>
  <c r="AK21" i="6"/>
  <c r="AM21" i="6"/>
  <c r="AO21" i="6"/>
  <c r="AQ11" i="6"/>
  <c r="AU11" i="6"/>
  <c r="AR19" i="6"/>
  <c r="AU19" i="6"/>
  <c r="AP13" i="6"/>
  <c r="AN13" i="6"/>
  <c r="AK17" i="6"/>
  <c r="AQ17" i="6"/>
  <c r="AU17" i="6"/>
  <c r="AQ23" i="6"/>
  <c r="AU23" i="6"/>
  <c r="AT25" i="6"/>
  <c r="AR25" i="6"/>
  <c r="AQ12" i="6"/>
  <c r="AK12" i="6"/>
  <c r="AT18" i="6"/>
  <c r="AO18" i="6"/>
  <c r="AR18" i="6"/>
  <c r="AP24" i="6"/>
  <c r="AU24" i="6"/>
  <c r="AO25" i="6"/>
  <c r="AN12" i="6"/>
  <c r="AT12" i="6"/>
  <c r="AU18" i="6"/>
  <c r="AQ18" i="6"/>
  <c r="AO24" i="6"/>
  <c r="AR24" i="6"/>
  <c r="AM24" i="6"/>
  <c r="AQ25" i="6"/>
  <c r="AU25" i="6"/>
  <c r="AP12" i="6"/>
  <c r="AU12" i="6"/>
  <c r="AN18" i="6"/>
  <c r="AM18" i="6"/>
  <c r="AQ24" i="6"/>
  <c r="AT9" i="6"/>
  <c r="AR9" i="6"/>
  <c r="AR15" i="6"/>
  <c r="AU15" i="6"/>
  <c r="AP21" i="6"/>
  <c r="AQ21" i="6"/>
  <c r="AK11" i="6"/>
  <c r="AM11" i="6"/>
  <c r="AP11" i="6"/>
  <c r="AM19" i="6"/>
  <c r="AP19" i="6"/>
  <c r="AT13" i="6"/>
  <c r="AR13" i="6"/>
  <c r="AP17" i="6"/>
  <c r="AN17" i="6"/>
  <c r="AK23" i="6"/>
  <c r="AM23" i="6"/>
  <c r="AP23" i="6"/>
  <c r="AM25" i="6"/>
  <c r="AK24" i="6"/>
  <c r="I16" i="24"/>
  <c r="AJ12" i="6"/>
  <c r="AJ18" i="6"/>
  <c r="AJ24" i="6"/>
  <c r="AJ9" i="6"/>
  <c r="AI25" i="6"/>
  <c r="AD25" i="6"/>
  <c r="Z25" i="6"/>
  <c r="V25" i="6"/>
  <c r="R25" i="6"/>
  <c r="N25" i="6"/>
  <c r="I25" i="6"/>
  <c r="AI24" i="6"/>
  <c r="AD24" i="6"/>
  <c r="Z24" i="6"/>
  <c r="V24" i="6"/>
  <c r="R24" i="6"/>
  <c r="N24" i="6"/>
  <c r="I24" i="6"/>
  <c r="AI23" i="6"/>
  <c r="AD23" i="6"/>
  <c r="Z23" i="6"/>
  <c r="V23" i="6"/>
  <c r="R23" i="6"/>
  <c r="N23" i="6"/>
  <c r="I23" i="6"/>
  <c r="AI21" i="6"/>
  <c r="AD21" i="6"/>
  <c r="Z21" i="6"/>
  <c r="V21" i="6"/>
  <c r="R21" i="6"/>
  <c r="N21" i="6"/>
  <c r="I21" i="6"/>
  <c r="AI19" i="6"/>
  <c r="AD19" i="6"/>
  <c r="Z19" i="6"/>
  <c r="V19" i="6"/>
  <c r="R19" i="6"/>
  <c r="N19" i="6"/>
  <c r="I19" i="6"/>
  <c r="AI18" i="6"/>
  <c r="AD18" i="6"/>
  <c r="Z18" i="6"/>
  <c r="V18" i="6"/>
  <c r="R18" i="6"/>
  <c r="N18" i="6"/>
  <c r="I18" i="6"/>
  <c r="AI17" i="6"/>
  <c r="AD17" i="6"/>
  <c r="Z17" i="6"/>
  <c r="V17" i="6"/>
  <c r="R17" i="6"/>
  <c r="N17" i="6"/>
  <c r="I17" i="6"/>
  <c r="AI15" i="6"/>
  <c r="AD15" i="6"/>
  <c r="Z15" i="6"/>
  <c r="V15" i="6"/>
  <c r="R15" i="6"/>
  <c r="N15" i="6"/>
  <c r="I15" i="6"/>
  <c r="AI13" i="6"/>
  <c r="AD13" i="6"/>
  <c r="Z13" i="6"/>
  <c r="V13" i="6"/>
  <c r="R13" i="6"/>
  <c r="N13" i="6"/>
  <c r="I13" i="6"/>
  <c r="AI12" i="6"/>
  <c r="AH25" i="6"/>
  <c r="AC25" i="6"/>
  <c r="Y25" i="6"/>
  <c r="U25" i="6"/>
  <c r="Q25" i="6"/>
  <c r="M25" i="6"/>
  <c r="H25" i="6"/>
  <c r="AH24" i="6"/>
  <c r="AC24" i="6"/>
  <c r="Y24" i="6"/>
  <c r="U24" i="6"/>
  <c r="Q24" i="6"/>
  <c r="M24" i="6"/>
  <c r="H24" i="6"/>
  <c r="AH23" i="6"/>
  <c r="AC23" i="6"/>
  <c r="Y23" i="6"/>
  <c r="U23" i="6"/>
  <c r="Q23" i="6"/>
  <c r="M23" i="6"/>
  <c r="H23" i="6"/>
  <c r="AH21" i="6"/>
  <c r="AC21" i="6"/>
  <c r="Y21" i="6"/>
  <c r="U21" i="6"/>
  <c r="Q21" i="6"/>
  <c r="M21" i="6"/>
  <c r="H21" i="6"/>
  <c r="AH19" i="6"/>
  <c r="AC19" i="6"/>
  <c r="Y19" i="6"/>
  <c r="U19" i="6"/>
  <c r="Q19" i="6"/>
  <c r="M19" i="6"/>
  <c r="H19" i="6"/>
  <c r="AH18" i="6"/>
  <c r="AC18" i="6"/>
  <c r="Y18" i="6"/>
  <c r="U18" i="6"/>
  <c r="Q18" i="6"/>
  <c r="M18" i="6"/>
  <c r="H18" i="6"/>
  <c r="AH17" i="6"/>
  <c r="AC17" i="6"/>
  <c r="Y17" i="6"/>
  <c r="U17" i="6"/>
  <c r="Q17" i="6"/>
  <c r="M17" i="6"/>
  <c r="H17" i="6"/>
  <c r="AH15" i="6"/>
  <c r="AC15" i="6"/>
  <c r="Y15" i="6"/>
  <c r="U15" i="6"/>
  <c r="Q15" i="6"/>
  <c r="M15" i="6"/>
  <c r="H15" i="6"/>
  <c r="AH13" i="6"/>
  <c r="AC13" i="6"/>
  <c r="Y13" i="6"/>
  <c r="U13" i="6"/>
  <c r="Q13" i="6"/>
  <c r="M13" i="6"/>
  <c r="H13" i="6"/>
  <c r="AH12" i="6"/>
  <c r="AJ11" i="6"/>
  <c r="AJ13" i="6"/>
  <c r="AJ15" i="6"/>
  <c r="AJ17" i="6"/>
  <c r="AJ19" i="6"/>
  <c r="AJ21" i="6"/>
  <c r="AJ23" i="6"/>
  <c r="AJ25" i="6"/>
  <c r="AG25" i="6"/>
  <c r="AB25" i="6"/>
  <c r="X25" i="6"/>
  <c r="T25" i="6"/>
  <c r="P25" i="6"/>
  <c r="L25" i="6"/>
  <c r="AG24" i="6"/>
  <c r="AB24" i="6"/>
  <c r="X24" i="6"/>
  <c r="T24" i="6"/>
  <c r="P24" i="6"/>
  <c r="L24" i="6"/>
  <c r="AG23" i="6"/>
  <c r="AB23" i="6"/>
  <c r="X23" i="6"/>
  <c r="T23" i="6"/>
  <c r="P23" i="6"/>
  <c r="L23" i="6"/>
  <c r="AG21" i="6"/>
  <c r="AB21" i="6"/>
  <c r="X21" i="6"/>
  <c r="T21" i="6"/>
  <c r="P21" i="6"/>
  <c r="L21" i="6"/>
  <c r="AG19" i="6"/>
  <c r="AB19" i="6"/>
  <c r="X19" i="6"/>
  <c r="T19" i="6"/>
  <c r="P19" i="6"/>
  <c r="L19" i="6"/>
  <c r="AG18" i="6"/>
  <c r="AB18" i="6"/>
  <c r="X18" i="6"/>
  <c r="T18" i="6"/>
  <c r="P18" i="6"/>
  <c r="L18" i="6"/>
  <c r="AG17" i="6"/>
  <c r="AB17" i="6"/>
  <c r="X17" i="6"/>
  <c r="T17" i="6"/>
  <c r="P17" i="6"/>
  <c r="L17" i="6"/>
  <c r="AG15" i="6"/>
  <c r="AB15" i="6"/>
  <c r="X15" i="6"/>
  <c r="T15" i="6"/>
  <c r="P15" i="6"/>
  <c r="L15" i="6"/>
  <c r="AG13" i="6"/>
  <c r="AB13" i="6"/>
  <c r="X13" i="6"/>
  <c r="T13" i="6"/>
  <c r="P13" i="6"/>
  <c r="L13" i="6"/>
  <c r="AG12" i="6"/>
  <c r="AB12" i="6"/>
  <c r="X12" i="6"/>
  <c r="AF25" i="6"/>
  <c r="O25" i="6"/>
  <c r="AF24" i="6"/>
  <c r="O24" i="6"/>
  <c r="AF23" i="6"/>
  <c r="O23" i="6"/>
  <c r="AF21" i="6"/>
  <c r="O21" i="6"/>
  <c r="AF19" i="6"/>
  <c r="O19" i="6"/>
  <c r="AF18" i="6"/>
  <c r="O18" i="6"/>
  <c r="AF17" i="6"/>
  <c r="O17" i="6"/>
  <c r="AF15" i="6"/>
  <c r="O15" i="6"/>
  <c r="AF13" i="6"/>
  <c r="O13" i="6"/>
  <c r="AF12" i="6"/>
  <c r="Z12" i="6"/>
  <c r="U12" i="6"/>
  <c r="Q12" i="6"/>
  <c r="M12" i="6"/>
  <c r="H12" i="6"/>
  <c r="AH11" i="6"/>
  <c r="AC11" i="6"/>
  <c r="Y11" i="6"/>
  <c r="U11" i="6"/>
  <c r="Q11" i="6"/>
  <c r="M11" i="6"/>
  <c r="H11" i="6"/>
  <c r="AH9" i="6"/>
  <c r="AC9" i="6"/>
  <c r="Y9" i="6"/>
  <c r="U9" i="6"/>
  <c r="Q9" i="6"/>
  <c r="M9" i="6"/>
  <c r="H9" i="6"/>
  <c r="S24" i="6"/>
  <c r="S19" i="6"/>
  <c r="S15" i="6"/>
  <c r="V12" i="6"/>
  <c r="I12" i="6"/>
  <c r="AD11" i="6"/>
  <c r="R11" i="6"/>
  <c r="Z9" i="6"/>
  <c r="N9" i="6"/>
  <c r="AA25" i="6"/>
  <c r="J25" i="6"/>
  <c r="AA24" i="6"/>
  <c r="J24" i="6"/>
  <c r="AA23" i="6"/>
  <c r="J23" i="6"/>
  <c r="AA21" i="6"/>
  <c r="J21" i="6"/>
  <c r="AA19" i="6"/>
  <c r="J19" i="6"/>
  <c r="AA18" i="6"/>
  <c r="J18" i="6"/>
  <c r="AA17" i="6"/>
  <c r="J17" i="6"/>
  <c r="AA15" i="6"/>
  <c r="J15" i="6"/>
  <c r="AA13" i="6"/>
  <c r="J13" i="6"/>
  <c r="AD12" i="6"/>
  <c r="Y12" i="6"/>
  <c r="T12" i="6"/>
  <c r="P12" i="6"/>
  <c r="L12" i="6"/>
  <c r="AG11" i="6"/>
  <c r="AB11" i="6"/>
  <c r="X11" i="6"/>
  <c r="T11" i="6"/>
  <c r="P11" i="6"/>
  <c r="L11" i="6"/>
  <c r="AG9" i="6"/>
  <c r="AB9" i="6"/>
  <c r="X9" i="6"/>
  <c r="T9" i="6"/>
  <c r="P9" i="6"/>
  <c r="L9" i="6"/>
  <c r="S25" i="6"/>
  <c r="S17" i="6"/>
  <c r="AA12" i="6"/>
  <c r="N12" i="6"/>
  <c r="AI11" i="6"/>
  <c r="V11" i="6"/>
  <c r="I11" i="6"/>
  <c r="AD9" i="6"/>
  <c r="R9" i="6"/>
  <c r="W25" i="6"/>
  <c r="W24" i="6"/>
  <c r="W23" i="6"/>
  <c r="W21" i="6"/>
  <c r="W19" i="6"/>
  <c r="W18" i="6"/>
  <c r="W17" i="6"/>
  <c r="W15" i="6"/>
  <c r="W13" i="6"/>
  <c r="AC12" i="6"/>
  <c r="W12" i="6"/>
  <c r="S12" i="6"/>
  <c r="O12" i="6"/>
  <c r="J12" i="6"/>
  <c r="AF11" i="6"/>
  <c r="AA11" i="6"/>
  <c r="W11" i="6"/>
  <c r="S11" i="6"/>
  <c r="O11" i="6"/>
  <c r="J11" i="6"/>
  <c r="AF9" i="6"/>
  <c r="AA9" i="6"/>
  <c r="W9" i="6"/>
  <c r="S9" i="6"/>
  <c r="O9" i="6"/>
  <c r="J9" i="6"/>
  <c r="S23" i="6"/>
  <c r="S21" i="6"/>
  <c r="S18" i="6"/>
  <c r="S13" i="6"/>
  <c r="R12" i="6"/>
  <c r="Z11" i="6"/>
  <c r="N11" i="6"/>
  <c r="AI9" i="6"/>
  <c r="V9" i="6"/>
  <c r="I9" i="6"/>
  <c r="N11" i="26"/>
  <c r="Q10" i="26"/>
  <c r="F32" i="12"/>
  <c r="E24" i="12"/>
  <c r="D13" i="7"/>
  <c r="J35" i="8"/>
  <c r="F35" i="8"/>
  <c r="L34" i="8"/>
  <c r="H34" i="8"/>
  <c r="D34" i="8"/>
  <c r="J33" i="8"/>
  <c r="F33" i="8"/>
  <c r="L32" i="8"/>
  <c r="H32" i="8"/>
  <c r="D32" i="8"/>
  <c r="J31" i="8"/>
  <c r="F31" i="8"/>
  <c r="L30" i="8"/>
  <c r="H30" i="8"/>
  <c r="D30" i="8"/>
  <c r="J29" i="8"/>
  <c r="F29" i="8"/>
  <c r="L28" i="8"/>
  <c r="H28" i="8"/>
  <c r="D28" i="8"/>
  <c r="J27" i="8"/>
  <c r="F27" i="8"/>
  <c r="L26" i="8"/>
  <c r="H26" i="8"/>
  <c r="D26" i="8"/>
  <c r="J25" i="8"/>
  <c r="F25" i="8"/>
  <c r="L24" i="8"/>
  <c r="H24" i="8"/>
  <c r="D24" i="8"/>
  <c r="J23" i="8"/>
  <c r="F23" i="8"/>
  <c r="L22" i="8"/>
  <c r="H22" i="8"/>
  <c r="D22" i="8"/>
  <c r="J21" i="8"/>
  <c r="F21" i="8"/>
  <c r="L20" i="8"/>
  <c r="H20" i="8"/>
  <c r="D20" i="8"/>
  <c r="J19" i="8"/>
  <c r="F19" i="8"/>
  <c r="L18" i="8"/>
  <c r="H18" i="8"/>
  <c r="D18" i="8"/>
  <c r="J17" i="8"/>
  <c r="F17" i="8"/>
  <c r="L80" i="8"/>
  <c r="H80" i="8"/>
  <c r="D80" i="8"/>
  <c r="J79" i="8"/>
  <c r="F79" i="8"/>
  <c r="L78" i="8"/>
  <c r="H78" i="8"/>
  <c r="D78" i="8"/>
  <c r="J77" i="8"/>
  <c r="F77" i="8"/>
  <c r="L76" i="8"/>
  <c r="H76" i="8"/>
  <c r="D76" i="8"/>
  <c r="J75" i="8"/>
  <c r="F75" i="8"/>
  <c r="L74" i="8"/>
  <c r="H74" i="8"/>
  <c r="D74" i="8"/>
  <c r="J73" i="8"/>
  <c r="F73" i="8"/>
  <c r="L72" i="8"/>
  <c r="H72" i="8"/>
  <c r="D72" i="8"/>
  <c r="J71" i="8"/>
  <c r="F71" i="8"/>
  <c r="L70" i="8"/>
  <c r="H70" i="8"/>
  <c r="D70" i="8"/>
  <c r="J69" i="8"/>
  <c r="F69" i="8"/>
  <c r="L68" i="8"/>
  <c r="H68" i="8"/>
  <c r="D68" i="8"/>
  <c r="J67" i="8"/>
  <c r="F67" i="8"/>
  <c r="L66" i="8"/>
  <c r="H66" i="8"/>
  <c r="D66" i="8"/>
  <c r="J65" i="8"/>
  <c r="F65" i="8"/>
  <c r="L64" i="8"/>
  <c r="H64" i="8"/>
  <c r="D64" i="8"/>
  <c r="J63" i="8"/>
  <c r="F63" i="8"/>
  <c r="L62" i="8"/>
  <c r="H62" i="8"/>
  <c r="D62" i="8"/>
  <c r="J61" i="8"/>
  <c r="F61" i="8"/>
  <c r="L60" i="8"/>
  <c r="H60" i="8"/>
  <c r="D60" i="8"/>
  <c r="J59" i="8"/>
  <c r="F59" i="8"/>
  <c r="L58" i="8"/>
  <c r="H58" i="8"/>
  <c r="D58" i="8"/>
  <c r="J57" i="8"/>
  <c r="F57" i="8"/>
  <c r="L56" i="8"/>
  <c r="H56" i="8"/>
  <c r="D56" i="8"/>
  <c r="J55" i="8"/>
  <c r="F55" i="8"/>
  <c r="L54" i="8"/>
  <c r="H54" i="8"/>
  <c r="D54" i="8"/>
  <c r="I35" i="8"/>
  <c r="D35" i="8"/>
  <c r="I34" i="8"/>
  <c r="M33" i="8"/>
  <c r="H33" i="8"/>
  <c r="M32" i="8"/>
  <c r="G32" i="8"/>
  <c r="L31" i="8"/>
  <c r="G31" i="8"/>
  <c r="K30" i="8"/>
  <c r="F30" i="8"/>
  <c r="K29" i="8"/>
  <c r="E29" i="8"/>
  <c r="J28" i="8"/>
  <c r="E28" i="8"/>
  <c r="I27" i="8"/>
  <c r="D27" i="8"/>
  <c r="I26" i="8"/>
  <c r="M25" i="8"/>
  <c r="H25" i="8"/>
  <c r="M24" i="8"/>
  <c r="G24" i="8"/>
  <c r="L23" i="8"/>
  <c r="G23" i="8"/>
  <c r="K22" i="8"/>
  <c r="F22" i="8"/>
  <c r="K21" i="8"/>
  <c r="E21" i="8"/>
  <c r="J20" i="8"/>
  <c r="P20" i="8" s="1"/>
  <c r="E20" i="8"/>
  <c r="I19" i="8"/>
  <c r="D19" i="8"/>
  <c r="I18" i="8"/>
  <c r="M17" i="8"/>
  <c r="H17" i="8"/>
  <c r="M80" i="8"/>
  <c r="G80" i="8"/>
  <c r="L79" i="8"/>
  <c r="G79" i="8"/>
  <c r="K78" i="8"/>
  <c r="F78" i="8"/>
  <c r="K77" i="8"/>
  <c r="E77" i="8"/>
  <c r="J76" i="8"/>
  <c r="E76" i="8"/>
  <c r="I75" i="8"/>
  <c r="D75" i="8"/>
  <c r="I74" i="8"/>
  <c r="M73" i="8"/>
  <c r="H73" i="8"/>
  <c r="M72" i="8"/>
  <c r="G72" i="8"/>
  <c r="L71" i="8"/>
  <c r="G71" i="8"/>
  <c r="K70" i="8"/>
  <c r="F70" i="8"/>
  <c r="K69" i="8"/>
  <c r="E69" i="8"/>
  <c r="J68" i="8"/>
  <c r="P68" i="8" s="1"/>
  <c r="E68" i="8"/>
  <c r="I67" i="8"/>
  <c r="D67" i="8"/>
  <c r="I66" i="8"/>
  <c r="M65" i="8"/>
  <c r="H65" i="8"/>
  <c r="M64" i="8"/>
  <c r="G64" i="8"/>
  <c r="L63" i="8"/>
  <c r="G63" i="8"/>
  <c r="K62" i="8"/>
  <c r="F62" i="8"/>
  <c r="K61" i="8"/>
  <c r="E61" i="8"/>
  <c r="J60" i="8"/>
  <c r="E60" i="8"/>
  <c r="I59" i="8"/>
  <c r="D59" i="8"/>
  <c r="I58" i="8"/>
  <c r="M57" i="8"/>
  <c r="H57" i="8"/>
  <c r="M56" i="8"/>
  <c r="G56" i="8"/>
  <c r="L55" i="8"/>
  <c r="G55" i="8"/>
  <c r="K54" i="8"/>
  <c r="F54" i="8"/>
  <c r="K53" i="8"/>
  <c r="G53" i="8"/>
  <c r="M52" i="8"/>
  <c r="I52" i="8"/>
  <c r="E52" i="8"/>
  <c r="K51" i="8"/>
  <c r="G51" i="8"/>
  <c r="M50" i="8"/>
  <c r="I50" i="8"/>
  <c r="E50" i="8"/>
  <c r="K49" i="8"/>
  <c r="G49" i="8"/>
  <c r="M48" i="8"/>
  <c r="I48" i="8"/>
  <c r="E48" i="8"/>
  <c r="K47" i="8"/>
  <c r="G47" i="8"/>
  <c r="M46" i="8"/>
  <c r="I46" i="8"/>
  <c r="E46" i="8"/>
  <c r="K45" i="8"/>
  <c r="G45" i="8"/>
  <c r="M44" i="8"/>
  <c r="I44" i="8"/>
  <c r="E44" i="8"/>
  <c r="K43" i="8"/>
  <c r="G43" i="8"/>
  <c r="M42" i="8"/>
  <c r="I42" i="8"/>
  <c r="E42" i="8"/>
  <c r="K41" i="8"/>
  <c r="G41" i="8"/>
  <c r="M40" i="8"/>
  <c r="I40" i="8"/>
  <c r="E40" i="8"/>
  <c r="K39" i="8"/>
  <c r="G39" i="8"/>
  <c r="M38" i="8"/>
  <c r="I38" i="8"/>
  <c r="E38" i="8"/>
  <c r="K37" i="8"/>
  <c r="G37" i="8"/>
  <c r="M36" i="8"/>
  <c r="I36" i="8"/>
  <c r="E36" i="8"/>
  <c r="K16" i="8"/>
  <c r="G16" i="8"/>
  <c r="M14" i="8"/>
  <c r="I14" i="8"/>
  <c r="E14" i="8"/>
  <c r="K12" i="8"/>
  <c r="G12" i="8"/>
  <c r="M11" i="8"/>
  <c r="I11" i="8"/>
  <c r="K10" i="8"/>
  <c r="M35" i="8"/>
  <c r="H35" i="8"/>
  <c r="M34" i="8"/>
  <c r="G34" i="8"/>
  <c r="L33" i="8"/>
  <c r="G33" i="8"/>
  <c r="K32" i="8"/>
  <c r="F32" i="8"/>
  <c r="K31" i="8"/>
  <c r="E31" i="8"/>
  <c r="J30" i="8"/>
  <c r="E30" i="8"/>
  <c r="I29" i="8"/>
  <c r="D29" i="8"/>
  <c r="I28" i="8"/>
  <c r="M27" i="8"/>
  <c r="H27" i="8"/>
  <c r="M26" i="8"/>
  <c r="G26" i="8"/>
  <c r="L25" i="8"/>
  <c r="G25" i="8"/>
  <c r="K24" i="8"/>
  <c r="F24" i="8"/>
  <c r="K23" i="8"/>
  <c r="E23" i="8"/>
  <c r="J22" i="8"/>
  <c r="E22" i="8"/>
  <c r="I21" i="8"/>
  <c r="D21" i="8"/>
  <c r="I20" i="8"/>
  <c r="M19" i="8"/>
  <c r="H19" i="8"/>
  <c r="M18" i="8"/>
  <c r="G18" i="8"/>
  <c r="L17" i="8"/>
  <c r="G17" i="8"/>
  <c r="K80" i="8"/>
  <c r="F80" i="8"/>
  <c r="K79" i="8"/>
  <c r="E79" i="8"/>
  <c r="J78" i="8"/>
  <c r="E78" i="8"/>
  <c r="I77" i="8"/>
  <c r="D77" i="8"/>
  <c r="I76" i="8"/>
  <c r="M75" i="8"/>
  <c r="H75" i="8"/>
  <c r="M74" i="8"/>
  <c r="G74" i="8"/>
  <c r="L73" i="8"/>
  <c r="G73" i="8"/>
  <c r="K72" i="8"/>
  <c r="F72" i="8"/>
  <c r="K71" i="8"/>
  <c r="E71" i="8"/>
  <c r="J70" i="8"/>
  <c r="E70" i="8"/>
  <c r="I69" i="8"/>
  <c r="D69" i="8"/>
  <c r="I68" i="8"/>
  <c r="M67" i="8"/>
  <c r="H67" i="8"/>
  <c r="M66" i="8"/>
  <c r="G66" i="8"/>
  <c r="L65" i="8"/>
  <c r="G65" i="8"/>
  <c r="K64" i="8"/>
  <c r="F64" i="8"/>
  <c r="K63" i="8"/>
  <c r="E63" i="8"/>
  <c r="J62" i="8"/>
  <c r="E62" i="8"/>
  <c r="I61" i="8"/>
  <c r="D61" i="8"/>
  <c r="I60" i="8"/>
  <c r="M59" i="8"/>
  <c r="H59" i="8"/>
  <c r="M58" i="8"/>
  <c r="G58" i="8"/>
  <c r="L57" i="8"/>
  <c r="G57" i="8"/>
  <c r="K56" i="8"/>
  <c r="F56" i="8"/>
  <c r="K55" i="8"/>
  <c r="E55" i="8"/>
  <c r="J54" i="8"/>
  <c r="E54" i="8"/>
  <c r="J53" i="8"/>
  <c r="F53" i="8"/>
  <c r="L52" i="8"/>
  <c r="H52" i="8"/>
  <c r="D52" i="8"/>
  <c r="J51" i="8"/>
  <c r="F51" i="8"/>
  <c r="L50" i="8"/>
  <c r="H50" i="8"/>
  <c r="D50" i="8"/>
  <c r="J49" i="8"/>
  <c r="F49" i="8"/>
  <c r="L48" i="8"/>
  <c r="H48" i="8"/>
  <c r="D48" i="8"/>
  <c r="J47" i="8"/>
  <c r="F47" i="8"/>
  <c r="L46" i="8"/>
  <c r="H46" i="8"/>
  <c r="D46" i="8"/>
  <c r="J45" i="8"/>
  <c r="F45" i="8"/>
  <c r="L44" i="8"/>
  <c r="H44" i="8"/>
  <c r="D44" i="8"/>
  <c r="J43" i="8"/>
  <c r="F43" i="8"/>
  <c r="L42" i="8"/>
  <c r="H42" i="8"/>
  <c r="D42" i="8"/>
  <c r="J41" i="8"/>
  <c r="F41" i="8"/>
  <c r="L40" i="8"/>
  <c r="H40" i="8"/>
  <c r="D40" i="8"/>
  <c r="J39" i="8"/>
  <c r="F39" i="8"/>
  <c r="L38" i="8"/>
  <c r="H38" i="8"/>
  <c r="D38" i="8"/>
  <c r="J37" i="8"/>
  <c r="F37" i="8"/>
  <c r="L36" i="8"/>
  <c r="H36" i="8"/>
  <c r="D36" i="8"/>
  <c r="J16" i="8"/>
  <c r="F16" i="8"/>
  <c r="L14" i="8"/>
  <c r="H14" i="8"/>
  <c r="D14" i="8"/>
  <c r="J12" i="8"/>
  <c r="F12" i="8"/>
  <c r="L11" i="8"/>
  <c r="H11" i="8"/>
  <c r="J10" i="8"/>
  <c r="F10" i="8"/>
  <c r="L35" i="8"/>
  <c r="K34" i="8"/>
  <c r="K33" i="8"/>
  <c r="J32" i="8"/>
  <c r="I31" i="8"/>
  <c r="I30" i="8"/>
  <c r="H29" i="8"/>
  <c r="G28" i="8"/>
  <c r="G27" i="8"/>
  <c r="F26" i="8"/>
  <c r="E25" i="8"/>
  <c r="E24" i="8"/>
  <c r="D23" i="8"/>
  <c r="M21" i="8"/>
  <c r="M20" i="8"/>
  <c r="L19" i="8"/>
  <c r="K18" i="8"/>
  <c r="K17" i="8"/>
  <c r="J80" i="8"/>
  <c r="I79" i="8"/>
  <c r="I78" i="8"/>
  <c r="H77" i="8"/>
  <c r="G76" i="8"/>
  <c r="G75" i="8"/>
  <c r="F74" i="8"/>
  <c r="E73" i="8"/>
  <c r="E72" i="8"/>
  <c r="D71" i="8"/>
  <c r="M69" i="8"/>
  <c r="M68" i="8"/>
  <c r="L67" i="8"/>
  <c r="K66" i="8"/>
  <c r="K65" i="8"/>
  <c r="J64" i="8"/>
  <c r="I63" i="8"/>
  <c r="I62" i="8"/>
  <c r="H61" i="8"/>
  <c r="G60" i="8"/>
  <c r="G59" i="8"/>
  <c r="F58" i="8"/>
  <c r="E57" i="8"/>
  <c r="E56" i="8"/>
  <c r="D55" i="8"/>
  <c r="M53" i="8"/>
  <c r="E53" i="8"/>
  <c r="G52" i="8"/>
  <c r="I51" i="8"/>
  <c r="K50" i="8"/>
  <c r="M49" i="8"/>
  <c r="E49" i="8"/>
  <c r="G48" i="8"/>
  <c r="I47" i="8"/>
  <c r="K46" i="8"/>
  <c r="M45" i="8"/>
  <c r="E45" i="8"/>
  <c r="G44" i="8"/>
  <c r="I43" i="8"/>
  <c r="K42" i="8"/>
  <c r="M41" i="8"/>
  <c r="E41" i="8"/>
  <c r="G40" i="8"/>
  <c r="I39" i="8"/>
  <c r="K38" i="8"/>
  <c r="M37" i="8"/>
  <c r="E37" i="8"/>
  <c r="G36" i="8"/>
  <c r="I16" i="8"/>
  <c r="K14" i="8"/>
  <c r="M12" i="8"/>
  <c r="E12" i="8"/>
  <c r="G11" i="8"/>
  <c r="I10" i="8"/>
  <c r="D10" i="8"/>
  <c r="J9" i="8"/>
  <c r="F9" i="8"/>
  <c r="E16" i="8"/>
  <c r="K11" i="8"/>
  <c r="L9" i="8"/>
  <c r="K35" i="8"/>
  <c r="J34" i="8"/>
  <c r="I33" i="8"/>
  <c r="I32" i="8"/>
  <c r="H31" i="8"/>
  <c r="G30" i="8"/>
  <c r="G29" i="8"/>
  <c r="F28" i="8"/>
  <c r="E27" i="8"/>
  <c r="E26" i="8"/>
  <c r="D25" i="8"/>
  <c r="M23" i="8"/>
  <c r="M22" i="8"/>
  <c r="L21" i="8"/>
  <c r="K20" i="8"/>
  <c r="K19" i="8"/>
  <c r="J18" i="8"/>
  <c r="I17" i="8"/>
  <c r="I80" i="8"/>
  <c r="H79" i="8"/>
  <c r="G78" i="8"/>
  <c r="G77" i="8"/>
  <c r="F76" i="8"/>
  <c r="E75" i="8"/>
  <c r="E74" i="8"/>
  <c r="D73" i="8"/>
  <c r="M71" i="8"/>
  <c r="M70" i="8"/>
  <c r="L69" i="8"/>
  <c r="K68" i="8"/>
  <c r="K67" i="8"/>
  <c r="J66" i="8"/>
  <c r="I65" i="8"/>
  <c r="I64" i="8"/>
  <c r="H63" i="8"/>
  <c r="G62" i="8"/>
  <c r="G61" i="8"/>
  <c r="F60" i="8"/>
  <c r="E59" i="8"/>
  <c r="E58" i="8"/>
  <c r="D57" i="8"/>
  <c r="M55" i="8"/>
  <c r="M54" i="8"/>
  <c r="L53" i="8"/>
  <c r="D53" i="8"/>
  <c r="F52" i="8"/>
  <c r="H51" i="8"/>
  <c r="J50" i="8"/>
  <c r="L49" i="8"/>
  <c r="D49" i="8"/>
  <c r="F48" i="8"/>
  <c r="H47" i="8"/>
  <c r="J46" i="8"/>
  <c r="L45" i="8"/>
  <c r="D45" i="8"/>
  <c r="F44" i="8"/>
  <c r="H43" i="8"/>
  <c r="J42" i="8"/>
  <c r="L41" i="8"/>
  <c r="D41" i="8"/>
  <c r="F40" i="8"/>
  <c r="H39" i="8"/>
  <c r="J38" i="8"/>
  <c r="L37" i="8"/>
  <c r="D37" i="8"/>
  <c r="F36" i="8"/>
  <c r="H16" i="8"/>
  <c r="J14" i="8"/>
  <c r="L12" i="8"/>
  <c r="F11" i="8"/>
  <c r="H10" i="8"/>
  <c r="M9" i="8"/>
  <c r="I9" i="8"/>
  <c r="E9" i="8"/>
  <c r="M16" i="8"/>
  <c r="M10" i="8"/>
  <c r="D9" i="8"/>
  <c r="G35" i="8"/>
  <c r="F34" i="8"/>
  <c r="E33" i="8"/>
  <c r="E32" i="8"/>
  <c r="D31" i="8"/>
  <c r="M29" i="8"/>
  <c r="M28" i="8"/>
  <c r="L27" i="8"/>
  <c r="K26" i="8"/>
  <c r="K25" i="8"/>
  <c r="J24" i="8"/>
  <c r="I23" i="8"/>
  <c r="I22" i="8"/>
  <c r="H21" i="8"/>
  <c r="G20" i="8"/>
  <c r="G19" i="8"/>
  <c r="F18" i="8"/>
  <c r="E17" i="8"/>
  <c r="E80" i="8"/>
  <c r="D79" i="8"/>
  <c r="M77" i="8"/>
  <c r="M76" i="8"/>
  <c r="L75" i="8"/>
  <c r="K74" i="8"/>
  <c r="K73" i="8"/>
  <c r="J72" i="8"/>
  <c r="I71" i="8"/>
  <c r="I70" i="8"/>
  <c r="H69" i="8"/>
  <c r="G68" i="8"/>
  <c r="G67" i="8"/>
  <c r="F66" i="8"/>
  <c r="E65" i="8"/>
  <c r="E64" i="8"/>
  <c r="D63" i="8"/>
  <c r="M61" i="8"/>
  <c r="M60" i="8"/>
  <c r="L59" i="8"/>
  <c r="K58" i="8"/>
  <c r="K57" i="8"/>
  <c r="J56" i="8"/>
  <c r="I55" i="8"/>
  <c r="I54" i="8"/>
  <c r="I53" i="8"/>
  <c r="K52" i="8"/>
  <c r="M51" i="8"/>
  <c r="E51" i="8"/>
  <c r="G50" i="8"/>
  <c r="I49" i="8"/>
  <c r="K48" i="8"/>
  <c r="M47" i="8"/>
  <c r="E47" i="8"/>
  <c r="G46" i="8"/>
  <c r="I45" i="8"/>
  <c r="K44" i="8"/>
  <c r="M43" i="8"/>
  <c r="E43" i="8"/>
  <c r="G42" i="8"/>
  <c r="I41" i="8"/>
  <c r="K40" i="8"/>
  <c r="M39" i="8"/>
  <c r="E39" i="8"/>
  <c r="G38" i="8"/>
  <c r="I37" i="8"/>
  <c r="K36" i="8"/>
  <c r="G14" i="8"/>
  <c r="I12" i="8"/>
  <c r="G10" i="8"/>
  <c r="H9" i="8"/>
  <c r="D33" i="8"/>
  <c r="K28" i="8"/>
  <c r="I24" i="8"/>
  <c r="F20" i="8"/>
  <c r="M79" i="8"/>
  <c r="K75" i="8"/>
  <c r="H71" i="8"/>
  <c r="E67" i="8"/>
  <c r="M62" i="8"/>
  <c r="J58" i="8"/>
  <c r="G54" i="8"/>
  <c r="D51" i="8"/>
  <c r="L47" i="8"/>
  <c r="J44" i="8"/>
  <c r="H41" i="8"/>
  <c r="F38" i="8"/>
  <c r="D16" i="8"/>
  <c r="L10" i="8"/>
  <c r="H37" i="8"/>
  <c r="E10" i="8"/>
  <c r="E34" i="8"/>
  <c r="G21" i="8"/>
  <c r="I72" i="8"/>
  <c r="K59" i="8"/>
  <c r="J48" i="8"/>
  <c r="D39" i="8"/>
  <c r="J11" i="8"/>
  <c r="M31" i="8"/>
  <c r="K27" i="8"/>
  <c r="H23" i="8"/>
  <c r="E19" i="8"/>
  <c r="M78" i="8"/>
  <c r="J74" i="8"/>
  <c r="G70" i="8"/>
  <c r="E66" i="8"/>
  <c r="L61" i="8"/>
  <c r="I57" i="8"/>
  <c r="H53" i="8"/>
  <c r="F50" i="8"/>
  <c r="D47" i="8"/>
  <c r="L43" i="8"/>
  <c r="J40" i="8"/>
  <c r="F14" i="8"/>
  <c r="I25" i="8"/>
  <c r="K76" i="8"/>
  <c r="M63" i="8"/>
  <c r="L51" i="8"/>
  <c r="F42" i="8"/>
  <c r="E35" i="8"/>
  <c r="M30" i="8"/>
  <c r="J26" i="8"/>
  <c r="G22" i="8"/>
  <c r="E18" i="8"/>
  <c r="L77" i="8"/>
  <c r="I73" i="8"/>
  <c r="G69" i="8"/>
  <c r="D65" i="8"/>
  <c r="K60" i="8"/>
  <c r="I56" i="8"/>
  <c r="J52" i="8"/>
  <c r="H49" i="8"/>
  <c r="F46" i="8"/>
  <c r="D43" i="8"/>
  <c r="L39" i="8"/>
  <c r="J36" i="8"/>
  <c r="H12" i="8"/>
  <c r="K9" i="8"/>
  <c r="L29" i="8"/>
  <c r="D17" i="8"/>
  <c r="F68" i="8"/>
  <c r="H55" i="8"/>
  <c r="H45" i="8"/>
  <c r="L16" i="8"/>
  <c r="G9" i="8"/>
  <c r="K74" i="7"/>
  <c r="G74" i="7"/>
  <c r="J74" i="7"/>
  <c r="F74" i="7"/>
  <c r="M74" i="7"/>
  <c r="I74" i="7"/>
  <c r="E74" i="7"/>
  <c r="H74" i="7"/>
  <c r="D74" i="7"/>
  <c r="L74" i="7"/>
  <c r="M50" i="7"/>
  <c r="I50" i="7"/>
  <c r="E50" i="7"/>
  <c r="L50" i="7"/>
  <c r="H50" i="7"/>
  <c r="D50" i="7"/>
  <c r="K50" i="7"/>
  <c r="G50" i="7"/>
  <c r="F50" i="7"/>
  <c r="J50" i="7"/>
  <c r="K38" i="7"/>
  <c r="G38" i="7"/>
  <c r="J38" i="7"/>
  <c r="F38" i="7"/>
  <c r="M38" i="7"/>
  <c r="I38" i="7"/>
  <c r="E38" i="7"/>
  <c r="L38" i="7"/>
  <c r="H38" i="7"/>
  <c r="D38" i="7"/>
  <c r="K26" i="7"/>
  <c r="G26" i="7"/>
  <c r="L26" i="7"/>
  <c r="J26" i="7"/>
  <c r="F26" i="7"/>
  <c r="D26" i="7"/>
  <c r="M26" i="7"/>
  <c r="I26" i="7"/>
  <c r="E26" i="7"/>
  <c r="H26" i="7"/>
  <c r="K14" i="7"/>
  <c r="G14" i="7"/>
  <c r="J14" i="7"/>
  <c r="F14" i="7"/>
  <c r="M14" i="7"/>
  <c r="I14" i="7"/>
  <c r="E14" i="7"/>
  <c r="H14" i="7"/>
  <c r="D14" i="7"/>
  <c r="L14" i="7"/>
  <c r="K9" i="7"/>
  <c r="G9" i="7"/>
  <c r="J9" i="7"/>
  <c r="F9" i="7"/>
  <c r="M9" i="7"/>
  <c r="I9" i="7"/>
  <c r="E9" i="7"/>
  <c r="L9" i="7"/>
  <c r="H9" i="7"/>
  <c r="K65" i="7"/>
  <c r="G65" i="7"/>
  <c r="J65" i="7"/>
  <c r="F65" i="7"/>
  <c r="M65" i="7"/>
  <c r="I65" i="7"/>
  <c r="E65" i="7"/>
  <c r="D65" i="7"/>
  <c r="H65" i="7"/>
  <c r="L65" i="7"/>
  <c r="K61" i="7"/>
  <c r="G61" i="7"/>
  <c r="J61" i="7"/>
  <c r="F61" i="7"/>
  <c r="M61" i="7"/>
  <c r="I61" i="7"/>
  <c r="E61" i="7"/>
  <c r="H61" i="7"/>
  <c r="L61" i="7"/>
  <c r="D61" i="7"/>
  <c r="K57" i="7"/>
  <c r="G57" i="7"/>
  <c r="J57" i="7"/>
  <c r="F57" i="7"/>
  <c r="M57" i="7"/>
  <c r="I57" i="7"/>
  <c r="E57" i="7"/>
  <c r="L57" i="7"/>
  <c r="D57" i="7"/>
  <c r="H57" i="7"/>
  <c r="M53" i="7"/>
  <c r="I53" i="7"/>
  <c r="E53" i="7"/>
  <c r="L53" i="7"/>
  <c r="H53" i="7"/>
  <c r="D53" i="7"/>
  <c r="K53" i="7"/>
  <c r="G53" i="7"/>
  <c r="J53" i="7"/>
  <c r="F53" i="7"/>
  <c r="K49" i="7"/>
  <c r="G49" i="7"/>
  <c r="J49" i="7"/>
  <c r="F49" i="7"/>
  <c r="M49" i="7"/>
  <c r="I49" i="7"/>
  <c r="E49" i="7"/>
  <c r="L49" i="7"/>
  <c r="H49" i="7"/>
  <c r="D49" i="7"/>
  <c r="M45" i="7"/>
  <c r="I45" i="7"/>
  <c r="E45" i="7"/>
  <c r="L45" i="7"/>
  <c r="H45" i="7"/>
  <c r="D45" i="7"/>
  <c r="K45" i="7"/>
  <c r="G45" i="7"/>
  <c r="J45" i="7"/>
  <c r="F45" i="7"/>
  <c r="M41" i="7"/>
  <c r="I41" i="7"/>
  <c r="E41" i="7"/>
  <c r="L41" i="7"/>
  <c r="H41" i="7"/>
  <c r="D41" i="7"/>
  <c r="K41" i="7"/>
  <c r="G41" i="7"/>
  <c r="F41" i="7"/>
  <c r="J41" i="7"/>
  <c r="M37" i="7"/>
  <c r="I37" i="7"/>
  <c r="E37" i="7"/>
  <c r="L37" i="7"/>
  <c r="H37" i="7"/>
  <c r="D37" i="7"/>
  <c r="K37" i="7"/>
  <c r="G37" i="7"/>
  <c r="J37" i="7"/>
  <c r="F37" i="7"/>
  <c r="K17" i="7"/>
  <c r="G17" i="7"/>
  <c r="J17" i="7"/>
  <c r="F17" i="7"/>
  <c r="M17" i="7"/>
  <c r="I17" i="7"/>
  <c r="E17" i="7"/>
  <c r="D17" i="7"/>
  <c r="L17" i="7"/>
  <c r="H17" i="7"/>
  <c r="K78" i="7"/>
  <c r="G78" i="7"/>
  <c r="J78" i="7"/>
  <c r="F78" i="7"/>
  <c r="M78" i="7"/>
  <c r="I78" i="7"/>
  <c r="E78" i="7"/>
  <c r="D78" i="7"/>
  <c r="L78" i="7"/>
  <c r="H78" i="7"/>
  <c r="M66" i="7"/>
  <c r="I66" i="7"/>
  <c r="E66" i="7"/>
  <c r="L66" i="7"/>
  <c r="H66" i="7"/>
  <c r="D66" i="7"/>
  <c r="K66" i="7"/>
  <c r="G66" i="7"/>
  <c r="J66" i="7"/>
  <c r="F66" i="7"/>
  <c r="M58" i="7"/>
  <c r="I58" i="7"/>
  <c r="E58" i="7"/>
  <c r="L58" i="7"/>
  <c r="H58" i="7"/>
  <c r="D58" i="7"/>
  <c r="K58" i="7"/>
  <c r="G58" i="7"/>
  <c r="F58" i="7"/>
  <c r="J58" i="7"/>
  <c r="K42" i="7"/>
  <c r="G42" i="7"/>
  <c r="J42" i="7"/>
  <c r="F42" i="7"/>
  <c r="M42" i="7"/>
  <c r="I42" i="7"/>
  <c r="E42" i="7"/>
  <c r="H42" i="7"/>
  <c r="D42" i="7"/>
  <c r="L42" i="7"/>
  <c r="M30" i="7"/>
  <c r="I30" i="7"/>
  <c r="E30" i="7"/>
  <c r="J30" i="7"/>
  <c r="L30" i="7"/>
  <c r="H30" i="7"/>
  <c r="D30" i="7"/>
  <c r="K30" i="7"/>
  <c r="G30" i="7"/>
  <c r="F30" i="7"/>
  <c r="M18" i="7"/>
  <c r="I18" i="7"/>
  <c r="E18" i="7"/>
  <c r="L18" i="7"/>
  <c r="H18" i="7"/>
  <c r="D18" i="7"/>
  <c r="K18" i="7"/>
  <c r="G18" i="7"/>
  <c r="J18" i="7"/>
  <c r="F18" i="7"/>
  <c r="M76" i="7"/>
  <c r="I76" i="7"/>
  <c r="E76" i="7"/>
  <c r="L76" i="7"/>
  <c r="H76" i="7"/>
  <c r="D76" i="7"/>
  <c r="K76" i="7"/>
  <c r="G76" i="7"/>
  <c r="J76" i="7"/>
  <c r="F76" i="7"/>
  <c r="M72" i="7"/>
  <c r="I72" i="7"/>
  <c r="E72" i="7"/>
  <c r="L72" i="7"/>
  <c r="H72" i="7"/>
  <c r="D72" i="7"/>
  <c r="K72" i="7"/>
  <c r="G72" i="7"/>
  <c r="F72" i="7"/>
  <c r="J72" i="7"/>
  <c r="M68" i="7"/>
  <c r="I68" i="7"/>
  <c r="E68" i="7"/>
  <c r="L68" i="7"/>
  <c r="H68" i="7"/>
  <c r="D68" i="7"/>
  <c r="K68" i="7"/>
  <c r="G68" i="7"/>
  <c r="F68" i="7"/>
  <c r="J68" i="7"/>
  <c r="M60" i="7"/>
  <c r="I60" i="7"/>
  <c r="E60" i="7"/>
  <c r="L60" i="7"/>
  <c r="H60" i="7"/>
  <c r="D60" i="7"/>
  <c r="K60" i="7"/>
  <c r="G60" i="7"/>
  <c r="F60" i="7"/>
  <c r="J60" i="7"/>
  <c r="K52" i="7"/>
  <c r="G52" i="7"/>
  <c r="J52" i="7"/>
  <c r="F52" i="7"/>
  <c r="M52" i="7"/>
  <c r="I52" i="7"/>
  <c r="E52" i="7"/>
  <c r="H52" i="7"/>
  <c r="D52" i="7"/>
  <c r="L52" i="7"/>
  <c r="M48" i="7"/>
  <c r="I48" i="7"/>
  <c r="E48" i="7"/>
  <c r="L48" i="7"/>
  <c r="H48" i="7"/>
  <c r="D48" i="7"/>
  <c r="K48" i="7"/>
  <c r="G48" i="7"/>
  <c r="F48" i="7"/>
  <c r="J48" i="7"/>
  <c r="K44" i="7"/>
  <c r="G44" i="7"/>
  <c r="J44" i="7"/>
  <c r="F44" i="7"/>
  <c r="M44" i="7"/>
  <c r="I44" i="7"/>
  <c r="E44" i="7"/>
  <c r="D44" i="7"/>
  <c r="H44" i="7"/>
  <c r="L44" i="7"/>
  <c r="K40" i="7"/>
  <c r="G40" i="7"/>
  <c r="J40" i="7"/>
  <c r="F40" i="7"/>
  <c r="M40" i="7"/>
  <c r="I40" i="7"/>
  <c r="E40" i="7"/>
  <c r="L40" i="7"/>
  <c r="H40" i="7"/>
  <c r="D40" i="7"/>
  <c r="K36" i="7"/>
  <c r="G36" i="7"/>
  <c r="J36" i="7"/>
  <c r="F36" i="7"/>
  <c r="M36" i="7"/>
  <c r="I36" i="7"/>
  <c r="E36" i="7"/>
  <c r="D36" i="7"/>
  <c r="H36" i="7"/>
  <c r="L36" i="7"/>
  <c r="M32" i="7"/>
  <c r="I32" i="7"/>
  <c r="E32" i="7"/>
  <c r="J32" i="7"/>
  <c r="L32" i="7"/>
  <c r="H32" i="7"/>
  <c r="D32" i="7"/>
  <c r="K32" i="7"/>
  <c r="G32" i="7"/>
  <c r="F32" i="7"/>
  <c r="K28" i="7"/>
  <c r="G28" i="7"/>
  <c r="H28" i="7"/>
  <c r="J28" i="7"/>
  <c r="F28" i="7"/>
  <c r="L28" i="7"/>
  <c r="M28" i="7"/>
  <c r="I28" i="7"/>
  <c r="E28" i="7"/>
  <c r="D28" i="7"/>
  <c r="M24" i="7"/>
  <c r="I24" i="7"/>
  <c r="E24" i="7"/>
  <c r="J24" i="7"/>
  <c r="L24" i="7"/>
  <c r="H24" i="7"/>
  <c r="D24" i="7"/>
  <c r="K24" i="7"/>
  <c r="G24" i="7"/>
  <c r="F24" i="7"/>
  <c r="M20" i="7"/>
  <c r="I20" i="7"/>
  <c r="E20" i="7"/>
  <c r="J20" i="7"/>
  <c r="L20" i="7"/>
  <c r="H20" i="7"/>
  <c r="D20" i="7"/>
  <c r="K20" i="7"/>
  <c r="G20" i="7"/>
  <c r="F20" i="7"/>
  <c r="M16" i="7"/>
  <c r="I16" i="7"/>
  <c r="E16" i="7"/>
  <c r="L16" i="7"/>
  <c r="H16" i="7"/>
  <c r="D16" i="7"/>
  <c r="K16" i="7"/>
  <c r="G16" i="7"/>
  <c r="J16" i="7"/>
  <c r="F16" i="7"/>
  <c r="M12" i="7"/>
  <c r="I12" i="7"/>
  <c r="E12" i="7"/>
  <c r="L12" i="7"/>
  <c r="H12" i="7"/>
  <c r="D12" i="7"/>
  <c r="K12" i="7"/>
  <c r="G12" i="7"/>
  <c r="J12" i="7"/>
  <c r="F12" i="7"/>
  <c r="K70" i="7"/>
  <c r="G70" i="7"/>
  <c r="J70" i="7"/>
  <c r="F70" i="7"/>
  <c r="M70" i="7"/>
  <c r="I70" i="7"/>
  <c r="E70" i="7"/>
  <c r="L70" i="7"/>
  <c r="H70" i="7"/>
  <c r="D70" i="7"/>
  <c r="K54" i="7"/>
  <c r="G54" i="7"/>
  <c r="J54" i="7"/>
  <c r="F54" i="7"/>
  <c r="M54" i="7"/>
  <c r="I54" i="7"/>
  <c r="E54" i="7"/>
  <c r="D54" i="7"/>
  <c r="H54" i="7"/>
  <c r="L54" i="7"/>
  <c r="K34" i="7"/>
  <c r="G34" i="7"/>
  <c r="L34" i="7"/>
  <c r="J34" i="7"/>
  <c r="F34" i="7"/>
  <c r="D34" i="7"/>
  <c r="M34" i="7"/>
  <c r="I34" i="7"/>
  <c r="E34" i="7"/>
  <c r="H34" i="7"/>
  <c r="K22" i="7"/>
  <c r="G22" i="7"/>
  <c r="H22" i="7"/>
  <c r="J22" i="7"/>
  <c r="F22" i="7"/>
  <c r="L22" i="7"/>
  <c r="M22" i="7"/>
  <c r="I22" i="7"/>
  <c r="E22" i="7"/>
  <c r="D22" i="7"/>
  <c r="M10" i="7"/>
  <c r="I10" i="7"/>
  <c r="E10" i="7"/>
  <c r="L10" i="7"/>
  <c r="H10" i="7"/>
  <c r="D10" i="7"/>
  <c r="K10" i="7"/>
  <c r="G10" i="7"/>
  <c r="F10" i="7"/>
  <c r="J10" i="7"/>
  <c r="M80" i="7"/>
  <c r="I80" i="7"/>
  <c r="E80" i="7"/>
  <c r="L80" i="7"/>
  <c r="H80" i="7"/>
  <c r="D80" i="7"/>
  <c r="K80" i="7"/>
  <c r="G80" i="7"/>
  <c r="J80" i="7"/>
  <c r="F80" i="7"/>
  <c r="K67" i="7"/>
  <c r="G67" i="7"/>
  <c r="J67" i="7"/>
  <c r="F67" i="7"/>
  <c r="M67" i="7"/>
  <c r="I67" i="7"/>
  <c r="E67" i="7"/>
  <c r="D67" i="7"/>
  <c r="L67" i="7"/>
  <c r="H67" i="7"/>
  <c r="M63" i="7"/>
  <c r="I63" i="7"/>
  <c r="E63" i="7"/>
  <c r="L63" i="7"/>
  <c r="H63" i="7"/>
  <c r="D63" i="7"/>
  <c r="K63" i="7"/>
  <c r="G63" i="7"/>
  <c r="J63" i="7"/>
  <c r="F63" i="7"/>
  <c r="K59" i="7"/>
  <c r="G59" i="7"/>
  <c r="J59" i="7"/>
  <c r="F59" i="7"/>
  <c r="M59" i="7"/>
  <c r="I59" i="7"/>
  <c r="E59" i="7"/>
  <c r="L59" i="7"/>
  <c r="H59" i="7"/>
  <c r="D59" i="7"/>
  <c r="M55" i="7"/>
  <c r="I55" i="7"/>
  <c r="E55" i="7"/>
  <c r="L55" i="7"/>
  <c r="H55" i="7"/>
  <c r="D55" i="7"/>
  <c r="K55" i="7"/>
  <c r="G55" i="7"/>
  <c r="J55" i="7"/>
  <c r="F55" i="7"/>
  <c r="K47" i="7"/>
  <c r="G47" i="7"/>
  <c r="J47" i="7"/>
  <c r="F47" i="7"/>
  <c r="M47" i="7"/>
  <c r="I47" i="7"/>
  <c r="E47" i="7"/>
  <c r="L47" i="7"/>
  <c r="H47" i="7"/>
  <c r="D47" i="7"/>
  <c r="M43" i="7"/>
  <c r="I43" i="7"/>
  <c r="E43" i="7"/>
  <c r="L43" i="7"/>
  <c r="H43" i="7"/>
  <c r="D43" i="7"/>
  <c r="K43" i="7"/>
  <c r="G43" i="7"/>
  <c r="J43" i="7"/>
  <c r="F43" i="7"/>
  <c r="M39" i="7"/>
  <c r="I39" i="7"/>
  <c r="E39" i="7"/>
  <c r="L39" i="7"/>
  <c r="H39" i="7"/>
  <c r="D39" i="7"/>
  <c r="K39" i="7"/>
  <c r="G39" i="7"/>
  <c r="F39" i="7"/>
  <c r="J39" i="7"/>
  <c r="K31" i="7"/>
  <c r="G31" i="7"/>
  <c r="H31" i="7"/>
  <c r="J31" i="7"/>
  <c r="F31" i="7"/>
  <c r="L31" i="7"/>
  <c r="M31" i="7"/>
  <c r="I31" i="7"/>
  <c r="E31" i="7"/>
  <c r="D31" i="7"/>
  <c r="M27" i="7"/>
  <c r="I27" i="7"/>
  <c r="E27" i="7"/>
  <c r="L27" i="7"/>
  <c r="H27" i="7"/>
  <c r="D27" i="7"/>
  <c r="F27" i="7"/>
  <c r="K27" i="7"/>
  <c r="G27" i="7"/>
  <c r="J27" i="7"/>
  <c r="K19" i="7"/>
  <c r="G19" i="7"/>
  <c r="J19" i="7"/>
  <c r="F19" i="7"/>
  <c r="M19" i="7"/>
  <c r="I19" i="7"/>
  <c r="E19" i="7"/>
  <c r="L19" i="7"/>
  <c r="H19" i="7"/>
  <c r="D19" i="7"/>
  <c r="K11" i="7"/>
  <c r="G11" i="7"/>
  <c r="J11" i="7"/>
  <c r="F11" i="7"/>
  <c r="M11" i="7"/>
  <c r="I11" i="7"/>
  <c r="E11" i="7"/>
  <c r="L11" i="7"/>
  <c r="H11" i="7"/>
  <c r="D11" i="7"/>
  <c r="M10" i="26"/>
  <c r="I10" i="26"/>
  <c r="E10" i="26"/>
  <c r="O34" i="26"/>
  <c r="K34" i="26"/>
  <c r="G34" i="26"/>
  <c r="C34" i="26"/>
  <c r="N33" i="26"/>
  <c r="H33" i="26"/>
  <c r="G32" i="26"/>
  <c r="F31" i="26"/>
  <c r="E30" i="26"/>
  <c r="D29" i="26"/>
  <c r="C28" i="26"/>
  <c r="Q26" i="26"/>
  <c r="P25" i="26"/>
  <c r="O24" i="26"/>
  <c r="N23" i="26"/>
  <c r="M22" i="26"/>
  <c r="L21" i="26"/>
  <c r="K20" i="26"/>
  <c r="J19" i="26"/>
  <c r="I18" i="26"/>
  <c r="H17" i="26"/>
  <c r="G16" i="26"/>
  <c r="F15" i="26"/>
  <c r="E14" i="26"/>
  <c r="D13" i="26"/>
  <c r="C12" i="26"/>
  <c r="P10" i="26"/>
  <c r="L10" i="26"/>
  <c r="H10" i="26"/>
  <c r="D10" i="26"/>
  <c r="N34" i="26"/>
  <c r="J34" i="26"/>
  <c r="F34" i="26"/>
  <c r="Q33" i="26"/>
  <c r="M33" i="26"/>
  <c r="D33" i="26"/>
  <c r="C32" i="26"/>
  <c r="Q30" i="26"/>
  <c r="P29" i="26"/>
  <c r="O28" i="26"/>
  <c r="N27" i="26"/>
  <c r="M26" i="26"/>
  <c r="L25" i="26"/>
  <c r="K24" i="26"/>
  <c r="J23" i="26"/>
  <c r="I22" i="26"/>
  <c r="H21" i="26"/>
  <c r="G20" i="26"/>
  <c r="F19" i="26"/>
  <c r="E18" i="26"/>
  <c r="D17" i="26"/>
  <c r="C16" i="26"/>
  <c r="Q14" i="26"/>
  <c r="P13" i="26"/>
  <c r="O12" i="26"/>
  <c r="C11" i="26"/>
  <c r="G11" i="26"/>
  <c r="K11" i="26"/>
  <c r="O11" i="26"/>
  <c r="D12" i="26"/>
  <c r="H12" i="26"/>
  <c r="L12" i="26"/>
  <c r="P12" i="26"/>
  <c r="E13" i="26"/>
  <c r="I13" i="26"/>
  <c r="M13" i="26"/>
  <c r="Q13" i="26"/>
  <c r="F14" i="26"/>
  <c r="J14" i="26"/>
  <c r="N14" i="26"/>
  <c r="C15" i="26"/>
  <c r="G15" i="26"/>
  <c r="K15" i="26"/>
  <c r="O15" i="26"/>
  <c r="D16" i="26"/>
  <c r="H16" i="26"/>
  <c r="L16" i="26"/>
  <c r="P16" i="26"/>
  <c r="E17" i="26"/>
  <c r="I17" i="26"/>
  <c r="M17" i="26"/>
  <c r="Q17" i="26"/>
  <c r="F18" i="26"/>
  <c r="J18" i="26"/>
  <c r="N18" i="26"/>
  <c r="C19" i="26"/>
  <c r="G19" i="26"/>
  <c r="K19" i="26"/>
  <c r="O19" i="26"/>
  <c r="D20" i="26"/>
  <c r="H20" i="26"/>
  <c r="L20" i="26"/>
  <c r="P20" i="26"/>
  <c r="E21" i="26"/>
  <c r="I21" i="26"/>
  <c r="M21" i="26"/>
  <c r="Q21" i="26"/>
  <c r="F22" i="26"/>
  <c r="J22" i="26"/>
  <c r="N22" i="26"/>
  <c r="C23" i="26"/>
  <c r="G23" i="26"/>
  <c r="K23" i="26"/>
  <c r="O23" i="26"/>
  <c r="D24" i="26"/>
  <c r="H24" i="26"/>
  <c r="L24" i="26"/>
  <c r="P24" i="26"/>
  <c r="E25" i="26"/>
  <c r="I25" i="26"/>
  <c r="M25" i="26"/>
  <c r="Q25" i="26"/>
  <c r="F26" i="26"/>
  <c r="J26" i="26"/>
  <c r="N26" i="26"/>
  <c r="C27" i="26"/>
  <c r="G27" i="26"/>
  <c r="K27" i="26"/>
  <c r="O27" i="26"/>
  <c r="D28" i="26"/>
  <c r="H28" i="26"/>
  <c r="L28" i="26"/>
  <c r="P28" i="26"/>
  <c r="E29" i="26"/>
  <c r="I29" i="26"/>
  <c r="M29" i="26"/>
  <c r="Q29" i="26"/>
  <c r="F30" i="26"/>
  <c r="J30" i="26"/>
  <c r="N30" i="26"/>
  <c r="C31" i="26"/>
  <c r="G31" i="26"/>
  <c r="K31" i="26"/>
  <c r="O31" i="26"/>
  <c r="D32" i="26"/>
  <c r="H32" i="26"/>
  <c r="L32" i="26"/>
  <c r="P32" i="26"/>
  <c r="E33" i="26"/>
  <c r="I33" i="26"/>
  <c r="D11" i="26"/>
  <c r="H11" i="26"/>
  <c r="L11" i="26"/>
  <c r="P11" i="26"/>
  <c r="E12" i="26"/>
  <c r="I12" i="26"/>
  <c r="M12" i="26"/>
  <c r="Q12" i="26"/>
  <c r="F13" i="26"/>
  <c r="J13" i="26"/>
  <c r="N13" i="26"/>
  <c r="C14" i="26"/>
  <c r="G14" i="26"/>
  <c r="K14" i="26"/>
  <c r="O14" i="26"/>
  <c r="D15" i="26"/>
  <c r="H15" i="26"/>
  <c r="L15" i="26"/>
  <c r="P15" i="26"/>
  <c r="E16" i="26"/>
  <c r="I16" i="26"/>
  <c r="M16" i="26"/>
  <c r="Q16" i="26"/>
  <c r="F17" i="26"/>
  <c r="J17" i="26"/>
  <c r="N17" i="26"/>
  <c r="C18" i="26"/>
  <c r="G18" i="26"/>
  <c r="K18" i="26"/>
  <c r="O18" i="26"/>
  <c r="D19" i="26"/>
  <c r="H19" i="26"/>
  <c r="L19" i="26"/>
  <c r="P19" i="26"/>
  <c r="E20" i="26"/>
  <c r="I20" i="26"/>
  <c r="M20" i="26"/>
  <c r="Q20" i="26"/>
  <c r="F21" i="26"/>
  <c r="J21" i="26"/>
  <c r="N21" i="26"/>
  <c r="C22" i="26"/>
  <c r="G22" i="26"/>
  <c r="K22" i="26"/>
  <c r="O22" i="26"/>
  <c r="D23" i="26"/>
  <c r="H23" i="26"/>
  <c r="L23" i="26"/>
  <c r="P23" i="26"/>
  <c r="E24" i="26"/>
  <c r="I24" i="26"/>
  <c r="M24" i="26"/>
  <c r="Q24" i="26"/>
  <c r="F25" i="26"/>
  <c r="J25" i="26"/>
  <c r="N25" i="26"/>
  <c r="C26" i="26"/>
  <c r="G26" i="26"/>
  <c r="K26" i="26"/>
  <c r="O26" i="26"/>
  <c r="D27" i="26"/>
  <c r="H27" i="26"/>
  <c r="L27" i="26"/>
  <c r="P27" i="26"/>
  <c r="E28" i="26"/>
  <c r="I28" i="26"/>
  <c r="M28" i="26"/>
  <c r="Q28" i="26"/>
  <c r="F29" i="26"/>
  <c r="J29" i="26"/>
  <c r="N29" i="26"/>
  <c r="T29" i="26" s="1"/>
  <c r="C30" i="26"/>
  <c r="G30" i="26"/>
  <c r="K30" i="26"/>
  <c r="O30" i="26"/>
  <c r="D31" i="26"/>
  <c r="H31" i="26"/>
  <c r="L31" i="26"/>
  <c r="P31" i="26"/>
  <c r="E32" i="26"/>
  <c r="I32" i="26"/>
  <c r="M32" i="26"/>
  <c r="Q32" i="26"/>
  <c r="F33" i="26"/>
  <c r="J33" i="26"/>
  <c r="E11" i="26"/>
  <c r="I11" i="26"/>
  <c r="M11" i="26"/>
  <c r="Q11" i="26"/>
  <c r="F12" i="26"/>
  <c r="J12" i="26"/>
  <c r="N12" i="26"/>
  <c r="C13" i="26"/>
  <c r="G13" i="26"/>
  <c r="K13" i="26"/>
  <c r="O13" i="26"/>
  <c r="D14" i="26"/>
  <c r="H14" i="26"/>
  <c r="L14" i="26"/>
  <c r="P14" i="26"/>
  <c r="E15" i="26"/>
  <c r="I15" i="26"/>
  <c r="M15" i="26"/>
  <c r="Q15" i="26"/>
  <c r="F16" i="26"/>
  <c r="J16" i="26"/>
  <c r="N16" i="26"/>
  <c r="C17" i="26"/>
  <c r="G17" i="26"/>
  <c r="K17" i="26"/>
  <c r="O17" i="26"/>
  <c r="D18" i="26"/>
  <c r="H18" i="26"/>
  <c r="L18" i="26"/>
  <c r="P18" i="26"/>
  <c r="E19" i="26"/>
  <c r="I19" i="26"/>
  <c r="M19" i="26"/>
  <c r="Q19" i="26"/>
  <c r="F20" i="26"/>
  <c r="J20" i="26"/>
  <c r="N20" i="26"/>
  <c r="C21" i="26"/>
  <c r="G21" i="26"/>
  <c r="K21" i="26"/>
  <c r="O21" i="26"/>
  <c r="D22" i="26"/>
  <c r="H22" i="26"/>
  <c r="L22" i="26"/>
  <c r="P22" i="26"/>
  <c r="E23" i="26"/>
  <c r="I23" i="26"/>
  <c r="M23" i="26"/>
  <c r="Q23" i="26"/>
  <c r="F24" i="26"/>
  <c r="J24" i="26"/>
  <c r="N24" i="26"/>
  <c r="C25" i="26"/>
  <c r="G25" i="26"/>
  <c r="K25" i="26"/>
  <c r="O25" i="26"/>
  <c r="D26" i="26"/>
  <c r="H26" i="26"/>
  <c r="L26" i="26"/>
  <c r="P26" i="26"/>
  <c r="E27" i="26"/>
  <c r="I27" i="26"/>
  <c r="M27" i="26"/>
  <c r="Q27" i="26"/>
  <c r="F28" i="26"/>
  <c r="J28" i="26"/>
  <c r="N28" i="26"/>
  <c r="C29" i="26"/>
  <c r="G29" i="26"/>
  <c r="K29" i="26"/>
  <c r="O29" i="26"/>
  <c r="D30" i="26"/>
  <c r="H30" i="26"/>
  <c r="L30" i="26"/>
  <c r="P30" i="26"/>
  <c r="E31" i="26"/>
  <c r="I31" i="26"/>
  <c r="M31" i="26"/>
  <c r="Q31" i="26"/>
  <c r="F32" i="26"/>
  <c r="J32" i="26"/>
  <c r="N32" i="26"/>
  <c r="C33" i="26"/>
  <c r="G33" i="26"/>
  <c r="O10" i="26"/>
  <c r="K10" i="26"/>
  <c r="G10" i="26"/>
  <c r="Q34" i="26"/>
  <c r="M34" i="26"/>
  <c r="I34" i="26"/>
  <c r="E34" i="26"/>
  <c r="P33" i="26"/>
  <c r="L33" i="26"/>
  <c r="O32" i="26"/>
  <c r="N31" i="26"/>
  <c r="M30" i="26"/>
  <c r="L29" i="26"/>
  <c r="K28" i="26"/>
  <c r="J27" i="26"/>
  <c r="I26" i="26"/>
  <c r="H25" i="26"/>
  <c r="G24" i="26"/>
  <c r="F23" i="26"/>
  <c r="E22" i="26"/>
  <c r="D21" i="26"/>
  <c r="C20" i="26"/>
  <c r="Q18" i="26"/>
  <c r="P17" i="26"/>
  <c r="O16" i="26"/>
  <c r="N15" i="26"/>
  <c r="T15" i="26" s="1"/>
  <c r="M14" i="26"/>
  <c r="L13" i="26"/>
  <c r="K12" i="26"/>
  <c r="J11" i="26"/>
  <c r="C10" i="26"/>
  <c r="N10" i="26"/>
  <c r="J10" i="26"/>
  <c r="F10" i="26"/>
  <c r="P34" i="26"/>
  <c r="L34" i="26"/>
  <c r="H34" i="26"/>
  <c r="D34" i="26"/>
  <c r="O33" i="26"/>
  <c r="K33" i="26"/>
  <c r="K32" i="26"/>
  <c r="J31" i="26"/>
  <c r="I30" i="26"/>
  <c r="H29" i="26"/>
  <c r="G28" i="26"/>
  <c r="F27" i="26"/>
  <c r="E26" i="26"/>
  <c r="D25" i="26"/>
  <c r="C24" i="26"/>
  <c r="Q22" i="26"/>
  <c r="P21" i="26"/>
  <c r="O20" i="26"/>
  <c r="N19" i="26"/>
  <c r="T19" i="26" s="1"/>
  <c r="M18" i="26"/>
  <c r="L17" i="26"/>
  <c r="K16" i="26"/>
  <c r="J15" i="26"/>
  <c r="I14" i="26"/>
  <c r="H13" i="26"/>
  <c r="G12" i="26"/>
  <c r="F11" i="26"/>
  <c r="J31" i="25"/>
  <c r="J43" i="25"/>
  <c r="J11" i="25"/>
  <c r="F26" i="25"/>
  <c r="J13" i="25"/>
  <c r="J19" i="25"/>
  <c r="E11" i="24"/>
  <c r="F42" i="25"/>
  <c r="F38" i="25"/>
  <c r="F34" i="25"/>
  <c r="F33" i="25"/>
  <c r="F30" i="25"/>
  <c r="J17" i="25"/>
  <c r="J10" i="25"/>
  <c r="I43" i="25"/>
  <c r="E42" i="25"/>
  <c r="E40" i="25"/>
  <c r="E38" i="25"/>
  <c r="E36" i="25"/>
  <c r="E34" i="25"/>
  <c r="E33" i="25"/>
  <c r="I31" i="25"/>
  <c r="E30" i="25"/>
  <c r="E28" i="25"/>
  <c r="E26" i="25"/>
  <c r="E24" i="25"/>
  <c r="E22" i="25"/>
  <c r="E21" i="25"/>
  <c r="I19" i="25"/>
  <c r="F17" i="25"/>
  <c r="F13" i="25"/>
  <c r="F44" i="25"/>
  <c r="F43" i="25"/>
  <c r="F41" i="25"/>
  <c r="F39" i="25"/>
  <c r="F37" i="25"/>
  <c r="F35" i="25"/>
  <c r="F32" i="25"/>
  <c r="F31" i="25"/>
  <c r="F29" i="25"/>
  <c r="F27" i="25"/>
  <c r="F25" i="25"/>
  <c r="F23" i="25"/>
  <c r="F20" i="25"/>
  <c r="F19" i="25"/>
  <c r="J15" i="25"/>
  <c r="F40" i="25"/>
  <c r="F36" i="25"/>
  <c r="F28" i="25"/>
  <c r="F24" i="25"/>
  <c r="F22" i="25"/>
  <c r="F21" i="25"/>
  <c r="C10" i="25"/>
  <c r="E44" i="25"/>
  <c r="E43" i="25"/>
  <c r="E41" i="25"/>
  <c r="E39" i="25"/>
  <c r="E37" i="25"/>
  <c r="E35" i="25"/>
  <c r="E32" i="25"/>
  <c r="E31" i="25"/>
  <c r="E29" i="25"/>
  <c r="E27" i="25"/>
  <c r="E25" i="25"/>
  <c r="E23" i="25"/>
  <c r="E20" i="25"/>
  <c r="E19" i="25"/>
  <c r="F15" i="25"/>
  <c r="F11" i="25"/>
  <c r="J44" i="25"/>
  <c r="J42" i="25"/>
  <c r="J41" i="25"/>
  <c r="J40" i="25"/>
  <c r="J39" i="25"/>
  <c r="J38" i="25"/>
  <c r="J37" i="25"/>
  <c r="J36" i="25"/>
  <c r="J35" i="25"/>
  <c r="J34" i="25"/>
  <c r="J33" i="25"/>
  <c r="J32" i="25"/>
  <c r="J30" i="25"/>
  <c r="J29" i="25"/>
  <c r="J28" i="25"/>
  <c r="J27" i="25"/>
  <c r="J26" i="25"/>
  <c r="J25" i="25"/>
  <c r="J24" i="25"/>
  <c r="J23" i="25"/>
  <c r="J22" i="25"/>
  <c r="J21" i="25"/>
  <c r="J20" i="25"/>
  <c r="J18" i="25"/>
  <c r="J16" i="25"/>
  <c r="J14" i="25"/>
  <c r="J12" i="25"/>
  <c r="I10" i="25"/>
  <c r="I11" i="25"/>
  <c r="I12" i="25"/>
  <c r="E13" i="25"/>
  <c r="E14" i="25"/>
  <c r="E15" i="25"/>
  <c r="E16" i="25"/>
  <c r="E17" i="25"/>
  <c r="E18" i="25"/>
  <c r="E10" i="25"/>
  <c r="E11" i="25"/>
  <c r="E12" i="25"/>
  <c r="I13" i="25"/>
  <c r="I14" i="25"/>
  <c r="I15" i="25"/>
  <c r="I16" i="25"/>
  <c r="I17" i="25"/>
  <c r="I18" i="25"/>
  <c r="I44" i="25"/>
  <c r="I42" i="25"/>
  <c r="I41" i="25"/>
  <c r="I40" i="25"/>
  <c r="I39" i="25"/>
  <c r="I38" i="25"/>
  <c r="I37" i="25"/>
  <c r="I36" i="25"/>
  <c r="I35" i="25"/>
  <c r="I34" i="25"/>
  <c r="I33" i="25"/>
  <c r="I32" i="25"/>
  <c r="I30" i="25"/>
  <c r="I29" i="25"/>
  <c r="I28" i="25"/>
  <c r="I27" i="25"/>
  <c r="I26" i="25"/>
  <c r="I25" i="25"/>
  <c r="I24" i="25"/>
  <c r="I23" i="25"/>
  <c r="I22" i="25"/>
  <c r="I21" i="25"/>
  <c r="I20" i="25"/>
  <c r="F18" i="25"/>
  <c r="F16" i="25"/>
  <c r="F14" i="25"/>
  <c r="F12" i="25"/>
  <c r="F10" i="25"/>
  <c r="H44" i="25"/>
  <c r="D44" i="25"/>
  <c r="H43" i="25"/>
  <c r="D43" i="25"/>
  <c r="H42" i="25"/>
  <c r="D42" i="25"/>
  <c r="H41" i="25"/>
  <c r="L41" i="25" s="1"/>
  <c r="D41" i="25"/>
  <c r="H40" i="25"/>
  <c r="D40" i="25"/>
  <c r="H39" i="25"/>
  <c r="D39" i="25"/>
  <c r="H38" i="25"/>
  <c r="D38" i="25"/>
  <c r="H37" i="25"/>
  <c r="D37" i="25"/>
  <c r="H36" i="25"/>
  <c r="D36" i="25"/>
  <c r="H35" i="25"/>
  <c r="D35" i="25"/>
  <c r="H34" i="25"/>
  <c r="D34" i="25"/>
  <c r="H33" i="25"/>
  <c r="L33" i="25" s="1"/>
  <c r="D33" i="25"/>
  <c r="H32" i="25"/>
  <c r="D32" i="25"/>
  <c r="H31" i="25"/>
  <c r="D31" i="25"/>
  <c r="H30" i="25"/>
  <c r="L30" i="25" s="1"/>
  <c r="D30" i="25"/>
  <c r="H29" i="25"/>
  <c r="D29" i="25"/>
  <c r="H28" i="25"/>
  <c r="D28" i="25"/>
  <c r="H27" i="25"/>
  <c r="D27" i="25"/>
  <c r="H26" i="25"/>
  <c r="L26" i="25" s="1"/>
  <c r="D26" i="25"/>
  <c r="H25" i="25"/>
  <c r="D25" i="25"/>
  <c r="H24" i="25"/>
  <c r="D24" i="25"/>
  <c r="H23" i="25"/>
  <c r="D23" i="25"/>
  <c r="H22" i="25"/>
  <c r="L22" i="25" s="1"/>
  <c r="D22" i="25"/>
  <c r="H21" i="25"/>
  <c r="D21" i="25"/>
  <c r="H20" i="25"/>
  <c r="D20" i="25"/>
  <c r="H19" i="25"/>
  <c r="L19" i="25" s="1"/>
  <c r="D19" i="25"/>
  <c r="H18" i="25"/>
  <c r="D18" i="25"/>
  <c r="H17" i="25"/>
  <c r="L17" i="25" s="1"/>
  <c r="D17" i="25"/>
  <c r="H16" i="25"/>
  <c r="D16" i="25"/>
  <c r="H15" i="25"/>
  <c r="D15" i="25"/>
  <c r="H14" i="25"/>
  <c r="D14" i="25"/>
  <c r="H13" i="25"/>
  <c r="L13" i="25" s="1"/>
  <c r="D13" i="25"/>
  <c r="H12" i="25"/>
  <c r="D12" i="25"/>
  <c r="H11" i="25"/>
  <c r="D11" i="25"/>
  <c r="H10" i="25"/>
  <c r="D10" i="25"/>
  <c r="G44" i="25"/>
  <c r="C44" i="25"/>
  <c r="G43" i="25"/>
  <c r="C43" i="25"/>
  <c r="G42" i="25"/>
  <c r="C42" i="25"/>
  <c r="G41" i="25"/>
  <c r="C41" i="25"/>
  <c r="G40" i="25"/>
  <c r="C40" i="25"/>
  <c r="G39" i="25"/>
  <c r="C39" i="25"/>
  <c r="G38" i="25"/>
  <c r="C38" i="25"/>
  <c r="G37" i="25"/>
  <c r="C37" i="25"/>
  <c r="G36" i="25"/>
  <c r="C36" i="25"/>
  <c r="G35" i="25"/>
  <c r="C35" i="25"/>
  <c r="G34" i="25"/>
  <c r="C34" i="25"/>
  <c r="G33" i="25"/>
  <c r="C33" i="25"/>
  <c r="G32" i="25"/>
  <c r="C32" i="25"/>
  <c r="G31" i="25"/>
  <c r="C31" i="25"/>
  <c r="G30" i="25"/>
  <c r="C30" i="25"/>
  <c r="G29" i="25"/>
  <c r="C29" i="25"/>
  <c r="G28" i="25"/>
  <c r="C28" i="25"/>
  <c r="G27" i="25"/>
  <c r="C27" i="25"/>
  <c r="G26" i="25"/>
  <c r="C26" i="25"/>
  <c r="G25" i="25"/>
  <c r="C25" i="25"/>
  <c r="G24" i="25"/>
  <c r="C24" i="25"/>
  <c r="G23" i="25"/>
  <c r="C23" i="25"/>
  <c r="G22" i="25"/>
  <c r="C22" i="25"/>
  <c r="G21" i="25"/>
  <c r="C21" i="25"/>
  <c r="G20" i="25"/>
  <c r="C20" i="25"/>
  <c r="G19" i="25"/>
  <c r="C19" i="25"/>
  <c r="G18" i="25"/>
  <c r="C18" i="25"/>
  <c r="G17" i="25"/>
  <c r="C17" i="25"/>
  <c r="G16" i="25"/>
  <c r="C16" i="25"/>
  <c r="G15" i="25"/>
  <c r="C15" i="25"/>
  <c r="G14" i="25"/>
  <c r="C14" i="25"/>
  <c r="G13" i="25"/>
  <c r="C13" i="25"/>
  <c r="G12" i="25"/>
  <c r="C12" i="25"/>
  <c r="G11" i="25"/>
  <c r="C11" i="25"/>
  <c r="G10" i="25"/>
  <c r="J10" i="24"/>
  <c r="G46" i="24"/>
  <c r="E45" i="24"/>
  <c r="J43" i="24"/>
  <c r="D42" i="24"/>
  <c r="H40" i="24"/>
  <c r="L38" i="24"/>
  <c r="F37" i="24"/>
  <c r="D36" i="24"/>
  <c r="J33" i="24"/>
  <c r="D32" i="24"/>
  <c r="J29" i="24"/>
  <c r="C28" i="24"/>
  <c r="K24" i="24"/>
  <c r="C20" i="24"/>
  <c r="K16" i="24"/>
  <c r="C12" i="24"/>
  <c r="C10" i="24"/>
  <c r="I10" i="24"/>
  <c r="E10" i="24"/>
  <c r="J46" i="24"/>
  <c r="F46" i="24"/>
  <c r="L45" i="24"/>
  <c r="H45" i="24"/>
  <c r="D45" i="24"/>
  <c r="J44" i="24"/>
  <c r="D44" i="24"/>
  <c r="I43" i="24"/>
  <c r="D43" i="24"/>
  <c r="H42" i="24"/>
  <c r="C42" i="24"/>
  <c r="H41" i="24"/>
  <c r="L40" i="24"/>
  <c r="G40" i="24"/>
  <c r="L39" i="24"/>
  <c r="F39" i="24"/>
  <c r="K38" i="24"/>
  <c r="F38" i="24"/>
  <c r="J37" i="24"/>
  <c r="E37" i="24"/>
  <c r="J36" i="24"/>
  <c r="C36" i="24"/>
  <c r="E35" i="24"/>
  <c r="G34" i="24"/>
  <c r="I33" i="24"/>
  <c r="K32" i="24"/>
  <c r="C32" i="24"/>
  <c r="E31" i="24"/>
  <c r="G30" i="24"/>
  <c r="I29" i="24"/>
  <c r="K28" i="24"/>
  <c r="I27" i="24"/>
  <c r="C26" i="24"/>
  <c r="G24" i="24"/>
  <c r="K22" i="24"/>
  <c r="E21" i="24"/>
  <c r="I19" i="24"/>
  <c r="C18" i="24"/>
  <c r="G16" i="24"/>
  <c r="K14" i="24"/>
  <c r="E13" i="24"/>
  <c r="I11" i="24"/>
  <c r="K46" i="24"/>
  <c r="I45" i="24"/>
  <c r="F44" i="24"/>
  <c r="J42" i="24"/>
  <c r="D41" i="24"/>
  <c r="H39" i="24"/>
  <c r="L37" i="24"/>
  <c r="F35" i="24"/>
  <c r="L32" i="24"/>
  <c r="F31" i="24"/>
  <c r="L28" i="24"/>
  <c r="G26" i="24"/>
  <c r="E23" i="24"/>
  <c r="G18" i="24"/>
  <c r="E15" i="24"/>
  <c r="I13" i="24"/>
  <c r="L10" i="24"/>
  <c r="H10" i="24"/>
  <c r="D10" i="24"/>
  <c r="I46" i="24"/>
  <c r="E46" i="24"/>
  <c r="K45" i="24"/>
  <c r="G45" i="24"/>
  <c r="C45" i="24"/>
  <c r="H44" i="24"/>
  <c r="C44" i="24"/>
  <c r="H43" i="24"/>
  <c r="L42" i="24"/>
  <c r="G42" i="24"/>
  <c r="L41" i="24"/>
  <c r="F41" i="24"/>
  <c r="K40" i="24"/>
  <c r="F40" i="24"/>
  <c r="J39" i="24"/>
  <c r="E39" i="24"/>
  <c r="J38" i="24"/>
  <c r="D38" i="24"/>
  <c r="I37" i="24"/>
  <c r="D37" i="24"/>
  <c r="H36" i="24"/>
  <c r="J35" i="24"/>
  <c r="L34" i="24"/>
  <c r="D34" i="24"/>
  <c r="F33" i="24"/>
  <c r="H32" i="24"/>
  <c r="J31" i="24"/>
  <c r="L30" i="24"/>
  <c r="D30" i="24"/>
  <c r="F29" i="24"/>
  <c r="H28" i="24"/>
  <c r="E27" i="24"/>
  <c r="I25" i="24"/>
  <c r="C24" i="24"/>
  <c r="G22" i="24"/>
  <c r="K20" i="24"/>
  <c r="E19" i="24"/>
  <c r="I17" i="24"/>
  <c r="C16" i="24"/>
  <c r="G14" i="24"/>
  <c r="K12" i="24"/>
  <c r="F11" i="24"/>
  <c r="J11" i="24"/>
  <c r="D12" i="24"/>
  <c r="H12" i="24"/>
  <c r="L12" i="24"/>
  <c r="F13" i="24"/>
  <c r="J13" i="24"/>
  <c r="D14" i="24"/>
  <c r="H14" i="24"/>
  <c r="L14" i="24"/>
  <c r="F15" i="24"/>
  <c r="J15" i="24"/>
  <c r="D16" i="24"/>
  <c r="H16" i="24"/>
  <c r="L16" i="24"/>
  <c r="F17" i="24"/>
  <c r="J17" i="24"/>
  <c r="D18" i="24"/>
  <c r="H18" i="24"/>
  <c r="L18" i="24"/>
  <c r="F19" i="24"/>
  <c r="J19" i="24"/>
  <c r="D20" i="24"/>
  <c r="H20" i="24"/>
  <c r="L20" i="24"/>
  <c r="F21" i="24"/>
  <c r="J21" i="24"/>
  <c r="D22" i="24"/>
  <c r="H22" i="24"/>
  <c r="L22" i="24"/>
  <c r="F23" i="24"/>
  <c r="J23" i="24"/>
  <c r="D24" i="24"/>
  <c r="H24" i="24"/>
  <c r="L24" i="24"/>
  <c r="F25" i="24"/>
  <c r="J25" i="24"/>
  <c r="D26" i="24"/>
  <c r="H26" i="24"/>
  <c r="L26" i="24"/>
  <c r="F27" i="24"/>
  <c r="J27" i="24"/>
  <c r="D28" i="24"/>
  <c r="C11" i="24"/>
  <c r="G11" i="24"/>
  <c r="K11" i="24"/>
  <c r="E12" i="24"/>
  <c r="I12" i="24"/>
  <c r="O12" i="24" s="1"/>
  <c r="C13" i="24"/>
  <c r="G13" i="24"/>
  <c r="K13" i="24"/>
  <c r="E14" i="24"/>
  <c r="I14" i="24"/>
  <c r="C15" i="24"/>
  <c r="G15" i="24"/>
  <c r="K15" i="24"/>
  <c r="E16" i="24"/>
  <c r="C17" i="24"/>
  <c r="G17" i="24"/>
  <c r="K17" i="24"/>
  <c r="E18" i="24"/>
  <c r="I18" i="24"/>
  <c r="C19" i="24"/>
  <c r="G19" i="24"/>
  <c r="K19" i="24"/>
  <c r="E20" i="24"/>
  <c r="I20" i="24"/>
  <c r="C21" i="24"/>
  <c r="G21" i="24"/>
  <c r="K21" i="24"/>
  <c r="E22" i="24"/>
  <c r="I22" i="24"/>
  <c r="C23" i="24"/>
  <c r="G23" i="24"/>
  <c r="K23" i="24"/>
  <c r="E24" i="24"/>
  <c r="I24" i="24"/>
  <c r="C25" i="24"/>
  <c r="G25" i="24"/>
  <c r="K25" i="24"/>
  <c r="E26" i="24"/>
  <c r="I26" i="24"/>
  <c r="C27" i="24"/>
  <c r="G27" i="24"/>
  <c r="K27" i="24"/>
  <c r="E28" i="24"/>
  <c r="I28" i="24"/>
  <c r="O28" i="24" s="1"/>
  <c r="C29" i="24"/>
  <c r="G29" i="24"/>
  <c r="K29" i="24"/>
  <c r="E30" i="24"/>
  <c r="I30" i="24"/>
  <c r="C31" i="24"/>
  <c r="G31" i="24"/>
  <c r="K31" i="24"/>
  <c r="E32" i="24"/>
  <c r="I32" i="24"/>
  <c r="C33" i="24"/>
  <c r="G33" i="24"/>
  <c r="K33" i="24"/>
  <c r="E34" i="24"/>
  <c r="I34" i="24"/>
  <c r="C35" i="24"/>
  <c r="G35" i="24"/>
  <c r="K35" i="24"/>
  <c r="E36" i="24"/>
  <c r="I36" i="24"/>
  <c r="C37" i="24"/>
  <c r="G37" i="24"/>
  <c r="K37" i="24"/>
  <c r="E38" i="24"/>
  <c r="I38" i="24"/>
  <c r="C39" i="24"/>
  <c r="G39" i="24"/>
  <c r="K39" i="24"/>
  <c r="E40" i="24"/>
  <c r="I40" i="24"/>
  <c r="C41" i="24"/>
  <c r="G41" i="24"/>
  <c r="K41" i="24"/>
  <c r="E42" i="24"/>
  <c r="I42" i="24"/>
  <c r="C43" i="24"/>
  <c r="G43" i="24"/>
  <c r="K43" i="24"/>
  <c r="E44" i="24"/>
  <c r="I44" i="24"/>
  <c r="D11" i="24"/>
  <c r="H11" i="24"/>
  <c r="L11" i="24"/>
  <c r="F12" i="24"/>
  <c r="J12" i="24"/>
  <c r="D13" i="24"/>
  <c r="H13" i="24"/>
  <c r="L13" i="24"/>
  <c r="F14" i="24"/>
  <c r="J14" i="24"/>
  <c r="D15" i="24"/>
  <c r="H15" i="24"/>
  <c r="L15" i="24"/>
  <c r="F16" i="24"/>
  <c r="J16" i="24"/>
  <c r="D17" i="24"/>
  <c r="H17" i="24"/>
  <c r="L17" i="24"/>
  <c r="F18" i="24"/>
  <c r="J18" i="24"/>
  <c r="D19" i="24"/>
  <c r="H19" i="24"/>
  <c r="L19" i="24"/>
  <c r="F20" i="24"/>
  <c r="J20" i="24"/>
  <c r="D21" i="24"/>
  <c r="H21" i="24"/>
  <c r="L21" i="24"/>
  <c r="F22" i="24"/>
  <c r="J22" i="24"/>
  <c r="D23" i="24"/>
  <c r="H23" i="24"/>
  <c r="L23" i="24"/>
  <c r="F24" i="24"/>
  <c r="J24" i="24"/>
  <c r="D25" i="24"/>
  <c r="H25" i="24"/>
  <c r="L25" i="24"/>
  <c r="F26" i="24"/>
  <c r="J26" i="24"/>
  <c r="D27" i="24"/>
  <c r="H27" i="24"/>
  <c r="L27" i="24"/>
  <c r="F28" i="24"/>
  <c r="J28" i="24"/>
  <c r="D29" i="24"/>
  <c r="H29" i="24"/>
  <c r="L29" i="24"/>
  <c r="F30" i="24"/>
  <c r="J30" i="24"/>
  <c r="D31" i="24"/>
  <c r="H31" i="24"/>
  <c r="L31" i="24"/>
  <c r="F32" i="24"/>
  <c r="J32" i="24"/>
  <c r="D33" i="24"/>
  <c r="H33" i="24"/>
  <c r="L33" i="24"/>
  <c r="F34" i="24"/>
  <c r="J34" i="24"/>
  <c r="D35" i="24"/>
  <c r="H35" i="24"/>
  <c r="L35" i="24"/>
  <c r="F36" i="24"/>
  <c r="F10" i="24"/>
  <c r="C46" i="24"/>
  <c r="K44" i="24"/>
  <c r="E43" i="24"/>
  <c r="I41" i="24"/>
  <c r="O41" i="24" s="1"/>
  <c r="C40" i="24"/>
  <c r="G38" i="24"/>
  <c r="K36" i="24"/>
  <c r="H34" i="24"/>
  <c r="H30" i="24"/>
  <c r="I21" i="24"/>
  <c r="K10" i="24"/>
  <c r="G10" i="24"/>
  <c r="L46" i="24"/>
  <c r="H46" i="24"/>
  <c r="D46" i="24"/>
  <c r="J45" i="24"/>
  <c r="F45" i="24"/>
  <c r="L44" i="24"/>
  <c r="G44" i="24"/>
  <c r="L43" i="24"/>
  <c r="F43" i="24"/>
  <c r="K42" i="24"/>
  <c r="F42" i="24"/>
  <c r="J41" i="24"/>
  <c r="E41" i="24"/>
  <c r="J40" i="24"/>
  <c r="D40" i="24"/>
  <c r="I39" i="24"/>
  <c r="D39" i="24"/>
  <c r="H38" i="24"/>
  <c r="C38" i="24"/>
  <c r="H37" i="24"/>
  <c r="L36" i="24"/>
  <c r="G36" i="24"/>
  <c r="I35" i="24"/>
  <c r="K34" i="24"/>
  <c r="C34" i="24"/>
  <c r="E33" i="24"/>
  <c r="G32" i="24"/>
  <c r="I31" i="24"/>
  <c r="K30" i="24"/>
  <c r="C30" i="24"/>
  <c r="E29" i="24"/>
  <c r="G28" i="24"/>
  <c r="K26" i="24"/>
  <c r="E25" i="24"/>
  <c r="I23" i="24"/>
  <c r="C22" i="24"/>
  <c r="G20" i="24"/>
  <c r="K18" i="24"/>
  <c r="E17" i="24"/>
  <c r="I15" i="24"/>
  <c r="O15" i="24" s="1"/>
  <c r="C14" i="24"/>
  <c r="G12" i="24"/>
  <c r="D75" i="20"/>
  <c r="F74" i="20"/>
  <c r="I72" i="20"/>
  <c r="E71" i="20"/>
  <c r="D69" i="20"/>
  <c r="F67" i="20"/>
  <c r="G66" i="20"/>
  <c r="J63" i="20"/>
  <c r="H61" i="20"/>
  <c r="J59" i="20"/>
  <c r="D59" i="20"/>
  <c r="E58" i="20"/>
  <c r="G56" i="20"/>
  <c r="F51" i="20"/>
  <c r="G50" i="20"/>
  <c r="J47" i="20"/>
  <c r="H45" i="20"/>
  <c r="J43" i="20"/>
  <c r="D43" i="20"/>
  <c r="E42" i="20"/>
  <c r="G40" i="20"/>
  <c r="F34" i="20"/>
  <c r="F26" i="20"/>
  <c r="F18" i="20"/>
  <c r="D14" i="20"/>
  <c r="F12" i="20"/>
  <c r="F10" i="20"/>
  <c r="J77" i="19"/>
  <c r="F75" i="19"/>
  <c r="F74" i="19"/>
  <c r="F73" i="19"/>
  <c r="J71" i="19"/>
  <c r="D71" i="19"/>
  <c r="F70" i="19"/>
  <c r="D69" i="19"/>
  <c r="F67" i="19"/>
  <c r="F66" i="19"/>
  <c r="F65" i="19"/>
  <c r="J63" i="19"/>
  <c r="D63" i="19"/>
  <c r="F62" i="19"/>
  <c r="D61" i="19"/>
  <c r="F59" i="19"/>
  <c r="F58" i="19"/>
  <c r="F57" i="19"/>
  <c r="J55" i="19"/>
  <c r="D55" i="19"/>
  <c r="F54" i="19"/>
  <c r="D53" i="19"/>
  <c r="J51" i="19"/>
  <c r="J43" i="19"/>
  <c r="F36" i="19"/>
  <c r="J32" i="19"/>
  <c r="D32" i="19"/>
  <c r="F30" i="19"/>
  <c r="I28" i="19"/>
  <c r="F24" i="19"/>
  <c r="I20" i="19"/>
  <c r="J19" i="19"/>
  <c r="F16" i="19"/>
  <c r="E12" i="19"/>
  <c r="J10" i="19"/>
  <c r="F78" i="20"/>
  <c r="E74" i="20"/>
  <c r="H72" i="20"/>
  <c r="D67" i="20"/>
  <c r="F66" i="20"/>
  <c r="I64" i="20"/>
  <c r="E63" i="20"/>
  <c r="D61" i="20"/>
  <c r="I59" i="20"/>
  <c r="H53" i="20"/>
  <c r="H52" i="20"/>
  <c r="D51" i="20"/>
  <c r="F50" i="20"/>
  <c r="H48" i="20"/>
  <c r="E47" i="20"/>
  <c r="D45" i="20"/>
  <c r="I43" i="20"/>
  <c r="H37" i="20"/>
  <c r="G36" i="20"/>
  <c r="G28" i="20"/>
  <c r="G20" i="20"/>
  <c r="D10" i="20"/>
  <c r="D75" i="19"/>
  <c r="D73" i="19"/>
  <c r="I71" i="19"/>
  <c r="D67" i="19"/>
  <c r="D65" i="19"/>
  <c r="I63" i="19"/>
  <c r="D59" i="19"/>
  <c r="D57" i="19"/>
  <c r="I55" i="19"/>
  <c r="E51" i="19"/>
  <c r="F45" i="19"/>
  <c r="K74" i="20"/>
  <c r="J69" i="20"/>
  <c r="E59" i="20"/>
  <c r="D53" i="20"/>
  <c r="E43" i="20"/>
  <c r="D37" i="20"/>
  <c r="G24" i="20"/>
  <c r="F13" i="20"/>
  <c r="I10" i="20"/>
  <c r="K70" i="19"/>
  <c r="G69" i="19"/>
  <c r="G65" i="19"/>
  <c r="E63" i="19"/>
  <c r="K54" i="19"/>
  <c r="G53" i="19"/>
  <c r="D36" i="19"/>
  <c r="F34" i="19"/>
  <c r="F32" i="19"/>
  <c r="J30" i="19"/>
  <c r="F28" i="19"/>
  <c r="K25" i="19"/>
  <c r="E16" i="19"/>
  <c r="J14" i="19"/>
  <c r="J12" i="19"/>
  <c r="K9" i="19"/>
  <c r="I75" i="20"/>
  <c r="G74" i="20"/>
  <c r="J71" i="20"/>
  <c r="K66" i="20"/>
  <c r="H64" i="20"/>
  <c r="F57" i="20"/>
  <c r="F54" i="20"/>
  <c r="K50" i="20"/>
  <c r="G48" i="20"/>
  <c r="F41" i="20"/>
  <c r="F38" i="20"/>
  <c r="F30" i="20"/>
  <c r="I14" i="20"/>
  <c r="F78" i="19"/>
  <c r="I75" i="19"/>
  <c r="K73" i="19"/>
  <c r="F71" i="19"/>
  <c r="G70" i="19"/>
  <c r="K66" i="19"/>
  <c r="K61" i="19"/>
  <c r="I59" i="19"/>
  <c r="K57" i="19"/>
  <c r="F55" i="19"/>
  <c r="G54" i="19"/>
  <c r="G50" i="19"/>
  <c r="E43" i="19"/>
  <c r="F37" i="19"/>
  <c r="E32" i="19"/>
  <c r="E28" i="19"/>
  <c r="J26" i="19"/>
  <c r="F23" i="19"/>
  <c r="F19" i="19"/>
  <c r="D16" i="19"/>
  <c r="F14" i="19"/>
  <c r="I12" i="19"/>
  <c r="J77" i="20"/>
  <c r="F75" i="20"/>
  <c r="E66" i="20"/>
  <c r="K58" i="20"/>
  <c r="E50" i="20"/>
  <c r="K42" i="20"/>
  <c r="G32" i="20"/>
  <c r="G16" i="20"/>
  <c r="F14" i="20"/>
  <c r="F9" i="20"/>
  <c r="G73" i="19"/>
  <c r="E71" i="19"/>
  <c r="K62" i="19"/>
  <c r="G61" i="19"/>
  <c r="G57" i="19"/>
  <c r="E55" i="19"/>
  <c r="H52" i="19"/>
  <c r="F35" i="19"/>
  <c r="D28" i="19"/>
  <c r="F26" i="19"/>
  <c r="I24" i="19"/>
  <c r="F20" i="19"/>
  <c r="J16" i="19"/>
  <c r="F12" i="19"/>
  <c r="F10" i="19"/>
  <c r="I67" i="20"/>
  <c r="I51" i="20"/>
  <c r="F63" i="19"/>
  <c r="I36" i="19"/>
  <c r="F18" i="19"/>
  <c r="D12" i="19"/>
  <c r="F59" i="20"/>
  <c r="F53" i="20"/>
  <c r="F43" i="20"/>
  <c r="F37" i="20"/>
  <c r="F22" i="20"/>
  <c r="K74" i="19"/>
  <c r="K65" i="19"/>
  <c r="K53" i="19"/>
  <c r="G42" i="19"/>
  <c r="I32" i="19"/>
  <c r="D20" i="19"/>
  <c r="I67" i="19"/>
  <c r="G62" i="19"/>
  <c r="J28" i="19"/>
  <c r="F22" i="19"/>
  <c r="I16" i="19"/>
  <c r="H31" i="19"/>
  <c r="K58" i="19"/>
  <c r="K69" i="19"/>
  <c r="J73" i="19"/>
  <c r="I10" i="19"/>
  <c r="D24" i="19"/>
  <c r="G42" i="20"/>
  <c r="G58" i="20"/>
  <c r="K45" i="19"/>
  <c r="J25" i="20"/>
  <c r="J50" i="20"/>
  <c r="J66" i="20"/>
  <c r="G73" i="20"/>
  <c r="K39" i="19"/>
  <c r="J57" i="19"/>
  <c r="J11" i="20"/>
  <c r="K19" i="20"/>
  <c r="K47" i="20"/>
  <c r="K63" i="20"/>
  <c r="G70" i="20"/>
  <c r="K35" i="20"/>
  <c r="I14" i="19"/>
  <c r="K16" i="19"/>
  <c r="H19" i="19"/>
  <c r="G29" i="19"/>
  <c r="K32" i="19"/>
  <c r="K33" i="19"/>
  <c r="K37" i="19"/>
  <c r="K43" i="19"/>
  <c r="K59" i="19"/>
  <c r="K75" i="19"/>
  <c r="H78" i="19"/>
  <c r="K30" i="20"/>
  <c r="D41" i="20"/>
  <c r="H44" i="20"/>
  <c r="G52" i="20"/>
  <c r="D57" i="20"/>
  <c r="H60" i="20"/>
  <c r="H68" i="20"/>
  <c r="J74" i="20"/>
  <c r="H11" i="19"/>
  <c r="K17" i="19"/>
  <c r="G21" i="19"/>
  <c r="G25" i="19"/>
  <c r="I30" i="19"/>
  <c r="I34" i="19"/>
  <c r="J36" i="19"/>
  <c r="G41" i="19"/>
  <c r="K47" i="19"/>
  <c r="J65" i="19"/>
  <c r="K10" i="20"/>
  <c r="H13" i="20"/>
  <c r="K27" i="20"/>
  <c r="K33" i="20"/>
  <c r="K45" i="20"/>
  <c r="K61" i="20"/>
  <c r="K12" i="19"/>
  <c r="K20" i="19"/>
  <c r="I22" i="19"/>
  <c r="K24" i="19"/>
  <c r="H27" i="19"/>
  <c r="H44" i="19"/>
  <c r="K51" i="19"/>
  <c r="H60" i="19"/>
  <c r="K67" i="19"/>
  <c r="K22" i="20"/>
  <c r="K39" i="20"/>
  <c r="G46" i="20"/>
  <c r="K51" i="20"/>
  <c r="K55" i="20"/>
  <c r="G62" i="20"/>
  <c r="K67" i="20"/>
  <c r="H78" i="20"/>
  <c r="G49" i="19"/>
  <c r="J53" i="19"/>
  <c r="K55" i="19"/>
  <c r="G58" i="19"/>
  <c r="J61" i="19"/>
  <c r="K63" i="19"/>
  <c r="G66" i="19"/>
  <c r="J69" i="19"/>
  <c r="K71" i="19"/>
  <c r="G74" i="19"/>
  <c r="K77" i="19"/>
  <c r="I12" i="20"/>
  <c r="K14" i="20"/>
  <c r="J15" i="20"/>
  <c r="K18" i="20"/>
  <c r="K23" i="20"/>
  <c r="K26" i="20"/>
  <c r="K31" i="20"/>
  <c r="K34" i="20"/>
  <c r="H40" i="20"/>
  <c r="J42" i="20"/>
  <c r="K43" i="20"/>
  <c r="H56" i="20"/>
  <c r="J58" i="20"/>
  <c r="K59" i="20"/>
  <c r="G69" i="20"/>
  <c r="K71" i="20"/>
  <c r="K75" i="20"/>
  <c r="G9" i="19"/>
  <c r="G13" i="19"/>
  <c r="H15" i="19"/>
  <c r="I18" i="19"/>
  <c r="H23" i="19"/>
  <c r="I26" i="19"/>
  <c r="K28" i="19"/>
  <c r="H35" i="19"/>
  <c r="K38" i="19"/>
  <c r="F42" i="19"/>
  <c r="K46" i="19"/>
  <c r="F50" i="19"/>
  <c r="H9" i="20"/>
  <c r="I16" i="20"/>
  <c r="J21" i="20"/>
  <c r="K37" i="20"/>
  <c r="K38" i="20"/>
  <c r="H49" i="20"/>
  <c r="K53" i="20"/>
  <c r="K54" i="20"/>
  <c r="G65" i="20"/>
  <c r="K77" i="20"/>
  <c r="K9" i="10"/>
  <c r="G9" i="10"/>
  <c r="L33" i="10"/>
  <c r="H33" i="10"/>
  <c r="N32" i="10"/>
  <c r="I32" i="10"/>
  <c r="N31" i="10"/>
  <c r="I31" i="10"/>
  <c r="E30" i="10"/>
  <c r="I28" i="10"/>
  <c r="M26" i="10"/>
  <c r="G25" i="10"/>
  <c r="K23" i="10"/>
  <c r="E22" i="10"/>
  <c r="I20" i="10"/>
  <c r="M18" i="10"/>
  <c r="G17" i="10"/>
  <c r="K15" i="10"/>
  <c r="E14" i="10"/>
  <c r="I12" i="10"/>
  <c r="M10" i="10"/>
  <c r="L10" i="11"/>
  <c r="F16" i="11"/>
  <c r="E19" i="11"/>
  <c r="M24" i="11"/>
  <c r="N9" i="12"/>
  <c r="E12" i="12"/>
  <c r="N25" i="12"/>
  <c r="E28" i="12"/>
  <c r="N9" i="10"/>
  <c r="J9" i="10"/>
  <c r="F9" i="10"/>
  <c r="K33" i="10"/>
  <c r="G33" i="10"/>
  <c r="M32" i="10"/>
  <c r="H32" i="10"/>
  <c r="M31" i="10"/>
  <c r="G31" i="10"/>
  <c r="K29" i="10"/>
  <c r="E28" i="10"/>
  <c r="I26" i="10"/>
  <c r="M24" i="10"/>
  <c r="G23" i="10"/>
  <c r="K21" i="10"/>
  <c r="E20" i="10"/>
  <c r="I18" i="10"/>
  <c r="M16" i="10"/>
  <c r="G15" i="10"/>
  <c r="K13" i="10"/>
  <c r="E12" i="10"/>
  <c r="I10" i="10"/>
  <c r="N19" i="11"/>
  <c r="L23" i="11"/>
  <c r="F28" i="11"/>
  <c r="N13" i="12"/>
  <c r="E16" i="12"/>
  <c r="N29" i="12"/>
  <c r="L9" i="10"/>
  <c r="H9" i="10"/>
  <c r="M33" i="10"/>
  <c r="I33" i="10"/>
  <c r="E33" i="10"/>
  <c r="K32" i="10"/>
  <c r="E32" i="10"/>
  <c r="J31" i="10"/>
  <c r="I30" i="10"/>
  <c r="M28" i="10"/>
  <c r="G27" i="10"/>
  <c r="K25" i="10"/>
  <c r="E24" i="10"/>
  <c r="I22" i="10"/>
  <c r="M20" i="10"/>
  <c r="G19" i="10"/>
  <c r="K17" i="10"/>
  <c r="E16" i="10"/>
  <c r="I14" i="10"/>
  <c r="M12" i="10"/>
  <c r="G11" i="10"/>
  <c r="F12" i="11"/>
  <c r="N21" i="11"/>
  <c r="H30" i="11"/>
  <c r="N21" i="12"/>
  <c r="K28" i="12"/>
  <c r="K24" i="12"/>
  <c r="K20" i="12"/>
  <c r="K16" i="12"/>
  <c r="K12" i="12"/>
  <c r="E28" i="11"/>
  <c r="K25" i="11"/>
  <c r="G24" i="11"/>
  <c r="I23" i="11"/>
  <c r="M20" i="11"/>
  <c r="M19" i="11"/>
  <c r="E16" i="11"/>
  <c r="E12" i="11"/>
  <c r="K9" i="11"/>
  <c r="F10" i="10"/>
  <c r="J10" i="10"/>
  <c r="N10" i="10"/>
  <c r="H11" i="10"/>
  <c r="L11" i="10"/>
  <c r="F12" i="10"/>
  <c r="J12" i="10"/>
  <c r="N12" i="10"/>
  <c r="H13" i="10"/>
  <c r="L13" i="10"/>
  <c r="F14" i="10"/>
  <c r="J14" i="10"/>
  <c r="N14" i="10"/>
  <c r="H15" i="10"/>
  <c r="L15" i="10"/>
  <c r="F16" i="10"/>
  <c r="J16" i="10"/>
  <c r="N16" i="10"/>
  <c r="H17" i="10"/>
  <c r="L17" i="10"/>
  <c r="F18" i="10"/>
  <c r="J18" i="10"/>
  <c r="N18" i="10"/>
  <c r="H19" i="10"/>
  <c r="L19" i="10"/>
  <c r="F20" i="10"/>
  <c r="J20" i="10"/>
  <c r="N20" i="10"/>
  <c r="H21" i="10"/>
  <c r="L21" i="10"/>
  <c r="F22" i="10"/>
  <c r="J22" i="10"/>
  <c r="N22" i="10"/>
  <c r="H23" i="10"/>
  <c r="L23" i="10"/>
  <c r="F24" i="10"/>
  <c r="J24" i="10"/>
  <c r="N24" i="10"/>
  <c r="H25" i="10"/>
  <c r="L25" i="10"/>
  <c r="F26" i="10"/>
  <c r="J26" i="10"/>
  <c r="N26" i="10"/>
  <c r="H27" i="10"/>
  <c r="L27" i="10"/>
  <c r="F28" i="10"/>
  <c r="J28" i="10"/>
  <c r="N28" i="10"/>
  <c r="H29" i="10"/>
  <c r="L29" i="10"/>
  <c r="F30" i="10"/>
  <c r="J30" i="10"/>
  <c r="N30" i="10"/>
  <c r="H31" i="10"/>
  <c r="L31" i="10"/>
  <c r="F32" i="10"/>
  <c r="J32" i="10"/>
  <c r="N32" i="12"/>
  <c r="J28" i="12"/>
  <c r="J24" i="12"/>
  <c r="J20" i="12"/>
  <c r="J16" i="12"/>
  <c r="J12" i="12"/>
  <c r="N32" i="11"/>
  <c r="J31" i="11"/>
  <c r="K28" i="11"/>
  <c r="G25" i="11"/>
  <c r="F23" i="11"/>
  <c r="K21" i="11"/>
  <c r="G20" i="11"/>
  <c r="I19" i="11"/>
  <c r="L18" i="11"/>
  <c r="K16" i="11"/>
  <c r="K12" i="11"/>
  <c r="G9" i="11"/>
  <c r="G10" i="10"/>
  <c r="K10" i="10"/>
  <c r="E11" i="10"/>
  <c r="I11" i="10"/>
  <c r="M11" i="10"/>
  <c r="G12" i="10"/>
  <c r="K12" i="10"/>
  <c r="E13" i="10"/>
  <c r="I13" i="10"/>
  <c r="M13" i="10"/>
  <c r="G14" i="10"/>
  <c r="K14" i="10"/>
  <c r="E15" i="10"/>
  <c r="I15" i="10"/>
  <c r="M15" i="10"/>
  <c r="G16" i="10"/>
  <c r="K16" i="10"/>
  <c r="E17" i="10"/>
  <c r="I17" i="10"/>
  <c r="M17" i="10"/>
  <c r="G18" i="10"/>
  <c r="K18" i="10"/>
  <c r="E19" i="10"/>
  <c r="I19" i="10"/>
  <c r="M19" i="10"/>
  <c r="G20" i="10"/>
  <c r="K20" i="10"/>
  <c r="E21" i="10"/>
  <c r="I21" i="10"/>
  <c r="M21" i="10"/>
  <c r="G22" i="10"/>
  <c r="K22" i="10"/>
  <c r="E23" i="10"/>
  <c r="I23" i="10"/>
  <c r="M23" i="10"/>
  <c r="G24" i="10"/>
  <c r="K24" i="10"/>
  <c r="E25" i="10"/>
  <c r="I25" i="10"/>
  <c r="M25" i="10"/>
  <c r="G26" i="10"/>
  <c r="K26" i="10"/>
  <c r="E27" i="10"/>
  <c r="I27" i="10"/>
  <c r="M27" i="10"/>
  <c r="G28" i="10"/>
  <c r="K28" i="10"/>
  <c r="E29" i="10"/>
  <c r="I29" i="10"/>
  <c r="M29" i="10"/>
  <c r="G30" i="10"/>
  <c r="K30" i="10"/>
  <c r="E31" i="10"/>
  <c r="G32" i="12"/>
  <c r="F28" i="12"/>
  <c r="F24" i="12"/>
  <c r="F20" i="12"/>
  <c r="F16" i="12"/>
  <c r="F12" i="12"/>
  <c r="G32" i="11"/>
  <c r="J28" i="11"/>
  <c r="N23" i="11"/>
  <c r="E23" i="11"/>
  <c r="G21" i="11"/>
  <c r="F19" i="11"/>
  <c r="H18" i="11"/>
  <c r="J16" i="11"/>
  <c r="J12" i="11"/>
  <c r="H10" i="10"/>
  <c r="L10" i="10"/>
  <c r="F11" i="10"/>
  <c r="J11" i="10"/>
  <c r="N11" i="10"/>
  <c r="H12" i="10"/>
  <c r="L12" i="10"/>
  <c r="F13" i="10"/>
  <c r="J13" i="10"/>
  <c r="N13" i="10"/>
  <c r="H14" i="10"/>
  <c r="L14" i="10"/>
  <c r="F15" i="10"/>
  <c r="J15" i="10"/>
  <c r="N15" i="10"/>
  <c r="H16" i="10"/>
  <c r="L16" i="10"/>
  <c r="F17" i="10"/>
  <c r="J17" i="10"/>
  <c r="N17" i="10"/>
  <c r="H18" i="10"/>
  <c r="L18" i="10"/>
  <c r="F19" i="10"/>
  <c r="J19" i="10"/>
  <c r="N19" i="10"/>
  <c r="H20" i="10"/>
  <c r="L20" i="10"/>
  <c r="F21" i="10"/>
  <c r="J21" i="10"/>
  <c r="N21" i="10"/>
  <c r="H22" i="10"/>
  <c r="L22" i="10"/>
  <c r="F23" i="10"/>
  <c r="J23" i="10"/>
  <c r="N23" i="10"/>
  <c r="H24" i="10"/>
  <c r="L24" i="10"/>
  <c r="F25" i="10"/>
  <c r="J25" i="10"/>
  <c r="N25" i="10"/>
  <c r="H26" i="10"/>
  <c r="L26" i="10"/>
  <c r="F27" i="10"/>
  <c r="J27" i="10"/>
  <c r="N27" i="10"/>
  <c r="H28" i="10"/>
  <c r="L28" i="10"/>
  <c r="F29" i="10"/>
  <c r="J29" i="10"/>
  <c r="N29" i="10"/>
  <c r="H30" i="10"/>
  <c r="L30" i="10"/>
  <c r="F31" i="10"/>
  <c r="M9" i="10"/>
  <c r="I9" i="10"/>
  <c r="N33" i="10"/>
  <c r="J33" i="10"/>
  <c r="F33" i="10"/>
  <c r="L32" i="10"/>
  <c r="G32" i="10"/>
  <c r="K31" i="10"/>
  <c r="M30" i="10"/>
  <c r="G29" i="10"/>
  <c r="K27" i="10"/>
  <c r="E26" i="10"/>
  <c r="I24" i="10"/>
  <c r="M22" i="10"/>
  <c r="G21" i="10"/>
  <c r="K19" i="10"/>
  <c r="E18" i="10"/>
  <c r="I16" i="10"/>
  <c r="M14" i="10"/>
  <c r="G13" i="10"/>
  <c r="K11" i="10"/>
  <c r="E10" i="10"/>
  <c r="M23" i="11"/>
  <c r="L26" i="11"/>
  <c r="F32" i="11"/>
  <c r="N17" i="12"/>
  <c r="E20" i="12"/>
  <c r="N9" i="11"/>
  <c r="L11" i="11"/>
  <c r="L15" i="11"/>
  <c r="L20" i="11"/>
  <c r="N25" i="11"/>
  <c r="L27" i="11"/>
  <c r="L31" i="11"/>
  <c r="K10" i="12"/>
  <c r="K14" i="12"/>
  <c r="K18" i="12"/>
  <c r="K22" i="12"/>
  <c r="K26" i="12"/>
  <c r="K30" i="12"/>
  <c r="L12" i="11"/>
  <c r="L16" i="11"/>
  <c r="L24" i="11"/>
  <c r="L28" i="11"/>
  <c r="L11" i="12"/>
  <c r="L15" i="12"/>
  <c r="L19" i="12"/>
  <c r="L23" i="12"/>
  <c r="L27" i="12"/>
  <c r="L31" i="12"/>
  <c r="N13" i="11"/>
  <c r="N17" i="11"/>
  <c r="L19" i="11"/>
  <c r="H22" i="11"/>
  <c r="N29" i="11"/>
  <c r="M32" i="11"/>
  <c r="N33" i="11"/>
  <c r="L12" i="12"/>
  <c r="L16" i="12"/>
  <c r="L20" i="12"/>
  <c r="L24" i="12"/>
  <c r="L28" i="12"/>
  <c r="M32" i="12"/>
  <c r="N33" i="12"/>
  <c r="I79" i="7"/>
  <c r="M77" i="7"/>
  <c r="E77" i="7"/>
  <c r="I75" i="7"/>
  <c r="K73" i="7"/>
  <c r="D71" i="7"/>
  <c r="M69" i="7"/>
  <c r="J64" i="7"/>
  <c r="J56" i="7"/>
  <c r="E56" i="7"/>
  <c r="F51" i="7"/>
  <c r="M46" i="7"/>
  <c r="L33" i="7"/>
  <c r="K29" i="7"/>
  <c r="D21" i="7"/>
  <c r="D13" i="9"/>
  <c r="M26" i="9"/>
  <c r="M43" i="9"/>
  <c r="J80" i="9"/>
  <c r="F80" i="9"/>
  <c r="L79" i="9"/>
  <c r="H79" i="9"/>
  <c r="D79" i="9"/>
  <c r="J78" i="9"/>
  <c r="F78" i="9"/>
  <c r="L77" i="9"/>
  <c r="H77" i="9"/>
  <c r="D77" i="9"/>
  <c r="J76" i="9"/>
  <c r="F76" i="9"/>
  <c r="L75" i="9"/>
  <c r="H75" i="9"/>
  <c r="D75" i="9"/>
  <c r="J74" i="9"/>
  <c r="F74" i="9"/>
  <c r="L73" i="9"/>
  <c r="H73" i="9"/>
  <c r="D73" i="9"/>
  <c r="J72" i="9"/>
  <c r="F72" i="9"/>
  <c r="L71" i="9"/>
  <c r="H71" i="9"/>
  <c r="D71" i="9"/>
  <c r="J70" i="9"/>
  <c r="F70" i="9"/>
  <c r="L69" i="9"/>
  <c r="H69" i="9"/>
  <c r="D69" i="9"/>
  <c r="J68" i="9"/>
  <c r="F68" i="9"/>
  <c r="L67" i="9"/>
  <c r="H67" i="9"/>
  <c r="D67" i="9"/>
  <c r="J66" i="9"/>
  <c r="F66" i="9"/>
  <c r="L65" i="9"/>
  <c r="H65" i="9"/>
  <c r="D65" i="9"/>
  <c r="J64" i="9"/>
  <c r="F64" i="9"/>
  <c r="L63" i="9"/>
  <c r="H63" i="9"/>
  <c r="D63" i="9"/>
  <c r="J62" i="9"/>
  <c r="F62" i="9"/>
  <c r="L61" i="9"/>
  <c r="H61" i="9"/>
  <c r="D61" i="9"/>
  <c r="J60" i="9"/>
  <c r="F60" i="9"/>
  <c r="L59" i="9"/>
  <c r="H59" i="9"/>
  <c r="D59" i="9"/>
  <c r="J58" i="9"/>
  <c r="F58" i="9"/>
  <c r="L57" i="9"/>
  <c r="H57" i="9"/>
  <c r="D57" i="9"/>
  <c r="J56" i="9"/>
  <c r="F56" i="9"/>
  <c r="L55" i="9"/>
  <c r="H55" i="9"/>
  <c r="D55" i="9"/>
  <c r="J54" i="9"/>
  <c r="F54" i="9"/>
  <c r="L53" i="9"/>
  <c r="H53" i="9"/>
  <c r="D53" i="9"/>
  <c r="J52" i="9"/>
  <c r="F52" i="9"/>
  <c r="L51" i="9"/>
  <c r="H51" i="9"/>
  <c r="D51" i="9"/>
  <c r="J50" i="9"/>
  <c r="F50" i="9"/>
  <c r="L49" i="9"/>
  <c r="H49" i="9"/>
  <c r="D49" i="9"/>
  <c r="J48" i="9"/>
  <c r="F48" i="9"/>
  <c r="L47" i="9"/>
  <c r="H47" i="9"/>
  <c r="D47" i="9"/>
  <c r="M80" i="9"/>
  <c r="I80" i="9"/>
  <c r="E80" i="9"/>
  <c r="K79" i="9"/>
  <c r="G79" i="9"/>
  <c r="M78" i="9"/>
  <c r="I78" i="9"/>
  <c r="E78" i="9"/>
  <c r="K77" i="9"/>
  <c r="G77" i="9"/>
  <c r="M76" i="9"/>
  <c r="I76" i="9"/>
  <c r="E76" i="9"/>
  <c r="K75" i="9"/>
  <c r="G75" i="9"/>
  <c r="M74" i="9"/>
  <c r="I74" i="9"/>
  <c r="E74" i="9"/>
  <c r="K73" i="9"/>
  <c r="G73" i="9"/>
  <c r="M72" i="9"/>
  <c r="I72" i="9"/>
  <c r="E72" i="9"/>
  <c r="K71" i="9"/>
  <c r="G71" i="9"/>
  <c r="M70" i="9"/>
  <c r="I70" i="9"/>
  <c r="E70" i="9"/>
  <c r="K69" i="9"/>
  <c r="G69" i="9"/>
  <c r="M68" i="9"/>
  <c r="I68" i="9"/>
  <c r="E68" i="9"/>
  <c r="K67" i="9"/>
  <c r="G67" i="9"/>
  <c r="M66" i="9"/>
  <c r="I66" i="9"/>
  <c r="E66" i="9"/>
  <c r="K65" i="9"/>
  <c r="G65" i="9"/>
  <c r="M64" i="9"/>
  <c r="I64" i="9"/>
  <c r="E64" i="9"/>
  <c r="K63" i="9"/>
  <c r="G63" i="9"/>
  <c r="M62" i="9"/>
  <c r="I62" i="9"/>
  <c r="E62" i="9"/>
  <c r="K61" i="9"/>
  <c r="G61" i="9"/>
  <c r="M60" i="9"/>
  <c r="I60" i="9"/>
  <c r="E60" i="9"/>
  <c r="K59" i="9"/>
  <c r="G59" i="9"/>
  <c r="M58" i="9"/>
  <c r="I58" i="9"/>
  <c r="E58" i="9"/>
  <c r="K57" i="9"/>
  <c r="G57" i="9"/>
  <c r="M56" i="9"/>
  <c r="I56" i="9"/>
  <c r="E56" i="9"/>
  <c r="K55" i="9"/>
  <c r="G55" i="9"/>
  <c r="M54" i="9"/>
  <c r="I54" i="9"/>
  <c r="E54" i="9"/>
  <c r="K53" i="9"/>
  <c r="G53" i="9"/>
  <c r="M52" i="9"/>
  <c r="I52" i="9"/>
  <c r="E52" i="9"/>
  <c r="K51" i="9"/>
  <c r="G51" i="9"/>
  <c r="M50" i="9"/>
  <c r="I50" i="9"/>
  <c r="E50" i="9"/>
  <c r="K49" i="9"/>
  <c r="G49" i="9"/>
  <c r="M48" i="9"/>
  <c r="I48" i="9"/>
  <c r="E48" i="9"/>
  <c r="K47" i="9"/>
  <c r="L80" i="9"/>
  <c r="H80" i="9"/>
  <c r="D80" i="9"/>
  <c r="J79" i="9"/>
  <c r="F79" i="9"/>
  <c r="L78" i="9"/>
  <c r="H78" i="9"/>
  <c r="D78" i="9"/>
  <c r="J77" i="9"/>
  <c r="F77" i="9"/>
  <c r="L76" i="9"/>
  <c r="H76" i="9"/>
  <c r="D76" i="9"/>
  <c r="J75" i="9"/>
  <c r="F75" i="9"/>
  <c r="L74" i="9"/>
  <c r="H74" i="9"/>
  <c r="D74" i="9"/>
  <c r="J73" i="9"/>
  <c r="F73" i="9"/>
  <c r="L72" i="9"/>
  <c r="H72" i="9"/>
  <c r="D72" i="9"/>
  <c r="J71" i="9"/>
  <c r="F71" i="9"/>
  <c r="L70" i="9"/>
  <c r="H70" i="9"/>
  <c r="D70" i="9"/>
  <c r="J69" i="9"/>
  <c r="F69" i="9"/>
  <c r="L68" i="9"/>
  <c r="H68" i="9"/>
  <c r="D68" i="9"/>
  <c r="J67" i="9"/>
  <c r="F67" i="9"/>
  <c r="L66" i="9"/>
  <c r="H66" i="9"/>
  <c r="D66" i="9"/>
  <c r="J65" i="9"/>
  <c r="F65" i="9"/>
  <c r="L64" i="9"/>
  <c r="H64" i="9"/>
  <c r="D64" i="9"/>
  <c r="J63" i="9"/>
  <c r="F63" i="9"/>
  <c r="L62" i="9"/>
  <c r="H62" i="9"/>
  <c r="D62" i="9"/>
  <c r="J61" i="9"/>
  <c r="F61" i="9"/>
  <c r="L60" i="9"/>
  <c r="H60" i="9"/>
  <c r="D60" i="9"/>
  <c r="J59" i="9"/>
  <c r="F59" i="9"/>
  <c r="L58" i="9"/>
  <c r="H58" i="9"/>
  <c r="D58" i="9"/>
  <c r="J57" i="9"/>
  <c r="F57" i="9"/>
  <c r="L56" i="9"/>
  <c r="H56" i="9"/>
  <c r="D56" i="9"/>
  <c r="J55" i="9"/>
  <c r="F55" i="9"/>
  <c r="L54" i="9"/>
  <c r="H54" i="9"/>
  <c r="D54" i="9"/>
  <c r="J53" i="9"/>
  <c r="F53" i="9"/>
  <c r="L52" i="9"/>
  <c r="H52" i="9"/>
  <c r="D52" i="9"/>
  <c r="J51" i="9"/>
  <c r="F51" i="9"/>
  <c r="L50" i="9"/>
  <c r="K80" i="9"/>
  <c r="E79" i="9"/>
  <c r="I77" i="9"/>
  <c r="M75" i="9"/>
  <c r="G74" i="9"/>
  <c r="K72" i="9"/>
  <c r="E71" i="9"/>
  <c r="I69" i="9"/>
  <c r="M67" i="9"/>
  <c r="G66" i="9"/>
  <c r="K64" i="9"/>
  <c r="E63" i="9"/>
  <c r="I61" i="9"/>
  <c r="M59" i="9"/>
  <c r="G58" i="9"/>
  <c r="K56" i="9"/>
  <c r="E55" i="9"/>
  <c r="I53" i="9"/>
  <c r="M51" i="9"/>
  <c r="H50" i="9"/>
  <c r="J49" i="9"/>
  <c r="P49" i="9" s="1"/>
  <c r="L48" i="9"/>
  <c r="D48" i="9"/>
  <c r="G47" i="9"/>
  <c r="L46" i="9"/>
  <c r="H46" i="9"/>
  <c r="D46" i="9"/>
  <c r="J45" i="9"/>
  <c r="F45" i="9"/>
  <c r="L44" i="9"/>
  <c r="H44" i="9"/>
  <c r="D44" i="9"/>
  <c r="J43" i="9"/>
  <c r="F43" i="9"/>
  <c r="L42" i="9"/>
  <c r="H42" i="9"/>
  <c r="D42" i="9"/>
  <c r="J41" i="9"/>
  <c r="F41" i="9"/>
  <c r="L40" i="9"/>
  <c r="H40" i="9"/>
  <c r="D40" i="9"/>
  <c r="J39" i="9"/>
  <c r="F39" i="9"/>
  <c r="L38" i="9"/>
  <c r="H38" i="9"/>
  <c r="D38" i="9"/>
  <c r="J37" i="9"/>
  <c r="F37" i="9"/>
  <c r="L36" i="9"/>
  <c r="H36" i="9"/>
  <c r="D36" i="9"/>
  <c r="J35" i="9"/>
  <c r="F35" i="9"/>
  <c r="L34" i="9"/>
  <c r="H34" i="9"/>
  <c r="D34" i="9"/>
  <c r="J33" i="9"/>
  <c r="F33" i="9"/>
  <c r="L32" i="9"/>
  <c r="H32" i="9"/>
  <c r="D32" i="9"/>
  <c r="J31" i="9"/>
  <c r="F31" i="9"/>
  <c r="L30" i="9"/>
  <c r="H30" i="9"/>
  <c r="D30" i="9"/>
  <c r="J29" i="9"/>
  <c r="F29" i="9"/>
  <c r="L28" i="9"/>
  <c r="H28" i="9"/>
  <c r="D28" i="9"/>
  <c r="J27" i="9"/>
  <c r="F27" i="9"/>
  <c r="L26" i="9"/>
  <c r="H26" i="9"/>
  <c r="D26" i="9"/>
  <c r="J25" i="9"/>
  <c r="F25" i="9"/>
  <c r="L24" i="9"/>
  <c r="H24" i="9"/>
  <c r="D24" i="9"/>
  <c r="J23" i="9"/>
  <c r="F23" i="9"/>
  <c r="L22" i="9"/>
  <c r="K78" i="9"/>
  <c r="K76" i="9"/>
  <c r="K74" i="9"/>
  <c r="G72" i="9"/>
  <c r="G70" i="9"/>
  <c r="G68" i="9"/>
  <c r="M65" i="9"/>
  <c r="M63" i="9"/>
  <c r="M61" i="9"/>
  <c r="I59" i="9"/>
  <c r="I57" i="9"/>
  <c r="I55" i="9"/>
  <c r="E53" i="9"/>
  <c r="E51" i="9"/>
  <c r="M49" i="9"/>
  <c r="K48" i="9"/>
  <c r="J47" i="9"/>
  <c r="P47" i="9" s="1"/>
  <c r="M46" i="9"/>
  <c r="G46" i="9"/>
  <c r="L45" i="9"/>
  <c r="G45" i="9"/>
  <c r="K44" i="9"/>
  <c r="F44" i="9"/>
  <c r="K43" i="9"/>
  <c r="E43" i="9"/>
  <c r="J42" i="9"/>
  <c r="P42" i="9" s="1"/>
  <c r="E42" i="9"/>
  <c r="I41" i="9"/>
  <c r="D41" i="9"/>
  <c r="I40" i="9"/>
  <c r="M39" i="9"/>
  <c r="H39" i="9"/>
  <c r="M38" i="9"/>
  <c r="G38" i="9"/>
  <c r="L37" i="9"/>
  <c r="G37" i="9"/>
  <c r="K36" i="9"/>
  <c r="F36" i="9"/>
  <c r="K35" i="9"/>
  <c r="E35" i="9"/>
  <c r="J34" i="9"/>
  <c r="E34" i="9"/>
  <c r="I33" i="9"/>
  <c r="D33" i="9"/>
  <c r="I32" i="9"/>
  <c r="M31" i="9"/>
  <c r="H31" i="9"/>
  <c r="M30" i="9"/>
  <c r="G30" i="9"/>
  <c r="L29" i="9"/>
  <c r="G29" i="9"/>
  <c r="K28" i="9"/>
  <c r="F28" i="9"/>
  <c r="K27" i="9"/>
  <c r="E27" i="9"/>
  <c r="J26" i="9"/>
  <c r="E26" i="9"/>
  <c r="I25" i="9"/>
  <c r="D25" i="9"/>
  <c r="I24" i="9"/>
  <c r="M23" i="9"/>
  <c r="H23" i="9"/>
  <c r="M22" i="9"/>
  <c r="H22" i="9"/>
  <c r="D22" i="9"/>
  <c r="J21" i="9"/>
  <c r="F21" i="9"/>
  <c r="L20" i="9"/>
  <c r="H20" i="9"/>
  <c r="D20" i="9"/>
  <c r="J19" i="9"/>
  <c r="F19" i="9"/>
  <c r="L18" i="9"/>
  <c r="H18" i="9"/>
  <c r="D18" i="9"/>
  <c r="J17" i="9"/>
  <c r="F17" i="9"/>
  <c r="L16" i="9"/>
  <c r="H16" i="9"/>
  <c r="D16" i="9"/>
  <c r="J15" i="9"/>
  <c r="F15" i="9"/>
  <c r="L14" i="9"/>
  <c r="H14" i="9"/>
  <c r="D14" i="9"/>
  <c r="J13" i="9"/>
  <c r="F13" i="9"/>
  <c r="L12" i="9"/>
  <c r="H12" i="9"/>
  <c r="D12" i="9"/>
  <c r="J11" i="9"/>
  <c r="F11" i="9"/>
  <c r="L10" i="9"/>
  <c r="H10" i="9"/>
  <c r="D10" i="9"/>
  <c r="J9" i="9"/>
  <c r="F9" i="9"/>
  <c r="G80" i="9"/>
  <c r="G78" i="9"/>
  <c r="G76" i="9"/>
  <c r="M73" i="9"/>
  <c r="M71" i="9"/>
  <c r="M69" i="9"/>
  <c r="I67" i="9"/>
  <c r="I65" i="9"/>
  <c r="I63" i="9"/>
  <c r="E61" i="9"/>
  <c r="E59" i="9"/>
  <c r="E57" i="9"/>
  <c r="K54" i="9"/>
  <c r="K52" i="9"/>
  <c r="K50" i="9"/>
  <c r="I49" i="9"/>
  <c r="H48" i="9"/>
  <c r="I47" i="9"/>
  <c r="K46" i="9"/>
  <c r="F46" i="9"/>
  <c r="K45" i="9"/>
  <c r="E45" i="9"/>
  <c r="J44" i="9"/>
  <c r="E44" i="9"/>
  <c r="I43" i="9"/>
  <c r="D43" i="9"/>
  <c r="I42" i="9"/>
  <c r="M41" i="9"/>
  <c r="H41" i="9"/>
  <c r="M40" i="9"/>
  <c r="G40" i="9"/>
  <c r="L39" i="9"/>
  <c r="G39" i="9"/>
  <c r="K38" i="9"/>
  <c r="F38" i="9"/>
  <c r="K37" i="9"/>
  <c r="E37" i="9"/>
  <c r="J36" i="9"/>
  <c r="E36" i="9"/>
  <c r="I35" i="9"/>
  <c r="D35" i="9"/>
  <c r="I34" i="9"/>
  <c r="M33" i="9"/>
  <c r="H33" i="9"/>
  <c r="M32" i="9"/>
  <c r="G32" i="9"/>
  <c r="L31" i="9"/>
  <c r="G31" i="9"/>
  <c r="K30" i="9"/>
  <c r="F30" i="9"/>
  <c r="K29" i="9"/>
  <c r="E29" i="9"/>
  <c r="J28" i="9"/>
  <c r="E28" i="9"/>
  <c r="I27" i="9"/>
  <c r="D27" i="9"/>
  <c r="I26" i="9"/>
  <c r="M25" i="9"/>
  <c r="H25" i="9"/>
  <c r="M24" i="9"/>
  <c r="G24" i="9"/>
  <c r="L23" i="9"/>
  <c r="G23" i="9"/>
  <c r="K22" i="9"/>
  <c r="G22" i="9"/>
  <c r="M21" i="9"/>
  <c r="I21" i="9"/>
  <c r="E21" i="9"/>
  <c r="K20" i="9"/>
  <c r="G20" i="9"/>
  <c r="M19" i="9"/>
  <c r="I19" i="9"/>
  <c r="E19" i="9"/>
  <c r="K18" i="9"/>
  <c r="G18" i="9"/>
  <c r="M17" i="9"/>
  <c r="I17" i="9"/>
  <c r="E17" i="9"/>
  <c r="K16" i="9"/>
  <c r="G16" i="9"/>
  <c r="M15" i="9"/>
  <c r="I15" i="9"/>
  <c r="E15" i="9"/>
  <c r="K14" i="9"/>
  <c r="G14" i="9"/>
  <c r="M13" i="9"/>
  <c r="I13" i="9"/>
  <c r="E13" i="9"/>
  <c r="K12" i="9"/>
  <c r="G12" i="9"/>
  <c r="M11" i="9"/>
  <c r="I11" i="9"/>
  <c r="E11" i="9"/>
  <c r="K10" i="9"/>
  <c r="G10" i="9"/>
  <c r="M9" i="9"/>
  <c r="I9" i="9"/>
  <c r="E9" i="9"/>
  <c r="E77" i="9"/>
  <c r="E73" i="9"/>
  <c r="K68" i="9"/>
  <c r="G64" i="9"/>
  <c r="G60" i="9"/>
  <c r="M55" i="9"/>
  <c r="I51" i="9"/>
  <c r="E49" i="9"/>
  <c r="E47" i="9"/>
  <c r="M45" i="9"/>
  <c r="M44" i="9"/>
  <c r="L43" i="9"/>
  <c r="K42" i="9"/>
  <c r="K41" i="9"/>
  <c r="J40" i="9"/>
  <c r="I39" i="9"/>
  <c r="I38" i="9"/>
  <c r="H37" i="9"/>
  <c r="G36" i="9"/>
  <c r="G35" i="9"/>
  <c r="F34" i="9"/>
  <c r="E33" i="9"/>
  <c r="E32" i="9"/>
  <c r="D31" i="9"/>
  <c r="M29" i="9"/>
  <c r="M28" i="9"/>
  <c r="L27" i="9"/>
  <c r="K26" i="9"/>
  <c r="K25" i="9"/>
  <c r="J24" i="9"/>
  <c r="I23" i="9"/>
  <c r="I22" i="9"/>
  <c r="K21" i="9"/>
  <c r="M20" i="9"/>
  <c r="E20" i="9"/>
  <c r="G19" i="9"/>
  <c r="I18" i="9"/>
  <c r="K17" i="9"/>
  <c r="M16" i="9"/>
  <c r="E16" i="9"/>
  <c r="G15" i="9"/>
  <c r="I14" i="9"/>
  <c r="K13" i="9"/>
  <c r="M12" i="9"/>
  <c r="E12" i="9"/>
  <c r="G11" i="9"/>
  <c r="I10" i="9"/>
  <c r="K9" i="9"/>
  <c r="M79" i="9"/>
  <c r="I75" i="9"/>
  <c r="I71" i="9"/>
  <c r="E67" i="9"/>
  <c r="K62" i="9"/>
  <c r="K58" i="9"/>
  <c r="G54" i="9"/>
  <c r="G50" i="9"/>
  <c r="G48" i="9"/>
  <c r="J46" i="9"/>
  <c r="I45" i="9"/>
  <c r="I44" i="9"/>
  <c r="H43" i="9"/>
  <c r="G42" i="9"/>
  <c r="G41" i="9"/>
  <c r="F40" i="9"/>
  <c r="E39" i="9"/>
  <c r="E38" i="9"/>
  <c r="D37" i="9"/>
  <c r="M35" i="9"/>
  <c r="M34" i="9"/>
  <c r="L33" i="9"/>
  <c r="K32" i="9"/>
  <c r="K31" i="9"/>
  <c r="J30" i="9"/>
  <c r="P30" i="9" s="1"/>
  <c r="I29" i="9"/>
  <c r="I28" i="9"/>
  <c r="H27" i="9"/>
  <c r="G26" i="9"/>
  <c r="G25" i="9"/>
  <c r="F24" i="9"/>
  <c r="E23" i="9"/>
  <c r="F22" i="9"/>
  <c r="H21" i="9"/>
  <c r="J20" i="9"/>
  <c r="L19" i="9"/>
  <c r="D19" i="9"/>
  <c r="F18" i="9"/>
  <c r="H17" i="9"/>
  <c r="J16" i="9"/>
  <c r="L15" i="9"/>
  <c r="D15" i="9"/>
  <c r="F14" i="9"/>
  <c r="H13" i="9"/>
  <c r="J12" i="9"/>
  <c r="P12" i="9" s="1"/>
  <c r="L11" i="9"/>
  <c r="D11" i="9"/>
  <c r="F10" i="9"/>
  <c r="H9" i="9"/>
  <c r="I79" i="9"/>
  <c r="E75" i="9"/>
  <c r="K70" i="9"/>
  <c r="K66" i="9"/>
  <c r="G62" i="9"/>
  <c r="M57" i="9"/>
  <c r="M53" i="9"/>
  <c r="D50" i="9"/>
  <c r="M47" i="9"/>
  <c r="I46" i="9"/>
  <c r="H45" i="9"/>
  <c r="G44" i="9"/>
  <c r="G43" i="9"/>
  <c r="F42" i="9"/>
  <c r="E41" i="9"/>
  <c r="E40" i="9"/>
  <c r="D39" i="9"/>
  <c r="M37" i="9"/>
  <c r="M36" i="9"/>
  <c r="L35" i="9"/>
  <c r="K34" i="9"/>
  <c r="K33" i="9"/>
  <c r="J32" i="9"/>
  <c r="P32" i="9" s="1"/>
  <c r="I31" i="9"/>
  <c r="I30" i="9"/>
  <c r="H29" i="9"/>
  <c r="G28" i="9"/>
  <c r="G27" i="9"/>
  <c r="F26" i="9"/>
  <c r="E25" i="9"/>
  <c r="E24" i="9"/>
  <c r="D23" i="9"/>
  <c r="E22" i="9"/>
  <c r="G21" i="9"/>
  <c r="I20" i="9"/>
  <c r="K19" i="9"/>
  <c r="M18" i="9"/>
  <c r="E18" i="9"/>
  <c r="G17" i="9"/>
  <c r="I16" i="9"/>
  <c r="K15" i="9"/>
  <c r="M14" i="9"/>
  <c r="E14" i="9"/>
  <c r="G13" i="9"/>
  <c r="I12" i="9"/>
  <c r="K11" i="9"/>
  <c r="M10" i="9"/>
  <c r="E10" i="9"/>
  <c r="G9" i="9"/>
  <c r="M77" i="9"/>
  <c r="K60" i="9"/>
  <c r="F47" i="9"/>
  <c r="M42" i="9"/>
  <c r="J38" i="9"/>
  <c r="G34" i="9"/>
  <c r="E30" i="9"/>
  <c r="L25" i="9"/>
  <c r="L21" i="9"/>
  <c r="J18" i="9"/>
  <c r="H15" i="9"/>
  <c r="F12" i="9"/>
  <c r="E13" i="7"/>
  <c r="I13" i="7"/>
  <c r="M13" i="7"/>
  <c r="E15" i="7"/>
  <c r="I15" i="7"/>
  <c r="M15" i="7"/>
  <c r="E21" i="7"/>
  <c r="I21" i="7"/>
  <c r="M21" i="7"/>
  <c r="E23" i="7"/>
  <c r="I23" i="7"/>
  <c r="M23" i="7"/>
  <c r="E25" i="7"/>
  <c r="I25" i="7"/>
  <c r="M25" i="7"/>
  <c r="E29" i="7"/>
  <c r="I29" i="7"/>
  <c r="M29" i="7"/>
  <c r="E33" i="7"/>
  <c r="I33" i="7"/>
  <c r="M33" i="7"/>
  <c r="E35" i="7"/>
  <c r="I35" i="7"/>
  <c r="M35" i="7"/>
  <c r="G46" i="7"/>
  <c r="K46" i="7"/>
  <c r="E51" i="7"/>
  <c r="I51" i="7"/>
  <c r="I73" i="9"/>
  <c r="G56" i="9"/>
  <c r="E46" i="9"/>
  <c r="L41" i="9"/>
  <c r="I37" i="9"/>
  <c r="G33" i="9"/>
  <c r="D29" i="9"/>
  <c r="K24" i="9"/>
  <c r="D21" i="9"/>
  <c r="L17" i="9"/>
  <c r="J14" i="9"/>
  <c r="H11" i="9"/>
  <c r="F13" i="7"/>
  <c r="J13" i="7"/>
  <c r="F15" i="7"/>
  <c r="J15" i="7"/>
  <c r="F21" i="7"/>
  <c r="J21" i="7"/>
  <c r="F23" i="7"/>
  <c r="J23" i="7"/>
  <c r="F25" i="7"/>
  <c r="J25" i="7"/>
  <c r="F29" i="7"/>
  <c r="J29" i="7"/>
  <c r="F33" i="7"/>
  <c r="J33" i="7"/>
  <c r="F35" i="7"/>
  <c r="J35" i="7"/>
  <c r="F49" i="9"/>
  <c r="K39" i="9"/>
  <c r="E31" i="9"/>
  <c r="J22" i="9"/>
  <c r="F16" i="9"/>
  <c r="L9" i="9"/>
  <c r="H13" i="7"/>
  <c r="D15" i="7"/>
  <c r="L15" i="7"/>
  <c r="H21" i="7"/>
  <c r="D23" i="7"/>
  <c r="L23" i="7"/>
  <c r="H25" i="7"/>
  <c r="H29" i="7"/>
  <c r="H33" i="7"/>
  <c r="D35" i="7"/>
  <c r="L35" i="7"/>
  <c r="F46" i="7"/>
  <c r="L46" i="7"/>
  <c r="D51" i="7"/>
  <c r="J51" i="7"/>
  <c r="D56" i="7"/>
  <c r="H56" i="7"/>
  <c r="L56" i="7"/>
  <c r="D62" i="7"/>
  <c r="H62" i="7"/>
  <c r="L62" i="7"/>
  <c r="D64" i="7"/>
  <c r="H64" i="7"/>
  <c r="L64" i="7"/>
  <c r="F69" i="7"/>
  <c r="J69" i="7"/>
  <c r="F71" i="7"/>
  <c r="J71" i="7"/>
  <c r="F73" i="7"/>
  <c r="J73" i="7"/>
  <c r="E69" i="9"/>
  <c r="D45" i="9"/>
  <c r="I36" i="9"/>
  <c r="M27" i="9"/>
  <c r="F20" i="9"/>
  <c r="L13" i="9"/>
  <c r="K13" i="7"/>
  <c r="G15" i="7"/>
  <c r="K21" i="7"/>
  <c r="G23" i="7"/>
  <c r="L79" i="7"/>
  <c r="H79" i="7"/>
  <c r="D79" i="7"/>
  <c r="L77" i="7"/>
  <c r="H77" i="7"/>
  <c r="D77" i="7"/>
  <c r="L75" i="7"/>
  <c r="H75" i="7"/>
  <c r="D75" i="7"/>
  <c r="I73" i="7"/>
  <c r="D73" i="7"/>
  <c r="M71" i="7"/>
  <c r="H71" i="7"/>
  <c r="L69" i="7"/>
  <c r="G69" i="7"/>
  <c r="I64" i="7"/>
  <c r="M62" i="7"/>
  <c r="G62" i="7"/>
  <c r="I56" i="7"/>
  <c r="K51" i="7"/>
  <c r="J46" i="7"/>
  <c r="D46" i="7"/>
  <c r="K35" i="7"/>
  <c r="K33" i="7"/>
  <c r="G29" i="7"/>
  <c r="D25" i="7"/>
  <c r="K23" i="7"/>
  <c r="K15" i="7"/>
  <c r="D17" i="9"/>
  <c r="F32" i="9"/>
  <c r="G52" i="9"/>
  <c r="L51" i="7"/>
  <c r="E46" i="7"/>
  <c r="G25" i="7"/>
  <c r="K79" i="7"/>
  <c r="G79" i="7"/>
  <c r="K77" i="7"/>
  <c r="G77" i="7"/>
  <c r="K75" i="7"/>
  <c r="G75" i="7"/>
  <c r="M73" i="7"/>
  <c r="H73" i="7"/>
  <c r="L71" i="7"/>
  <c r="G71" i="7"/>
  <c r="K69" i="7"/>
  <c r="E69" i="7"/>
  <c r="M64" i="7"/>
  <c r="G64" i="7"/>
  <c r="K62" i="7"/>
  <c r="F62" i="7"/>
  <c r="M56" i="7"/>
  <c r="G56" i="7"/>
  <c r="H51" i="7"/>
  <c r="I46" i="7"/>
  <c r="H35" i="7"/>
  <c r="G33" i="7"/>
  <c r="D29" i="7"/>
  <c r="L25" i="7"/>
  <c r="H23" i="7"/>
  <c r="L21" i="7"/>
  <c r="H15" i="7"/>
  <c r="L13" i="7"/>
  <c r="H19" i="9"/>
  <c r="H35" i="9"/>
  <c r="E65" i="9"/>
  <c r="M79" i="7"/>
  <c r="E79" i="7"/>
  <c r="I77" i="7"/>
  <c r="M75" i="7"/>
  <c r="E75" i="7"/>
  <c r="E73" i="7"/>
  <c r="I71" i="7"/>
  <c r="H69" i="7"/>
  <c r="E64" i="7"/>
  <c r="I62" i="7"/>
  <c r="J79" i="7"/>
  <c r="F79" i="7"/>
  <c r="J77" i="7"/>
  <c r="F77" i="7"/>
  <c r="J75" i="7"/>
  <c r="F75" i="7"/>
  <c r="L73" i="7"/>
  <c r="G73" i="7"/>
  <c r="K71" i="7"/>
  <c r="E71" i="7"/>
  <c r="I69" i="7"/>
  <c r="D69" i="7"/>
  <c r="K64" i="7"/>
  <c r="F64" i="7"/>
  <c r="J62" i="7"/>
  <c r="E62" i="7"/>
  <c r="K56" i="7"/>
  <c r="F56" i="7"/>
  <c r="M51" i="7"/>
  <c r="G51" i="7"/>
  <c r="H46" i="7"/>
  <c r="G35" i="7"/>
  <c r="D33" i="7"/>
  <c r="L29" i="7"/>
  <c r="K25" i="7"/>
  <c r="G21" i="7"/>
  <c r="G13" i="7"/>
  <c r="J10" i="9"/>
  <c r="K23" i="9"/>
  <c r="K40" i="9"/>
  <c r="H39" i="20"/>
  <c r="J46" i="20"/>
  <c r="J62" i="20"/>
  <c r="K65" i="20"/>
  <c r="J70" i="20"/>
  <c r="K73" i="20"/>
  <c r="I9" i="20"/>
  <c r="E10" i="20"/>
  <c r="J10" i="20"/>
  <c r="J12" i="20"/>
  <c r="I13" i="20"/>
  <c r="E14" i="20"/>
  <c r="J14" i="20"/>
  <c r="G18" i="20"/>
  <c r="D19" i="20"/>
  <c r="I19" i="20"/>
  <c r="G22" i="20"/>
  <c r="D23" i="20"/>
  <c r="I23" i="20"/>
  <c r="G26" i="20"/>
  <c r="D27" i="20"/>
  <c r="I27" i="20"/>
  <c r="G30" i="20"/>
  <c r="D31" i="20"/>
  <c r="I31" i="20"/>
  <c r="G34" i="20"/>
  <c r="D35" i="20"/>
  <c r="I35" i="20"/>
  <c r="G38" i="20"/>
  <c r="D39" i="20"/>
  <c r="I39" i="20"/>
  <c r="H41" i="20"/>
  <c r="F42" i="20"/>
  <c r="H43" i="20"/>
  <c r="G44" i="20"/>
  <c r="F45" i="20"/>
  <c r="E46" i="20"/>
  <c r="K46" i="20"/>
  <c r="F47" i="20"/>
  <c r="D49" i="20"/>
  <c r="E51" i="20"/>
  <c r="J51" i="20"/>
  <c r="G54" i="20"/>
  <c r="D55" i="20"/>
  <c r="I55" i="20"/>
  <c r="H57" i="20"/>
  <c r="F58" i="20"/>
  <c r="H59" i="20"/>
  <c r="G60" i="20"/>
  <c r="F61" i="20"/>
  <c r="E62" i="20"/>
  <c r="K62" i="20"/>
  <c r="F63" i="20"/>
  <c r="D65" i="20"/>
  <c r="E67" i="20"/>
  <c r="J67" i="20"/>
  <c r="F69" i="20"/>
  <c r="E70" i="20"/>
  <c r="K70" i="20"/>
  <c r="F71" i="20"/>
  <c r="D73" i="20"/>
  <c r="E75" i="20"/>
  <c r="J75" i="20"/>
  <c r="I78" i="20"/>
  <c r="H19" i="20"/>
  <c r="H23" i="20"/>
  <c r="H35" i="20"/>
  <c r="J9" i="20"/>
  <c r="J13" i="20"/>
  <c r="J18" i="20"/>
  <c r="E19" i="20"/>
  <c r="J19" i="20"/>
  <c r="J22" i="20"/>
  <c r="E23" i="20"/>
  <c r="J23" i="20"/>
  <c r="J26" i="20"/>
  <c r="E27" i="20"/>
  <c r="J27" i="20"/>
  <c r="J30" i="20"/>
  <c r="E31" i="20"/>
  <c r="J31" i="20"/>
  <c r="J34" i="20"/>
  <c r="E35" i="20"/>
  <c r="J35" i="20"/>
  <c r="J38" i="20"/>
  <c r="E39" i="20"/>
  <c r="J39" i="20"/>
  <c r="K41" i="20"/>
  <c r="F46" i="20"/>
  <c r="H47" i="20"/>
  <c r="F49" i="20"/>
  <c r="J54" i="20"/>
  <c r="E55" i="20"/>
  <c r="J55" i="20"/>
  <c r="K57" i="20"/>
  <c r="F62" i="20"/>
  <c r="H63" i="20"/>
  <c r="F65" i="20"/>
  <c r="F70" i="20"/>
  <c r="H71" i="20"/>
  <c r="F73" i="20"/>
  <c r="J78" i="20"/>
  <c r="H27" i="20"/>
  <c r="H31" i="20"/>
  <c r="K49" i="20"/>
  <c r="H55" i="20"/>
  <c r="E9" i="20"/>
  <c r="H10" i="20"/>
  <c r="E13" i="20"/>
  <c r="H14" i="20"/>
  <c r="E18" i="20"/>
  <c r="F19" i="20"/>
  <c r="E22" i="20"/>
  <c r="F23" i="20"/>
  <c r="E26" i="20"/>
  <c r="F27" i="20"/>
  <c r="E30" i="20"/>
  <c r="F31" i="20"/>
  <c r="E34" i="20"/>
  <c r="F35" i="20"/>
  <c r="E38" i="20"/>
  <c r="F39" i="20"/>
  <c r="D47" i="20"/>
  <c r="I47" i="20"/>
  <c r="M47" i="20" s="1"/>
  <c r="H51" i="20"/>
  <c r="E54" i="20"/>
  <c r="F55" i="20"/>
  <c r="D63" i="20"/>
  <c r="I63" i="20"/>
  <c r="J65" i="20"/>
  <c r="H67" i="20"/>
  <c r="K69" i="20"/>
  <c r="D71" i="20"/>
  <c r="I71" i="20"/>
  <c r="J73" i="20"/>
  <c r="H75" i="20"/>
  <c r="E78" i="20"/>
  <c r="I17" i="20"/>
  <c r="E17" i="20"/>
  <c r="H17" i="20"/>
  <c r="I29" i="20"/>
  <c r="E29" i="20"/>
  <c r="J76" i="20"/>
  <c r="F76" i="20"/>
  <c r="I76" i="20"/>
  <c r="E76" i="20"/>
  <c r="H76" i="20"/>
  <c r="G76" i="20"/>
  <c r="D11" i="20"/>
  <c r="H11" i="20"/>
  <c r="G12" i="20"/>
  <c r="K12" i="20"/>
  <c r="J20" i="20"/>
  <c r="F20" i="20"/>
  <c r="D21" i="20"/>
  <c r="J24" i="20"/>
  <c r="F24" i="20"/>
  <c r="H24" i="20"/>
  <c r="D25" i="20"/>
  <c r="J28" i="20"/>
  <c r="F28" i="20"/>
  <c r="H28" i="20"/>
  <c r="D29" i="20"/>
  <c r="J29" i="20"/>
  <c r="J32" i="20"/>
  <c r="F32" i="20"/>
  <c r="H32" i="20"/>
  <c r="D33" i="20"/>
  <c r="J33" i="20"/>
  <c r="J36" i="20"/>
  <c r="K36" i="20"/>
  <c r="F36" i="20"/>
  <c r="H36" i="20"/>
  <c r="D68" i="20"/>
  <c r="D76" i="20"/>
  <c r="G11" i="20"/>
  <c r="K11" i="20"/>
  <c r="I21" i="20"/>
  <c r="M21" i="20" s="1"/>
  <c r="E21" i="20"/>
  <c r="H21" i="20"/>
  <c r="I25" i="20"/>
  <c r="E25" i="20"/>
  <c r="H25" i="20"/>
  <c r="H29" i="20"/>
  <c r="D15" i="20"/>
  <c r="H15" i="20"/>
  <c r="H16" i="20"/>
  <c r="G9" i="20"/>
  <c r="K9" i="20"/>
  <c r="E11" i="20"/>
  <c r="I11" i="20"/>
  <c r="D12" i="20"/>
  <c r="H12" i="20"/>
  <c r="G13" i="20"/>
  <c r="K13" i="20"/>
  <c r="E15" i="20"/>
  <c r="I15" i="20"/>
  <c r="D16" i="20"/>
  <c r="F17" i="20"/>
  <c r="D20" i="20"/>
  <c r="I20" i="20"/>
  <c r="M20" i="20" s="1"/>
  <c r="F21" i="20"/>
  <c r="K21" i="20"/>
  <c r="D24" i="20"/>
  <c r="I24" i="20"/>
  <c r="F25" i="20"/>
  <c r="K25" i="20"/>
  <c r="D28" i="20"/>
  <c r="I28" i="20"/>
  <c r="F29" i="20"/>
  <c r="K29" i="20"/>
  <c r="D32" i="20"/>
  <c r="I32" i="20"/>
  <c r="M32" i="20" s="1"/>
  <c r="F33" i="20"/>
  <c r="D36" i="20"/>
  <c r="I36" i="20"/>
  <c r="J40" i="20"/>
  <c r="F40" i="20"/>
  <c r="K40" i="20"/>
  <c r="E40" i="20"/>
  <c r="I40" i="20"/>
  <c r="M40" i="20" s="1"/>
  <c r="J44" i="20"/>
  <c r="F44" i="20"/>
  <c r="K44" i="20"/>
  <c r="E44" i="20"/>
  <c r="I44" i="20"/>
  <c r="M44" i="20" s="1"/>
  <c r="J48" i="20"/>
  <c r="F48" i="20"/>
  <c r="K48" i="20"/>
  <c r="E48" i="20"/>
  <c r="I48" i="20"/>
  <c r="M48" i="20" s="1"/>
  <c r="J52" i="20"/>
  <c r="F52" i="20"/>
  <c r="K52" i="20"/>
  <c r="E52" i="20"/>
  <c r="I52" i="20"/>
  <c r="J56" i="20"/>
  <c r="F56" i="20"/>
  <c r="K56" i="20"/>
  <c r="E56" i="20"/>
  <c r="I56" i="20"/>
  <c r="J60" i="20"/>
  <c r="F60" i="20"/>
  <c r="K60" i="20"/>
  <c r="E60" i="20"/>
  <c r="I60" i="20"/>
  <c r="J64" i="20"/>
  <c r="F64" i="20"/>
  <c r="G64" i="20"/>
  <c r="K64" i="20"/>
  <c r="E64" i="20"/>
  <c r="J72" i="20"/>
  <c r="F72" i="20"/>
  <c r="G72" i="20"/>
  <c r="K72" i="20"/>
  <c r="E72" i="20"/>
  <c r="K76" i="20"/>
  <c r="G15" i="20"/>
  <c r="K15" i="20"/>
  <c r="I33" i="20"/>
  <c r="E33" i="20"/>
  <c r="H33" i="20"/>
  <c r="J68" i="20"/>
  <c r="F68" i="20"/>
  <c r="G68" i="20"/>
  <c r="K68" i="20"/>
  <c r="E68" i="20"/>
  <c r="J16" i="20"/>
  <c r="F16" i="20"/>
  <c r="D17" i="20"/>
  <c r="J17" i="20"/>
  <c r="H20" i="20"/>
  <c r="K17" i="20"/>
  <c r="D9" i="20"/>
  <c r="G10" i="20"/>
  <c r="F11" i="20"/>
  <c r="E12" i="20"/>
  <c r="D13" i="20"/>
  <c r="G14" i="20"/>
  <c r="F15" i="20"/>
  <c r="E16" i="20"/>
  <c r="K16" i="20"/>
  <c r="G17" i="20"/>
  <c r="H18" i="20"/>
  <c r="D18" i="20"/>
  <c r="I18" i="20"/>
  <c r="M18" i="20" s="1"/>
  <c r="E20" i="20"/>
  <c r="K20" i="20"/>
  <c r="G21" i="20"/>
  <c r="H22" i="20"/>
  <c r="D22" i="20"/>
  <c r="I22" i="20"/>
  <c r="E24" i="20"/>
  <c r="K24" i="20"/>
  <c r="G25" i="20"/>
  <c r="H26" i="20"/>
  <c r="D26" i="20"/>
  <c r="I26" i="20"/>
  <c r="E28" i="20"/>
  <c r="K28" i="20"/>
  <c r="G29" i="20"/>
  <c r="H30" i="20"/>
  <c r="D30" i="20"/>
  <c r="I30" i="20"/>
  <c r="E32" i="20"/>
  <c r="K32" i="20"/>
  <c r="G33" i="20"/>
  <c r="H34" i="20"/>
  <c r="D34" i="20"/>
  <c r="I34" i="20"/>
  <c r="E36" i="20"/>
  <c r="I37" i="20"/>
  <c r="E37" i="20"/>
  <c r="G37" i="20"/>
  <c r="J37" i="20"/>
  <c r="D40" i="20"/>
  <c r="I41" i="20"/>
  <c r="E41" i="20"/>
  <c r="G41" i="20"/>
  <c r="J41" i="20"/>
  <c r="D44" i="20"/>
  <c r="I45" i="20"/>
  <c r="E45" i="20"/>
  <c r="G45" i="20"/>
  <c r="J45" i="20"/>
  <c r="D48" i="20"/>
  <c r="I49" i="20"/>
  <c r="E49" i="20"/>
  <c r="G49" i="20"/>
  <c r="J49" i="20"/>
  <c r="D52" i="20"/>
  <c r="I53" i="20"/>
  <c r="E53" i="20"/>
  <c r="G53" i="20"/>
  <c r="J53" i="20"/>
  <c r="D56" i="20"/>
  <c r="I57" i="20"/>
  <c r="E57" i="20"/>
  <c r="G57" i="20"/>
  <c r="J57" i="20"/>
  <c r="D60" i="20"/>
  <c r="I61" i="20"/>
  <c r="E61" i="20"/>
  <c r="G61" i="20"/>
  <c r="J61" i="20"/>
  <c r="D64" i="20"/>
  <c r="I68" i="20"/>
  <c r="D72" i="20"/>
  <c r="I77" i="20"/>
  <c r="E77" i="20"/>
  <c r="H77" i="20"/>
  <c r="D77" i="20"/>
  <c r="G77" i="20"/>
  <c r="F77" i="20"/>
  <c r="G19" i="20"/>
  <c r="G23" i="20"/>
  <c r="G27" i="20"/>
  <c r="G31" i="20"/>
  <c r="G35" i="20"/>
  <c r="H38" i="20"/>
  <c r="D38" i="20"/>
  <c r="I38" i="20"/>
  <c r="H42" i="20"/>
  <c r="D42" i="20"/>
  <c r="I42" i="20"/>
  <c r="H46" i="20"/>
  <c r="D46" i="20"/>
  <c r="I46" i="20"/>
  <c r="H50" i="20"/>
  <c r="D50" i="20"/>
  <c r="I50" i="20"/>
  <c r="H54" i="20"/>
  <c r="D54" i="20"/>
  <c r="I54" i="20"/>
  <c r="H58" i="20"/>
  <c r="D58" i="20"/>
  <c r="I58" i="20"/>
  <c r="H62" i="20"/>
  <c r="D62" i="20"/>
  <c r="I62" i="20"/>
  <c r="H66" i="20"/>
  <c r="D66" i="20"/>
  <c r="I66" i="20"/>
  <c r="H70" i="20"/>
  <c r="D70" i="20"/>
  <c r="I70" i="20"/>
  <c r="H74" i="20"/>
  <c r="D74" i="20"/>
  <c r="I74" i="20"/>
  <c r="M74" i="20" s="1"/>
  <c r="I65" i="20"/>
  <c r="E65" i="20"/>
  <c r="H65" i="20"/>
  <c r="I69" i="20"/>
  <c r="E69" i="20"/>
  <c r="H69" i="20"/>
  <c r="I73" i="20"/>
  <c r="E73" i="20"/>
  <c r="H73" i="20"/>
  <c r="G78" i="20"/>
  <c r="K78" i="20"/>
  <c r="G39" i="20"/>
  <c r="G43" i="20"/>
  <c r="G47" i="20"/>
  <c r="G51" i="20"/>
  <c r="G55" i="20"/>
  <c r="G59" i="20"/>
  <c r="G63" i="20"/>
  <c r="G67" i="20"/>
  <c r="G71" i="20"/>
  <c r="G75" i="20"/>
  <c r="D78" i="20"/>
  <c r="J11" i="19"/>
  <c r="J15" i="19"/>
  <c r="H47" i="19"/>
  <c r="J49" i="19"/>
  <c r="E11" i="19"/>
  <c r="H12" i="19"/>
  <c r="E15" i="19"/>
  <c r="H16" i="19"/>
  <c r="G17" i="19"/>
  <c r="J18" i="19"/>
  <c r="I19" i="19"/>
  <c r="E20" i="19"/>
  <c r="J20" i="19"/>
  <c r="J22" i="19"/>
  <c r="I23" i="19"/>
  <c r="E24" i="19"/>
  <c r="J24" i="19"/>
  <c r="E27" i="19"/>
  <c r="H28" i="19"/>
  <c r="E31" i="19"/>
  <c r="H32" i="19"/>
  <c r="G33" i="19"/>
  <c r="J34" i="19"/>
  <c r="I35" i="19"/>
  <c r="E36" i="19"/>
  <c r="K36" i="19"/>
  <c r="G37" i="19"/>
  <c r="F38" i="19"/>
  <c r="D39" i="19"/>
  <c r="I39" i="19"/>
  <c r="D41" i="19"/>
  <c r="K41" i="19"/>
  <c r="K42" i="19"/>
  <c r="F43" i="19"/>
  <c r="G45" i="19"/>
  <c r="F46" i="19"/>
  <c r="D47" i="19"/>
  <c r="I47" i="19"/>
  <c r="D49" i="19"/>
  <c r="K49" i="19"/>
  <c r="K50" i="19"/>
  <c r="F51" i="19"/>
  <c r="F53" i="19"/>
  <c r="H55" i="19"/>
  <c r="E59" i="19"/>
  <c r="J59" i="19"/>
  <c r="F61" i="19"/>
  <c r="H63" i="19"/>
  <c r="E67" i="19"/>
  <c r="J67" i="19"/>
  <c r="F69" i="19"/>
  <c r="H71" i="19"/>
  <c r="E75" i="19"/>
  <c r="J75" i="19"/>
  <c r="I78" i="19"/>
  <c r="H39" i="19"/>
  <c r="J41" i="19"/>
  <c r="F15" i="19"/>
  <c r="J23" i="19"/>
  <c r="F27" i="19"/>
  <c r="F31" i="19"/>
  <c r="J35" i="19"/>
  <c r="J37" i="19"/>
  <c r="G38" i="19"/>
  <c r="E39" i="19"/>
  <c r="J39" i="19"/>
  <c r="F41" i="19"/>
  <c r="H43" i="19"/>
  <c r="J45" i="19"/>
  <c r="G46" i="19"/>
  <c r="E47" i="19"/>
  <c r="J47" i="19"/>
  <c r="F49" i="19"/>
  <c r="H51" i="19"/>
  <c r="J78" i="19"/>
  <c r="J27" i="19"/>
  <c r="J31" i="19"/>
  <c r="F11" i="19"/>
  <c r="I11" i="19"/>
  <c r="I15" i="19"/>
  <c r="E19" i="19"/>
  <c r="H20" i="19"/>
  <c r="E23" i="19"/>
  <c r="H24" i="19"/>
  <c r="I27" i="19"/>
  <c r="I31" i="19"/>
  <c r="E35" i="19"/>
  <c r="H36" i="19"/>
  <c r="D37" i="19"/>
  <c r="F39" i="19"/>
  <c r="D43" i="19"/>
  <c r="I43" i="19"/>
  <c r="D45" i="19"/>
  <c r="F47" i="19"/>
  <c r="D51" i="19"/>
  <c r="I51" i="19"/>
  <c r="H59" i="19"/>
  <c r="H67" i="19"/>
  <c r="H75" i="19"/>
  <c r="E78" i="19"/>
  <c r="J40" i="19"/>
  <c r="F40" i="19"/>
  <c r="G40" i="19"/>
  <c r="K40" i="19"/>
  <c r="E40" i="19"/>
  <c r="I40" i="19"/>
  <c r="D40" i="19"/>
  <c r="J56" i="19"/>
  <c r="F56" i="19"/>
  <c r="G56" i="19"/>
  <c r="K56" i="19"/>
  <c r="E56" i="19"/>
  <c r="I56" i="19"/>
  <c r="D56" i="19"/>
  <c r="J48" i="19"/>
  <c r="F48" i="19"/>
  <c r="G48" i="19"/>
  <c r="K48" i="19"/>
  <c r="E48" i="19"/>
  <c r="I48" i="19"/>
  <c r="D48" i="19"/>
  <c r="J64" i="19"/>
  <c r="F64" i="19"/>
  <c r="G64" i="19"/>
  <c r="K64" i="19"/>
  <c r="E64" i="19"/>
  <c r="I64" i="19"/>
  <c r="D64" i="19"/>
  <c r="H64" i="19"/>
  <c r="J13" i="19"/>
  <c r="F13" i="19"/>
  <c r="H13" i="19"/>
  <c r="I13" i="19"/>
  <c r="E13" i="19"/>
  <c r="D13" i="19"/>
  <c r="J21" i="19"/>
  <c r="F21" i="19"/>
  <c r="H21" i="19"/>
  <c r="D21" i="19"/>
  <c r="I21" i="19"/>
  <c r="E21" i="19"/>
  <c r="J29" i="19"/>
  <c r="F29" i="19"/>
  <c r="H29" i="19"/>
  <c r="D29" i="19"/>
  <c r="I29" i="19"/>
  <c r="E29" i="19"/>
  <c r="J44" i="19"/>
  <c r="F44" i="19"/>
  <c r="G44" i="19"/>
  <c r="K44" i="19"/>
  <c r="E44" i="19"/>
  <c r="I44" i="19"/>
  <c r="D44" i="19"/>
  <c r="H48" i="19"/>
  <c r="J60" i="19"/>
  <c r="F60" i="19"/>
  <c r="G60" i="19"/>
  <c r="K60" i="19"/>
  <c r="E60" i="19"/>
  <c r="I60" i="19"/>
  <c r="D60" i="19"/>
  <c r="J9" i="19"/>
  <c r="F9" i="19"/>
  <c r="H9" i="19"/>
  <c r="D9" i="19"/>
  <c r="I9" i="19"/>
  <c r="E9" i="19"/>
  <c r="K13" i="19"/>
  <c r="J17" i="19"/>
  <c r="F17" i="19"/>
  <c r="I17" i="19"/>
  <c r="E17" i="19"/>
  <c r="H17" i="19"/>
  <c r="D17" i="19"/>
  <c r="K21" i="19"/>
  <c r="J25" i="19"/>
  <c r="F25" i="19"/>
  <c r="I25" i="19"/>
  <c r="E25" i="19"/>
  <c r="H25" i="19"/>
  <c r="D25" i="19"/>
  <c r="K29" i="19"/>
  <c r="J33" i="19"/>
  <c r="F33" i="19"/>
  <c r="E33" i="19"/>
  <c r="I33" i="19"/>
  <c r="H33" i="19"/>
  <c r="D33" i="19"/>
  <c r="H40" i="19"/>
  <c r="J52" i="19"/>
  <c r="F52" i="19"/>
  <c r="G52" i="19"/>
  <c r="K52" i="19"/>
  <c r="E52" i="19"/>
  <c r="D52" i="19"/>
  <c r="I52" i="19"/>
  <c r="H56" i="19"/>
  <c r="J68" i="19"/>
  <c r="F68" i="19"/>
  <c r="H68" i="19"/>
  <c r="J72" i="19"/>
  <c r="F72" i="19"/>
  <c r="H72" i="19"/>
  <c r="J76" i="19"/>
  <c r="F76" i="19"/>
  <c r="I76" i="19"/>
  <c r="E76" i="19"/>
  <c r="K76" i="19"/>
  <c r="G14" i="19"/>
  <c r="K14" i="19"/>
  <c r="G22" i="19"/>
  <c r="K22" i="19"/>
  <c r="G26" i="19"/>
  <c r="K26" i="19"/>
  <c r="G30" i="19"/>
  <c r="K30" i="19"/>
  <c r="D68" i="19"/>
  <c r="I68" i="19"/>
  <c r="D72" i="19"/>
  <c r="I72" i="19"/>
  <c r="D76" i="19"/>
  <c r="I77" i="19"/>
  <c r="E77" i="19"/>
  <c r="H77" i="19"/>
  <c r="D77" i="19"/>
  <c r="D10" i="19"/>
  <c r="H10" i="19"/>
  <c r="G11" i="19"/>
  <c r="K11" i="19"/>
  <c r="D14" i="19"/>
  <c r="H14" i="19"/>
  <c r="G15" i="19"/>
  <c r="K15" i="19"/>
  <c r="G19" i="19"/>
  <c r="K19" i="19"/>
  <c r="D22" i="19"/>
  <c r="H22" i="19"/>
  <c r="G23" i="19"/>
  <c r="K23" i="19"/>
  <c r="G27" i="19"/>
  <c r="K27" i="19"/>
  <c r="D30" i="19"/>
  <c r="H30" i="19"/>
  <c r="G31" i="19"/>
  <c r="H34" i="19"/>
  <c r="G35" i="19"/>
  <c r="K35" i="19"/>
  <c r="H38" i="19"/>
  <c r="D38" i="19"/>
  <c r="I38" i="19"/>
  <c r="H42" i="19"/>
  <c r="D42" i="19"/>
  <c r="I42" i="19"/>
  <c r="H54" i="19"/>
  <c r="D54" i="19"/>
  <c r="I54" i="19"/>
  <c r="H58" i="19"/>
  <c r="D58" i="19"/>
  <c r="I58" i="19"/>
  <c r="H66" i="19"/>
  <c r="D66" i="19"/>
  <c r="I66" i="19"/>
  <c r="E68" i="19"/>
  <c r="K68" i="19"/>
  <c r="H70" i="19"/>
  <c r="D70" i="19"/>
  <c r="I70" i="19"/>
  <c r="E72" i="19"/>
  <c r="K72" i="19"/>
  <c r="H74" i="19"/>
  <c r="D74" i="19"/>
  <c r="I74" i="19"/>
  <c r="G76" i="19"/>
  <c r="F77" i="19"/>
  <c r="G10" i="19"/>
  <c r="K10" i="19"/>
  <c r="G18" i="19"/>
  <c r="K18" i="19"/>
  <c r="G34" i="19"/>
  <c r="K34" i="19"/>
  <c r="D18" i="19"/>
  <c r="H18" i="19"/>
  <c r="D26" i="19"/>
  <c r="H26" i="19"/>
  <c r="K31" i="19"/>
  <c r="D34" i="19"/>
  <c r="H46" i="19"/>
  <c r="D46" i="19"/>
  <c r="I46" i="19"/>
  <c r="H50" i="19"/>
  <c r="D50" i="19"/>
  <c r="I50" i="19"/>
  <c r="H62" i="19"/>
  <c r="D62" i="19"/>
  <c r="I62" i="19"/>
  <c r="E10" i="19"/>
  <c r="D11" i="19"/>
  <c r="G12" i="19"/>
  <c r="E14" i="19"/>
  <c r="D15" i="19"/>
  <c r="G16" i="19"/>
  <c r="E18" i="19"/>
  <c r="D19" i="19"/>
  <c r="G20" i="19"/>
  <c r="E22" i="19"/>
  <c r="D23" i="19"/>
  <c r="G24" i="19"/>
  <c r="E26" i="19"/>
  <c r="D27" i="19"/>
  <c r="G28" i="19"/>
  <c r="E30" i="19"/>
  <c r="D31" i="19"/>
  <c r="G32" i="19"/>
  <c r="E34" i="19"/>
  <c r="D35" i="19"/>
  <c r="G36" i="19"/>
  <c r="I37" i="19"/>
  <c r="E37" i="19"/>
  <c r="H37" i="19"/>
  <c r="E38" i="19"/>
  <c r="J38" i="19"/>
  <c r="I41" i="19"/>
  <c r="E41" i="19"/>
  <c r="H41" i="19"/>
  <c r="E42" i="19"/>
  <c r="J42" i="19"/>
  <c r="I45" i="19"/>
  <c r="E45" i="19"/>
  <c r="H45" i="19"/>
  <c r="E46" i="19"/>
  <c r="J46" i="19"/>
  <c r="I49" i="19"/>
  <c r="E49" i="19"/>
  <c r="H49" i="19"/>
  <c r="E50" i="19"/>
  <c r="J50" i="19"/>
  <c r="I53" i="19"/>
  <c r="E53" i="19"/>
  <c r="H53" i="19"/>
  <c r="E54" i="19"/>
  <c r="J54" i="19"/>
  <c r="I57" i="19"/>
  <c r="E57" i="19"/>
  <c r="H57" i="19"/>
  <c r="E58" i="19"/>
  <c r="J58" i="19"/>
  <c r="I61" i="19"/>
  <c r="E61" i="19"/>
  <c r="H61" i="19"/>
  <c r="E62" i="19"/>
  <c r="J62" i="19"/>
  <c r="I65" i="19"/>
  <c r="E65" i="19"/>
  <c r="H65" i="19"/>
  <c r="E66" i="19"/>
  <c r="J66" i="19"/>
  <c r="G68" i="19"/>
  <c r="I69" i="19"/>
  <c r="E69" i="19"/>
  <c r="H69" i="19"/>
  <c r="E70" i="19"/>
  <c r="J70" i="19"/>
  <c r="G72" i="19"/>
  <c r="I73" i="19"/>
  <c r="E73" i="19"/>
  <c r="H73" i="19"/>
  <c r="E74" i="19"/>
  <c r="J74" i="19"/>
  <c r="H76" i="19"/>
  <c r="G77" i="19"/>
  <c r="G78" i="19"/>
  <c r="K78" i="19"/>
  <c r="G39" i="19"/>
  <c r="G43" i="19"/>
  <c r="G47" i="19"/>
  <c r="G51" i="19"/>
  <c r="G55" i="19"/>
  <c r="G59" i="19"/>
  <c r="G63" i="19"/>
  <c r="G67" i="19"/>
  <c r="G71" i="19"/>
  <c r="G75" i="19"/>
  <c r="D78" i="19"/>
  <c r="J15" i="12"/>
  <c r="J31" i="12"/>
  <c r="J11" i="12"/>
  <c r="J23" i="12"/>
  <c r="G9" i="12"/>
  <c r="E11" i="12"/>
  <c r="M11" i="12"/>
  <c r="G13" i="12"/>
  <c r="E15" i="12"/>
  <c r="M15" i="12"/>
  <c r="G17" i="12"/>
  <c r="E19" i="12"/>
  <c r="M19" i="12"/>
  <c r="G21" i="12"/>
  <c r="E23" i="12"/>
  <c r="M23" i="12"/>
  <c r="G25" i="12"/>
  <c r="E27" i="12"/>
  <c r="M27" i="12"/>
  <c r="G29" i="12"/>
  <c r="E31" i="12"/>
  <c r="M31" i="12"/>
  <c r="K9" i="12"/>
  <c r="F11" i="12"/>
  <c r="N11" i="12"/>
  <c r="G12" i="12"/>
  <c r="M12" i="12"/>
  <c r="K13" i="12"/>
  <c r="F15" i="12"/>
  <c r="N15" i="12"/>
  <c r="G16" i="12"/>
  <c r="M16" i="12"/>
  <c r="K17" i="12"/>
  <c r="F19" i="12"/>
  <c r="N19" i="12"/>
  <c r="G20" i="12"/>
  <c r="M20" i="12"/>
  <c r="K21" i="12"/>
  <c r="F23" i="12"/>
  <c r="N23" i="12"/>
  <c r="G24" i="12"/>
  <c r="M24" i="12"/>
  <c r="K25" i="12"/>
  <c r="F27" i="12"/>
  <c r="N27" i="12"/>
  <c r="G28" i="12"/>
  <c r="M28" i="12"/>
  <c r="K29" i="12"/>
  <c r="F31" i="12"/>
  <c r="N31" i="12"/>
  <c r="J32" i="12"/>
  <c r="G33" i="12"/>
  <c r="J19" i="12"/>
  <c r="J27" i="12"/>
  <c r="I11" i="12"/>
  <c r="I12" i="12"/>
  <c r="N12" i="12"/>
  <c r="I15" i="12"/>
  <c r="I16" i="12"/>
  <c r="N16" i="12"/>
  <c r="I19" i="12"/>
  <c r="I20" i="12"/>
  <c r="N20" i="12"/>
  <c r="I23" i="12"/>
  <c r="I24" i="12"/>
  <c r="N24" i="12"/>
  <c r="I27" i="12"/>
  <c r="I28" i="12"/>
  <c r="N28" i="12"/>
  <c r="I31" i="12"/>
  <c r="K32" i="12"/>
  <c r="K33" i="12"/>
  <c r="H22" i="12"/>
  <c r="L22" i="12"/>
  <c r="H30" i="12"/>
  <c r="L30" i="12"/>
  <c r="L9" i="12"/>
  <c r="I10" i="12"/>
  <c r="M10" i="12"/>
  <c r="H13" i="12"/>
  <c r="L13" i="12"/>
  <c r="E14" i="12"/>
  <c r="I14" i="12"/>
  <c r="M14" i="12"/>
  <c r="H17" i="12"/>
  <c r="L17" i="12"/>
  <c r="E18" i="12"/>
  <c r="I18" i="12"/>
  <c r="M18" i="12"/>
  <c r="H21" i="12"/>
  <c r="L21" i="12"/>
  <c r="E22" i="12"/>
  <c r="I22" i="12"/>
  <c r="M22" i="12"/>
  <c r="H25" i="12"/>
  <c r="L25" i="12"/>
  <c r="E26" i="12"/>
  <c r="I26" i="12"/>
  <c r="M26" i="12"/>
  <c r="H29" i="12"/>
  <c r="L29" i="12"/>
  <c r="E30" i="12"/>
  <c r="I30" i="12"/>
  <c r="M30" i="12"/>
  <c r="H33" i="12"/>
  <c r="L33" i="12"/>
  <c r="H18" i="12"/>
  <c r="L18" i="12"/>
  <c r="H9" i="12"/>
  <c r="E10" i="12"/>
  <c r="E9" i="12"/>
  <c r="I9" i="12"/>
  <c r="M9" i="12"/>
  <c r="F10" i="12"/>
  <c r="J10" i="12"/>
  <c r="N10" i="12"/>
  <c r="G11" i="12"/>
  <c r="K11" i="12"/>
  <c r="H12" i="12"/>
  <c r="E13" i="12"/>
  <c r="I13" i="12"/>
  <c r="M13" i="12"/>
  <c r="F14" i="12"/>
  <c r="J14" i="12"/>
  <c r="N14" i="12"/>
  <c r="G15" i="12"/>
  <c r="K15" i="12"/>
  <c r="H16" i="12"/>
  <c r="E17" i="12"/>
  <c r="I17" i="12"/>
  <c r="M17" i="12"/>
  <c r="F18" i="12"/>
  <c r="J18" i="12"/>
  <c r="N18" i="12"/>
  <c r="G19" i="12"/>
  <c r="K19" i="12"/>
  <c r="H20" i="12"/>
  <c r="E21" i="12"/>
  <c r="I21" i="12"/>
  <c r="M21" i="12"/>
  <c r="F22" i="12"/>
  <c r="J22" i="12"/>
  <c r="N22" i="12"/>
  <c r="G23" i="12"/>
  <c r="K23" i="12"/>
  <c r="H24" i="12"/>
  <c r="E25" i="12"/>
  <c r="I25" i="12"/>
  <c r="M25" i="12"/>
  <c r="F26" i="12"/>
  <c r="J26" i="12"/>
  <c r="N26" i="12"/>
  <c r="G27" i="12"/>
  <c r="K27" i="12"/>
  <c r="H28" i="12"/>
  <c r="E29" i="12"/>
  <c r="I29" i="12"/>
  <c r="M29" i="12"/>
  <c r="F30" i="12"/>
  <c r="J30" i="12"/>
  <c r="N30" i="12"/>
  <c r="G31" i="12"/>
  <c r="K31" i="12"/>
  <c r="H32" i="12"/>
  <c r="L32" i="12"/>
  <c r="E33" i="12"/>
  <c r="I33" i="12"/>
  <c r="M33" i="12"/>
  <c r="H10" i="12"/>
  <c r="L10" i="12"/>
  <c r="H14" i="12"/>
  <c r="L14" i="12"/>
  <c r="H26" i="12"/>
  <c r="L26" i="12"/>
  <c r="F9" i="12"/>
  <c r="J9" i="12"/>
  <c r="G10" i="12"/>
  <c r="H11" i="12"/>
  <c r="F13" i="12"/>
  <c r="J13" i="12"/>
  <c r="G14" i="12"/>
  <c r="H15" i="12"/>
  <c r="F17" i="12"/>
  <c r="J17" i="12"/>
  <c r="G18" i="12"/>
  <c r="H19" i="12"/>
  <c r="F21" i="12"/>
  <c r="J21" i="12"/>
  <c r="G22" i="12"/>
  <c r="H23" i="12"/>
  <c r="F25" i="12"/>
  <c r="J25" i="12"/>
  <c r="G26" i="12"/>
  <c r="H27" i="12"/>
  <c r="F29" i="12"/>
  <c r="J29" i="12"/>
  <c r="G30" i="12"/>
  <c r="H31" i="12"/>
  <c r="E32" i="12"/>
  <c r="I32" i="12"/>
  <c r="F33" i="12"/>
  <c r="J33" i="12"/>
  <c r="I20" i="11"/>
  <c r="N20" i="11"/>
  <c r="I24" i="11"/>
  <c r="N24" i="11"/>
  <c r="E27" i="11"/>
  <c r="M27" i="11"/>
  <c r="G29" i="11"/>
  <c r="E31" i="11"/>
  <c r="M31" i="11"/>
  <c r="J11" i="11"/>
  <c r="E11" i="11"/>
  <c r="M11" i="11"/>
  <c r="G13" i="11"/>
  <c r="E15" i="11"/>
  <c r="M15" i="11"/>
  <c r="G17" i="11"/>
  <c r="H10" i="11"/>
  <c r="F11" i="11"/>
  <c r="N11" i="11"/>
  <c r="G12" i="11"/>
  <c r="M12" i="11"/>
  <c r="K13" i="11"/>
  <c r="F15" i="11"/>
  <c r="N15" i="11"/>
  <c r="G16" i="11"/>
  <c r="M16" i="11"/>
  <c r="K17" i="11"/>
  <c r="J19" i="11"/>
  <c r="E20" i="11"/>
  <c r="J20" i="11"/>
  <c r="J23" i="11"/>
  <c r="E24" i="11"/>
  <c r="J24" i="11"/>
  <c r="H26" i="11"/>
  <c r="F27" i="11"/>
  <c r="N27" i="11"/>
  <c r="G28" i="11"/>
  <c r="M28" i="11"/>
  <c r="K29" i="11"/>
  <c r="F31" i="11"/>
  <c r="N31" i="11"/>
  <c r="J32" i="11"/>
  <c r="G33" i="11"/>
  <c r="J15" i="11"/>
  <c r="J27" i="11"/>
  <c r="I11" i="11"/>
  <c r="I12" i="11"/>
  <c r="N12" i="11"/>
  <c r="I15" i="11"/>
  <c r="I16" i="11"/>
  <c r="N16" i="11"/>
  <c r="F20" i="11"/>
  <c r="K20" i="11"/>
  <c r="F24" i="11"/>
  <c r="K24" i="11"/>
  <c r="I27" i="11"/>
  <c r="I28" i="11"/>
  <c r="N28" i="11"/>
  <c r="I31" i="11"/>
  <c r="K32" i="11"/>
  <c r="K33" i="11"/>
  <c r="K14" i="11"/>
  <c r="G14" i="11"/>
  <c r="N14" i="11"/>
  <c r="J14" i="11"/>
  <c r="F14" i="11"/>
  <c r="M14" i="11"/>
  <c r="I14" i="11"/>
  <c r="E14" i="11"/>
  <c r="H14" i="11"/>
  <c r="K22" i="11"/>
  <c r="G22" i="11"/>
  <c r="M22" i="11"/>
  <c r="I22" i="11"/>
  <c r="E22" i="11"/>
  <c r="N22" i="11"/>
  <c r="J22" i="11"/>
  <c r="F22" i="11"/>
  <c r="K30" i="11"/>
  <c r="G30" i="11"/>
  <c r="N30" i="11"/>
  <c r="J30" i="11"/>
  <c r="F30" i="11"/>
  <c r="M30" i="11"/>
  <c r="I30" i="11"/>
  <c r="E30" i="11"/>
  <c r="K10" i="11"/>
  <c r="G10" i="11"/>
  <c r="N10" i="11"/>
  <c r="J10" i="11"/>
  <c r="F10" i="11"/>
  <c r="M10" i="11"/>
  <c r="I10" i="11"/>
  <c r="E10" i="11"/>
  <c r="L14" i="11"/>
  <c r="K18" i="11"/>
  <c r="G18" i="11"/>
  <c r="N18" i="11"/>
  <c r="J18" i="11"/>
  <c r="F18" i="11"/>
  <c r="M18" i="11"/>
  <c r="I18" i="11"/>
  <c r="E18" i="11"/>
  <c r="L22" i="11"/>
  <c r="K26" i="11"/>
  <c r="G26" i="11"/>
  <c r="M26" i="11"/>
  <c r="E26" i="11"/>
  <c r="N26" i="11"/>
  <c r="J26" i="11"/>
  <c r="F26" i="11"/>
  <c r="I26" i="11"/>
  <c r="L30" i="11"/>
  <c r="H9" i="11"/>
  <c r="H13" i="11"/>
  <c r="H17" i="11"/>
  <c r="L17" i="11"/>
  <c r="L25" i="11"/>
  <c r="H29" i="11"/>
  <c r="L29" i="11"/>
  <c r="H33" i="11"/>
  <c r="L33" i="11"/>
  <c r="E9" i="11"/>
  <c r="I9" i="11"/>
  <c r="M9" i="11"/>
  <c r="G11" i="11"/>
  <c r="K11" i="11"/>
  <c r="H12" i="11"/>
  <c r="E13" i="11"/>
  <c r="I13" i="11"/>
  <c r="M13" i="11"/>
  <c r="G15" i="11"/>
  <c r="K15" i="11"/>
  <c r="H16" i="11"/>
  <c r="E17" i="11"/>
  <c r="I17" i="11"/>
  <c r="M17" i="11"/>
  <c r="G19" i="11"/>
  <c r="K19" i="11"/>
  <c r="H20" i="11"/>
  <c r="E21" i="11"/>
  <c r="I21" i="11"/>
  <c r="M21" i="11"/>
  <c r="G23" i="11"/>
  <c r="K23" i="11"/>
  <c r="H24" i="11"/>
  <c r="E25" i="11"/>
  <c r="I25" i="11"/>
  <c r="M25" i="11"/>
  <c r="G27" i="11"/>
  <c r="K27" i="11"/>
  <c r="H28" i="11"/>
  <c r="E29" i="11"/>
  <c r="I29" i="11"/>
  <c r="M29" i="11"/>
  <c r="G31" i="11"/>
  <c r="K31" i="11"/>
  <c r="H32" i="11"/>
  <c r="L32" i="11"/>
  <c r="E33" i="11"/>
  <c r="I33" i="11"/>
  <c r="M33" i="11"/>
  <c r="L9" i="11"/>
  <c r="L13" i="11"/>
  <c r="H21" i="11"/>
  <c r="L21" i="11"/>
  <c r="H25" i="11"/>
  <c r="F9" i="11"/>
  <c r="J9" i="11"/>
  <c r="H11" i="11"/>
  <c r="F13" i="11"/>
  <c r="J13" i="11"/>
  <c r="H15" i="11"/>
  <c r="F17" i="11"/>
  <c r="J17" i="11"/>
  <c r="H19" i="11"/>
  <c r="F21" i="11"/>
  <c r="J21" i="11"/>
  <c r="H23" i="11"/>
  <c r="F25" i="11"/>
  <c r="J25" i="11"/>
  <c r="H27" i="11"/>
  <c r="F29" i="11"/>
  <c r="J29" i="11"/>
  <c r="H31" i="11"/>
  <c r="E32" i="11"/>
  <c r="I32" i="11"/>
  <c r="F33" i="11"/>
  <c r="J33" i="11"/>
  <c r="M68" i="20" l="1"/>
  <c r="L37" i="25"/>
  <c r="M65" i="20"/>
  <c r="M34" i="20"/>
  <c r="M60" i="20"/>
  <c r="M52" i="20"/>
  <c r="O23" i="24"/>
  <c r="P66" i="8"/>
  <c r="P52" i="8"/>
  <c r="P24" i="8"/>
  <c r="N39" i="7"/>
  <c r="P38" i="8"/>
  <c r="P70" i="8"/>
  <c r="P32" i="8"/>
  <c r="T25" i="26"/>
  <c r="R24" i="26"/>
  <c r="T16" i="26"/>
  <c r="T13" i="26"/>
  <c r="S23" i="26"/>
  <c r="N74" i="7"/>
  <c r="M73" i="20"/>
  <c r="M62" i="20"/>
  <c r="M42" i="20"/>
  <c r="M25" i="20"/>
  <c r="M63" i="20"/>
  <c r="M66" i="20"/>
  <c r="M11" i="20"/>
  <c r="R47" i="18"/>
  <c r="P69" i="18"/>
  <c r="P57" i="18"/>
  <c r="T45" i="18"/>
  <c r="R77" i="18"/>
  <c r="R71" i="18"/>
  <c r="R39" i="18"/>
  <c r="P73" i="18"/>
  <c r="R68" i="18"/>
  <c r="R67" i="18"/>
  <c r="R51" i="18"/>
  <c r="U74" i="18"/>
  <c r="T73" i="18"/>
  <c r="S69" i="18"/>
  <c r="U66" i="18"/>
  <c r="T65" i="18"/>
  <c r="P61" i="18"/>
  <c r="S57" i="18"/>
  <c r="P54" i="18"/>
  <c r="U50" i="18"/>
  <c r="T49" i="18"/>
  <c r="P45" i="18"/>
  <c r="S41" i="18"/>
  <c r="P38" i="18"/>
  <c r="R36" i="18"/>
  <c r="O31" i="18"/>
  <c r="P26" i="18"/>
  <c r="R20" i="18"/>
  <c r="O15" i="18"/>
  <c r="P10" i="18"/>
  <c r="T50" i="18"/>
  <c r="O46" i="18"/>
  <c r="S26" i="18"/>
  <c r="T74" i="18"/>
  <c r="P72" i="18"/>
  <c r="S66" i="18"/>
  <c r="T54" i="18"/>
  <c r="O42" i="18"/>
  <c r="S38" i="18"/>
  <c r="R31" i="18"/>
  <c r="R27" i="18"/>
  <c r="O22" i="18"/>
  <c r="R15" i="18"/>
  <c r="R11" i="18"/>
  <c r="S77" i="18"/>
  <c r="T72" i="18"/>
  <c r="U76" i="18"/>
  <c r="S68" i="18"/>
  <c r="T52" i="18"/>
  <c r="R52" i="18"/>
  <c r="O33" i="18"/>
  <c r="Q33" i="18"/>
  <c r="S25" i="18"/>
  <c r="U25" i="18"/>
  <c r="P17" i="18"/>
  <c r="S9" i="18"/>
  <c r="T60" i="18"/>
  <c r="Q60" i="18"/>
  <c r="T44" i="18"/>
  <c r="Q44" i="18"/>
  <c r="O29" i="18"/>
  <c r="P21" i="18"/>
  <c r="Q21" i="18"/>
  <c r="T13" i="18"/>
  <c r="S64" i="18"/>
  <c r="O48" i="18"/>
  <c r="R48" i="18"/>
  <c r="T56" i="18"/>
  <c r="Q56" i="18"/>
  <c r="P40" i="18"/>
  <c r="U40" i="18"/>
  <c r="S59" i="18"/>
  <c r="O45" i="18"/>
  <c r="O37" i="18"/>
  <c r="T27" i="18"/>
  <c r="P19" i="18"/>
  <c r="U31" i="18"/>
  <c r="Q49" i="18"/>
  <c r="U45" i="18"/>
  <c r="P39" i="18"/>
  <c r="Q31" i="18"/>
  <c r="U41" i="18"/>
  <c r="P75" i="18"/>
  <c r="P67" i="18"/>
  <c r="P59" i="18"/>
  <c r="O47" i="18"/>
  <c r="O39" i="18"/>
  <c r="P36" i="18"/>
  <c r="S32" i="18"/>
  <c r="U24" i="18"/>
  <c r="U20" i="18"/>
  <c r="R17" i="18"/>
  <c r="P11" i="18"/>
  <c r="U11" i="18"/>
  <c r="Q18" i="18"/>
  <c r="O75" i="18"/>
  <c r="R78" i="18"/>
  <c r="P66" i="18"/>
  <c r="S53" i="18"/>
  <c r="P41" i="18"/>
  <c r="S37" i="18"/>
  <c r="O35" i="18"/>
  <c r="P30" i="18"/>
  <c r="R24" i="18"/>
  <c r="O19" i="18"/>
  <c r="P14" i="18"/>
  <c r="T62" i="18"/>
  <c r="O50" i="18"/>
  <c r="S46" i="18"/>
  <c r="O26" i="18"/>
  <c r="R34" i="18"/>
  <c r="R10" i="18"/>
  <c r="O74" i="18"/>
  <c r="T70" i="18"/>
  <c r="P68" i="18"/>
  <c r="T58" i="18"/>
  <c r="O54" i="18"/>
  <c r="S42" i="18"/>
  <c r="S30" i="18"/>
  <c r="S14" i="18"/>
  <c r="S10" i="18"/>
  <c r="P77" i="18"/>
  <c r="O72" i="18"/>
  <c r="R30" i="18"/>
  <c r="R22" i="18"/>
  <c r="P76" i="18"/>
  <c r="S72" i="18"/>
  <c r="Q68" i="18"/>
  <c r="O52" i="18"/>
  <c r="Q52" i="18"/>
  <c r="S33" i="18"/>
  <c r="U33" i="18"/>
  <c r="P25" i="18"/>
  <c r="T17" i="18"/>
  <c r="P9" i="18"/>
  <c r="Q9" i="18"/>
  <c r="P60" i="18"/>
  <c r="U60" i="18"/>
  <c r="P44" i="18"/>
  <c r="U44" i="18"/>
  <c r="S29" i="18"/>
  <c r="T21" i="18"/>
  <c r="U21" i="18"/>
  <c r="S13" i="18"/>
  <c r="O64" i="18"/>
  <c r="R64" i="18"/>
  <c r="T48" i="18"/>
  <c r="Q48" i="18"/>
  <c r="P56" i="18"/>
  <c r="U56" i="18"/>
  <c r="P78" i="18"/>
  <c r="T51" i="18"/>
  <c r="T43" i="18"/>
  <c r="S36" i="18"/>
  <c r="S24" i="18"/>
  <c r="T15" i="18"/>
  <c r="U27" i="18"/>
  <c r="U47" i="18"/>
  <c r="S43" i="18"/>
  <c r="R38" i="18"/>
  <c r="Q27" i="18"/>
  <c r="S39" i="18"/>
  <c r="S71" i="18"/>
  <c r="S63" i="18"/>
  <c r="S55" i="18"/>
  <c r="Q46" i="18"/>
  <c r="Q38" i="18"/>
  <c r="T35" i="18"/>
  <c r="P31" i="18"/>
  <c r="P24" i="18"/>
  <c r="P20" i="18"/>
  <c r="S16" i="18"/>
  <c r="U49" i="18"/>
  <c r="T14" i="18"/>
  <c r="S52" i="18"/>
  <c r="P63" i="18"/>
  <c r="O78" i="18"/>
  <c r="P74" i="18"/>
  <c r="U62" i="18"/>
  <c r="P50" i="18"/>
  <c r="R75" i="18"/>
  <c r="R43" i="18"/>
  <c r="S73" i="18"/>
  <c r="U70" i="18"/>
  <c r="T69" i="18"/>
  <c r="S65" i="18"/>
  <c r="P62" i="18"/>
  <c r="U58" i="18"/>
  <c r="T57" i="18"/>
  <c r="P53" i="18"/>
  <c r="S49" i="18"/>
  <c r="P46" i="18"/>
  <c r="U42" i="18"/>
  <c r="T41" i="18"/>
  <c r="P37" i="18"/>
  <c r="P34" i="18"/>
  <c r="R28" i="18"/>
  <c r="O23" i="18"/>
  <c r="P18" i="18"/>
  <c r="R12" i="18"/>
  <c r="S50" i="18"/>
  <c r="O34" i="18"/>
  <c r="S18" i="18"/>
  <c r="Q77" i="18"/>
  <c r="O70" i="18"/>
  <c r="T38" i="18"/>
  <c r="O14" i="18"/>
  <c r="O10" i="18"/>
  <c r="T77" i="18"/>
  <c r="T76" i="18"/>
  <c r="Q72" i="18"/>
  <c r="U52" i="18"/>
  <c r="T25" i="18"/>
  <c r="O17" i="18"/>
  <c r="T9" i="18"/>
  <c r="U9" i="18"/>
  <c r="S48" i="18"/>
  <c r="P29" i="18"/>
  <c r="Q29" i="18"/>
  <c r="O13" i="18"/>
  <c r="Q13" i="18"/>
  <c r="T64" i="18"/>
  <c r="P48" i="18"/>
  <c r="R40" i="18"/>
  <c r="O51" i="18"/>
  <c r="O43" i="18"/>
  <c r="P23" i="18"/>
  <c r="U78" i="18"/>
  <c r="P47" i="18"/>
  <c r="Q41" i="18"/>
  <c r="U23" i="18"/>
  <c r="Q69" i="18"/>
  <c r="Q61" i="18"/>
  <c r="Q53" i="18"/>
  <c r="O41" i="18"/>
  <c r="R37" i="18"/>
  <c r="U34" i="18"/>
  <c r="S28" i="18"/>
  <c r="T23" i="18"/>
  <c r="S47" i="18"/>
  <c r="Q50" i="18"/>
  <c r="S35" i="18"/>
  <c r="U69" i="18"/>
  <c r="R58" i="18"/>
  <c r="S11" i="18"/>
  <c r="T10" i="18"/>
  <c r="R62" i="18"/>
  <c r="R42" i="18"/>
  <c r="Q63" i="18"/>
  <c r="Q12" i="18"/>
  <c r="Q26" i="18"/>
  <c r="P55" i="18"/>
  <c r="P71" i="18"/>
  <c r="Q23" i="18"/>
  <c r="Q37" i="18"/>
  <c r="T75" i="18"/>
  <c r="U12" i="18"/>
  <c r="R65" i="18"/>
  <c r="O59" i="18"/>
  <c r="Q30" i="18"/>
  <c r="U43" i="18"/>
  <c r="U63" i="18"/>
  <c r="O69" i="18"/>
  <c r="R63" i="18"/>
  <c r="R72" i="18"/>
  <c r="T61" i="18"/>
  <c r="U46" i="18"/>
  <c r="R59" i="18"/>
  <c r="R55" i="18"/>
  <c r="S76" i="18"/>
  <c r="P70" i="18"/>
  <c r="S61" i="18"/>
  <c r="P58" i="18"/>
  <c r="U54" i="18"/>
  <c r="T53" i="18"/>
  <c r="P49" i="18"/>
  <c r="S45" i="18"/>
  <c r="P42" i="18"/>
  <c r="U38" i="18"/>
  <c r="T37" i="18"/>
  <c r="R32" i="18"/>
  <c r="O27" i="18"/>
  <c r="P22" i="18"/>
  <c r="R16" i="18"/>
  <c r="O11" i="18"/>
  <c r="S62" i="18"/>
  <c r="O18" i="18"/>
  <c r="R18" i="18"/>
  <c r="R76" i="18"/>
  <c r="O66" i="18"/>
  <c r="T42" i="18"/>
  <c r="O38" i="18"/>
  <c r="S22" i="18"/>
  <c r="O68" i="18"/>
  <c r="R26" i="18"/>
  <c r="Q76" i="18"/>
  <c r="S56" i="18"/>
  <c r="S40" i="18"/>
  <c r="P33" i="18"/>
  <c r="Q25" i="18"/>
  <c r="S17" i="18"/>
  <c r="O9" i="18"/>
  <c r="O60" i="18"/>
  <c r="R60" i="18"/>
  <c r="O44" i="18"/>
  <c r="R44" i="18"/>
  <c r="T29" i="18"/>
  <c r="P13" i="18"/>
  <c r="U13" i="18"/>
  <c r="R56" i="18"/>
  <c r="T40" i="18"/>
  <c r="Q40" i="18"/>
  <c r="Q47" i="18"/>
  <c r="Q39" i="18"/>
  <c r="T31" i="18"/>
  <c r="S51" i="18"/>
  <c r="R46" i="18"/>
  <c r="U75" i="18"/>
  <c r="U59" i="18"/>
  <c r="Q51" i="18"/>
  <c r="Q43" i="18"/>
  <c r="T39" i="18"/>
  <c r="P27" i="18"/>
  <c r="U22" i="18"/>
  <c r="U18" i="18"/>
  <c r="S12" i="18"/>
  <c r="U15" i="18"/>
  <c r="R66" i="18"/>
  <c r="S60" i="18"/>
  <c r="T67" i="18"/>
  <c r="Q14" i="18"/>
  <c r="P43" i="18"/>
  <c r="Q74" i="18"/>
  <c r="L21" i="25"/>
  <c r="L25" i="25"/>
  <c r="L29" i="25"/>
  <c r="L15" i="25"/>
  <c r="L35" i="25"/>
  <c r="L39" i="25"/>
  <c r="L43" i="25"/>
  <c r="L11" i="25"/>
  <c r="L31" i="25"/>
  <c r="M38" i="24"/>
  <c r="O46" i="24"/>
  <c r="M44" i="24"/>
  <c r="N17" i="24"/>
  <c r="O16" i="24"/>
  <c r="M14" i="24"/>
  <c r="O40" i="24"/>
  <c r="O32" i="24"/>
  <c r="O24" i="24"/>
  <c r="N41" i="24"/>
  <c r="M46" i="24"/>
  <c r="O38" i="24"/>
  <c r="M37" i="24"/>
  <c r="O20" i="24"/>
  <c r="M36" i="24"/>
  <c r="T20" i="26"/>
  <c r="S20" i="26"/>
  <c r="S33" i="26"/>
  <c r="S30" i="26"/>
  <c r="S31" i="26"/>
  <c r="S27" i="26"/>
  <c r="S10" i="26"/>
  <c r="S24" i="26"/>
  <c r="S21" i="26"/>
  <c r="S18" i="26"/>
  <c r="S15" i="26"/>
  <c r="S11" i="26"/>
  <c r="S28" i="26"/>
  <c r="S12" i="26"/>
  <c r="S25" i="26"/>
  <c r="S22" i="26"/>
  <c r="S17" i="26"/>
  <c r="S14" i="26"/>
  <c r="S32" i="26"/>
  <c r="S16" i="26"/>
  <c r="S29" i="26"/>
  <c r="S13" i="26"/>
  <c r="S26" i="26"/>
  <c r="S19" i="26"/>
  <c r="S34" i="26"/>
  <c r="L14" i="25"/>
  <c r="L18" i="25"/>
  <c r="L32" i="25"/>
  <c r="L36" i="25"/>
  <c r="L40" i="25"/>
  <c r="L10" i="25"/>
  <c r="L16" i="25"/>
  <c r="L24" i="25"/>
  <c r="L28" i="25"/>
  <c r="M40" i="24"/>
  <c r="N42" i="24"/>
  <c r="M31" i="24"/>
  <c r="M23" i="24"/>
  <c r="M15" i="24"/>
  <c r="T18" i="18"/>
  <c r="R29" i="18"/>
  <c r="Q28" i="18"/>
  <c r="T71" i="18"/>
  <c r="T16" i="18"/>
  <c r="S44" i="18"/>
  <c r="S27" i="18"/>
  <c r="T30" i="18"/>
  <c r="S31" i="18"/>
  <c r="T12" i="18"/>
  <c r="Q55" i="18"/>
  <c r="O36" i="18"/>
  <c r="Q45" i="18"/>
  <c r="U19" i="18"/>
  <c r="O55" i="18"/>
  <c r="Q59" i="18"/>
  <c r="Q73" i="18"/>
  <c r="S15" i="18"/>
  <c r="R41" i="18"/>
  <c r="R25" i="18"/>
  <c r="S78" i="18"/>
  <c r="S19" i="18"/>
  <c r="U73" i="18"/>
  <c r="O12" i="18"/>
  <c r="U16" i="18"/>
  <c r="O28" i="18"/>
  <c r="R57" i="18"/>
  <c r="R73" i="18"/>
  <c r="U26" i="18"/>
  <c r="R70" i="18"/>
  <c r="Q78" i="18"/>
  <c r="U14" i="18"/>
  <c r="U30" i="18"/>
  <c r="R53" i="18"/>
  <c r="R69" i="18"/>
  <c r="P51" i="18"/>
  <c r="T63" i="18"/>
  <c r="O73" i="18"/>
  <c r="U10" i="18"/>
  <c r="T20" i="18"/>
  <c r="O32" i="18"/>
  <c r="U51" i="18"/>
  <c r="U55" i="18"/>
  <c r="O61" i="18"/>
  <c r="Q65" i="18"/>
  <c r="Q70" i="18"/>
  <c r="O62" i="18"/>
  <c r="S74" i="18"/>
  <c r="T66" i="18"/>
  <c r="O58" i="18"/>
  <c r="S54" i="18"/>
  <c r="R35" i="18"/>
  <c r="O30" i="18"/>
  <c r="R23" i="18"/>
  <c r="R19" i="18"/>
  <c r="T68" i="18"/>
  <c r="U68" i="18"/>
  <c r="P52" i="18"/>
  <c r="T33" i="18"/>
  <c r="Q17" i="18"/>
  <c r="O21" i="18"/>
  <c r="Q64" i="18"/>
  <c r="U48" i="18"/>
  <c r="O40" i="18"/>
  <c r="S75" i="18"/>
  <c r="P35" i="18"/>
  <c r="T11" i="18"/>
  <c r="U37" i="18"/>
  <c r="T78" i="18"/>
  <c r="O49" i="18"/>
  <c r="R45" i="18"/>
  <c r="T19" i="18"/>
  <c r="P15" i="18"/>
  <c r="Q42" i="18"/>
  <c r="T26" i="18"/>
  <c r="R13" i="18"/>
  <c r="R74" i="18"/>
  <c r="U53" i="18"/>
  <c r="T22" i="18"/>
  <c r="U36" i="18"/>
  <c r="R21" i="18"/>
  <c r="U57" i="18"/>
  <c r="Q22" i="18"/>
  <c r="O20" i="18"/>
  <c r="Q20" i="18"/>
  <c r="Q35" i="18"/>
  <c r="R61" i="18"/>
  <c r="O16" i="18"/>
  <c r="P28" i="18"/>
  <c r="R50" i="18"/>
  <c r="T59" i="18"/>
  <c r="Q71" i="18"/>
  <c r="P16" i="18"/>
  <c r="Q32" i="18"/>
  <c r="T55" i="18"/>
  <c r="O65" i="18"/>
  <c r="P12" i="18"/>
  <c r="Q24" i="18"/>
  <c r="U32" i="18"/>
  <c r="O53" i="18"/>
  <c r="Q57" i="18"/>
  <c r="Q62" i="18"/>
  <c r="Q66" i="18"/>
  <c r="O71" i="18"/>
  <c r="Q75" i="18"/>
  <c r="P65" i="18"/>
  <c r="T46" i="18"/>
  <c r="S70" i="18"/>
  <c r="S58" i="18"/>
  <c r="S34" i="18"/>
  <c r="O77" i="18"/>
  <c r="O76" i="18"/>
  <c r="R14" i="18"/>
  <c r="U72" i="18"/>
  <c r="O25" i="18"/>
  <c r="U17" i="18"/>
  <c r="U29" i="18"/>
  <c r="S21" i="18"/>
  <c r="P64" i="18"/>
  <c r="U64" i="18"/>
  <c r="O56" i="18"/>
  <c r="S67" i="18"/>
  <c r="S20" i="18"/>
  <c r="Q11" i="18"/>
  <c r="U39" i="18"/>
  <c r="U35" i="18"/>
  <c r="Q15" i="18"/>
  <c r="U67" i="18"/>
  <c r="T47" i="18"/>
  <c r="R33" i="18"/>
  <c r="M76" i="20"/>
  <c r="S23" i="18"/>
  <c r="R9" i="18"/>
  <c r="U61" i="18"/>
  <c r="R49" i="18"/>
  <c r="U65" i="18"/>
  <c r="T34" i="18"/>
  <c r="O24" i="18"/>
  <c r="U28" i="18"/>
  <c r="T32" i="18"/>
  <c r="T36" i="18"/>
  <c r="Q10" i="18"/>
  <c r="T24" i="18"/>
  <c r="Q19" i="18"/>
  <c r="P32" i="18"/>
  <c r="R54" i="18"/>
  <c r="Q34" i="18"/>
  <c r="O57" i="18"/>
  <c r="O67" i="18"/>
  <c r="Q16" i="18"/>
  <c r="T28" i="18"/>
  <c r="Q36" i="18"/>
  <c r="Q54" i="18"/>
  <c r="Q58" i="18"/>
  <c r="O63" i="18"/>
  <c r="Q67" i="18"/>
  <c r="U71" i="18"/>
  <c r="U77" i="18"/>
  <c r="M71" i="20"/>
  <c r="M58" i="20"/>
  <c r="L34" i="25"/>
  <c r="L38" i="25"/>
  <c r="L42" i="25"/>
  <c r="P72" i="8"/>
  <c r="P56" i="8"/>
  <c r="P40" i="8"/>
  <c r="O20" i="7"/>
  <c r="N18" i="24"/>
  <c r="M16" i="24"/>
  <c r="O37" i="24"/>
  <c r="O44" i="24"/>
  <c r="M56" i="20"/>
  <c r="M54" i="20"/>
  <c r="M26" i="20"/>
  <c r="M43" i="20"/>
  <c r="M59" i="20"/>
  <c r="M41" i="19"/>
  <c r="M76" i="19"/>
  <c r="M9" i="19"/>
  <c r="M11" i="19"/>
  <c r="M26" i="19"/>
  <c r="M71" i="19"/>
  <c r="L27" i="19"/>
  <c r="L11" i="19"/>
  <c r="L60" i="19"/>
  <c r="L44" i="19"/>
  <c r="M29" i="19"/>
  <c r="M40" i="19"/>
  <c r="M31" i="19"/>
  <c r="M47" i="19"/>
  <c r="L38" i="20"/>
  <c r="M57" i="20"/>
  <c r="M41" i="20"/>
  <c r="L26" i="20"/>
  <c r="M28" i="20"/>
  <c r="M24" i="20"/>
  <c r="M14" i="19"/>
  <c r="M63" i="19"/>
  <c r="M57" i="19"/>
  <c r="M16" i="19"/>
  <c r="M55" i="19"/>
  <c r="M77" i="19"/>
  <c r="M68" i="19"/>
  <c r="M25" i="19"/>
  <c r="M32" i="19"/>
  <c r="M49" i="19"/>
  <c r="L31" i="19"/>
  <c r="M45" i="19"/>
  <c r="M21" i="19"/>
  <c r="M51" i="19"/>
  <c r="M10" i="19"/>
  <c r="T24" i="26"/>
  <c r="K11" i="25"/>
  <c r="K13" i="25"/>
  <c r="K15" i="25"/>
  <c r="K17" i="25"/>
  <c r="K19" i="25"/>
  <c r="K21" i="25"/>
  <c r="K22" i="25"/>
  <c r="K24" i="25"/>
  <c r="K26" i="25"/>
  <c r="K28" i="25"/>
  <c r="K30" i="25"/>
  <c r="K32" i="25"/>
  <c r="K35" i="25"/>
  <c r="K37" i="25"/>
  <c r="K39" i="25"/>
  <c r="K41" i="25"/>
  <c r="K43" i="25"/>
  <c r="L12" i="25"/>
  <c r="L20" i="25"/>
  <c r="L23" i="25"/>
  <c r="L27" i="25"/>
  <c r="K10" i="25"/>
  <c r="K12" i="25"/>
  <c r="K14" i="25"/>
  <c r="K16" i="25"/>
  <c r="K18" i="25"/>
  <c r="K20" i="25"/>
  <c r="K23" i="25"/>
  <c r="K25" i="25"/>
  <c r="K27" i="25"/>
  <c r="K29" i="25"/>
  <c r="K31" i="25"/>
  <c r="K33" i="25"/>
  <c r="K34" i="25"/>
  <c r="K36" i="25"/>
  <c r="K38" i="25"/>
  <c r="K40" i="25"/>
  <c r="K42" i="25"/>
  <c r="M9" i="25"/>
  <c r="N40" i="24"/>
  <c r="O14" i="24"/>
  <c r="M43" i="24"/>
  <c r="N38" i="24"/>
  <c r="O25" i="24"/>
  <c r="O13" i="24"/>
  <c r="O29" i="24"/>
  <c r="O45" i="24"/>
  <c r="O27" i="24"/>
  <c r="N31" i="24"/>
  <c r="N37" i="24"/>
  <c r="O43" i="24"/>
  <c r="N10" i="24"/>
  <c r="M39" i="24"/>
  <c r="N26" i="24"/>
  <c r="O31" i="24"/>
  <c r="O39" i="24"/>
  <c r="N32" i="24"/>
  <c r="O30" i="24"/>
  <c r="M29" i="24"/>
  <c r="N24" i="24"/>
  <c r="N16" i="24"/>
  <c r="M13" i="24"/>
  <c r="O17" i="24"/>
  <c r="M24" i="24"/>
  <c r="N46" i="24"/>
  <c r="P10" i="24"/>
  <c r="N23" i="24"/>
  <c r="M32" i="24"/>
  <c r="M42" i="24"/>
  <c r="O10" i="24"/>
  <c r="M20" i="24"/>
  <c r="N45" i="24"/>
  <c r="O36" i="24"/>
  <c r="N30" i="24"/>
  <c r="M27" i="24"/>
  <c r="M19" i="24"/>
  <c r="N14" i="24"/>
  <c r="M11" i="24"/>
  <c r="N19" i="24"/>
  <c r="M45" i="24"/>
  <c r="O11" i="24"/>
  <c r="M18" i="24"/>
  <c r="M10" i="24"/>
  <c r="N11" i="24"/>
  <c r="N29" i="24"/>
  <c r="N43" i="24"/>
  <c r="N25" i="24"/>
  <c r="M30" i="24"/>
  <c r="N44" i="24"/>
  <c r="O42" i="24"/>
  <c r="M41" i="24"/>
  <c r="N36" i="24"/>
  <c r="N28" i="24"/>
  <c r="O26" i="24"/>
  <c r="M25" i="24"/>
  <c r="N20" i="24"/>
  <c r="O18" i="24"/>
  <c r="M17" i="24"/>
  <c r="N12" i="24"/>
  <c r="N27" i="24"/>
  <c r="N39" i="24"/>
  <c r="N15" i="24"/>
  <c r="N13" i="24"/>
  <c r="O19" i="24"/>
  <c r="M26" i="24"/>
  <c r="M12" i="24"/>
  <c r="M28" i="24"/>
  <c r="M29" i="20"/>
  <c r="L23" i="19"/>
  <c r="M66" i="19"/>
  <c r="L70" i="20"/>
  <c r="L54" i="20"/>
  <c r="M77" i="20"/>
  <c r="L60" i="20"/>
  <c r="L44" i="20"/>
  <c r="L34" i="20"/>
  <c r="L18" i="20"/>
  <c r="M15" i="20"/>
  <c r="M55" i="20"/>
  <c r="M37" i="19"/>
  <c r="M46" i="20"/>
  <c r="M53" i="19"/>
  <c r="M73" i="19"/>
  <c r="M50" i="20"/>
  <c r="M12" i="19"/>
  <c r="P26" i="7"/>
  <c r="M61" i="19"/>
  <c r="M43" i="19"/>
  <c r="M19" i="19"/>
  <c r="L48" i="20"/>
  <c r="L15" i="20"/>
  <c r="L11" i="20"/>
  <c r="M34" i="19"/>
  <c r="L41" i="20"/>
  <c r="M42" i="19"/>
  <c r="L18" i="19"/>
  <c r="L9" i="19"/>
  <c r="L78" i="19"/>
  <c r="L35" i="19"/>
  <c r="L19" i="19"/>
  <c r="L26" i="19"/>
  <c r="M70" i="19"/>
  <c r="M58" i="19"/>
  <c r="L54" i="19"/>
  <c r="L52" i="19"/>
  <c r="M17" i="19"/>
  <c r="M48" i="19"/>
  <c r="L62" i="20"/>
  <c r="M49" i="20"/>
  <c r="L76" i="20"/>
  <c r="M9" i="20"/>
  <c r="L50" i="19"/>
  <c r="L66" i="19"/>
  <c r="L77" i="19"/>
  <c r="L68" i="19"/>
  <c r="M39" i="19"/>
  <c r="N9" i="20"/>
  <c r="L73" i="20"/>
  <c r="L27" i="20"/>
  <c r="M62" i="19"/>
  <c r="L74" i="19"/>
  <c r="L72" i="19"/>
  <c r="M46" i="19"/>
  <c r="L38" i="19"/>
  <c r="L76" i="19"/>
  <c r="L25" i="19"/>
  <c r="L56" i="19"/>
  <c r="L71" i="20"/>
  <c r="M31" i="20"/>
  <c r="M65" i="19"/>
  <c r="L64" i="19"/>
  <c r="M15" i="19"/>
  <c r="L62" i="19"/>
  <c r="L34" i="19"/>
  <c r="L70" i="19"/>
  <c r="L58" i="19"/>
  <c r="M38" i="19"/>
  <c r="L30" i="19"/>
  <c r="L14" i="19"/>
  <c r="L10" i="19"/>
  <c r="M33" i="19"/>
  <c r="L17" i="19"/>
  <c r="L21" i="19"/>
  <c r="L13" i="19"/>
  <c r="M64" i="19"/>
  <c r="L40" i="19"/>
  <c r="L51" i="19"/>
  <c r="L43" i="19"/>
  <c r="L16" i="19"/>
  <c r="M59" i="19"/>
  <c r="M14" i="20"/>
  <c r="M75" i="20"/>
  <c r="L73" i="19"/>
  <c r="L45" i="20"/>
  <c r="L51" i="20"/>
  <c r="L61" i="20"/>
  <c r="L67" i="20"/>
  <c r="L55" i="19"/>
  <c r="L43" i="20"/>
  <c r="L59" i="20"/>
  <c r="M72" i="20"/>
  <c r="L15" i="19"/>
  <c r="M50" i="19"/>
  <c r="L46" i="19"/>
  <c r="M74" i="19"/>
  <c r="M54" i="19"/>
  <c r="L42" i="19"/>
  <c r="L22" i="19"/>
  <c r="M72" i="19"/>
  <c r="M52" i="19"/>
  <c r="L33" i="19"/>
  <c r="M60" i="19"/>
  <c r="M44" i="19"/>
  <c r="L29" i="19"/>
  <c r="M13" i="19"/>
  <c r="L48" i="19"/>
  <c r="M56" i="19"/>
  <c r="L45" i="19"/>
  <c r="L37" i="19"/>
  <c r="M27" i="19"/>
  <c r="L47" i="19"/>
  <c r="L39" i="19"/>
  <c r="L74" i="20"/>
  <c r="L58" i="20"/>
  <c r="L42" i="20"/>
  <c r="L77" i="20"/>
  <c r="L72" i="20"/>
  <c r="L56" i="20"/>
  <c r="M53" i="20"/>
  <c r="L40" i="20"/>
  <c r="M37" i="20"/>
  <c r="M30" i="20"/>
  <c r="M22" i="20"/>
  <c r="M33" i="20"/>
  <c r="M36" i="20"/>
  <c r="L32" i="20"/>
  <c r="L28" i="20"/>
  <c r="L24" i="20"/>
  <c r="L20" i="20"/>
  <c r="L12" i="20"/>
  <c r="L33" i="20"/>
  <c r="L63" i="20"/>
  <c r="M78" i="20"/>
  <c r="L55" i="20"/>
  <c r="L49" i="20"/>
  <c r="M35" i="20"/>
  <c r="L31" i="20"/>
  <c r="M19" i="20"/>
  <c r="M18" i="19"/>
  <c r="M12" i="20"/>
  <c r="M30" i="19"/>
  <c r="L57" i="20"/>
  <c r="L24" i="19"/>
  <c r="M67" i="19"/>
  <c r="L12" i="19"/>
  <c r="M51" i="20"/>
  <c r="L28" i="19"/>
  <c r="L37" i="20"/>
  <c r="L65" i="19"/>
  <c r="L75" i="19"/>
  <c r="M20" i="19"/>
  <c r="L32" i="19"/>
  <c r="L61" i="19"/>
  <c r="M35" i="19"/>
  <c r="L78" i="20"/>
  <c r="L46" i="20"/>
  <c r="L52" i="20"/>
  <c r="L30" i="20"/>
  <c r="L22" i="20"/>
  <c r="L36" i="20"/>
  <c r="L29" i="20"/>
  <c r="L25" i="20"/>
  <c r="L21" i="20"/>
  <c r="L47" i="20"/>
  <c r="M39" i="20"/>
  <c r="L35" i="20"/>
  <c r="M23" i="20"/>
  <c r="L19" i="20"/>
  <c r="M13" i="20"/>
  <c r="L20" i="19"/>
  <c r="M67" i="20"/>
  <c r="M75" i="19"/>
  <c r="N9" i="19"/>
  <c r="M10" i="20"/>
  <c r="L57" i="19"/>
  <c r="L67" i="19"/>
  <c r="L10" i="20"/>
  <c r="M64" i="20"/>
  <c r="L53" i="19"/>
  <c r="L71" i="19"/>
  <c r="L14" i="20"/>
  <c r="L75" i="20"/>
  <c r="M78" i="19"/>
  <c r="L49" i="19"/>
  <c r="L41" i="19"/>
  <c r="M23" i="19"/>
  <c r="M70" i="20"/>
  <c r="L66" i="20"/>
  <c r="L50" i="20"/>
  <c r="M38" i="20"/>
  <c r="L64" i="20"/>
  <c r="M61" i="20"/>
  <c r="M45" i="20"/>
  <c r="L13" i="20"/>
  <c r="L9" i="20"/>
  <c r="L17" i="20"/>
  <c r="L16" i="20"/>
  <c r="L68" i="20"/>
  <c r="M17" i="20"/>
  <c r="L65" i="20"/>
  <c r="L39" i="20"/>
  <c r="M27" i="20"/>
  <c r="L23" i="20"/>
  <c r="M16" i="20"/>
  <c r="M22" i="19"/>
  <c r="M36" i="19"/>
  <c r="M24" i="19"/>
  <c r="L36" i="19"/>
  <c r="L53" i="20"/>
  <c r="L59" i="19"/>
  <c r="M28" i="19"/>
  <c r="L63" i="19"/>
  <c r="P10" i="9"/>
  <c r="P33" i="7"/>
  <c r="N50" i="9"/>
  <c r="R25" i="26"/>
  <c r="R22" i="26"/>
  <c r="T17" i="26"/>
  <c r="T10" i="26"/>
  <c r="T31" i="26"/>
  <c r="T28" i="26"/>
  <c r="R17" i="26"/>
  <c r="T12" i="26"/>
  <c r="R30" i="26"/>
  <c r="R20" i="26"/>
  <c r="T32" i="26"/>
  <c r="R21" i="26"/>
  <c r="R18" i="26"/>
  <c r="R31" i="26"/>
  <c r="T26" i="26"/>
  <c r="R15" i="26"/>
  <c r="T34" i="26"/>
  <c r="T23" i="26"/>
  <c r="R28" i="26"/>
  <c r="T30" i="26"/>
  <c r="R19" i="26"/>
  <c r="T14" i="26"/>
  <c r="R12" i="26"/>
  <c r="R29" i="26"/>
  <c r="R13" i="26"/>
  <c r="R26" i="26"/>
  <c r="T21" i="26"/>
  <c r="R23" i="26"/>
  <c r="T18" i="26"/>
  <c r="T27" i="26"/>
  <c r="R32" i="26"/>
  <c r="T33" i="26"/>
  <c r="U10" i="26"/>
  <c r="R10" i="26"/>
  <c r="R33" i="26"/>
  <c r="R14" i="26"/>
  <c r="R27" i="26"/>
  <c r="T22" i="26"/>
  <c r="R11" i="26"/>
  <c r="R16" i="26"/>
  <c r="R34" i="26"/>
  <c r="T11" i="26"/>
  <c r="P64" i="8"/>
  <c r="P76" i="8"/>
  <c r="P52" i="7"/>
  <c r="P42" i="8"/>
  <c r="N17" i="9"/>
  <c r="P62" i="8"/>
  <c r="P30" i="8"/>
  <c r="O42" i="8"/>
  <c r="O34" i="8"/>
  <c r="P54" i="8"/>
  <c r="P22" i="8"/>
  <c r="P44" i="9"/>
  <c r="P20" i="7"/>
  <c r="P9" i="7"/>
  <c r="P78" i="8"/>
  <c r="O47" i="9"/>
  <c r="N23" i="9"/>
  <c r="O22" i="9"/>
  <c r="O11" i="9"/>
  <c r="P26" i="9"/>
  <c r="N33" i="9"/>
  <c r="P27" i="9"/>
  <c r="P53" i="9"/>
  <c r="P61" i="9"/>
  <c r="O63" i="9"/>
  <c r="N76" i="9"/>
  <c r="P54" i="9"/>
  <c r="P62" i="9"/>
  <c r="P70" i="9"/>
  <c r="P78" i="9"/>
  <c r="N41" i="7"/>
  <c r="N47" i="8"/>
  <c r="N16" i="8"/>
  <c r="N33" i="8"/>
  <c r="P14" i="8"/>
  <c r="N41" i="8"/>
  <c r="O44" i="8"/>
  <c r="P50" i="8"/>
  <c r="N61" i="8"/>
  <c r="N29" i="8"/>
  <c r="P60" i="8"/>
  <c r="P28" i="8"/>
  <c r="P34" i="9"/>
  <c r="P54" i="7"/>
  <c r="P18" i="7"/>
  <c r="P48" i="8"/>
  <c r="P46" i="8"/>
  <c r="N55" i="8"/>
  <c r="O34" i="9"/>
  <c r="N26" i="9"/>
  <c r="N34" i="9"/>
  <c r="P43" i="9"/>
  <c r="N52" i="9"/>
  <c r="N60" i="9"/>
  <c r="N68" i="9"/>
  <c r="N13" i="9"/>
  <c r="O28" i="8"/>
  <c r="O26" i="8"/>
  <c r="N11" i="8"/>
  <c r="P12" i="8"/>
  <c r="O16" i="8"/>
  <c r="N40" i="8"/>
  <c r="P41" i="8"/>
  <c r="O43" i="8"/>
  <c r="P49" i="8"/>
  <c r="O51" i="8"/>
  <c r="O70" i="8"/>
  <c r="N54" i="8"/>
  <c r="P55" i="8"/>
  <c r="N62" i="8"/>
  <c r="N70" i="8"/>
  <c r="N22" i="8"/>
  <c r="P23" i="8"/>
  <c r="N30" i="8"/>
  <c r="N45" i="9"/>
  <c r="N9" i="9"/>
  <c r="P40" i="9"/>
  <c r="P23" i="9"/>
  <c r="N56" i="9"/>
  <c r="P50" i="9"/>
  <c r="P58" i="9"/>
  <c r="P66" i="9"/>
  <c r="P74" i="9"/>
  <c r="N9" i="8"/>
  <c r="N36" i="8"/>
  <c r="P14" i="9"/>
  <c r="P24" i="9"/>
  <c r="N27" i="9"/>
  <c r="P51" i="9"/>
  <c r="P59" i="9"/>
  <c r="P67" i="9"/>
  <c r="N74" i="9"/>
  <c r="P52" i="9"/>
  <c r="P60" i="9"/>
  <c r="P68" i="9"/>
  <c r="P76" i="9"/>
  <c r="P39" i="7"/>
  <c r="P10" i="7"/>
  <c r="P41" i="7"/>
  <c r="N65" i="8"/>
  <c r="N37" i="8"/>
  <c r="N53" i="8"/>
  <c r="N57" i="8"/>
  <c r="N46" i="8"/>
  <c r="P9" i="8"/>
  <c r="N48" i="8"/>
  <c r="N19" i="8"/>
  <c r="O57" i="8"/>
  <c r="P63" i="8"/>
  <c r="O65" i="8"/>
  <c r="N78" i="8"/>
  <c r="O17" i="8"/>
  <c r="O25" i="8"/>
  <c r="P31" i="8"/>
  <c r="O33" i="8"/>
  <c r="P46" i="7"/>
  <c r="O16" i="9"/>
  <c r="O49" i="9"/>
  <c r="N21" i="9"/>
  <c r="P18" i="9"/>
  <c r="O10" i="9"/>
  <c r="P16" i="9"/>
  <c r="O40" i="9"/>
  <c r="N31" i="9"/>
  <c r="O30" i="9"/>
  <c r="P36" i="9"/>
  <c r="N43" i="9"/>
  <c r="N10" i="9"/>
  <c r="P11" i="9"/>
  <c r="O13" i="9"/>
  <c r="N18" i="9"/>
  <c r="P19" i="9"/>
  <c r="O21" i="9"/>
  <c r="N25" i="9"/>
  <c r="O44" i="9"/>
  <c r="O23" i="9"/>
  <c r="N28" i="9"/>
  <c r="P29" i="9"/>
  <c r="O31" i="9"/>
  <c r="N36" i="9"/>
  <c r="P37" i="9"/>
  <c r="O39" i="9"/>
  <c r="N44" i="9"/>
  <c r="P45" i="9"/>
  <c r="N54" i="9"/>
  <c r="P55" i="9"/>
  <c r="O57" i="9"/>
  <c r="N62" i="9"/>
  <c r="P63" i="9"/>
  <c r="O65" i="9"/>
  <c r="N70" i="9"/>
  <c r="N78" i="9"/>
  <c r="N47" i="9"/>
  <c r="P48" i="9"/>
  <c r="O50" i="9"/>
  <c r="N55" i="9"/>
  <c r="P56" i="9"/>
  <c r="O58" i="9"/>
  <c r="N63" i="9"/>
  <c r="P64" i="9"/>
  <c r="O66" i="9"/>
  <c r="P72" i="9"/>
  <c r="O74" i="9"/>
  <c r="N43" i="8"/>
  <c r="P26" i="8"/>
  <c r="O14" i="8"/>
  <c r="O50" i="8"/>
  <c r="P11" i="8"/>
  <c r="O38" i="8"/>
  <c r="N51" i="8"/>
  <c r="O20" i="8"/>
  <c r="O18" i="8"/>
  <c r="N31" i="8"/>
  <c r="O11" i="8"/>
  <c r="N45" i="8"/>
  <c r="O48" i="8"/>
  <c r="O76" i="8"/>
  <c r="N25" i="8"/>
  <c r="N10" i="8"/>
  <c r="O74" i="8"/>
  <c r="N23" i="8"/>
  <c r="N14" i="8"/>
  <c r="P16" i="8"/>
  <c r="O37" i="8"/>
  <c r="N42" i="8"/>
  <c r="P43" i="8"/>
  <c r="O45" i="8"/>
  <c r="N50" i="8"/>
  <c r="P51" i="8"/>
  <c r="O53" i="8"/>
  <c r="O72" i="8"/>
  <c r="N21" i="8"/>
  <c r="O62" i="8"/>
  <c r="O30" i="8"/>
  <c r="N56" i="8"/>
  <c r="P57" i="8"/>
  <c r="O59" i="8"/>
  <c r="N64" i="8"/>
  <c r="P65" i="8"/>
  <c r="O67" i="8"/>
  <c r="N72" i="8"/>
  <c r="P17" i="8"/>
  <c r="O19" i="8"/>
  <c r="N24" i="8"/>
  <c r="P25" i="8"/>
  <c r="O27" i="8"/>
  <c r="N32" i="8"/>
  <c r="P33" i="8"/>
  <c r="O35" i="8"/>
  <c r="N19" i="9"/>
  <c r="N16" i="9"/>
  <c r="O19" i="9"/>
  <c r="O29" i="9"/>
  <c r="P35" i="9"/>
  <c r="O55" i="9"/>
  <c r="N61" i="9"/>
  <c r="O64" i="9"/>
  <c r="O72" i="9"/>
  <c r="P22" i="9"/>
  <c r="P38" i="9"/>
  <c r="O42" i="9"/>
  <c r="N11" i="9"/>
  <c r="O14" i="9"/>
  <c r="P20" i="9"/>
  <c r="O24" i="9"/>
  <c r="N37" i="9"/>
  <c r="P28" i="9"/>
  <c r="N35" i="9"/>
  <c r="N12" i="9"/>
  <c r="P13" i="9"/>
  <c r="O15" i="9"/>
  <c r="N20" i="9"/>
  <c r="P21" i="9"/>
  <c r="O36" i="9"/>
  <c r="O25" i="9"/>
  <c r="N30" i="9"/>
  <c r="P31" i="9"/>
  <c r="O33" i="9"/>
  <c r="N38" i="9"/>
  <c r="P39" i="9"/>
  <c r="O41" i="9"/>
  <c r="N46" i="9"/>
  <c r="N48" i="9"/>
  <c r="O51" i="9"/>
  <c r="P57" i="9"/>
  <c r="O59" i="9"/>
  <c r="N64" i="9"/>
  <c r="P65" i="9"/>
  <c r="O67" i="9"/>
  <c r="N72" i="9"/>
  <c r="N49" i="9"/>
  <c r="O52" i="9"/>
  <c r="N57" i="9"/>
  <c r="O60" i="9"/>
  <c r="N65" i="9"/>
  <c r="O68" i="9"/>
  <c r="O76" i="9"/>
  <c r="O68" i="8"/>
  <c r="O46" i="8"/>
  <c r="N39" i="8"/>
  <c r="O66" i="8"/>
  <c r="N12" i="8"/>
  <c r="O36" i="8"/>
  <c r="N49" i="8"/>
  <c r="O52" i="8"/>
  <c r="O60" i="8"/>
  <c r="P34" i="8"/>
  <c r="O58" i="8"/>
  <c r="O10" i="8"/>
  <c r="P37" i="8"/>
  <c r="O39" i="8"/>
  <c r="N44" i="8"/>
  <c r="P45" i="8"/>
  <c r="O47" i="8"/>
  <c r="N52" i="8"/>
  <c r="P53" i="8"/>
  <c r="O64" i="8"/>
  <c r="O32" i="8"/>
  <c r="O54" i="8"/>
  <c r="N67" i="8"/>
  <c r="O22" i="8"/>
  <c r="N35" i="8"/>
  <c r="N58" i="8"/>
  <c r="P59" i="8"/>
  <c r="O61" i="8"/>
  <c r="N66" i="8"/>
  <c r="P67" i="8"/>
  <c r="N74" i="8"/>
  <c r="N18" i="8"/>
  <c r="P19" i="8"/>
  <c r="O21" i="8"/>
  <c r="N26" i="8"/>
  <c r="P27" i="8"/>
  <c r="O29" i="8"/>
  <c r="N34" i="8"/>
  <c r="P35" i="8"/>
  <c r="O38" i="9"/>
  <c r="P9" i="9"/>
  <c r="P17" i="9"/>
  <c r="O37" i="9"/>
  <c r="N42" i="9"/>
  <c r="O45" i="9"/>
  <c r="O48" i="9"/>
  <c r="N53" i="9"/>
  <c r="O56" i="9"/>
  <c r="O32" i="9"/>
  <c r="O20" i="9"/>
  <c r="N29" i="9"/>
  <c r="O12" i="9"/>
  <c r="O26" i="9"/>
  <c r="N39" i="9"/>
  <c r="N15" i="9"/>
  <c r="O18" i="9"/>
  <c r="P46" i="9"/>
  <c r="Q9" i="9"/>
  <c r="O46" i="9"/>
  <c r="O9" i="9"/>
  <c r="N14" i="9"/>
  <c r="P15" i="9"/>
  <c r="O17" i="9"/>
  <c r="N22" i="9"/>
  <c r="O28" i="9"/>
  <c r="N41" i="9"/>
  <c r="N24" i="9"/>
  <c r="P25" i="9"/>
  <c r="O27" i="9"/>
  <c r="N32" i="9"/>
  <c r="P33" i="9"/>
  <c r="O35" i="9"/>
  <c r="N40" i="9"/>
  <c r="P41" i="9"/>
  <c r="O43" i="9"/>
  <c r="O53" i="9"/>
  <c r="N58" i="9"/>
  <c r="O61" i="9"/>
  <c r="N66" i="9"/>
  <c r="N51" i="9"/>
  <c r="O54" i="9"/>
  <c r="N59" i="9"/>
  <c r="O62" i="9"/>
  <c r="N67" i="9"/>
  <c r="O70" i="9"/>
  <c r="O78" i="9"/>
  <c r="P34" i="7"/>
  <c r="N17" i="7"/>
  <c r="N17" i="8"/>
  <c r="P36" i="8"/>
  <c r="P74" i="8"/>
  <c r="P44" i="8"/>
  <c r="P58" i="8"/>
  <c r="N63" i="8"/>
  <c r="Q9" i="8"/>
  <c r="O40" i="8"/>
  <c r="P18" i="8"/>
  <c r="O9" i="8"/>
  <c r="P10" i="8"/>
  <c r="O12" i="8"/>
  <c r="N38" i="8"/>
  <c r="P39" i="8"/>
  <c r="O41" i="8"/>
  <c r="P47" i="8"/>
  <c r="O49" i="8"/>
  <c r="O56" i="8"/>
  <c r="O24" i="8"/>
  <c r="N59" i="8"/>
  <c r="O78" i="8"/>
  <c r="N27" i="8"/>
  <c r="O55" i="8"/>
  <c r="N60" i="8"/>
  <c r="P61" i="8"/>
  <c r="O63" i="8"/>
  <c r="N68" i="8"/>
  <c r="N76" i="8"/>
  <c r="N20" i="8"/>
  <c r="P21" i="8"/>
  <c r="O23" i="8"/>
  <c r="N28" i="8"/>
  <c r="P29" i="8"/>
  <c r="O31" i="8"/>
  <c r="P68" i="7"/>
  <c r="N33" i="7"/>
  <c r="N37" i="7"/>
  <c r="N40" i="7"/>
  <c r="P45" i="7"/>
  <c r="P60" i="7"/>
  <c r="O9" i="7"/>
  <c r="N9" i="7"/>
  <c r="N59" i="7"/>
  <c r="O44" i="7"/>
  <c r="N61" i="7"/>
  <c r="O72" i="7"/>
  <c r="N76" i="7"/>
  <c r="O32" i="7"/>
  <c r="O42" i="7"/>
  <c r="N45" i="7"/>
  <c r="N48" i="7"/>
  <c r="P37" i="7"/>
  <c r="P42" i="7"/>
  <c r="P47" i="7"/>
  <c r="P58" i="7"/>
  <c r="P78" i="7"/>
  <c r="P67" i="7"/>
  <c r="N66" i="7"/>
  <c r="P59" i="7"/>
  <c r="N58" i="7"/>
  <c r="O53" i="7"/>
  <c r="P51" i="7"/>
  <c r="O45" i="7"/>
  <c r="N43" i="7"/>
  <c r="P36" i="7"/>
  <c r="N27" i="7"/>
  <c r="O14" i="7"/>
  <c r="N11" i="7"/>
  <c r="N32" i="7"/>
  <c r="O27" i="7"/>
  <c r="P25" i="7"/>
  <c r="N24" i="7"/>
  <c r="O19" i="7"/>
  <c r="P17" i="7"/>
  <c r="N16" i="7"/>
  <c r="O11" i="7"/>
  <c r="P14" i="7"/>
  <c r="P30" i="7"/>
  <c r="N55" i="7"/>
  <c r="P40" i="7"/>
  <c r="P66" i="7"/>
  <c r="P24" i="7"/>
  <c r="N13" i="7"/>
  <c r="N47" i="7"/>
  <c r="N29" i="7"/>
  <c r="P48" i="7"/>
  <c r="N49" i="7"/>
  <c r="P32" i="7"/>
  <c r="O26" i="7"/>
  <c r="P16" i="7"/>
  <c r="O52" i="7"/>
  <c r="N65" i="7"/>
  <c r="O61" i="7"/>
  <c r="O35" i="7"/>
  <c r="N21" i="7"/>
  <c r="O36" i="7"/>
  <c r="O39" i="7"/>
  <c r="P50" i="7"/>
  <c r="N53" i="7"/>
  <c r="P70" i="7"/>
  <c r="N78" i="7"/>
  <c r="O24" i="7"/>
  <c r="O66" i="7"/>
  <c r="O74" i="7"/>
  <c r="O12" i="7"/>
  <c r="O62" i="7"/>
  <c r="N44" i="7"/>
  <c r="O50" i="7"/>
  <c r="N57" i="7"/>
  <c r="N72" i="7"/>
  <c r="O67" i="7"/>
  <c r="P65" i="7"/>
  <c r="N64" i="7"/>
  <c r="O59" i="7"/>
  <c r="P57" i="7"/>
  <c r="N56" i="7"/>
  <c r="N51" i="7"/>
  <c r="P44" i="7"/>
  <c r="O38" i="7"/>
  <c r="N23" i="7"/>
  <c r="O10" i="7"/>
  <c r="O33" i="7"/>
  <c r="P31" i="7"/>
  <c r="N30" i="7"/>
  <c r="O25" i="7"/>
  <c r="P23" i="7"/>
  <c r="N22" i="7"/>
  <c r="O17" i="7"/>
  <c r="P15" i="7"/>
  <c r="N14" i="7"/>
  <c r="O16" i="7"/>
  <c r="P22" i="7"/>
  <c r="O48" i="7"/>
  <c r="O58" i="7"/>
  <c r="P49" i="7"/>
  <c r="O64" i="7"/>
  <c r="N63" i="7"/>
  <c r="N38" i="7"/>
  <c r="O54" i="7"/>
  <c r="N67" i="7"/>
  <c r="O28" i="7"/>
  <c r="O68" i="7"/>
  <c r="P74" i="7"/>
  <c r="O76" i="7"/>
  <c r="N70" i="7"/>
  <c r="O65" i="7"/>
  <c r="P63" i="7"/>
  <c r="N62" i="7"/>
  <c r="O57" i="7"/>
  <c r="P55" i="7"/>
  <c r="N54" i="7"/>
  <c r="O46" i="7"/>
  <c r="N42" i="7"/>
  <c r="N35" i="7"/>
  <c r="P28" i="7"/>
  <c r="O22" i="7"/>
  <c r="N19" i="7"/>
  <c r="P12" i="7"/>
  <c r="N36" i="7"/>
  <c r="O31" i="7"/>
  <c r="P29" i="7"/>
  <c r="N28" i="7"/>
  <c r="O23" i="7"/>
  <c r="P21" i="7"/>
  <c r="N20" i="7"/>
  <c r="O15" i="7"/>
  <c r="P13" i="7"/>
  <c r="N12" i="7"/>
  <c r="P72" i="7"/>
  <c r="Q9" i="7"/>
  <c r="O30" i="7"/>
  <c r="O49" i="7"/>
  <c r="O56" i="7"/>
  <c r="P62" i="7"/>
  <c r="P38" i="7"/>
  <c r="O47" i="7"/>
  <c r="O70" i="7"/>
  <c r="O41" i="7"/>
  <c r="N25" i="7"/>
  <c r="O40" i="7"/>
  <c r="O43" i="7"/>
  <c r="N46" i="7"/>
  <c r="O60" i="7"/>
  <c r="P76" i="7"/>
  <c r="O78" i="7"/>
  <c r="N68" i="7"/>
  <c r="O63" i="7"/>
  <c r="P61" i="7"/>
  <c r="N60" i="7"/>
  <c r="O55" i="7"/>
  <c r="P53" i="7"/>
  <c r="N52" i="7"/>
  <c r="N50" i="7"/>
  <c r="P43" i="7"/>
  <c r="O37" i="7"/>
  <c r="O34" i="7"/>
  <c r="N31" i="7"/>
  <c r="O18" i="7"/>
  <c r="N15" i="7"/>
  <c r="P35" i="7"/>
  <c r="N34" i="7"/>
  <c r="O29" i="7"/>
  <c r="P27" i="7"/>
  <c r="N26" i="7"/>
  <c r="O21" i="7"/>
  <c r="P19" i="7"/>
  <c r="N18" i="7"/>
  <c r="O13" i="7"/>
  <c r="P11" i="7"/>
  <c r="N10" i="7"/>
  <c r="O51" i="7"/>
  <c r="P56" i="7"/>
  <c r="P64" i="7"/>
  <c r="U10" i="21" l="1"/>
  <c r="Q10" i="21"/>
  <c r="W10" i="21"/>
  <c r="Y10" i="21" s="1"/>
  <c r="S10" i="21"/>
  <c r="T10" i="21"/>
  <c r="R10" i="21"/>
  <c r="V10" i="21"/>
  <c r="E10" i="21"/>
</calcChain>
</file>

<file path=xl/sharedStrings.xml><?xml version="1.0" encoding="utf-8"?>
<sst xmlns="http://schemas.openxmlformats.org/spreadsheetml/2006/main" count="10294" uniqueCount="974">
  <si>
    <t>Coverage: England</t>
  </si>
  <si>
    <t xml:space="preserve">Number of students </t>
  </si>
  <si>
    <t>APS per entry</t>
  </si>
  <si>
    <t>APS per entry as a grade</t>
  </si>
  <si>
    <t>APS per entry, best 3 as a grade</t>
  </si>
  <si>
    <t>Number of students</t>
  </si>
  <si>
    <t>Number of students achieving TechBacc</t>
  </si>
  <si>
    <t>Institution type</t>
  </si>
  <si>
    <t>of which:</t>
  </si>
  <si>
    <t xml:space="preserve">  Free schools</t>
  </si>
  <si>
    <t xml:space="preserve">  Free schools (16-19)</t>
  </si>
  <si>
    <t xml:space="preserve">  Studio schools</t>
  </si>
  <si>
    <t>Independent schools</t>
  </si>
  <si>
    <t xml:space="preserve">  Independent schools</t>
  </si>
  <si>
    <t>FE sector colleges</t>
  </si>
  <si>
    <t xml:space="preserve">  Sixth form colleges</t>
  </si>
  <si>
    <t>2. Covers students at the end of advanced level study who were entered for at least one academic qualification equal in size to at least half (0.5) an A level or an extended project (size 0.3), or applied general or tech level qualification during their 16-18 study.</t>
  </si>
  <si>
    <t>5. Covers students at the end of advanced level study who were entered for at least one A/AS level, applied single A/AS level, applied double A/AS level or combined A/AS level during 16-18 study.</t>
  </si>
  <si>
    <t>6. Covers students at the end of advanced level study who were entered for at least one academic qualification at least half (0.5) the size of an A level (180 Guided Learning Hours) or an Extended Project Qualification (size 0.3) during 16-18 study.</t>
  </si>
  <si>
    <t>7. Covers students at the end of advanced level study who were entered for at least one tech level qualification during 16-18 study.</t>
  </si>
  <si>
    <t>8. Covers students at the end of advanced level study who were entered for at least one applied general qualification during 16-18 study.</t>
  </si>
  <si>
    <t>9. The TechBacc is awarded to students taking advanced programmes of study who achieve a Tech Level, level 3 maths and Extended Project Qualification.</t>
  </si>
  <si>
    <t>10. APS: Average Point Score</t>
  </si>
  <si>
    <t>Notes:</t>
  </si>
  <si>
    <t xml:space="preserve">Figures for state-funded mainstream schools are not provided in this table as the difference from the 'All state-funded schools' total is very small. </t>
  </si>
  <si>
    <t xml:space="preserve">State-funded special schools are not shown separately in the state funded schools breakdown because of the low number of students in these institutions. </t>
  </si>
  <si>
    <t>Percentages are rounded to one decimal place.</t>
  </si>
  <si>
    <t>Average point scores (APS) are rounded to two decimal places.</t>
  </si>
  <si>
    <r>
      <t xml:space="preserve">Number of institutions </t>
    </r>
    <r>
      <rPr>
        <vertAlign val="superscript"/>
        <sz val="8"/>
        <color theme="1"/>
        <rFont val="Arial"/>
        <family val="2"/>
      </rPr>
      <t>4</t>
    </r>
  </si>
  <si>
    <r>
      <t>APS</t>
    </r>
    <r>
      <rPr>
        <vertAlign val="superscript"/>
        <sz val="8"/>
        <color theme="1"/>
        <rFont val="Arial"/>
        <family val="2"/>
      </rPr>
      <t>10</t>
    </r>
    <r>
      <rPr>
        <sz val="8"/>
        <color theme="1"/>
        <rFont val="Arial"/>
        <family val="2"/>
      </rPr>
      <t xml:space="preserve"> per entry</t>
    </r>
  </si>
  <si>
    <t xml:space="preserve"> </t>
  </si>
  <si>
    <t>Admissions basis</t>
  </si>
  <si>
    <t>Of which:</t>
  </si>
  <si>
    <t>All students</t>
  </si>
  <si>
    <t>Female students</t>
  </si>
  <si>
    <t>Male students</t>
  </si>
  <si>
    <r>
      <t>Level 3 students</t>
    </r>
    <r>
      <rPr>
        <b/>
        <vertAlign val="superscript"/>
        <sz val="8"/>
        <color theme="1"/>
        <rFont val="Arial"/>
        <family val="2"/>
      </rPr>
      <t>2</t>
    </r>
  </si>
  <si>
    <r>
      <t>A level students</t>
    </r>
    <r>
      <rPr>
        <b/>
        <vertAlign val="superscript"/>
        <sz val="8"/>
        <color theme="1"/>
        <rFont val="Arial"/>
        <family val="2"/>
      </rPr>
      <t>5</t>
    </r>
  </si>
  <si>
    <r>
      <t>Academic students</t>
    </r>
    <r>
      <rPr>
        <b/>
        <vertAlign val="superscript"/>
        <sz val="8"/>
        <color theme="1"/>
        <rFont val="Arial"/>
        <family val="2"/>
      </rPr>
      <t>6</t>
    </r>
  </si>
  <si>
    <r>
      <t>Tech level students</t>
    </r>
    <r>
      <rPr>
        <b/>
        <vertAlign val="superscript"/>
        <sz val="8"/>
        <color theme="1"/>
        <rFont val="Arial"/>
        <family val="2"/>
      </rPr>
      <t>7</t>
    </r>
  </si>
  <si>
    <r>
      <t>Applied General students</t>
    </r>
    <r>
      <rPr>
        <b/>
        <vertAlign val="superscript"/>
        <sz val="8"/>
        <color theme="1"/>
        <rFont val="Arial"/>
        <family val="2"/>
      </rPr>
      <t>8</t>
    </r>
  </si>
  <si>
    <r>
      <t>TechBacc</t>
    </r>
    <r>
      <rPr>
        <b/>
        <vertAlign val="superscript"/>
        <sz val="8"/>
        <color theme="1"/>
        <rFont val="Arial"/>
        <family val="2"/>
      </rPr>
      <t>9</t>
    </r>
  </si>
  <si>
    <t>selective schools</t>
  </si>
  <si>
    <t>non-selective schools in highly selective areas</t>
  </si>
  <si>
    <t>non-selective schools in other areas (inc. low selective areas)</t>
  </si>
  <si>
    <t>Selective schools: Admit pupils wholly or mainly based on academic ability. These schools are formally designated as grammar schools.</t>
  </si>
  <si>
    <t xml:space="preserve">Non-selective schools in other areas (inc. areas with low selection): covers non-selective schools in local authorities where fewer than 25% of pupils attending secondary schools are in state-funded selective schools, as well as those LAs with no selection.  </t>
  </si>
  <si>
    <t>Subject</t>
  </si>
  <si>
    <t>Percentage achieving grade</t>
  </si>
  <si>
    <t>Number of entries</t>
  </si>
  <si>
    <t>A*</t>
  </si>
  <si>
    <t>A</t>
  </si>
  <si>
    <t>B</t>
  </si>
  <si>
    <t>C</t>
  </si>
  <si>
    <t>D</t>
  </si>
  <si>
    <t>E</t>
  </si>
  <si>
    <r>
      <t>Other</t>
    </r>
    <r>
      <rPr>
        <vertAlign val="superscript"/>
        <sz val="8"/>
        <color indexed="8"/>
        <rFont val="Arial"/>
        <family val="2"/>
      </rPr>
      <t>3</t>
    </r>
  </si>
  <si>
    <t xml:space="preserve">A*-A </t>
  </si>
  <si>
    <t xml:space="preserve">A*-E </t>
  </si>
  <si>
    <t>Biology</t>
  </si>
  <si>
    <t>Chemistry</t>
  </si>
  <si>
    <t>Physics</t>
  </si>
  <si>
    <t>Other Science</t>
  </si>
  <si>
    <t>Mathematics</t>
  </si>
  <si>
    <t xml:space="preserve">of which: </t>
  </si>
  <si>
    <t xml:space="preserve">  Mathematics</t>
  </si>
  <si>
    <t xml:space="preserve">  Pure Mathematics</t>
  </si>
  <si>
    <t xml:space="preserve">  Statistics</t>
  </si>
  <si>
    <t xml:space="preserve">  Use of Mathematics</t>
  </si>
  <si>
    <t xml:space="preserve">  Other Mathematics</t>
  </si>
  <si>
    <t>Further Mathematics</t>
  </si>
  <si>
    <t>English</t>
  </si>
  <si>
    <t xml:space="preserve">  English literature</t>
  </si>
  <si>
    <t xml:space="preserve">  English language</t>
  </si>
  <si>
    <t xml:space="preserve">  English language and literature</t>
  </si>
  <si>
    <t>Design and Technology</t>
  </si>
  <si>
    <t>Computing</t>
  </si>
  <si>
    <r>
      <t>ICT</t>
    </r>
    <r>
      <rPr>
        <vertAlign val="superscript"/>
        <sz val="8"/>
        <color indexed="8"/>
        <rFont val="Arial"/>
        <family val="2"/>
      </rPr>
      <t>4</t>
    </r>
  </si>
  <si>
    <t>Home Economics</t>
  </si>
  <si>
    <t>Accounting and Finance</t>
  </si>
  <si>
    <t>Business Studies</t>
  </si>
  <si>
    <t>Economics</t>
  </si>
  <si>
    <t>Geography</t>
  </si>
  <si>
    <t>Government and Politics</t>
  </si>
  <si>
    <t>History</t>
  </si>
  <si>
    <t>Law</t>
  </si>
  <si>
    <t>Psychology</t>
  </si>
  <si>
    <t>Sociology</t>
  </si>
  <si>
    <t>Other social studies</t>
  </si>
  <si>
    <t>Art and design</t>
  </si>
  <si>
    <t>Drama</t>
  </si>
  <si>
    <t>Media /Film / TV studies</t>
  </si>
  <si>
    <t xml:space="preserve">Other communication studies </t>
  </si>
  <si>
    <t>French</t>
  </si>
  <si>
    <t>German</t>
  </si>
  <si>
    <t>Spanish</t>
  </si>
  <si>
    <t>Other modern languages</t>
  </si>
  <si>
    <t xml:space="preserve">  Chinese</t>
  </si>
  <si>
    <t xml:space="preserve">  Italian</t>
  </si>
  <si>
    <t xml:space="preserve">  Polish</t>
  </si>
  <si>
    <t xml:space="preserve">  Russian</t>
  </si>
  <si>
    <t xml:space="preserve">  Other</t>
  </si>
  <si>
    <t>Classical Studies</t>
  </si>
  <si>
    <t xml:space="preserve">  Latin</t>
  </si>
  <si>
    <t xml:space="preserve">  Greek</t>
  </si>
  <si>
    <t xml:space="preserve">  Classical Civilisation</t>
  </si>
  <si>
    <t xml:space="preserve">  Other Classical Studies</t>
  </si>
  <si>
    <t>Religious Studies</t>
  </si>
  <si>
    <t>Music</t>
  </si>
  <si>
    <t>Physical Education</t>
  </si>
  <si>
    <t>General Studies</t>
  </si>
  <si>
    <r>
      <t>All facilitating subjects</t>
    </r>
    <r>
      <rPr>
        <b/>
        <vertAlign val="superscript"/>
        <sz val="8"/>
        <color indexed="8"/>
        <rFont val="Arial"/>
        <family val="2"/>
      </rPr>
      <t>5</t>
    </r>
  </si>
  <si>
    <t>All subjects</t>
  </si>
  <si>
    <r>
      <t>3.</t>
    </r>
    <r>
      <rPr>
        <vertAlign val="superscript"/>
        <sz val="8"/>
        <color indexed="8"/>
        <rFont val="Arial"/>
        <family val="2"/>
      </rPr>
      <t xml:space="preserve"> </t>
    </r>
    <r>
      <rPr>
        <sz val="8"/>
        <color indexed="8"/>
        <rFont val="Arial"/>
        <family val="2"/>
      </rPr>
      <t>Includes ungraded, no award (absent/declined) and pending.</t>
    </r>
  </si>
  <si>
    <t>4. Information, Communication and Technology</t>
  </si>
  <si>
    <r>
      <rPr>
        <sz val="8"/>
        <rFont val="Arial"/>
        <family val="2"/>
      </rPr>
      <t>*For a full list of subjects included in the subject groupings in this table, see</t>
    </r>
    <r>
      <rPr>
        <u/>
        <sz val="8"/>
        <color theme="10"/>
        <rFont val="Arial"/>
        <family val="2"/>
      </rPr>
      <t xml:space="preserve"> 'List of A and AS Level subjects'</t>
    </r>
  </si>
  <si>
    <t>Percentages are rounded to one decimal place and therefore may not sum to totals.</t>
  </si>
  <si>
    <t>1. Covers A level examination results for the 2016/17 academic year.</t>
  </si>
  <si>
    <r>
      <t>Other</t>
    </r>
    <r>
      <rPr>
        <vertAlign val="superscript"/>
        <sz val="8"/>
        <rFont val="Arial"/>
        <family val="2"/>
      </rPr>
      <t>4</t>
    </r>
  </si>
  <si>
    <t>A*-A</t>
  </si>
  <si>
    <t>A*-E</t>
  </si>
  <si>
    <r>
      <t>All state-funded schools</t>
    </r>
    <r>
      <rPr>
        <b/>
        <vertAlign val="superscript"/>
        <sz val="8"/>
        <rFont val="Arial"/>
        <family val="2"/>
      </rPr>
      <t>5</t>
    </r>
  </si>
  <si>
    <r>
      <t xml:space="preserve">  Local authority maintained mainstream schools</t>
    </r>
    <r>
      <rPr>
        <i/>
        <vertAlign val="superscript"/>
        <sz val="8"/>
        <rFont val="Arial"/>
        <family val="2"/>
      </rPr>
      <t>6</t>
    </r>
  </si>
  <si>
    <r>
      <t xml:space="preserve">  Sponsored academies - mainstream</t>
    </r>
    <r>
      <rPr>
        <i/>
        <vertAlign val="superscript"/>
        <sz val="8"/>
        <rFont val="Arial"/>
        <family val="2"/>
      </rPr>
      <t>7</t>
    </r>
  </si>
  <si>
    <r>
      <t xml:space="preserve">  Converter academies - mainstream</t>
    </r>
    <r>
      <rPr>
        <i/>
        <vertAlign val="superscript"/>
        <sz val="8"/>
        <rFont val="Arial"/>
        <family val="2"/>
      </rPr>
      <t>8</t>
    </r>
  </si>
  <si>
    <r>
      <t>All schools</t>
    </r>
    <r>
      <rPr>
        <b/>
        <vertAlign val="superscript"/>
        <sz val="8"/>
        <rFont val="Arial"/>
        <family val="2"/>
      </rPr>
      <t>10</t>
    </r>
  </si>
  <si>
    <r>
      <t xml:space="preserve">  Other FE sector colleges</t>
    </r>
    <r>
      <rPr>
        <i/>
        <vertAlign val="superscript"/>
        <sz val="8"/>
        <rFont val="Arial"/>
        <family val="2"/>
      </rPr>
      <t>11</t>
    </r>
  </si>
  <si>
    <r>
      <t>State-funded schools and colleges</t>
    </r>
    <r>
      <rPr>
        <b/>
        <vertAlign val="superscript"/>
        <sz val="8"/>
        <rFont val="Arial"/>
        <family val="2"/>
      </rPr>
      <t>12</t>
    </r>
  </si>
  <si>
    <r>
      <t>All schools and FE sector colleges</t>
    </r>
    <r>
      <rPr>
        <b/>
        <vertAlign val="superscript"/>
        <sz val="8"/>
        <rFont val="Arial"/>
        <family val="2"/>
      </rPr>
      <t>13</t>
    </r>
  </si>
  <si>
    <t>4. Includes ungraded, no award (absent/declined) and pending.</t>
  </si>
  <si>
    <t xml:space="preserve">5. Also includes city technology colleges (CTCs) and state-funded special schools. Figures for these institution types are not shown separately in the table. Excludes pupil referral units (PRUs), alternative provision (AP), hospital schools, non-maintained special schools, independent schools, independent special schools and independent schools approved to take pupils with special educational needs (SEN). </t>
  </si>
  <si>
    <t>6. Community, voluntary aided, voluntary controlled and foundation schools.</t>
  </si>
  <si>
    <t xml:space="preserve">7. Also includes academy 16-19 sponsor led. </t>
  </si>
  <si>
    <t>8. Also includes academy 16-19 converters.</t>
  </si>
  <si>
    <t>11. Further education sector colleges; other government department funded colleges; and special colleges.</t>
  </si>
  <si>
    <t>12. Covers all state-funded mainstream schools, academies, free schools, city technology colleges (CTCs), state-funded special schools and FE sector colleges. Excludes PRUs, alternative provision, hospital schools, non-maintained special schools, other government department funded colleges, independent schools, independent special schools and independent schools approved to take pupils with special educational needs (SEN).</t>
  </si>
  <si>
    <t>13. Includes all schools and  FE sector colleges.</t>
  </si>
  <si>
    <t xml:space="preserve">9. Independent special schools and independent schools approved to take pupils with special educational needs (SEN). </t>
  </si>
  <si>
    <t xml:space="preserve">10. Includes all local authority maintained mainstream schools, sponsored academies, converter academies, free schools, university technical colleges (UTCs), studio schools and independent schools. Also includes city technology colleges (CTCs), state-funded special schools, non-maintained special schools, pupil referral units (PRUs), hospital schools and alternative provision (AP) free schools which are not shown separately in the table. </t>
  </si>
  <si>
    <t xml:space="preserve">A-E </t>
  </si>
  <si>
    <t>Art and Design</t>
  </si>
  <si>
    <t>All decoupled subjects</t>
  </si>
  <si>
    <r>
      <t>3.</t>
    </r>
    <r>
      <rPr>
        <vertAlign val="superscript"/>
        <sz val="8"/>
        <rFont val="Arial"/>
        <family val="2"/>
      </rPr>
      <t xml:space="preserve"> </t>
    </r>
    <r>
      <rPr>
        <sz val="8"/>
        <rFont val="Arial"/>
        <family val="2"/>
      </rPr>
      <t>Includes ungraded, no award (absent/declined) and pending.</t>
    </r>
  </si>
  <si>
    <t>Other communication studies</t>
  </si>
  <si>
    <t>1. Covers AS level examination results for the 2016/17 academic year.</t>
  </si>
  <si>
    <t>Applied Art &amp; Design</t>
  </si>
  <si>
    <t>Applied Business</t>
  </si>
  <si>
    <t>Applied Engineering</t>
  </si>
  <si>
    <r>
      <t>Applied ICT</t>
    </r>
    <r>
      <rPr>
        <vertAlign val="superscript"/>
        <sz val="8"/>
        <color indexed="8"/>
        <rFont val="Arial"/>
        <family val="2"/>
      </rPr>
      <t>4</t>
    </r>
  </si>
  <si>
    <t>Applied Science</t>
  </si>
  <si>
    <t>Health &amp; Social Care</t>
  </si>
  <si>
    <t>Leisure &amp; Recreation</t>
  </si>
  <si>
    <t>Media</t>
  </si>
  <si>
    <t>Performing Arts</t>
  </si>
  <si>
    <t>Travel &amp; Tourism</t>
  </si>
  <si>
    <t>Females</t>
  </si>
  <si>
    <t>Males</t>
  </si>
  <si>
    <t>A-E</t>
  </si>
  <si>
    <r>
      <t>Applied ICT</t>
    </r>
    <r>
      <rPr>
        <vertAlign val="superscript"/>
        <sz val="8"/>
        <rFont val="Arial"/>
        <family val="2"/>
      </rPr>
      <t>4</t>
    </r>
  </si>
  <si>
    <t>4. Information, Communication and Technology.</t>
  </si>
  <si>
    <t>A*A*</t>
  </si>
  <si>
    <t>A*A</t>
  </si>
  <si>
    <t>AA</t>
  </si>
  <si>
    <t>AB</t>
  </si>
  <si>
    <t>BB</t>
  </si>
  <si>
    <t>BC</t>
  </si>
  <si>
    <t>CC</t>
  </si>
  <si>
    <t>CD</t>
  </si>
  <si>
    <t>DD</t>
  </si>
  <si>
    <t>DE</t>
  </si>
  <si>
    <t>EE</t>
  </si>
  <si>
    <t>A*A*-AA</t>
  </si>
  <si>
    <t>A*A*-EE</t>
  </si>
  <si>
    <t>1. Covers applied single award AS level examination results for the 2016/17 academic year.</t>
  </si>
  <si>
    <t>1. Covers applied double award A level examination results for the 2016/17 academic year.</t>
  </si>
  <si>
    <t>Percentage achieving a pass</t>
  </si>
  <si>
    <r>
      <t>Table 8a: GCSE English and other below level 3 English qualification</t>
    </r>
    <r>
      <rPr>
        <b/>
        <vertAlign val="superscript"/>
        <sz val="9"/>
        <rFont val="Arial"/>
        <family val="2"/>
      </rPr>
      <t>1</t>
    </r>
    <r>
      <rPr>
        <b/>
        <sz val="9"/>
        <rFont val="Arial"/>
        <family val="2"/>
      </rPr>
      <t xml:space="preserve"> entries and results</t>
    </r>
    <r>
      <rPr>
        <b/>
        <vertAlign val="superscript"/>
        <sz val="9"/>
        <rFont val="Arial"/>
        <family val="2"/>
      </rPr>
      <t>2,3</t>
    </r>
    <r>
      <rPr>
        <b/>
        <sz val="9"/>
        <rFont val="Arial"/>
        <family val="2"/>
      </rPr>
      <t xml:space="preserve"> by qualification type, grade and gender</t>
    </r>
  </si>
  <si>
    <t>Level of Learning Post 16</t>
  </si>
  <si>
    <r>
      <t>Number of entries</t>
    </r>
    <r>
      <rPr>
        <vertAlign val="superscript"/>
        <sz val="8"/>
        <color theme="1"/>
        <rFont val="Arial"/>
        <family val="2"/>
      </rPr>
      <t>4</t>
    </r>
  </si>
  <si>
    <t>Number of Passes</t>
  </si>
  <si>
    <t>GCSE</t>
  </si>
  <si>
    <t>Grade A*-C</t>
  </si>
  <si>
    <t>Grade D-G</t>
  </si>
  <si>
    <t>Grade 9-4</t>
  </si>
  <si>
    <t>Grade 3-1</t>
  </si>
  <si>
    <r>
      <t>Level 1/ level 2 Certificates</t>
    </r>
    <r>
      <rPr>
        <b/>
        <vertAlign val="superscript"/>
        <sz val="8"/>
        <rFont val="Arial"/>
        <family val="2"/>
      </rPr>
      <t>5</t>
    </r>
  </si>
  <si>
    <t>Other Level 2 Qualifications</t>
  </si>
  <si>
    <t>Functional Skills</t>
  </si>
  <si>
    <t>Other Level 1 Qualifications</t>
  </si>
  <si>
    <t>Entry Level Qualifications</t>
  </si>
  <si>
    <t>Of which Entry 1</t>
  </si>
  <si>
    <t xml:space="preserve">             Entry 2</t>
  </si>
  <si>
    <t xml:space="preserve">             Entry 3</t>
  </si>
  <si>
    <t>1. See methodology note for further information on what qualifications are included.</t>
  </si>
  <si>
    <t>2. Covers GCSE English and other below level 3 English qualification examination entries and results for the 2016/17 academic year.</t>
  </si>
  <si>
    <t>5. Includes level 1/level 2 certificates, also known as regulated international GCSEs, issued by Cambridge International and Pearson.</t>
  </si>
  <si>
    <r>
      <t>Number of students</t>
    </r>
    <r>
      <rPr>
        <vertAlign val="superscript"/>
        <sz val="8"/>
        <color theme="1"/>
        <rFont val="Arial"/>
        <family val="2"/>
      </rPr>
      <t>5</t>
    </r>
  </si>
  <si>
    <r>
      <t xml:space="preserve">Percentage of students achieving at least 2 substantial level 3 qualifications </t>
    </r>
    <r>
      <rPr>
        <vertAlign val="superscript"/>
        <sz val="8"/>
        <color theme="1"/>
        <rFont val="Arial"/>
        <family val="2"/>
      </rPr>
      <t>11</t>
    </r>
  </si>
  <si>
    <r>
      <t>APS per entry, best 3</t>
    </r>
    <r>
      <rPr>
        <vertAlign val="superscript"/>
        <sz val="8"/>
        <color theme="1"/>
        <rFont val="Arial"/>
        <family val="2"/>
      </rPr>
      <t>12,13</t>
    </r>
  </si>
  <si>
    <r>
      <t>Percentage of students achieving 3 A*-A grades or better at A level</t>
    </r>
    <r>
      <rPr>
        <vertAlign val="superscript"/>
        <sz val="8"/>
        <color theme="1"/>
        <rFont val="Arial"/>
        <family val="2"/>
      </rPr>
      <t>12,14</t>
    </r>
  </si>
  <si>
    <r>
      <t>Percentage of students achieving grades AAB or better at A level</t>
    </r>
    <r>
      <rPr>
        <vertAlign val="superscript"/>
        <sz val="8"/>
        <color theme="1"/>
        <rFont val="Arial"/>
        <family val="2"/>
      </rPr>
      <t>12,14</t>
    </r>
  </si>
  <si>
    <r>
      <t>Number of students entered for 1 or more A level</t>
    </r>
    <r>
      <rPr>
        <vertAlign val="superscript"/>
        <sz val="8"/>
        <color theme="1"/>
        <rFont val="Arial"/>
        <family val="2"/>
      </rPr>
      <t>15</t>
    </r>
  </si>
  <si>
    <r>
      <t>Percentage of students achieving grades AAB or better at A level, of which at least two are in facilitating subjects</t>
    </r>
    <r>
      <rPr>
        <vertAlign val="superscript"/>
        <sz val="8"/>
        <color theme="1"/>
        <rFont val="Arial"/>
        <family val="2"/>
      </rPr>
      <t>15,16</t>
    </r>
  </si>
  <si>
    <t>11. Substantial level 3 academic or vocational qualifications are defined as qualifications that are at least the size of an A level (180 guided learning hours per year), such as a BTEC subsidiary diploma level 3. If a vocational or academic qualification is equal in size to 2 A levels it is counted as 2 substantial level 3 qualifications.</t>
  </si>
  <si>
    <t xml:space="preserve">12. Covers students at the end of advanced level study who were entered for at least one A level, applied single A level, applied double A level or combined A/AS level during 16-18 study, excluding critical thinking and general studies. This measure only includes A level students who have entered less than a total of size 1 in other academic, applied general and tech level qualifications. </t>
  </si>
  <si>
    <t>13. Refer to the Quality and Methodology document for more information on the methodology used to calculate the best 3 indicators.</t>
  </si>
  <si>
    <t>14. An applied double award A level at grade A*A* counts as two grade A*s, AA counts as two grade As and an award at grade AB counts as one grade A.</t>
  </si>
  <si>
    <t xml:space="preserve">15. Covers students at the end of advanced level study who were entered for at least one A level, excluding critical thinking and general studies. Excludes those students who have entered only applied A levels or applied AS levels. This measure only includes A level students who have entered less than a total of size 1 in other academic, applied general and tech level qualifications. </t>
  </si>
  <si>
    <t>16. A level facilitating subjects are: biology, chemistry, physics, mathematics, further mathematics, geography, history, English literature, modern and classical languages. Refer to the Quality and Methodology document for more information on the AAB in facilitating subjects measure.</t>
  </si>
  <si>
    <t xml:space="preserve">17. Also includes city technology colleges (CTCs) and state-funded special schools. Figures for these institution types are not shown separately in the table. Excludes pupil referral units (PRUs), alternative provision (AP), hospital schools, non-maintained special schools, independent schools, independent special schools and independent schools approved to take pupils with special educational needs (SEN). </t>
  </si>
  <si>
    <t>18. Community, voluntary aided, voluntary controlled and foundation schools.</t>
  </si>
  <si>
    <t xml:space="preserve">19. Also includes academy 16-19 sponsor led. </t>
  </si>
  <si>
    <t>20. Also includes academy 16-19 converters.</t>
  </si>
  <si>
    <t>21. Independent special schools and independent schools approved to take pupils with special educational needs (SEN).</t>
  </si>
  <si>
    <t xml:space="preserve">22. Includes all local authority maintained mainstream schools, sponsored academies, converter academies, free schools, university technical colleges (UTCs), studio schools and independent schools. Also includes city technology colleges (CTCs), state-funded special schools,  non-maintained special schools, pupil referral units (PRUs), hospital schools and alternative provision (AP) free schools which are not shown separately in the table. </t>
  </si>
  <si>
    <t>24. Covers all state-funded mainstream schools, academies, free schools, city technology colleges (CTCs), state-funded special schools and FE sector colleges. Excludes pupil referral units (PRUs), alternative provision (AP), hospital schools, non-maintained special schools, other government department funded colleges, independent schools, independent special schools and independent schools approved to take pupils with special educational needs (SEN).</t>
  </si>
  <si>
    <t>25. Includes all schools and FE sector colleges.</t>
  </si>
  <si>
    <r>
      <t>All state-funded schools</t>
    </r>
    <r>
      <rPr>
        <vertAlign val="superscript"/>
        <sz val="8"/>
        <color theme="1"/>
        <rFont val="Arial"/>
        <family val="2"/>
      </rPr>
      <t>17</t>
    </r>
  </si>
  <si>
    <r>
      <t xml:space="preserve">  Local authority maintained mainstream schools</t>
    </r>
    <r>
      <rPr>
        <vertAlign val="superscript"/>
        <sz val="8"/>
        <color theme="1"/>
        <rFont val="Arial"/>
        <family val="2"/>
      </rPr>
      <t>18</t>
    </r>
  </si>
  <si>
    <r>
      <t xml:space="preserve">  Sponsored academies - mainstream</t>
    </r>
    <r>
      <rPr>
        <vertAlign val="superscript"/>
        <sz val="8"/>
        <color theme="1"/>
        <rFont val="Arial"/>
        <family val="2"/>
      </rPr>
      <t>19</t>
    </r>
  </si>
  <si>
    <r>
      <t xml:space="preserve">  Converter academies - mainstream</t>
    </r>
    <r>
      <rPr>
        <vertAlign val="superscript"/>
        <sz val="8"/>
        <color theme="1"/>
        <rFont val="Arial"/>
        <family val="2"/>
      </rPr>
      <t>20</t>
    </r>
  </si>
  <si>
    <r>
      <t xml:space="preserve">  Independent special schools </t>
    </r>
    <r>
      <rPr>
        <vertAlign val="superscript"/>
        <sz val="8"/>
        <color theme="1"/>
        <rFont val="Arial"/>
        <family val="2"/>
      </rPr>
      <t>21</t>
    </r>
  </si>
  <si>
    <r>
      <t>All schools</t>
    </r>
    <r>
      <rPr>
        <vertAlign val="superscript"/>
        <sz val="8"/>
        <color theme="1"/>
        <rFont val="Arial"/>
        <family val="2"/>
      </rPr>
      <t>22</t>
    </r>
  </si>
  <si>
    <r>
      <t xml:space="preserve">  Other FE sector colleges</t>
    </r>
    <r>
      <rPr>
        <vertAlign val="superscript"/>
        <sz val="8"/>
        <color theme="1"/>
        <rFont val="Arial"/>
        <family val="2"/>
      </rPr>
      <t>23</t>
    </r>
  </si>
  <si>
    <r>
      <t>State-funded schools and colleges</t>
    </r>
    <r>
      <rPr>
        <vertAlign val="superscript"/>
        <sz val="8"/>
        <color theme="1"/>
        <rFont val="Arial"/>
        <family val="2"/>
      </rPr>
      <t>24</t>
    </r>
  </si>
  <si>
    <r>
      <t>All students at state-funded schools</t>
    </r>
    <r>
      <rPr>
        <b/>
        <vertAlign val="superscript"/>
        <sz val="8"/>
        <color indexed="8"/>
        <rFont val="Arial"/>
        <family val="2"/>
      </rPr>
      <t>17</t>
    </r>
  </si>
  <si>
    <r>
      <t>All female students at state-funded schools</t>
    </r>
    <r>
      <rPr>
        <b/>
        <vertAlign val="superscript"/>
        <sz val="8"/>
        <color indexed="8"/>
        <rFont val="Arial"/>
        <family val="2"/>
      </rPr>
      <t>167</t>
    </r>
  </si>
  <si>
    <r>
      <t>All male students at state-funded schools</t>
    </r>
    <r>
      <rPr>
        <b/>
        <vertAlign val="superscript"/>
        <sz val="8"/>
        <color indexed="8"/>
        <rFont val="Arial"/>
        <family val="2"/>
      </rPr>
      <t>17</t>
    </r>
  </si>
  <si>
    <r>
      <t xml:space="preserve">Level 2 vocational qualifications </t>
    </r>
    <r>
      <rPr>
        <vertAlign val="superscript"/>
        <sz val="8"/>
        <color theme="1"/>
        <rFont val="Arial"/>
        <family val="2"/>
      </rPr>
      <t>5</t>
    </r>
  </si>
  <si>
    <r>
      <t>APS</t>
    </r>
    <r>
      <rPr>
        <vertAlign val="superscript"/>
        <sz val="8"/>
        <color theme="1"/>
        <rFont val="Arial"/>
        <family val="2"/>
      </rPr>
      <t>7</t>
    </r>
    <r>
      <rPr>
        <sz val="8"/>
        <color theme="1"/>
        <rFont val="Arial"/>
        <family val="2"/>
      </rPr>
      <t xml:space="preserve"> per entry</t>
    </r>
  </si>
  <si>
    <t>7. APS: Average Point Score</t>
  </si>
  <si>
    <r>
      <t xml:space="preserve">  Local authority maintained mainstream schools</t>
    </r>
    <r>
      <rPr>
        <vertAlign val="superscript"/>
        <sz val="8"/>
        <color theme="1"/>
        <rFont val="Arial"/>
        <family val="2"/>
      </rPr>
      <t>9</t>
    </r>
  </si>
  <si>
    <r>
      <t xml:space="preserve">  Sponsored academies - mainstream</t>
    </r>
    <r>
      <rPr>
        <vertAlign val="superscript"/>
        <sz val="8"/>
        <color theme="1"/>
        <rFont val="Arial"/>
        <family val="2"/>
      </rPr>
      <t>10</t>
    </r>
  </si>
  <si>
    <r>
      <t xml:space="preserve">  Converter academies - mainstream</t>
    </r>
    <r>
      <rPr>
        <vertAlign val="superscript"/>
        <sz val="8"/>
        <color theme="1"/>
        <rFont val="Arial"/>
        <family val="2"/>
      </rPr>
      <t>11</t>
    </r>
  </si>
  <si>
    <r>
      <t xml:space="preserve">  Independent special schools </t>
    </r>
    <r>
      <rPr>
        <vertAlign val="superscript"/>
        <sz val="8"/>
        <color theme="1"/>
        <rFont val="Arial"/>
        <family val="2"/>
      </rPr>
      <t>12</t>
    </r>
  </si>
  <si>
    <r>
      <t>All schools</t>
    </r>
    <r>
      <rPr>
        <vertAlign val="superscript"/>
        <sz val="8"/>
        <color theme="1"/>
        <rFont val="Arial"/>
        <family val="2"/>
      </rPr>
      <t>13</t>
    </r>
  </si>
  <si>
    <r>
      <t xml:space="preserve">  Other FE sector colleges</t>
    </r>
    <r>
      <rPr>
        <vertAlign val="superscript"/>
        <sz val="8"/>
        <color theme="1"/>
        <rFont val="Arial"/>
        <family val="2"/>
      </rPr>
      <t>14</t>
    </r>
  </si>
  <si>
    <r>
      <t>State-funded schools and colleges</t>
    </r>
    <r>
      <rPr>
        <vertAlign val="superscript"/>
        <sz val="8"/>
        <color theme="1"/>
        <rFont val="Arial"/>
        <family val="2"/>
      </rPr>
      <t>15</t>
    </r>
  </si>
  <si>
    <r>
      <t>All schools and FE sector colleges</t>
    </r>
    <r>
      <rPr>
        <vertAlign val="superscript"/>
        <sz val="8"/>
        <color theme="1"/>
        <rFont val="Arial"/>
        <family val="2"/>
      </rPr>
      <t>16</t>
    </r>
  </si>
  <si>
    <t xml:space="preserve">8. Also includes city technology colleges (CTCs) and state-funded special schools. Figures for these institution types are not shown separately in the table. Excludes pupil referral units (PRUs), alternative provision (AP), hospital schools, non-maintained special schools, independent schools, independent special schools and independent schools approved to take pupils with special educational needs (SEN). </t>
  </si>
  <si>
    <t>9. Community, voluntary aided, voluntary controlled and foundation schools.</t>
  </si>
  <si>
    <t xml:space="preserve">10. Also includes academy 16-19 sponsor led. </t>
  </si>
  <si>
    <t>11. Also includes academy 16-19 converters.</t>
  </si>
  <si>
    <t>12. Independent special schools and independent schools approved to take pupils with special educational needs (SEN).</t>
  </si>
  <si>
    <t>15. Covers all state-funded mainstream schools, academies, free schools, city technology colleges (CTCs), state-funded special schools and FE sector colleges. Excludes pupil referral units (PRUs), alternative provision (AP), hospital schools, non-maintained special schools, other government department funded colleges, independent schools, independent special schools and independent schools approved to take pupils with special educational needs (SEN).</t>
  </si>
  <si>
    <t>16. Includes all schools and FE sector colleges.</t>
  </si>
  <si>
    <t>National tables</t>
  </si>
  <si>
    <t>Student-level results</t>
  </si>
  <si>
    <t>Table Number</t>
  </si>
  <si>
    <t>Title</t>
  </si>
  <si>
    <t>1a</t>
  </si>
  <si>
    <t>1b</t>
  </si>
  <si>
    <t>1c</t>
  </si>
  <si>
    <t>A level and AS level examination results</t>
  </si>
  <si>
    <t>List of A and AS level subjects</t>
  </si>
  <si>
    <t>2a</t>
  </si>
  <si>
    <t>2b</t>
  </si>
  <si>
    <t>2c</t>
  </si>
  <si>
    <t>2d</t>
  </si>
  <si>
    <t>3a</t>
  </si>
  <si>
    <t>3b</t>
  </si>
  <si>
    <t>Below level 3 English and maths results</t>
  </si>
  <si>
    <t>1a females</t>
  </si>
  <si>
    <t>1a males</t>
  </si>
  <si>
    <t>2a females</t>
  </si>
  <si>
    <t>2a males</t>
  </si>
  <si>
    <r>
      <t>Table 2b: Decoupled A level results</t>
    </r>
    <r>
      <rPr>
        <b/>
        <vertAlign val="superscript"/>
        <sz val="9"/>
        <rFont val="Arial"/>
        <family val="2"/>
      </rPr>
      <t>1</t>
    </r>
    <r>
      <rPr>
        <b/>
        <sz val="9"/>
        <rFont val="Arial"/>
        <family val="2"/>
      </rPr>
      <t xml:space="preserve"> of all 17 year old students</t>
    </r>
    <r>
      <rPr>
        <b/>
        <vertAlign val="superscript"/>
        <sz val="9"/>
        <rFont val="Arial"/>
        <family val="2"/>
      </rPr>
      <t>2</t>
    </r>
    <r>
      <rPr>
        <b/>
        <sz val="9"/>
        <rFont val="Arial"/>
        <family val="2"/>
      </rPr>
      <t xml:space="preserve"> by subject and grade</t>
    </r>
  </si>
  <si>
    <t>2b females</t>
  </si>
  <si>
    <t>2b males</t>
  </si>
  <si>
    <t>Decoupled A level results of 17 year old female students by subject and grade</t>
  </si>
  <si>
    <t>Decoupled A level results of 17 year old male students by subject and grade</t>
  </si>
  <si>
    <t>2c females</t>
  </si>
  <si>
    <t>2c males</t>
  </si>
  <si>
    <t>Decoupled A level results of all 17 year old students by subject and grade</t>
  </si>
  <si>
    <t>3a females</t>
  </si>
  <si>
    <t>3a males</t>
  </si>
  <si>
    <t>3b females</t>
  </si>
  <si>
    <t>3b males</t>
  </si>
  <si>
    <t xml:space="preserve">Decoupled AS level results of 16 year old male students by subject and grade </t>
  </si>
  <si>
    <r>
      <t>Table 3b: Decoupled AS level results</t>
    </r>
    <r>
      <rPr>
        <b/>
        <vertAlign val="superscript"/>
        <sz val="9"/>
        <rFont val="Arial"/>
        <family val="2"/>
      </rPr>
      <t>1</t>
    </r>
    <r>
      <rPr>
        <b/>
        <sz val="9"/>
        <rFont val="Arial"/>
        <family val="2"/>
      </rPr>
      <t xml:space="preserve"> of 16 year old students</t>
    </r>
    <r>
      <rPr>
        <b/>
        <vertAlign val="superscript"/>
        <sz val="9"/>
        <rFont val="Arial"/>
        <family val="2"/>
      </rPr>
      <t>2</t>
    </r>
    <r>
      <rPr>
        <b/>
        <sz val="9"/>
        <rFont val="Arial"/>
        <family val="2"/>
      </rPr>
      <t xml:space="preserve"> by subject and grade</t>
    </r>
  </si>
  <si>
    <t>Greek</t>
  </si>
  <si>
    <t>Latin</t>
  </si>
  <si>
    <t>ICT</t>
  </si>
  <si>
    <t>Computer Science</t>
  </si>
  <si>
    <t>Decoupled AS level results of 16 year old female students by subject and grade</t>
  </si>
  <si>
    <t>Decoupled AS level results of 16 year old students by subject and grade</t>
  </si>
  <si>
    <t>GCSE English and other below level 3 English qualification entries and results by qualification type, grade and gender</t>
  </si>
  <si>
    <r>
      <rPr>
        <sz val="8"/>
        <rFont val="Arial"/>
        <family val="2"/>
      </rPr>
      <t>More information on 2017 tech level and applied general qualifications is available</t>
    </r>
    <r>
      <rPr>
        <u/>
        <sz val="8"/>
        <color theme="10"/>
        <rFont val="Arial"/>
        <family val="2"/>
      </rPr>
      <t xml:space="preserve"> here.</t>
    </r>
  </si>
  <si>
    <r>
      <t xml:space="preserve">  Independent special schools</t>
    </r>
    <r>
      <rPr>
        <i/>
        <vertAlign val="superscript"/>
        <sz val="8"/>
        <rFont val="Arial"/>
        <family val="2"/>
      </rPr>
      <t>9</t>
    </r>
  </si>
  <si>
    <r>
      <t xml:space="preserve">Percentage of students achieving at least 2 A levels </t>
    </r>
    <r>
      <rPr>
        <vertAlign val="superscript"/>
        <sz val="8"/>
        <color theme="1"/>
        <rFont val="Arial"/>
        <family val="2"/>
      </rPr>
      <t>11</t>
    </r>
  </si>
  <si>
    <t>11. Substantial level 3 qualifications are defined as qualifications that are at least the size of an A level (180 guided learning hours per year), such as a BTEC subsidiary diploma level 3. If a qualification is equal in size to 2 A levels it is counted as 2 substantial level 3 qualifications.</t>
  </si>
  <si>
    <t>All</t>
  </si>
  <si>
    <r>
      <t xml:space="preserve">Number of students entered for one or more A level or applied A level </t>
    </r>
    <r>
      <rPr>
        <vertAlign val="superscript"/>
        <sz val="8"/>
        <color theme="1"/>
        <rFont val="Arial"/>
        <family val="2"/>
      </rPr>
      <t>12</t>
    </r>
  </si>
  <si>
    <t>Tech level results</t>
  </si>
  <si>
    <t>Applied general results</t>
  </si>
  <si>
    <t xml:space="preserve">  University technical colleges (UTCs)</t>
  </si>
  <si>
    <t xml:space="preserve">Non-selective schools in highly selective areas: covers non-selective schools in local authorities where 25% or more of state-funded secondary places are in state-funded selective schools (note: there are 12 local authorities in the 2016/17 academic year) </t>
  </si>
  <si>
    <t>Total</t>
  </si>
  <si>
    <t>ALL</t>
  </si>
  <si>
    <t>00_All state_funded schools</t>
  </si>
  <si>
    <t>C+</t>
  </si>
  <si>
    <t>Dist+</t>
  </si>
  <si>
    <t>01_selective schools</t>
  </si>
  <si>
    <t>B-</t>
  </si>
  <si>
    <t>Merit+</t>
  </si>
  <si>
    <t>02_Non-selective schools in highly selective areas</t>
  </si>
  <si>
    <t>C-</t>
  </si>
  <si>
    <t>03_Non-selective schools in other areas (inc. areas with low selection)</t>
  </si>
  <si>
    <t>04_Other</t>
  </si>
  <si>
    <t>Dist</t>
  </si>
  <si>
    <t>F</t>
  </si>
  <si>
    <t>M</t>
  </si>
  <si>
    <t>Dist-</t>
  </si>
  <si>
    <t>GENDER</t>
  </si>
  <si>
    <t>subj_detailed_breakdown</t>
  </si>
  <si>
    <t>grade_A</t>
  </si>
  <si>
    <t>grade_B</t>
  </si>
  <si>
    <t>grade_C</t>
  </si>
  <si>
    <t>grade_D</t>
  </si>
  <si>
    <t>grade_E</t>
  </si>
  <si>
    <t>grade_other</t>
  </si>
  <si>
    <t>grade_AStarE</t>
  </si>
  <si>
    <t>grade_AStar_supp</t>
  </si>
  <si>
    <t>grade_A_supp</t>
  </si>
  <si>
    <t>grade_B_supp</t>
  </si>
  <si>
    <t>grade_C_supp</t>
  </si>
  <si>
    <t>grade_D_supp</t>
  </si>
  <si>
    <t>grade_E_supp</t>
  </si>
  <si>
    <t>grade_other_supp</t>
  </si>
  <si>
    <t>grade_AStarE_supp</t>
  </si>
  <si>
    <t>total</t>
  </si>
  <si>
    <t>%A</t>
  </si>
  <si>
    <t>%B</t>
  </si>
  <si>
    <t>%C</t>
  </si>
  <si>
    <t>%D</t>
  </si>
  <si>
    <t>%E</t>
  </si>
  <si>
    <t>%other</t>
  </si>
  <si>
    <t>%AStarE</t>
  </si>
  <si>
    <t>01_0_Biological Sciences</t>
  </si>
  <si>
    <t>02_Chemistry</t>
  </si>
  <si>
    <t>03_Physics</t>
  </si>
  <si>
    <t>04_Other_Sciences</t>
  </si>
  <si>
    <t>05_0_All_Maths</t>
  </si>
  <si>
    <t>05_1_Mathematics</t>
  </si>
  <si>
    <t>05_2_Pure Mathematics</t>
  </si>
  <si>
    <t>x</t>
  </si>
  <si>
    <t>05_3_Statistics</t>
  </si>
  <si>
    <t>05_4_Use of Mathematics</t>
  </si>
  <si>
    <t>05_5_Mathematics_other</t>
  </si>
  <si>
    <t>NULL</t>
  </si>
  <si>
    <t>06_Further_Maths</t>
  </si>
  <si>
    <t>07_0_English</t>
  </si>
  <si>
    <t>07_1_English_Literature</t>
  </si>
  <si>
    <t>07_2_English Language</t>
  </si>
  <si>
    <t>07_3_English_Language&amp;Literature</t>
  </si>
  <si>
    <t>15_Design&amp;Technology</t>
  </si>
  <si>
    <t>16_Computing</t>
  </si>
  <si>
    <t>17_ICT</t>
  </si>
  <si>
    <t>18_Home Economics</t>
  </si>
  <si>
    <t>19_Account&amp;Finance</t>
  </si>
  <si>
    <t>20_Business_Studies</t>
  </si>
  <si>
    <t>21_Economics</t>
  </si>
  <si>
    <t>22_Geography</t>
  </si>
  <si>
    <t>23_Government&amp;Politics</t>
  </si>
  <si>
    <t>24_History</t>
  </si>
  <si>
    <t>25_Law</t>
  </si>
  <si>
    <t>26_Psychology</t>
  </si>
  <si>
    <t>27_Sociology</t>
  </si>
  <si>
    <t>28_Other_Social_Studies</t>
  </si>
  <si>
    <t>29_Art&amp;Design</t>
  </si>
  <si>
    <t>30_Drama</t>
  </si>
  <si>
    <t>31_Media_Film_TV</t>
  </si>
  <si>
    <t>32_Other_Comm_Studies</t>
  </si>
  <si>
    <t>33_French</t>
  </si>
  <si>
    <t>34_German</t>
  </si>
  <si>
    <t>35_Spanish</t>
  </si>
  <si>
    <t>36_0_Other_Modern_Languages</t>
  </si>
  <si>
    <t>36_1_Chinese</t>
  </si>
  <si>
    <t>36_2_Italian</t>
  </si>
  <si>
    <t>36_3_Polish</t>
  </si>
  <si>
    <t>36_4_Russian</t>
  </si>
  <si>
    <t>36_5_Other_Modern_Languages</t>
  </si>
  <si>
    <t>41_0_Classical_Studies</t>
  </si>
  <si>
    <t>41_1_Latin</t>
  </si>
  <si>
    <t>41_2_Greek</t>
  </si>
  <si>
    <t>41_3_ClassicalCivilisation</t>
  </si>
  <si>
    <t>41_4_Other_Classical_Studies</t>
  </si>
  <si>
    <t>45_Religious_Studies</t>
  </si>
  <si>
    <t>46_Music</t>
  </si>
  <si>
    <t>47_Physical_Education</t>
  </si>
  <si>
    <t>48_General_Studies</t>
  </si>
  <si>
    <t>98_Facilitating subjects</t>
  </si>
  <si>
    <t>99_All subjects</t>
  </si>
  <si>
    <t>01_ALL_STATE_FUNDED_SCHOOLS</t>
  </si>
  <si>
    <t>02_LA_MAINTAINED_MAINSTREAM_SCHOOLS</t>
  </si>
  <si>
    <t>03_SPONSORED_ACADEMIES</t>
  </si>
  <si>
    <t>04_CONVERTER_ACADEMIES</t>
  </si>
  <si>
    <t>05_FREE_SCHOOLS</t>
  </si>
  <si>
    <t>06_FREE_SCHOOLS_1619</t>
  </si>
  <si>
    <t>07_UTCS</t>
  </si>
  <si>
    <t>08_STUDIO_SCHOOLS</t>
  </si>
  <si>
    <t>09_ALL_INDEPENDENT_SCHOOLS</t>
  </si>
  <si>
    <t>10_INDEPENDENT_SCHOOLS</t>
  </si>
  <si>
    <t>11_INDEPENDENT_SPECIAL_SCHOOLS</t>
  </si>
  <si>
    <t>12_ALL_SCHOOLS</t>
  </si>
  <si>
    <t>13_FE_SECTOR_COLLEGES</t>
  </si>
  <si>
    <t>14_SIXTH_FORM_COLLEGES</t>
  </si>
  <si>
    <t>15_OTHER_FE_SECTOR_COLLEGES</t>
  </si>
  <si>
    <t>16_ALL_STATE_FUNDED_SCHOOLS_AND_FE_SECTOR_COLLEGES</t>
  </si>
  <si>
    <t>17_ALL_SCHOOLS_AND_FE_SECTOR_COLLEGES</t>
  </si>
  <si>
    <t>ALL99_All subjects</t>
  </si>
  <si>
    <t>ALLApplied Art Design</t>
  </si>
  <si>
    <t>ALLApplied Business</t>
  </si>
  <si>
    <t>ALLApplied Engineering</t>
  </si>
  <si>
    <t>ALLApplied ICT</t>
  </si>
  <si>
    <t>ALLApplied Science</t>
  </si>
  <si>
    <t>ALLHealth &amp; Social Care</t>
  </si>
  <si>
    <t>ALLLeisure &amp; Recreation</t>
  </si>
  <si>
    <t>ALLMedia_Communication &amp; Production</t>
  </si>
  <si>
    <t>ALLPerforming Arts</t>
  </si>
  <si>
    <t>ALLTravel &amp; Tourism</t>
  </si>
  <si>
    <t>F99_All subjects</t>
  </si>
  <si>
    <t>FApplied Art Design</t>
  </si>
  <si>
    <t>FApplied Business</t>
  </si>
  <si>
    <t>FApplied Engineering</t>
  </si>
  <si>
    <t>FApplied ICT</t>
  </si>
  <si>
    <t>FApplied Science</t>
  </si>
  <si>
    <t>FHealth &amp; Social Care</t>
  </si>
  <si>
    <t>FLeisure &amp; Recreation</t>
  </si>
  <si>
    <t>FMedia_Communication &amp; Production</t>
  </si>
  <si>
    <t>FPerforming Arts</t>
  </si>
  <si>
    <t>FTravel &amp; Tourism</t>
  </si>
  <si>
    <t>M99_All subjects</t>
  </si>
  <si>
    <t>MApplied Art Design</t>
  </si>
  <si>
    <t>MApplied Business</t>
  </si>
  <si>
    <t>MApplied Engineering</t>
  </si>
  <si>
    <t>MApplied ICT</t>
  </si>
  <si>
    <t>MApplied Science</t>
  </si>
  <si>
    <t>MHealth &amp; Social Care</t>
  </si>
  <si>
    <t>MLeisure &amp; Recreation</t>
  </si>
  <si>
    <t>MMedia_Communication &amp; Production</t>
  </si>
  <si>
    <t>MPerforming Arts</t>
  </si>
  <si>
    <t>MTravel &amp; Tourism</t>
  </si>
  <si>
    <t>ALLApplied Art &amp; Design</t>
  </si>
  <si>
    <t>FApplied Art &amp; Design</t>
  </si>
  <si>
    <t>MApplied Art &amp; Design</t>
  </si>
  <si>
    <t>16_STATE-funded_schools and colleges</t>
  </si>
  <si>
    <t>17_All SCHOOLS AND FE COLLEGES</t>
  </si>
  <si>
    <t>L2Merit</t>
  </si>
  <si>
    <t>L2Merit-</t>
  </si>
  <si>
    <t>L2Pass+</t>
  </si>
  <si>
    <t>L2Pass</t>
  </si>
  <si>
    <t>L2Pass-</t>
  </si>
  <si>
    <t>All state-funded schools</t>
  </si>
  <si>
    <t xml:space="preserve"> English literature</t>
  </si>
  <si>
    <t>English language</t>
  </si>
  <si>
    <t>English language and literature</t>
  </si>
  <si>
    <t>decoupled</t>
  </si>
  <si>
    <t>Physical Education (including dance)</t>
  </si>
  <si>
    <t>ALL subjects</t>
  </si>
  <si>
    <t>ALL decoupled subjects in tranche 1</t>
  </si>
  <si>
    <t>ALL decoupled subjects in tranche 2</t>
  </si>
  <si>
    <t>Suppression check</t>
  </si>
  <si>
    <t>Secondary Suppression check</t>
  </si>
  <si>
    <t>Other</t>
  </si>
  <si>
    <t xml:space="preserve">Suppression check against gender </t>
  </si>
  <si>
    <t>secondary suppression by gender check</t>
  </si>
  <si>
    <t>change</t>
  </si>
  <si>
    <t>f</t>
  </si>
  <si>
    <t>m</t>
  </si>
  <si>
    <t>English literature</t>
  </si>
  <si>
    <t>grade_Astar</t>
  </si>
  <si>
    <t>%AStar</t>
  </si>
  <si>
    <t>Num_Inst</t>
  </si>
  <si>
    <t xml:space="preserve">4. Number of institutions that had students at the end of Level 3 study in the 2016/17 academic year. </t>
  </si>
  <si>
    <t xml:space="preserve">4. Number of institutions that had level 2 vocational students at the end of 16-18 study in the 2016/17 academic year. </t>
  </si>
  <si>
    <t>Adm_type</t>
  </si>
  <si>
    <t>Suppression against gender</t>
  </si>
  <si>
    <t>A*-Other</t>
  </si>
  <si>
    <t>Year: 2016/17 (revised)</t>
  </si>
  <si>
    <t>Source: 2016/17 16-18 attainment data (revised)</t>
  </si>
  <si>
    <t>Year: 2015/16 (final data) and 2016/17 (revised)</t>
  </si>
  <si>
    <r>
      <t>Table 1a: Level 3 attainment</t>
    </r>
    <r>
      <rPr>
        <b/>
        <vertAlign val="superscript"/>
        <sz val="9"/>
        <color theme="1"/>
        <rFont val="Arial"/>
        <family val="2"/>
      </rPr>
      <t>1</t>
    </r>
    <r>
      <rPr>
        <b/>
        <sz val="9"/>
        <color theme="1"/>
        <rFont val="Arial"/>
        <family val="2"/>
      </rPr>
      <t xml:space="preserve"> of students</t>
    </r>
    <r>
      <rPr>
        <b/>
        <vertAlign val="superscript"/>
        <sz val="9"/>
        <color theme="1"/>
        <rFont val="Arial"/>
        <family val="2"/>
      </rPr>
      <t>2,3</t>
    </r>
    <r>
      <rPr>
        <b/>
        <sz val="9"/>
        <color theme="1"/>
        <rFont val="Arial"/>
        <family val="2"/>
      </rPr>
      <t xml:space="preserve"> at the end of 16-18 study by institution type and cohort</t>
    </r>
  </si>
  <si>
    <r>
      <t xml:space="preserve">Percentage of students achieving at least 2 substantial level 3 academic qualifications </t>
    </r>
    <r>
      <rPr>
        <vertAlign val="superscript"/>
        <sz val="8"/>
        <color theme="1"/>
        <rFont val="Arial"/>
        <family val="2"/>
      </rPr>
      <t>11</t>
    </r>
  </si>
  <si>
    <t>9. The TechBacc is awarded to students taking advanced programmes of study who achieve a tech Level, level 3 maths and extended project qualification.</t>
  </si>
  <si>
    <t>16. A level facilitating subjects are: biology, chemistry, physics, Maths, further Maths, geography, history, English literature, modern and classical languages. Refer to the Quality and Methodology document for more information on the AAB in facilitating subjects measure.</t>
  </si>
  <si>
    <t>23. Further education sector colleges; other government department funded colleges.</t>
  </si>
  <si>
    <r>
      <rPr>
        <sz val="8"/>
        <rFont val="Arial"/>
        <family val="2"/>
      </rPr>
      <t>Where qualifications taken by a student are in the same subject area and similar in content, ‘discounting’ rules have been applied to ensure performance measures only give credit once for teaching a single course of study. More information can be found in</t>
    </r>
    <r>
      <rPr>
        <u/>
        <sz val="8"/>
        <color theme="10"/>
        <rFont val="Arial"/>
        <family val="2"/>
      </rPr>
      <t xml:space="preserve"> </t>
    </r>
    <r>
      <rPr>
        <u/>
        <sz val="8"/>
        <color theme="4" tint="-0.249977111117893"/>
        <rFont val="Arial"/>
        <family val="2"/>
      </rPr>
      <t xml:space="preserve"> 'technical guide'</t>
    </r>
    <r>
      <rPr>
        <sz val="8"/>
        <rFont val="Arial"/>
        <family val="2"/>
      </rPr>
      <t xml:space="preserve"> document.</t>
    </r>
  </si>
  <si>
    <t>Return to contents</t>
  </si>
  <si>
    <t>Level 3 attainment of students at the end of 16-18 study by institution type and cohort</t>
  </si>
  <si>
    <r>
      <t>Table 1a: Level 3 attainment</t>
    </r>
    <r>
      <rPr>
        <b/>
        <vertAlign val="superscript"/>
        <sz val="9"/>
        <color theme="1"/>
        <rFont val="Arial"/>
        <family val="2"/>
      </rPr>
      <t>1</t>
    </r>
    <r>
      <rPr>
        <b/>
        <sz val="9"/>
        <color theme="1"/>
        <rFont val="Arial"/>
        <family val="2"/>
      </rPr>
      <t xml:space="preserve"> of female students</t>
    </r>
    <r>
      <rPr>
        <b/>
        <vertAlign val="superscript"/>
        <sz val="9"/>
        <color theme="1"/>
        <rFont val="Arial"/>
        <family val="2"/>
      </rPr>
      <t>2,3</t>
    </r>
    <r>
      <rPr>
        <b/>
        <sz val="9"/>
        <color theme="1"/>
        <rFont val="Arial"/>
        <family val="2"/>
      </rPr>
      <t xml:space="preserve"> at the end of 16-18 study by institution type and cohort</t>
    </r>
  </si>
  <si>
    <t>Level 3 attainment of female students at the end of 16-18 study by institution type and cohort</t>
  </si>
  <si>
    <r>
      <t>Table 1a: Level 3 attainment</t>
    </r>
    <r>
      <rPr>
        <b/>
        <vertAlign val="superscript"/>
        <sz val="9"/>
        <color theme="1"/>
        <rFont val="Arial"/>
        <family val="2"/>
      </rPr>
      <t>1</t>
    </r>
    <r>
      <rPr>
        <b/>
        <sz val="9"/>
        <color theme="1"/>
        <rFont val="Arial"/>
        <family val="2"/>
      </rPr>
      <t xml:space="preserve"> of male students</t>
    </r>
    <r>
      <rPr>
        <b/>
        <vertAlign val="superscript"/>
        <sz val="9"/>
        <color theme="1"/>
        <rFont val="Arial"/>
        <family val="2"/>
      </rPr>
      <t>2,3</t>
    </r>
    <r>
      <rPr>
        <b/>
        <sz val="9"/>
        <color theme="1"/>
        <rFont val="Arial"/>
        <family val="2"/>
      </rPr>
      <t xml:space="preserve"> at the end of 16-18 study by institution type and cohort</t>
    </r>
  </si>
  <si>
    <t>Level 3 attainment of male students at the end of 16-18 study by institution type and cohort</t>
  </si>
  <si>
    <r>
      <t>Table 1b: Level 2 attainment of students</t>
    </r>
    <r>
      <rPr>
        <b/>
        <vertAlign val="superscript"/>
        <sz val="9"/>
        <color theme="1"/>
        <rFont val="Arial"/>
        <family val="2"/>
      </rPr>
      <t>1,2,3</t>
    </r>
    <r>
      <rPr>
        <b/>
        <sz val="9"/>
        <color theme="1"/>
        <rFont val="Arial"/>
        <family val="2"/>
      </rPr>
      <t xml:space="preserve"> at the end of 16-18 study by institution type, cohort and gender </t>
    </r>
  </si>
  <si>
    <r>
      <t xml:space="preserve"> Technical certificate qualifications </t>
    </r>
    <r>
      <rPr>
        <vertAlign val="superscript"/>
        <sz val="8"/>
        <color theme="1"/>
        <rFont val="Arial"/>
        <family val="2"/>
      </rPr>
      <t>6</t>
    </r>
  </si>
  <si>
    <r>
      <t xml:space="preserve">Technical certificate qualifications </t>
    </r>
    <r>
      <rPr>
        <vertAlign val="superscript"/>
        <sz val="8"/>
        <color theme="1"/>
        <rFont val="Arial"/>
        <family val="2"/>
      </rPr>
      <t>6</t>
    </r>
  </si>
  <si>
    <r>
      <t xml:space="preserve">Tech certificate qualifications </t>
    </r>
    <r>
      <rPr>
        <vertAlign val="superscript"/>
        <sz val="8"/>
        <color theme="1"/>
        <rFont val="Arial"/>
        <family val="2"/>
      </rPr>
      <t>6</t>
    </r>
  </si>
  <si>
    <t>Number of students whose highest attainment was level 2</t>
  </si>
  <si>
    <t>Percentage of students who entered a technical certificate</t>
  </si>
  <si>
    <t>2. Covers students at the end of 16-18 study who were entered for at least one technical certificate qualification or level 2 vocational qualification of size equivalent to at least two GCSEs (minimum 145 guided learning hours).</t>
  </si>
  <si>
    <t>5. Covers students at the end of 16-18 study who were entered for at least one level 2 vocational qualification of size equivalent to at least two GCSEs (minimum 145 guided learning hours).</t>
  </si>
  <si>
    <t>6. Covers students at the end of 16-18 study who were entered for at least one technical certificate qualification.</t>
  </si>
  <si>
    <t xml:space="preserve">13. Includes all local authority maintained mainstream schools, sponsored academies, converter academies, free schools, university technical colleges (UTCs), studio schools and independent schools. Also includes city technology colleges (CTCs), state-funded special schools,  non-maintained special schools, pupil referral units (PRUs), hospital schools and alternative provision (AP) free schools which are not shown separately in the table. </t>
  </si>
  <si>
    <t>14. Further education sector colleges; other government department funded colleges.</t>
  </si>
  <si>
    <r>
      <t>Table 1c: Level 3 attainment of state-funded school students</t>
    </r>
    <r>
      <rPr>
        <b/>
        <vertAlign val="superscript"/>
        <sz val="9"/>
        <rFont val="Arial"/>
        <family val="2"/>
      </rPr>
      <t>1,2,3</t>
    </r>
    <r>
      <rPr>
        <b/>
        <sz val="9"/>
        <rFont val="Arial"/>
        <family val="2"/>
      </rPr>
      <t xml:space="preserve"> at the end of 16-18 study by selective institution status*, cohort and gender </t>
    </r>
  </si>
  <si>
    <t xml:space="preserve">4. The total number of institutions that have students at the end of level 3 study in the 2016/17 academic year. </t>
  </si>
  <si>
    <t>17. Covers selective schools, non-selective schools in highly selective areas, Non-selective schools in other areas (inc. areas with low selection) and unknown selective status. Figures for unknown selective status are not shown in the table, therefore the numbers of students do not sum to totals.</t>
  </si>
  <si>
    <t>18. Average point score at key stage 4 (KS4) is calculated by taking the total points achieved at KS4 divided by the total number of GCSE and equivalent entries in KS4, for students in each respective cohort (A level, academic, tech level and applied general).</t>
  </si>
  <si>
    <t>*In this release we are moving to an alternative classification of admission basis, which is expected to be a more accurate reflection of the current admissions basis of a school. For more information, see SFR quality and methodology document.</t>
  </si>
  <si>
    <t>Selective institution status includes:</t>
  </si>
  <si>
    <t xml:space="preserve">Level 3 attainment of state-funded school students at the end of 16-18 study by selective institution status, cohort and gender </t>
  </si>
  <si>
    <r>
      <t>Table 2a: A level</t>
    </r>
    <r>
      <rPr>
        <b/>
        <vertAlign val="superscript"/>
        <sz val="9"/>
        <rFont val="Arial"/>
        <family val="2"/>
      </rPr>
      <t xml:space="preserve"> </t>
    </r>
    <r>
      <rPr>
        <b/>
        <sz val="9"/>
        <rFont val="Arial"/>
        <family val="2"/>
      </rPr>
      <t>results</t>
    </r>
    <r>
      <rPr>
        <b/>
        <vertAlign val="superscript"/>
        <sz val="9"/>
        <rFont val="Arial"/>
        <family val="2"/>
      </rPr>
      <t>1</t>
    </r>
    <r>
      <rPr>
        <b/>
        <sz val="9"/>
        <rFont val="Arial"/>
        <family val="2"/>
      </rPr>
      <t xml:space="preserve"> of all students aged 16-18</t>
    </r>
    <r>
      <rPr>
        <b/>
        <vertAlign val="superscript"/>
        <sz val="9"/>
        <rFont val="Arial"/>
        <family val="2"/>
      </rPr>
      <t>2</t>
    </r>
    <r>
      <rPr>
        <b/>
        <sz val="9"/>
        <rFont val="Arial"/>
        <family val="2"/>
      </rPr>
      <t xml:space="preserve"> by subject and grade</t>
    </r>
  </si>
  <si>
    <r>
      <rPr>
        <sz val="8"/>
        <color theme="1"/>
        <rFont val="Arial"/>
        <family val="2"/>
      </rPr>
      <t>5. Facilitating A level subjects are: biology, chemistry, physics, Maths, further Maths, geography, history, English literature, modern and classical languages. For list of qualification numbers for facilitating subjects, see</t>
    </r>
    <r>
      <rPr>
        <u/>
        <sz val="8"/>
        <color theme="10"/>
        <rFont val="Arial"/>
        <family val="2"/>
      </rPr>
      <t xml:space="preserve"> 'technical guide'</t>
    </r>
  </si>
  <si>
    <t>A level results of all students aged 16-18 by subject and grade</t>
  </si>
  <si>
    <r>
      <t>Table 2a females: A level results</t>
    </r>
    <r>
      <rPr>
        <b/>
        <vertAlign val="superscript"/>
        <sz val="9"/>
        <rFont val="Arial"/>
        <family val="2"/>
      </rPr>
      <t>1</t>
    </r>
    <r>
      <rPr>
        <b/>
        <sz val="9"/>
        <rFont val="Arial"/>
        <family val="2"/>
      </rPr>
      <t xml:space="preserve"> of female students aged 16-18</t>
    </r>
    <r>
      <rPr>
        <b/>
        <vertAlign val="superscript"/>
        <sz val="9"/>
        <rFont val="Arial"/>
        <family val="2"/>
      </rPr>
      <t>2</t>
    </r>
    <r>
      <rPr>
        <b/>
        <sz val="9"/>
        <rFont val="Arial"/>
        <family val="2"/>
      </rPr>
      <t xml:space="preserve"> by subject and grade</t>
    </r>
  </si>
  <si>
    <t>A level results of female students aged 16-18 by subject and grade</t>
  </si>
  <si>
    <r>
      <t>Table 2a males: A level results</t>
    </r>
    <r>
      <rPr>
        <b/>
        <vertAlign val="superscript"/>
        <sz val="9"/>
        <rFont val="Arial"/>
        <family val="2"/>
      </rPr>
      <t>1</t>
    </r>
    <r>
      <rPr>
        <b/>
        <sz val="9"/>
        <rFont val="Arial"/>
        <family val="2"/>
      </rPr>
      <t xml:space="preserve"> of male students aged 16-18</t>
    </r>
    <r>
      <rPr>
        <b/>
        <vertAlign val="superscript"/>
        <sz val="9"/>
        <rFont val="Arial"/>
        <family val="2"/>
      </rPr>
      <t>2</t>
    </r>
    <r>
      <rPr>
        <b/>
        <sz val="9"/>
        <rFont val="Arial"/>
        <family val="2"/>
      </rPr>
      <t xml:space="preserve"> by subject and grade</t>
    </r>
  </si>
  <si>
    <t>A level results of male students aged 16-18 by subject and grade</t>
  </si>
  <si>
    <t>1. Covers results achieved during all years of 16-18 study (up to three years, i.e. the 2014/15, 2015/16 or 2016/17 academic years).</t>
  </si>
  <si>
    <t>3. Covers students aged 16, 17 or 18 at the start of the 2016/17 academic year, i.e. 31 August 2016.</t>
  </si>
  <si>
    <t>x indicates figure has been suppressed where underlying numbers are small (i.e. 1 or 2) or where secondary suppression has been applied.</t>
  </si>
  <si>
    <t>Unknown selective status</t>
  </si>
  <si>
    <t>2. Covers students aged 16, 17 or 18 at the start of the 2016/17 academic year, i.e. 31 August 2016.</t>
  </si>
  <si>
    <t xml:space="preserve"> x indicates figure has been suppressed where underlying numbers are small (i.e. 1 or 2) or where secondary suppression has been applied.</t>
  </si>
  <si>
    <t>1. Covers A level examination entries in the decoupled subjects for 2016/17 academic years. Results for 2015/16 are also shown in this table for comparison.</t>
  </si>
  <si>
    <t>4. As part of ongoing reforms, AS qualifications are being separated (“decoupled”) from A levels so that their marks do not count towards the A level and they become stand-alone qualifications. The first tranche AS and A levels have been taught in schools and colleges in England from September 2015, meaning the first results for the new AS levels were awarded in 2016, and the first results for new A levels were awarded in 2017. The second tranche reformed subjects have been taught from September 2016, and the first results for new AS levels were awarded in 2017. Further subjects will be introduced over the following two years.</t>
  </si>
  <si>
    <r>
      <rPr>
        <sz val="8"/>
        <color theme="1"/>
        <rFont val="Arial"/>
        <family val="2"/>
      </rPr>
      <t>The full time table for AS and A level reform can be found at</t>
    </r>
    <r>
      <rPr>
        <u/>
        <sz val="8"/>
        <color theme="10"/>
        <rFont val="Arial"/>
        <family val="2"/>
      </rPr>
      <t xml:space="preserve"> Get the facts: AS and A level reform.</t>
    </r>
  </si>
  <si>
    <t>2. Covers students aged 17 at the start of the academic year, i.e. 31 August 2015 or 31 August 2016.</t>
  </si>
  <si>
    <r>
      <t>Table 2b female: Decoupled A level results</t>
    </r>
    <r>
      <rPr>
        <b/>
        <vertAlign val="superscript"/>
        <sz val="9"/>
        <rFont val="Arial"/>
        <family val="2"/>
      </rPr>
      <t>1</t>
    </r>
    <r>
      <rPr>
        <b/>
        <sz val="9"/>
        <rFont val="Arial"/>
        <family val="2"/>
      </rPr>
      <t xml:space="preserve"> of 17 year old female students</t>
    </r>
    <r>
      <rPr>
        <b/>
        <vertAlign val="superscript"/>
        <sz val="9"/>
        <rFont val="Arial"/>
        <family val="2"/>
      </rPr>
      <t>2</t>
    </r>
    <r>
      <rPr>
        <b/>
        <sz val="9"/>
        <rFont val="Arial"/>
        <family val="2"/>
      </rPr>
      <t xml:space="preserve"> by subject and grade</t>
    </r>
  </si>
  <si>
    <r>
      <t>Table 2b male: Decoupled A level results</t>
    </r>
    <r>
      <rPr>
        <b/>
        <vertAlign val="superscript"/>
        <sz val="9"/>
        <rFont val="Arial"/>
        <family val="2"/>
      </rPr>
      <t>1</t>
    </r>
    <r>
      <rPr>
        <b/>
        <sz val="9"/>
        <rFont val="Arial"/>
        <family val="2"/>
      </rPr>
      <t xml:space="preserve"> of 17 year old male students</t>
    </r>
    <r>
      <rPr>
        <b/>
        <vertAlign val="superscript"/>
        <sz val="9"/>
        <rFont val="Arial"/>
        <family val="2"/>
      </rPr>
      <t>2</t>
    </r>
    <r>
      <rPr>
        <b/>
        <sz val="9"/>
        <rFont val="Arial"/>
        <family val="2"/>
      </rPr>
      <t xml:space="preserve"> by subject and grade</t>
    </r>
  </si>
  <si>
    <r>
      <t>Table 2c: A level results</t>
    </r>
    <r>
      <rPr>
        <b/>
        <vertAlign val="superscript"/>
        <sz val="9"/>
        <rFont val="Arial"/>
        <family val="2"/>
      </rPr>
      <t>1</t>
    </r>
    <r>
      <rPr>
        <b/>
        <sz val="9"/>
        <rFont val="Arial"/>
        <family val="2"/>
      </rPr>
      <t xml:space="preserve"> of all students aged 16-18</t>
    </r>
    <r>
      <rPr>
        <b/>
        <vertAlign val="superscript"/>
        <sz val="9"/>
        <rFont val="Arial"/>
        <family val="2"/>
      </rPr>
      <t>2</t>
    </r>
    <r>
      <rPr>
        <b/>
        <sz val="9"/>
        <rFont val="Arial"/>
        <family val="2"/>
      </rPr>
      <t xml:space="preserve"> by institution type and grade</t>
    </r>
  </si>
  <si>
    <t xml:space="preserve">3. The total number of institutions that have students aged 16-18 who entered A level exams in the 2016/17 academic year. </t>
  </si>
  <si>
    <t>A level results of all students aged 16-18 by institution type and grade</t>
  </si>
  <si>
    <r>
      <t>Table 2c female: A level results</t>
    </r>
    <r>
      <rPr>
        <b/>
        <vertAlign val="superscript"/>
        <sz val="9"/>
        <rFont val="Arial"/>
        <family val="2"/>
      </rPr>
      <t>1</t>
    </r>
    <r>
      <rPr>
        <b/>
        <sz val="9"/>
        <rFont val="Arial"/>
        <family val="2"/>
      </rPr>
      <t xml:space="preserve"> of female students aged 16-18</t>
    </r>
    <r>
      <rPr>
        <b/>
        <vertAlign val="superscript"/>
        <sz val="9"/>
        <rFont val="Arial"/>
        <family val="2"/>
      </rPr>
      <t>2</t>
    </r>
    <r>
      <rPr>
        <b/>
        <sz val="9"/>
        <rFont val="Arial"/>
        <family val="2"/>
      </rPr>
      <t xml:space="preserve"> by institution type and grade</t>
    </r>
  </si>
  <si>
    <t>A level results of female students aged 16-18 by institution type and grade</t>
  </si>
  <si>
    <r>
      <t>Table 2c male: A level results</t>
    </r>
    <r>
      <rPr>
        <b/>
        <vertAlign val="superscript"/>
        <sz val="9"/>
        <rFont val="Arial"/>
        <family val="2"/>
      </rPr>
      <t>1</t>
    </r>
    <r>
      <rPr>
        <b/>
        <sz val="9"/>
        <rFont val="Arial"/>
        <family val="2"/>
      </rPr>
      <t xml:space="preserve"> of male students aged 16-18</t>
    </r>
    <r>
      <rPr>
        <b/>
        <vertAlign val="superscript"/>
        <sz val="9"/>
        <rFont val="Arial"/>
        <family val="2"/>
      </rPr>
      <t>2</t>
    </r>
    <r>
      <rPr>
        <b/>
        <sz val="9"/>
        <rFont val="Arial"/>
        <family val="2"/>
      </rPr>
      <t xml:space="preserve"> by institution type and grade</t>
    </r>
  </si>
  <si>
    <t>A level results of male students aged 16-18 by institution type and grade</t>
  </si>
  <si>
    <t>A level results of state-funded school students aged 16-18 by selective institution status, grade and gender</t>
  </si>
  <si>
    <r>
      <t>Table 3a: AS level results</t>
    </r>
    <r>
      <rPr>
        <b/>
        <vertAlign val="superscript"/>
        <sz val="9"/>
        <rFont val="Arial"/>
        <family val="2"/>
      </rPr>
      <t>1</t>
    </r>
    <r>
      <rPr>
        <b/>
        <sz val="9"/>
        <rFont val="Arial"/>
        <family val="2"/>
      </rPr>
      <t xml:space="preserve"> of all students aged 16-18</t>
    </r>
    <r>
      <rPr>
        <b/>
        <vertAlign val="superscript"/>
        <sz val="9"/>
        <rFont val="Arial"/>
        <family val="2"/>
      </rPr>
      <t>2</t>
    </r>
    <r>
      <rPr>
        <b/>
        <sz val="9"/>
        <rFont val="Arial"/>
        <family val="2"/>
      </rPr>
      <t xml:space="preserve"> by subject and grade</t>
    </r>
  </si>
  <si>
    <t>AS level results of all students aged 16-18 by subject and grade</t>
  </si>
  <si>
    <r>
      <t>Table 3a: AS level results</t>
    </r>
    <r>
      <rPr>
        <b/>
        <vertAlign val="superscript"/>
        <sz val="9"/>
        <rFont val="Arial"/>
        <family val="2"/>
      </rPr>
      <t>1</t>
    </r>
    <r>
      <rPr>
        <b/>
        <sz val="9"/>
        <rFont val="Arial"/>
        <family val="2"/>
      </rPr>
      <t xml:space="preserve"> of female students aged 16-18</t>
    </r>
    <r>
      <rPr>
        <b/>
        <vertAlign val="superscript"/>
        <sz val="9"/>
        <rFont val="Arial"/>
        <family val="2"/>
      </rPr>
      <t>2</t>
    </r>
    <r>
      <rPr>
        <b/>
        <sz val="9"/>
        <rFont val="Arial"/>
        <family val="2"/>
      </rPr>
      <t xml:space="preserve"> by subject and grade</t>
    </r>
  </si>
  <si>
    <t>AS level results of female students aged 16-18 by subject and grade</t>
  </si>
  <si>
    <r>
      <t>Table 3a: AS level results</t>
    </r>
    <r>
      <rPr>
        <b/>
        <vertAlign val="superscript"/>
        <sz val="9"/>
        <rFont val="Arial"/>
        <family val="2"/>
      </rPr>
      <t>1</t>
    </r>
    <r>
      <rPr>
        <b/>
        <sz val="9"/>
        <rFont val="Arial"/>
        <family val="2"/>
      </rPr>
      <t xml:space="preserve"> of male students aged 16-18</t>
    </r>
    <r>
      <rPr>
        <b/>
        <vertAlign val="superscript"/>
        <sz val="9"/>
        <rFont val="Arial"/>
        <family val="2"/>
      </rPr>
      <t>2</t>
    </r>
    <r>
      <rPr>
        <b/>
        <sz val="9"/>
        <rFont val="Arial"/>
        <family val="2"/>
      </rPr>
      <t xml:space="preserve"> by subject and grade</t>
    </r>
  </si>
  <si>
    <t>AS level results of male students aged 16-18 by subject and grade</t>
  </si>
  <si>
    <t>1. Covers AS level examination results in the revised and decoupled subjects for the 2015/16 and 2016/17 academic years.</t>
  </si>
  <si>
    <t>2. Covers students aged 16 at the start of the academic year, i.e. 31 August 2015 or 31 August 2016.</t>
  </si>
  <si>
    <r>
      <t>Table 3b female: Decoupled AS level results</t>
    </r>
    <r>
      <rPr>
        <b/>
        <vertAlign val="superscript"/>
        <sz val="9"/>
        <rFont val="Arial"/>
        <family val="2"/>
      </rPr>
      <t>1</t>
    </r>
    <r>
      <rPr>
        <b/>
        <sz val="9"/>
        <rFont val="Arial"/>
        <family val="2"/>
      </rPr>
      <t xml:space="preserve"> of 16 year old female students</t>
    </r>
    <r>
      <rPr>
        <b/>
        <vertAlign val="superscript"/>
        <sz val="9"/>
        <rFont val="Arial"/>
        <family val="2"/>
      </rPr>
      <t>2</t>
    </r>
    <r>
      <rPr>
        <b/>
        <sz val="9"/>
        <rFont val="Arial"/>
        <family val="2"/>
      </rPr>
      <t xml:space="preserve"> by subject and grade</t>
    </r>
  </si>
  <si>
    <r>
      <t>Table 3b male: Decoupled AS level results</t>
    </r>
    <r>
      <rPr>
        <b/>
        <vertAlign val="superscript"/>
        <sz val="9"/>
        <rFont val="Arial"/>
        <family val="2"/>
      </rPr>
      <t>1</t>
    </r>
    <r>
      <rPr>
        <b/>
        <sz val="9"/>
        <rFont val="Arial"/>
        <family val="2"/>
      </rPr>
      <t xml:space="preserve"> of 16 year old male students</t>
    </r>
    <r>
      <rPr>
        <b/>
        <vertAlign val="superscript"/>
        <sz val="9"/>
        <rFont val="Arial"/>
        <family val="2"/>
      </rPr>
      <t>2</t>
    </r>
    <r>
      <rPr>
        <b/>
        <sz val="9"/>
        <rFont val="Arial"/>
        <family val="2"/>
      </rPr>
      <t xml:space="preserve"> by subject and grade </t>
    </r>
  </si>
  <si>
    <t>1. Covers applied single award A level examination results for the 2016/17 academic year.</t>
  </si>
  <si>
    <r>
      <t>Table 4a: Applied single A level results</t>
    </r>
    <r>
      <rPr>
        <b/>
        <vertAlign val="superscript"/>
        <sz val="9"/>
        <rFont val="Arial"/>
        <family val="2"/>
      </rPr>
      <t>1</t>
    </r>
    <r>
      <rPr>
        <b/>
        <sz val="9"/>
        <rFont val="Arial"/>
        <family val="2"/>
      </rPr>
      <t xml:space="preserve"> of students aged 16-18</t>
    </r>
    <r>
      <rPr>
        <b/>
        <vertAlign val="superscript"/>
        <sz val="9"/>
        <rFont val="Arial"/>
        <family val="2"/>
      </rPr>
      <t>2</t>
    </r>
    <r>
      <rPr>
        <b/>
        <sz val="9"/>
        <rFont val="Arial"/>
        <family val="2"/>
      </rPr>
      <t xml:space="preserve"> by subject, grade and gender</t>
    </r>
  </si>
  <si>
    <r>
      <t>Table 4b: Applied single AS level results</t>
    </r>
    <r>
      <rPr>
        <b/>
        <vertAlign val="superscript"/>
        <sz val="9"/>
        <rFont val="Arial"/>
        <family val="2"/>
      </rPr>
      <t xml:space="preserve">1 </t>
    </r>
    <r>
      <rPr>
        <b/>
        <sz val="9"/>
        <rFont val="Arial"/>
        <family val="2"/>
      </rPr>
      <t>of students aged 16-18</t>
    </r>
    <r>
      <rPr>
        <b/>
        <vertAlign val="superscript"/>
        <sz val="9"/>
        <rFont val="Arial"/>
        <family val="2"/>
      </rPr>
      <t>2</t>
    </r>
    <r>
      <rPr>
        <b/>
        <sz val="9"/>
        <rFont val="Arial"/>
        <family val="2"/>
      </rPr>
      <t xml:space="preserve"> by subject, grade and gender</t>
    </r>
  </si>
  <si>
    <r>
      <t>Table 5a: Applied double A level results</t>
    </r>
    <r>
      <rPr>
        <b/>
        <vertAlign val="superscript"/>
        <sz val="9"/>
        <rFont val="Arial"/>
        <family val="2"/>
      </rPr>
      <t xml:space="preserve">1 </t>
    </r>
    <r>
      <rPr>
        <b/>
        <sz val="9"/>
        <rFont val="Arial"/>
        <family val="2"/>
      </rPr>
      <t>of students aged 16-18</t>
    </r>
    <r>
      <rPr>
        <b/>
        <vertAlign val="superscript"/>
        <sz val="9"/>
        <rFont val="Arial"/>
        <family val="2"/>
      </rPr>
      <t>2</t>
    </r>
    <r>
      <rPr>
        <b/>
        <sz val="9"/>
        <rFont val="Arial"/>
        <family val="2"/>
      </rPr>
      <t xml:space="preserve"> by subject, grade and gender</t>
    </r>
  </si>
  <si>
    <t>Applied general and tech level entries of all students aged 16-18 by subject and gender</t>
  </si>
  <si>
    <t>3. Covers students aged 16, 17 or 18 at the start of the 2016/17 academic year, i.e. 31 August 2016, regardless of their achievement in English at key stage 4.</t>
  </si>
  <si>
    <r>
      <t>Table 8b: GCSE Maths and other below level 3 Maths qualification</t>
    </r>
    <r>
      <rPr>
        <b/>
        <vertAlign val="superscript"/>
        <sz val="9"/>
        <color theme="1"/>
        <rFont val="Arial"/>
        <family val="2"/>
      </rPr>
      <t xml:space="preserve">1 </t>
    </r>
    <r>
      <rPr>
        <b/>
        <sz val="9"/>
        <color theme="1"/>
        <rFont val="Arial"/>
        <family val="2"/>
      </rPr>
      <t>entries and results</t>
    </r>
    <r>
      <rPr>
        <b/>
        <vertAlign val="superscript"/>
        <sz val="9"/>
        <color theme="1"/>
        <rFont val="Arial"/>
        <family val="2"/>
      </rPr>
      <t>2,3</t>
    </r>
    <r>
      <rPr>
        <b/>
        <sz val="9"/>
        <color theme="1"/>
        <rFont val="Arial"/>
        <family val="2"/>
      </rPr>
      <t xml:space="preserve"> by qualification type, grade and gender</t>
    </r>
  </si>
  <si>
    <t>2. Covers GCSE Maths and other below level 3 Maths examination entries and results for the 2016/17 academic year.</t>
  </si>
  <si>
    <t>3. Covers students aged 16, 17 or 18 at the start of the 2016/17 academic year, i.e. 31 August 2016, regardless of their achievement in Maths at key stage 4.</t>
  </si>
  <si>
    <t>2016/17 (revised)</t>
  </si>
  <si>
    <r>
      <t>Tranche</t>
    </r>
    <r>
      <rPr>
        <b/>
        <vertAlign val="superscript"/>
        <sz val="8"/>
        <color indexed="8"/>
        <rFont val="Arial"/>
        <family val="2"/>
      </rPr>
      <t>4</t>
    </r>
  </si>
  <si>
    <r>
      <t xml:space="preserve">Number of institutions </t>
    </r>
    <r>
      <rPr>
        <vertAlign val="superscript"/>
        <sz val="8"/>
        <color theme="1"/>
        <rFont val="Arial"/>
        <family val="2"/>
      </rPr>
      <t>3</t>
    </r>
  </si>
  <si>
    <t>ICT (Information, Communication and Technology)</t>
  </si>
  <si>
    <t>4. The first tranche revised and decoupled AS/A level subjects include art and design, biology, business, chemistry, computer science, economics, English literature, English language, English language and literature, history, physics, psychology and sociology.</t>
  </si>
  <si>
    <t>5. The second tranche revised and decoupled AS/A level subjects include the ancient languages (classical Greek, Latin), dance, drama and theatre, geography, modern foreign languages (French, German, Spanish), music, physical education, religious studies.</t>
  </si>
  <si>
    <t>Physics4</t>
  </si>
  <si>
    <r>
      <t>Sociology</t>
    </r>
    <r>
      <rPr>
        <vertAlign val="superscript"/>
        <sz val="8"/>
        <color indexed="8"/>
        <rFont val="Arial"/>
        <family val="2"/>
      </rPr>
      <t>4</t>
    </r>
  </si>
  <si>
    <r>
      <t>Psychology</t>
    </r>
    <r>
      <rPr>
        <vertAlign val="superscript"/>
        <sz val="8"/>
        <color indexed="8"/>
        <rFont val="Arial"/>
        <family val="2"/>
      </rPr>
      <t>4</t>
    </r>
  </si>
  <si>
    <r>
      <t>History</t>
    </r>
    <r>
      <rPr>
        <vertAlign val="superscript"/>
        <sz val="8"/>
        <color indexed="8"/>
        <rFont val="Arial"/>
        <family val="2"/>
      </rPr>
      <t>4</t>
    </r>
  </si>
  <si>
    <r>
      <t>Economics</t>
    </r>
    <r>
      <rPr>
        <vertAlign val="superscript"/>
        <sz val="8"/>
        <color indexed="8"/>
        <rFont val="Arial"/>
        <family val="2"/>
      </rPr>
      <t>4</t>
    </r>
  </si>
  <si>
    <r>
      <t>Computing</t>
    </r>
    <r>
      <rPr>
        <vertAlign val="superscript"/>
        <sz val="8"/>
        <color indexed="8"/>
        <rFont val="Arial"/>
        <family val="2"/>
      </rPr>
      <t>4</t>
    </r>
  </si>
  <si>
    <r>
      <t xml:space="preserve">  English language and literature</t>
    </r>
    <r>
      <rPr>
        <i/>
        <vertAlign val="superscript"/>
        <sz val="8"/>
        <color indexed="8"/>
        <rFont val="Arial"/>
        <family val="2"/>
      </rPr>
      <t>4</t>
    </r>
  </si>
  <si>
    <r>
      <t xml:space="preserve">  English language</t>
    </r>
    <r>
      <rPr>
        <i/>
        <vertAlign val="superscript"/>
        <sz val="8"/>
        <color indexed="8"/>
        <rFont val="Arial"/>
        <family val="2"/>
      </rPr>
      <t>4</t>
    </r>
  </si>
  <si>
    <r>
      <t xml:space="preserve">  English literature</t>
    </r>
    <r>
      <rPr>
        <i/>
        <vertAlign val="superscript"/>
        <sz val="8"/>
        <color indexed="8"/>
        <rFont val="Arial"/>
        <family val="2"/>
      </rPr>
      <t>4</t>
    </r>
  </si>
  <si>
    <r>
      <t>Biology</t>
    </r>
    <r>
      <rPr>
        <vertAlign val="superscript"/>
        <sz val="8"/>
        <color indexed="8"/>
        <rFont val="Arial"/>
        <family val="2"/>
      </rPr>
      <t>4</t>
    </r>
  </si>
  <si>
    <r>
      <t>Chemistry</t>
    </r>
    <r>
      <rPr>
        <vertAlign val="superscript"/>
        <sz val="8"/>
        <color indexed="8"/>
        <rFont val="Arial"/>
        <family val="2"/>
      </rPr>
      <t>4</t>
    </r>
  </si>
  <si>
    <r>
      <t>Business Studies</t>
    </r>
    <r>
      <rPr>
        <vertAlign val="superscript"/>
        <sz val="8"/>
        <color indexed="8"/>
        <rFont val="Arial"/>
        <family val="2"/>
      </rPr>
      <t>4</t>
    </r>
  </si>
  <si>
    <r>
      <t>Art and design</t>
    </r>
    <r>
      <rPr>
        <vertAlign val="superscript"/>
        <sz val="8"/>
        <rFont val="Arial"/>
        <family val="2"/>
      </rPr>
      <t>4</t>
    </r>
  </si>
  <si>
    <r>
      <t>Physical Education</t>
    </r>
    <r>
      <rPr>
        <vertAlign val="superscript"/>
        <sz val="8"/>
        <color indexed="8"/>
        <rFont val="Arial"/>
        <family val="2"/>
      </rPr>
      <t>5</t>
    </r>
  </si>
  <si>
    <r>
      <t>Music</t>
    </r>
    <r>
      <rPr>
        <vertAlign val="superscript"/>
        <sz val="8"/>
        <color indexed="8"/>
        <rFont val="Arial"/>
        <family val="2"/>
      </rPr>
      <t>5</t>
    </r>
  </si>
  <si>
    <r>
      <t xml:space="preserve">  Greek</t>
    </r>
    <r>
      <rPr>
        <i/>
        <vertAlign val="superscript"/>
        <sz val="8"/>
        <color indexed="8"/>
        <rFont val="Arial"/>
        <family val="2"/>
      </rPr>
      <t>5</t>
    </r>
  </si>
  <si>
    <r>
      <t xml:space="preserve">  Latin</t>
    </r>
    <r>
      <rPr>
        <i/>
        <vertAlign val="superscript"/>
        <sz val="8"/>
        <color indexed="8"/>
        <rFont val="Arial"/>
        <family val="2"/>
      </rPr>
      <t>5</t>
    </r>
  </si>
  <si>
    <r>
      <t>French</t>
    </r>
    <r>
      <rPr>
        <vertAlign val="superscript"/>
        <sz val="8"/>
        <color indexed="8"/>
        <rFont val="Arial"/>
        <family val="2"/>
      </rPr>
      <t>5</t>
    </r>
  </si>
  <si>
    <r>
      <t>German</t>
    </r>
    <r>
      <rPr>
        <vertAlign val="superscript"/>
        <sz val="8"/>
        <color indexed="8"/>
        <rFont val="Arial"/>
        <family val="2"/>
      </rPr>
      <t>5</t>
    </r>
  </si>
  <si>
    <r>
      <t>Spanish</t>
    </r>
    <r>
      <rPr>
        <vertAlign val="superscript"/>
        <sz val="8"/>
        <color indexed="8"/>
        <rFont val="Arial"/>
        <family val="2"/>
      </rPr>
      <t>5</t>
    </r>
  </si>
  <si>
    <r>
      <t>Geography</t>
    </r>
    <r>
      <rPr>
        <vertAlign val="superscript"/>
        <sz val="8"/>
        <color indexed="8"/>
        <rFont val="Arial"/>
        <family val="2"/>
      </rPr>
      <t>5</t>
    </r>
  </si>
  <si>
    <r>
      <t>Drama</t>
    </r>
    <r>
      <rPr>
        <vertAlign val="superscript"/>
        <sz val="8"/>
        <rFont val="Arial"/>
        <family val="2"/>
      </rPr>
      <t>5</t>
    </r>
  </si>
  <si>
    <t xml:space="preserve">Source: 2015/16 16-18 attainment data (final data) </t>
  </si>
  <si>
    <t>2015/16 (final data)</t>
  </si>
  <si>
    <t>other level 2 fail</t>
  </si>
  <si>
    <t>all level2</t>
  </si>
  <si>
    <t>other level 2</t>
  </si>
  <si>
    <t>all level1</t>
  </si>
  <si>
    <t>other level 1</t>
  </si>
  <si>
    <t>all entry</t>
  </si>
  <si>
    <t>other entry level</t>
  </si>
  <si>
    <t>D-G</t>
  </si>
  <si>
    <t>Level 1/Level 2 Certificate fail</t>
  </si>
  <si>
    <t>A*-c</t>
  </si>
  <si>
    <t>Level 1/Level 2 Certificate D-G</t>
  </si>
  <si>
    <t>all igcse</t>
  </si>
  <si>
    <t>Level 1/Level 2 Certificate A*-C</t>
  </si>
  <si>
    <t>3-1 L1/2</t>
  </si>
  <si>
    <t>Level 1/Level 2 Certificate 9-4</t>
  </si>
  <si>
    <t>9-4 L1/2</t>
  </si>
  <si>
    <t>Level 1/Level 2 Certificate 9-1 fail</t>
  </si>
  <si>
    <t>9-1 level 1 and 2</t>
  </si>
  <si>
    <t>Level 1/Level 2 Certificate 3-1</t>
  </si>
  <si>
    <t>GCSE only fail</t>
  </si>
  <si>
    <t>A*-C</t>
  </si>
  <si>
    <t>GCSE only D-G</t>
  </si>
  <si>
    <t>all gcse</t>
  </si>
  <si>
    <t>GCSE only A*-C</t>
  </si>
  <si>
    <t>3-1 GCSE</t>
  </si>
  <si>
    <t>GCSE only 9-4</t>
  </si>
  <si>
    <t>9-4 GCSE</t>
  </si>
  <si>
    <t>GCSE only 3-1</t>
  </si>
  <si>
    <t>9-1 gcse</t>
  </si>
  <si>
    <t>GCSE 9-1 only fail</t>
  </si>
  <si>
    <t>fs2</t>
  </si>
  <si>
    <t>FS level2</t>
  </si>
  <si>
    <t>fs1</t>
  </si>
  <si>
    <t>FS level1</t>
  </si>
  <si>
    <t>Pass 3</t>
  </si>
  <si>
    <t>FS entry fail</t>
  </si>
  <si>
    <t>Pass2</t>
  </si>
  <si>
    <t>FS entry 3 pass</t>
  </si>
  <si>
    <t>Pass 1</t>
  </si>
  <si>
    <t>FS entry 2 pass</t>
  </si>
  <si>
    <t>all FS</t>
  </si>
  <si>
    <t>FS entry 1 pass</t>
  </si>
  <si>
    <t>9-1 GCSE</t>
  </si>
  <si>
    <t>Pass 2</t>
  </si>
  <si>
    <t>all FS entry</t>
  </si>
  <si>
    <t>Pass rates</t>
  </si>
  <si>
    <t>Passes</t>
  </si>
  <si>
    <t>Entries combined</t>
  </si>
  <si>
    <t>Qual</t>
  </si>
  <si>
    <t>entries</t>
  </si>
  <si>
    <t>passes</t>
  </si>
  <si>
    <t>qual_level</t>
  </si>
  <si>
    <t>Gender</t>
  </si>
  <si>
    <t>ENGLISH</t>
  </si>
  <si>
    <t>COPY DATA FROM HERE INTO THE BLUE TABS</t>
  </si>
  <si>
    <t>use of maths/other 2 fail</t>
  </si>
  <si>
    <t>MATHS</t>
  </si>
  <si>
    <t>COPY THE DATA FROM HERE INTO BLUE TABS</t>
  </si>
  <si>
    <t>2016/17(revised)</t>
  </si>
  <si>
    <t>2015/16(final)</t>
  </si>
  <si>
    <t>Source: 2015/16 16-18 attainment data (final)</t>
  </si>
  <si>
    <t>GCSE (A*-G)</t>
  </si>
  <si>
    <t>GCSE (9-1)</t>
  </si>
  <si>
    <r>
      <t>Level 1/ level 2 Certificates (A*-G)</t>
    </r>
    <r>
      <rPr>
        <b/>
        <vertAlign val="superscript"/>
        <sz val="8"/>
        <rFont val="Arial"/>
        <family val="2"/>
      </rPr>
      <t>5</t>
    </r>
  </si>
  <si>
    <r>
      <t>Level 1/ level 2 Certificates (9-1)</t>
    </r>
    <r>
      <rPr>
        <b/>
        <vertAlign val="superscript"/>
        <sz val="8"/>
        <rFont val="Arial"/>
        <family val="2"/>
      </rPr>
      <t>5</t>
    </r>
  </si>
  <si>
    <t>2016 provisional</t>
  </si>
  <si>
    <t>check</t>
  </si>
  <si>
    <t>provisional</t>
  </si>
  <si>
    <t>differences - final take away provisional</t>
  </si>
  <si>
    <t>(No Applied Art &amp; Design entries this year [potentially]) .. Removed from Table -- 08/01/2018</t>
  </si>
  <si>
    <r>
      <t>Religious Studies</t>
    </r>
    <r>
      <rPr>
        <vertAlign val="superscript"/>
        <sz val="8"/>
        <color indexed="8"/>
        <rFont val="Arial"/>
        <family val="2"/>
      </rPr>
      <t>5</t>
    </r>
  </si>
  <si>
    <t>ALLALL subjects</t>
  </si>
  <si>
    <t>ALLALL subjects2</t>
  </si>
  <si>
    <t>ALLTOTAL</t>
  </si>
  <si>
    <t>FALL subjects2</t>
  </si>
  <si>
    <t>FALL subjects</t>
  </si>
  <si>
    <t>FALLTOTAL</t>
  </si>
  <si>
    <t>MALLTOTAL</t>
  </si>
  <si>
    <t>MALL subjects2</t>
  </si>
  <si>
    <t>Mall Subjects</t>
  </si>
  <si>
    <t>Mall Subjects2</t>
  </si>
  <si>
    <t>Computer science</t>
  </si>
  <si>
    <r>
      <t>Computer Science</t>
    </r>
    <r>
      <rPr>
        <vertAlign val="superscript"/>
        <sz val="8"/>
        <color indexed="8"/>
        <rFont val="Arial"/>
        <family val="2"/>
      </rPr>
      <t>4</t>
    </r>
  </si>
  <si>
    <r>
      <t>All schools and FE sector colleges</t>
    </r>
    <r>
      <rPr>
        <vertAlign val="superscript"/>
        <sz val="8"/>
        <color theme="1"/>
        <rFont val="Arial"/>
        <family val="2"/>
      </rPr>
      <t>25</t>
    </r>
  </si>
  <si>
    <t>Discounting rules are applied within institutions for measures by instutitution types. Discounting rule are applied across institutions for figures at national level (all schools and FE sector colleges) and all state-funded schools and colleges.</t>
  </si>
  <si>
    <t>Discounting rules are applied within institutions for measures by institution types, meaning students who moved to a different institution during 16-18 study could be counted more than once and their results are not discounted across institutions. In contrast, discounting rule are applied across institutions for figures at national level (all schools and FE sector colleges) and all state-funded schools and colleges.</t>
  </si>
  <si>
    <t>26. This new additional measure for 2018 shows the number of students entering tech level qualifications which count in the 16 to 18 performance tables as a proportion of the total number of students entering any level 3 vocational qualification. The level 3 comparison group includes all level 3 vocational qualifications at least equivalent in size to one A level (minimum 325 guided learning hours), including those which are not approved to count in the 16 to 18 performance tables in 2018. It also excludes applied generals.</t>
  </si>
  <si>
    <t>27. This new additional measure for 2018 shows the number of students entering applied general qualifications which count in the 16 to 18 performance tables as a proportion of the total number of students entering any level 3 vocational qualification. The level 3 comparison group includes all level 3 vocational qualifications at least equivalent in size to one A level (minimum 325 guided learning hours), including those which are not approved to count in the 16 to 18 performance tables in 2018. It also excludes tech levels.</t>
  </si>
  <si>
    <t>19. This new additional measure for 2018 shows the number of students entering tech level qualifications which count in the 16 to 18 performance tables as a proportion of the total number of students entering any level 3 vocational qualification. The level 3 comparison group includes all level 3 vocational qualifications at least equivalent in size to one A level (minimum 325 guided learning hours), including those which are not approved to count in the 16 to 18 performance tables in 2018. It also excludes applied generals.</t>
  </si>
  <si>
    <t>20. This new additional measure for 2018 shows the number of students entering applied general qualifications which count in the 16 to 18 performance tables as a proportion of the total number of students entering any level 3 vocational qualification. The level 3 comparison group includes all level 3 vocational qualifications at least equivalent in size to one A level (minimum 325 guided learning hours), including those which are not approved to count in the 16 to 18 performance tables in 2018. It also excludes tech levels.</t>
  </si>
  <si>
    <r>
      <t>Percentage of level 3 vocational students who entered tech levels</t>
    </r>
    <r>
      <rPr>
        <vertAlign val="superscript"/>
        <sz val="8"/>
        <rFont val="Arial"/>
        <family val="2"/>
      </rPr>
      <t>26</t>
    </r>
  </si>
  <si>
    <r>
      <t>Percentage of level 3 vocational students who entered applied generals</t>
    </r>
    <r>
      <rPr>
        <vertAlign val="superscript"/>
        <sz val="8"/>
        <rFont val="Arial"/>
        <family val="2"/>
      </rPr>
      <t>27</t>
    </r>
  </si>
  <si>
    <t>Number of trigger students for 'applied generals' - ignoring discounting</t>
  </si>
  <si>
    <t>Number of trigger students for 'tech levels' - ignoring discounting</t>
  </si>
  <si>
    <t>Merit</t>
  </si>
  <si>
    <t>Maths</t>
  </si>
  <si>
    <r>
      <t>APS at Key Stage 4</t>
    </r>
    <r>
      <rPr>
        <vertAlign val="superscript"/>
        <sz val="8"/>
        <color theme="1"/>
        <rFont val="Arial"/>
        <family val="2"/>
      </rPr>
      <t>18</t>
    </r>
  </si>
  <si>
    <r>
      <t>APS in Key Stage 4</t>
    </r>
    <r>
      <rPr>
        <vertAlign val="superscript"/>
        <sz val="8"/>
        <color theme="1"/>
        <rFont val="Arial"/>
        <family val="2"/>
      </rPr>
      <t>18</t>
    </r>
  </si>
  <si>
    <r>
      <rPr>
        <sz val="8"/>
        <rFont val="Arial"/>
        <family val="2"/>
      </rPr>
      <t>More information on 2018 tech level and applied general qualifications is available</t>
    </r>
    <r>
      <rPr>
        <u/>
        <sz val="8"/>
        <color theme="10"/>
        <rFont val="Arial"/>
        <family val="2"/>
      </rPr>
      <t xml:space="preserve"> here.</t>
    </r>
  </si>
  <si>
    <r>
      <t>All state-funded schools</t>
    </r>
    <r>
      <rPr>
        <b/>
        <vertAlign val="superscript"/>
        <sz val="8"/>
        <color theme="1"/>
        <rFont val="Arial"/>
        <family val="2"/>
      </rPr>
      <t>17</t>
    </r>
  </si>
  <si>
    <r>
      <t xml:space="preserve">  Local authority maintained mainstream schools</t>
    </r>
    <r>
      <rPr>
        <i/>
        <vertAlign val="superscript"/>
        <sz val="8"/>
        <color theme="1"/>
        <rFont val="Arial"/>
        <family val="2"/>
      </rPr>
      <t>18</t>
    </r>
  </si>
  <si>
    <r>
      <t xml:space="preserve">  Sponsored academies - mainstream</t>
    </r>
    <r>
      <rPr>
        <i/>
        <vertAlign val="superscript"/>
        <sz val="8"/>
        <color theme="1"/>
        <rFont val="Arial"/>
        <family val="2"/>
      </rPr>
      <t>19</t>
    </r>
  </si>
  <si>
    <r>
      <t xml:space="preserve">  Converter academies - mainstream</t>
    </r>
    <r>
      <rPr>
        <i/>
        <vertAlign val="superscript"/>
        <sz val="8"/>
        <color theme="1"/>
        <rFont val="Arial"/>
        <family val="2"/>
      </rPr>
      <t>20</t>
    </r>
  </si>
  <si>
    <r>
      <t xml:space="preserve">  Independent special schools </t>
    </r>
    <r>
      <rPr>
        <i/>
        <vertAlign val="superscript"/>
        <sz val="8"/>
        <color theme="1"/>
        <rFont val="Arial"/>
        <family val="2"/>
      </rPr>
      <t>21</t>
    </r>
  </si>
  <si>
    <r>
      <t xml:space="preserve">  Other FE sector colleges</t>
    </r>
    <r>
      <rPr>
        <i/>
        <vertAlign val="superscript"/>
        <sz val="8"/>
        <color theme="1"/>
        <rFont val="Arial"/>
        <family val="2"/>
      </rPr>
      <t>23</t>
    </r>
  </si>
  <si>
    <r>
      <t>State-funded schools and colleges</t>
    </r>
    <r>
      <rPr>
        <b/>
        <vertAlign val="superscript"/>
        <sz val="8"/>
        <color theme="1"/>
        <rFont val="Arial"/>
        <family val="2"/>
      </rPr>
      <t>24</t>
    </r>
  </si>
  <si>
    <r>
      <t>All schools and FE sector colleges</t>
    </r>
    <r>
      <rPr>
        <b/>
        <vertAlign val="superscript"/>
        <sz val="8"/>
        <color theme="1"/>
        <rFont val="Arial"/>
        <family val="2"/>
      </rPr>
      <t>25</t>
    </r>
  </si>
  <si>
    <r>
      <t>All schools</t>
    </r>
    <r>
      <rPr>
        <b/>
        <vertAlign val="superscript"/>
        <sz val="8"/>
        <color theme="1"/>
        <rFont val="Arial"/>
        <family val="2"/>
      </rPr>
      <t>22</t>
    </r>
  </si>
  <si>
    <r>
      <t xml:space="preserve">  Local authority maintained mainstream schools</t>
    </r>
    <r>
      <rPr>
        <i/>
        <vertAlign val="superscript"/>
        <sz val="8"/>
        <color theme="1"/>
        <rFont val="Arial"/>
        <family val="2"/>
      </rPr>
      <t>9</t>
    </r>
  </si>
  <si>
    <r>
      <t xml:space="preserve">  Sponsored academies - mainstream</t>
    </r>
    <r>
      <rPr>
        <i/>
        <vertAlign val="superscript"/>
        <sz val="8"/>
        <color theme="1"/>
        <rFont val="Arial"/>
        <family val="2"/>
      </rPr>
      <t>10</t>
    </r>
  </si>
  <si>
    <r>
      <t xml:space="preserve">  Converter academies - mainstream</t>
    </r>
    <r>
      <rPr>
        <i/>
        <vertAlign val="superscript"/>
        <sz val="8"/>
        <color theme="1"/>
        <rFont val="Arial"/>
        <family val="2"/>
      </rPr>
      <t>11</t>
    </r>
  </si>
  <si>
    <r>
      <t xml:space="preserve">  Independent special schools </t>
    </r>
    <r>
      <rPr>
        <i/>
        <vertAlign val="superscript"/>
        <sz val="8"/>
        <color theme="1"/>
        <rFont val="Arial"/>
        <family val="2"/>
      </rPr>
      <t>12</t>
    </r>
  </si>
  <si>
    <r>
      <t>All schools</t>
    </r>
    <r>
      <rPr>
        <b/>
        <vertAlign val="superscript"/>
        <sz val="8"/>
        <color theme="1"/>
        <rFont val="Arial"/>
        <family val="2"/>
      </rPr>
      <t>13</t>
    </r>
  </si>
  <si>
    <r>
      <t xml:space="preserve">  Other FE sector colleges</t>
    </r>
    <r>
      <rPr>
        <i/>
        <vertAlign val="superscript"/>
        <sz val="8"/>
        <color theme="1"/>
        <rFont val="Arial"/>
        <family val="2"/>
      </rPr>
      <t>14</t>
    </r>
  </si>
  <si>
    <r>
      <t>State-funded schools and colleges</t>
    </r>
    <r>
      <rPr>
        <b/>
        <vertAlign val="superscript"/>
        <sz val="8"/>
        <color theme="1"/>
        <rFont val="Arial"/>
        <family val="2"/>
      </rPr>
      <t>15</t>
    </r>
  </si>
  <si>
    <r>
      <t>All schools and FE sector colleges</t>
    </r>
    <r>
      <rPr>
        <b/>
        <vertAlign val="superscript"/>
        <sz val="8"/>
        <color theme="1"/>
        <rFont val="Arial"/>
        <family val="2"/>
      </rPr>
      <t>16</t>
    </r>
  </si>
  <si>
    <t>L2Merit+</t>
  </si>
  <si>
    <t/>
  </si>
  <si>
    <t>OLD</t>
  </si>
  <si>
    <t>NEW</t>
  </si>
  <si>
    <t xml:space="preserve">Figures for the total number of students may not match the sum of females and males, as not all institutions recorded the gender for every student. </t>
  </si>
  <si>
    <t>16. A level facilitating subjects are: biology, chemistry, physics, maths, further maths, geography, history, English literature, modern and classical languages. Refer to the Quality and Methodology document for more information on the AAB in facilitating subjects measure.</t>
  </si>
  <si>
    <t>GCSE Maths and other below level 3 maths qualification entries and results by qualification type, grade and gender</t>
  </si>
  <si>
    <t>Number of students who entered any level 3 vocational qualifications approved by section 96 (excluding applied generals)</t>
  </si>
  <si>
    <t>Number of students who entered any level 3 vocational qualifications approved by section 96 (excluding tech levels)</t>
  </si>
  <si>
    <r>
      <t>Applied general students</t>
    </r>
    <r>
      <rPr>
        <b/>
        <vertAlign val="superscript"/>
        <sz val="8"/>
        <color theme="1"/>
        <rFont val="Arial"/>
        <family val="2"/>
      </rPr>
      <t>8</t>
    </r>
  </si>
  <si>
    <t>1. Covers results achieved during all years of 16-18 study (up to three years, ie the 2016/17, 2017/18 or 2018/19 academic years).</t>
  </si>
  <si>
    <t xml:space="preserve">4. Number of institutions that had students at the end of Level 3 study in the 2018/19 academic year. </t>
  </si>
  <si>
    <t>27. This measure shows the number of students entering applied general qualifications which count in the 16 to 18 performance tables as a proportion of the total number of students entering any level 3 vocational qualification. The level 3 comparison group includes all level 3 vocational qualifications at least equivalent in size to one A level (minimum 325 guided learning hours), including those which are not approved to count in the 16 to 18 performance tables in 2018. It also excludes tech levels.</t>
  </si>
  <si>
    <r>
      <rPr>
        <sz val="8"/>
        <rFont val="Arial"/>
        <family val="2"/>
      </rPr>
      <t>More information on 2019 tech level and applied general qualifications is available</t>
    </r>
    <r>
      <rPr>
        <u/>
        <sz val="8"/>
        <color theme="10"/>
        <rFont val="Arial"/>
        <family val="2"/>
      </rPr>
      <t xml:space="preserve"> here.</t>
    </r>
  </si>
  <si>
    <t>Year: 2018/19 (provisional)</t>
  </si>
  <si>
    <t>-</t>
  </si>
  <si>
    <t>26. This measure shows the number of students entering tech level qualifications which count in the 16 to 18 performance tables as a proportion of the total number of students entering any level 3 vocational qualification. The level 3 comparison group includes all level 3 vocational qualifications at least equivalent in size to one A level (minimum 325 guided learning hours), including those which are not approved to count in the 16 to 18 performance tables in 2019. It also excludes applied generals.</t>
  </si>
  <si>
    <t>Source: 2018/19 16-18 attainment data (provisional)</t>
  </si>
  <si>
    <t>2. Covers GCSE English and other below level 3 English qualification examination entries and results for the 2018/19 academic year.</t>
  </si>
  <si>
    <t>3. Covers students aged 16, 17 or 18 at the start of the 2017/18 academic year, ie 31 August 2018.</t>
  </si>
  <si>
    <t xml:space="preserve">4. Number of institutions that had level 2 vocational students at the end of 16-18 study in the 2018/19 academic year. </t>
  </si>
  <si>
    <t>2. Covers GCSE Maths and other below level 3 Maths examination entries and results for the 2018/19 academic year.</t>
  </si>
  <si>
    <t>3. Covers students aged 16, 17 or 18 at the start of the 2017/18 academic year, ie 31 August 2018, regardless of their achievement in Maths at key stage 4.</t>
  </si>
  <si>
    <t>3. Covers students aged 16, 17 or 18 at the start of the 2018/19 academic year, ie 31 August 2018, regardless of their achievement in English at key stage 4.</t>
  </si>
  <si>
    <t>A level and other 16-18 results (provisional): 2018/19</t>
  </si>
  <si>
    <t>Published: 17th October 2019</t>
  </si>
  <si>
    <t>Crown copyright © 2019</t>
  </si>
  <si>
    <t>7. The third tranche of revised and decoupled AS/A level subjects include accounting, ancient history, classical civilisation, design and technology, electronics, environmental science, film studies, further mathematics, geology, government and politics, history of art (A level only), law, mathematics, media studies, modern foreign languages (Chinese, Italian, Russian), music technology, philosophy and statistics.</t>
  </si>
  <si>
    <t>6. The second tranche revised and decoupled AS/A level subjects include the ancient languages (classical Greek, Latin), dance, drama and theatre, geography, modern foreign languages (French, German, Spanish), music, physical education and religious studies.</t>
  </si>
  <si>
    <t>5. The first tranche revised and decoupled AS/A level subjects include art and design, biology, business, chemistry, computer science, economics, English literature, English language, English language and literature, history, physics, psychology and sociology.</t>
  </si>
  <si>
    <t>2. Covers students aged 16, 17 or 18 at the start of the 2018/19 academic year, ie 31 August 2018.</t>
  </si>
  <si>
    <t>1. Covers AS level examination results for the 2018/19 academic year.</t>
  </si>
  <si>
    <r>
      <t>Physical Education</t>
    </r>
    <r>
      <rPr>
        <vertAlign val="superscript"/>
        <sz val="8"/>
        <color indexed="8"/>
        <rFont val="Arial"/>
        <family val="2"/>
      </rPr>
      <t>6</t>
    </r>
  </si>
  <si>
    <r>
      <t>Music</t>
    </r>
    <r>
      <rPr>
        <vertAlign val="superscript"/>
        <sz val="8"/>
        <color indexed="8"/>
        <rFont val="Arial"/>
        <family val="2"/>
      </rPr>
      <t>6, 7</t>
    </r>
  </si>
  <si>
    <r>
      <t>Religious Studies</t>
    </r>
    <r>
      <rPr>
        <vertAlign val="superscript"/>
        <sz val="8"/>
        <color indexed="8"/>
        <rFont val="Arial"/>
        <family val="2"/>
      </rPr>
      <t>6</t>
    </r>
  </si>
  <si>
    <r>
      <t xml:space="preserve">  Classical Civilisation</t>
    </r>
    <r>
      <rPr>
        <i/>
        <vertAlign val="superscript"/>
        <sz val="8"/>
        <color indexed="8"/>
        <rFont val="Arial"/>
        <family val="2"/>
      </rPr>
      <t>7</t>
    </r>
  </si>
  <si>
    <r>
      <t xml:space="preserve">  Greek</t>
    </r>
    <r>
      <rPr>
        <i/>
        <vertAlign val="superscript"/>
        <sz val="8"/>
        <color indexed="8"/>
        <rFont val="Arial"/>
        <family val="2"/>
      </rPr>
      <t>6</t>
    </r>
  </si>
  <si>
    <r>
      <t xml:space="preserve">  Latin</t>
    </r>
    <r>
      <rPr>
        <i/>
        <vertAlign val="superscript"/>
        <sz val="8"/>
        <color indexed="8"/>
        <rFont val="Arial"/>
        <family val="2"/>
      </rPr>
      <t>6</t>
    </r>
  </si>
  <si>
    <r>
      <t xml:space="preserve">  Russian</t>
    </r>
    <r>
      <rPr>
        <i/>
        <vertAlign val="superscript"/>
        <sz val="8"/>
        <color indexed="8"/>
        <rFont val="Arial"/>
        <family val="2"/>
      </rPr>
      <t>7</t>
    </r>
  </si>
  <si>
    <r>
      <t xml:space="preserve">  Italian</t>
    </r>
    <r>
      <rPr>
        <i/>
        <vertAlign val="superscript"/>
        <sz val="8"/>
        <color indexed="8"/>
        <rFont val="Arial"/>
        <family val="2"/>
      </rPr>
      <t>7</t>
    </r>
  </si>
  <si>
    <r>
      <t xml:space="preserve">  Chinese</t>
    </r>
    <r>
      <rPr>
        <i/>
        <vertAlign val="superscript"/>
        <sz val="8"/>
        <color indexed="8"/>
        <rFont val="Arial"/>
        <family val="2"/>
      </rPr>
      <t>7</t>
    </r>
  </si>
  <si>
    <r>
      <t>Spanish</t>
    </r>
    <r>
      <rPr>
        <vertAlign val="superscript"/>
        <sz val="8"/>
        <color indexed="8"/>
        <rFont val="Arial"/>
        <family val="2"/>
      </rPr>
      <t>6</t>
    </r>
  </si>
  <si>
    <r>
      <t>German</t>
    </r>
    <r>
      <rPr>
        <vertAlign val="superscript"/>
        <sz val="8"/>
        <color indexed="8"/>
        <rFont val="Arial"/>
        <family val="2"/>
      </rPr>
      <t>6</t>
    </r>
  </si>
  <si>
    <r>
      <t>French</t>
    </r>
    <r>
      <rPr>
        <vertAlign val="superscript"/>
        <sz val="8"/>
        <color indexed="8"/>
        <rFont val="Arial"/>
        <family val="2"/>
      </rPr>
      <t>6</t>
    </r>
  </si>
  <si>
    <r>
      <t>Media /Film / TV studies</t>
    </r>
    <r>
      <rPr>
        <vertAlign val="superscript"/>
        <sz val="8"/>
        <rFont val="Arial"/>
        <family val="2"/>
      </rPr>
      <t>7</t>
    </r>
  </si>
  <si>
    <r>
      <t>Drama</t>
    </r>
    <r>
      <rPr>
        <vertAlign val="superscript"/>
        <sz val="8"/>
        <rFont val="Arial"/>
        <family val="2"/>
      </rPr>
      <t>6</t>
    </r>
  </si>
  <si>
    <r>
      <t>Art and design</t>
    </r>
    <r>
      <rPr>
        <vertAlign val="superscript"/>
        <sz val="8"/>
        <rFont val="Arial"/>
        <family val="2"/>
      </rPr>
      <t>5</t>
    </r>
  </si>
  <si>
    <r>
      <t>Other social studies</t>
    </r>
    <r>
      <rPr>
        <vertAlign val="superscript"/>
        <sz val="8"/>
        <color indexed="8"/>
        <rFont val="Arial"/>
        <family val="2"/>
      </rPr>
      <t>7</t>
    </r>
  </si>
  <si>
    <r>
      <t>Sociology</t>
    </r>
    <r>
      <rPr>
        <vertAlign val="superscript"/>
        <sz val="8"/>
        <color indexed="8"/>
        <rFont val="Arial"/>
        <family val="2"/>
      </rPr>
      <t>5</t>
    </r>
  </si>
  <si>
    <r>
      <t>Psychology</t>
    </r>
    <r>
      <rPr>
        <vertAlign val="superscript"/>
        <sz val="8"/>
        <color indexed="8"/>
        <rFont val="Arial"/>
        <family val="2"/>
      </rPr>
      <t>5</t>
    </r>
  </si>
  <si>
    <r>
      <t>Law</t>
    </r>
    <r>
      <rPr>
        <vertAlign val="superscript"/>
        <sz val="8"/>
        <color indexed="8"/>
        <rFont val="Arial"/>
        <family val="2"/>
      </rPr>
      <t>7</t>
    </r>
  </si>
  <si>
    <r>
      <t>History</t>
    </r>
    <r>
      <rPr>
        <vertAlign val="superscript"/>
        <sz val="8"/>
        <color indexed="8"/>
        <rFont val="Arial"/>
        <family val="2"/>
      </rPr>
      <t>5, 7</t>
    </r>
  </si>
  <si>
    <r>
      <t>Government and Politics</t>
    </r>
    <r>
      <rPr>
        <vertAlign val="superscript"/>
        <sz val="8"/>
        <color indexed="8"/>
        <rFont val="Arial"/>
        <family val="2"/>
      </rPr>
      <t>7</t>
    </r>
  </si>
  <si>
    <r>
      <t>Geography</t>
    </r>
    <r>
      <rPr>
        <vertAlign val="superscript"/>
        <sz val="8"/>
        <color indexed="8"/>
        <rFont val="Arial"/>
        <family val="2"/>
      </rPr>
      <t>6</t>
    </r>
  </si>
  <si>
    <r>
      <t>Economics</t>
    </r>
    <r>
      <rPr>
        <vertAlign val="superscript"/>
        <sz val="8"/>
        <color indexed="8"/>
        <rFont val="Arial"/>
        <family val="2"/>
      </rPr>
      <t>5</t>
    </r>
  </si>
  <si>
    <r>
      <t>Business Studies</t>
    </r>
    <r>
      <rPr>
        <vertAlign val="superscript"/>
        <sz val="8"/>
        <color indexed="8"/>
        <rFont val="Arial"/>
        <family val="2"/>
      </rPr>
      <t>5</t>
    </r>
  </si>
  <si>
    <r>
      <t>Accounting and Finance</t>
    </r>
    <r>
      <rPr>
        <vertAlign val="superscript"/>
        <sz val="8"/>
        <color indexed="8"/>
        <rFont val="Arial"/>
        <family val="2"/>
      </rPr>
      <t>7</t>
    </r>
  </si>
  <si>
    <r>
      <t>Computing</t>
    </r>
    <r>
      <rPr>
        <vertAlign val="superscript"/>
        <sz val="8"/>
        <color indexed="8"/>
        <rFont val="Arial"/>
        <family val="2"/>
      </rPr>
      <t>5</t>
    </r>
  </si>
  <si>
    <r>
      <t>Design and Technology</t>
    </r>
    <r>
      <rPr>
        <vertAlign val="superscript"/>
        <sz val="8"/>
        <color indexed="8"/>
        <rFont val="Arial"/>
        <family val="2"/>
      </rPr>
      <t>7</t>
    </r>
  </si>
  <si>
    <r>
      <t xml:space="preserve">  English language and literature</t>
    </r>
    <r>
      <rPr>
        <i/>
        <vertAlign val="superscript"/>
        <sz val="8"/>
        <color indexed="8"/>
        <rFont val="Arial"/>
        <family val="2"/>
      </rPr>
      <t>5</t>
    </r>
  </si>
  <si>
    <r>
      <t xml:space="preserve">  English language</t>
    </r>
    <r>
      <rPr>
        <i/>
        <vertAlign val="superscript"/>
        <sz val="8"/>
        <color indexed="8"/>
        <rFont val="Arial"/>
        <family val="2"/>
      </rPr>
      <t>5</t>
    </r>
  </si>
  <si>
    <r>
      <t xml:space="preserve">  English literature</t>
    </r>
    <r>
      <rPr>
        <b/>
        <i/>
        <vertAlign val="superscript"/>
        <sz val="8"/>
        <color indexed="8"/>
        <rFont val="Arial"/>
        <family val="2"/>
      </rPr>
      <t>5</t>
    </r>
  </si>
  <si>
    <r>
      <t>Further maths</t>
    </r>
    <r>
      <rPr>
        <vertAlign val="superscript"/>
        <sz val="8"/>
        <color indexed="8"/>
        <rFont val="Arial"/>
        <family val="2"/>
      </rPr>
      <t>7</t>
    </r>
  </si>
  <si>
    <t xml:space="preserve">  Other maths</t>
  </si>
  <si>
    <t xml:space="preserve">  Use of maths</t>
  </si>
  <si>
    <t xml:space="preserve">  Pure maths</t>
  </si>
  <si>
    <t xml:space="preserve">  Maths</t>
  </si>
  <si>
    <r>
      <t>Maths</t>
    </r>
    <r>
      <rPr>
        <vertAlign val="superscript"/>
        <sz val="8"/>
        <color indexed="8"/>
        <rFont val="Arial"/>
        <family val="2"/>
      </rPr>
      <t>7</t>
    </r>
  </si>
  <si>
    <r>
      <t>Other Science</t>
    </r>
    <r>
      <rPr>
        <vertAlign val="superscript"/>
        <sz val="8"/>
        <color indexed="8"/>
        <rFont val="Arial"/>
        <family val="2"/>
      </rPr>
      <t>7</t>
    </r>
  </si>
  <si>
    <r>
      <t>Physics</t>
    </r>
    <r>
      <rPr>
        <vertAlign val="superscript"/>
        <sz val="8"/>
        <color indexed="8"/>
        <rFont val="Arial"/>
        <family val="2"/>
      </rPr>
      <t>5</t>
    </r>
  </si>
  <si>
    <r>
      <t>Chemistry</t>
    </r>
    <r>
      <rPr>
        <vertAlign val="superscript"/>
        <sz val="8"/>
        <color indexed="8"/>
        <rFont val="Arial"/>
        <family val="2"/>
      </rPr>
      <t>5</t>
    </r>
  </si>
  <si>
    <r>
      <t>Biology</t>
    </r>
    <r>
      <rPr>
        <vertAlign val="superscript"/>
        <sz val="8"/>
        <color indexed="8"/>
        <rFont val="Arial"/>
        <family val="2"/>
      </rPr>
      <t>5</t>
    </r>
  </si>
  <si>
    <r>
      <t xml:space="preserve">More information on 2019 applied general and tech level qualifications is available </t>
    </r>
    <r>
      <rPr>
        <u/>
        <sz val="8"/>
        <color theme="4" tint="-0.249977111117893"/>
        <rFont val="Arial"/>
        <family val="2"/>
      </rPr>
      <t>here</t>
    </r>
    <r>
      <rPr>
        <sz val="8"/>
        <color theme="1"/>
        <rFont val="Arial"/>
        <family val="2"/>
      </rPr>
      <t>.</t>
    </r>
  </si>
  <si>
    <t>. indicates qualifications not available</t>
  </si>
  <si>
    <r>
      <rPr>
        <sz val="8"/>
        <color theme="1"/>
        <rFont val="Arial"/>
        <family val="2"/>
      </rPr>
      <t>3. More information about Ofqual sector subject area can be found</t>
    </r>
    <r>
      <rPr>
        <u/>
        <sz val="8"/>
        <color theme="10"/>
        <rFont val="Arial"/>
        <family val="2"/>
      </rPr>
      <t xml:space="preserve"> here</t>
    </r>
  </si>
  <si>
    <t>1. Covers applied general and tech level qualification entries for the 2018/19 academic year.</t>
  </si>
  <si>
    <t>15.5 Law and legal services</t>
  </si>
  <si>
    <t>15.4 Marketing and sales</t>
  </si>
  <si>
    <t>15.3 Business management</t>
  </si>
  <si>
    <t>15.2 Administration</t>
  </si>
  <si>
    <t>15.1 Accounting and finance</t>
  </si>
  <si>
    <t>15 - Business, Administration, Finance and Law</t>
  </si>
  <si>
    <t>11.2 Sociology and social policy</t>
  </si>
  <si>
    <t>11 - Social Sciences</t>
  </si>
  <si>
    <t>09.3 Media and communication</t>
  </si>
  <si>
    <t>09.2 Crafts, creative arts and design</t>
  </si>
  <si>
    <t>09.1 Performing arts</t>
  </si>
  <si>
    <t>9 - Arts, Media and Publishing</t>
  </si>
  <si>
    <t>08.2 Travel and tourism</t>
  </si>
  <si>
    <t>08.1 Sport, leisure and recreation</t>
  </si>
  <si>
    <t>8 - Leisure, Travel and Tourism</t>
  </si>
  <si>
    <t>07.4 Hospitality and catering</t>
  </si>
  <si>
    <t>07.3 Service enterprises</t>
  </si>
  <si>
    <t>7 - Retail and Commercial Enterprise</t>
  </si>
  <si>
    <t>06.1 ICT practitioners</t>
  </si>
  <si>
    <t>6 - Information and Communication Technology (ICT)</t>
  </si>
  <si>
    <t>05.2 Building and construction</t>
  </si>
  <si>
    <t>5 - Construction, Planning and the Built Environment</t>
  </si>
  <si>
    <t>04.3 Transportation operations and maintenance</t>
  </si>
  <si>
    <t>04.1 Engineering</t>
  </si>
  <si>
    <t>4 - Engineering and Manufacturing Technologies</t>
  </si>
  <si>
    <t>03.3 Animal care and veterinary science</t>
  </si>
  <si>
    <t>03.2 Horticulture and forestry</t>
  </si>
  <si>
    <t>03.1 Agriculture</t>
  </si>
  <si>
    <t>3 - Agriculture, Horticulture and Animal Care</t>
  </si>
  <si>
    <t>02.2 Mathematics and statistics</t>
  </si>
  <si>
    <t>02.1 Science</t>
  </si>
  <si>
    <t>2 - Science and Mathematics</t>
  </si>
  <si>
    <t>01.5 Child development and well-being</t>
  </si>
  <si>
    <t>01.3 Health and social care</t>
  </si>
  <si>
    <t>1 - Health, Public Services and Care</t>
  </si>
  <si>
    <r>
      <t>Ofqual sector subject area</t>
    </r>
    <r>
      <rPr>
        <b/>
        <vertAlign val="superscript"/>
        <sz val="9"/>
        <color theme="1"/>
        <rFont val="Arial"/>
        <family val="2"/>
      </rPr>
      <t>3</t>
    </r>
  </si>
  <si>
    <t>Tech level</t>
  </si>
  <si>
    <t>Applied general</t>
  </si>
  <si>
    <r>
      <t xml:space="preserve">More information on 2019 tech certificate qualifications is available </t>
    </r>
    <r>
      <rPr>
        <u/>
        <sz val="8"/>
        <color theme="4" tint="-0.249977111117893"/>
        <rFont val="Arial"/>
        <family val="2"/>
      </rPr>
      <t>here</t>
    </r>
    <r>
      <rPr>
        <sz val="8"/>
        <color theme="1"/>
        <rFont val="Arial"/>
        <family val="2"/>
      </rPr>
      <t>.</t>
    </r>
  </si>
  <si>
    <t>Qualification grades are not provided as the tech certificate qualifications shown in this table have different sizes and grade structures.</t>
  </si>
  <si>
    <r>
      <rPr>
        <sz val="8"/>
        <color theme="1"/>
        <rFont val="Arial"/>
        <family val="2"/>
      </rPr>
      <t xml:space="preserve">3. More information about Ofqual sector subject area can be found </t>
    </r>
    <r>
      <rPr>
        <u/>
        <sz val="8"/>
        <color theme="10"/>
        <rFont val="Arial"/>
        <family val="2"/>
      </rPr>
      <t>here.</t>
    </r>
  </si>
  <si>
    <t>1. Covers tech certificate entries for the 2018/19 academic year. In previous years this table included data on a wider categorisation of level 2 vocational qualifications. More information can be found in  'technical guide' document.</t>
  </si>
  <si>
    <t>07.1 Retailing and wholesaling</t>
  </si>
  <si>
    <t>01.1 Medicine and Dentistry</t>
  </si>
  <si>
    <t>Technical certificate</t>
  </si>
  <si>
    <t>4. As part of ongoing reforms, AS qualifications are being separated (“decoupled”) from A levels so that their marks do not count towards the A level and they become stand-alone qualifications. The first tranche AS and A levels have been taught in schools and colleges in England from September 2015, meaning the first results for the new AS levels were awarded in 2016, and the first results for new A levels were awarded in 2017. The second tranche reformed subjects have been taught from September 2016, with the first results for new AS levels awarded in 2017 and the first results for new A levels awarded in 2018. The third tranche reformed subjects have been taught from September 2017, with the first results for new AS levels awarded in 2018. Further subjects will be introduced over the following year.</t>
  </si>
  <si>
    <t>2. Covers students aged 16 at the start of the academic year, ie 31 August 2017 or 31 August 2018</t>
  </si>
  <si>
    <t>1. Covers AS level examination results in the revised and decoupled subjects for the 2017/18 and 2018/19 academic years.</t>
  </si>
  <si>
    <t xml:space="preserve">Source: 2017/18 16-18 attainment data (provisonal) </t>
  </si>
  <si>
    <t>ALL decoupled subjects in tranche 3</t>
  </si>
  <si>
    <t>Classical Civilisation</t>
  </si>
  <si>
    <t>Russian</t>
  </si>
  <si>
    <t>Italian</t>
  </si>
  <si>
    <t>Chinese</t>
  </si>
  <si>
    <t>Media/Film/Television Studies</t>
  </si>
  <si>
    <t>Other Social Studies</t>
  </si>
  <si>
    <t>Further maths</t>
  </si>
  <si>
    <t>2018/19 (provisional)</t>
  </si>
  <si>
    <t>2017/18 (provisional)</t>
  </si>
  <si>
    <t>Year: 2017/18 (provisional) and 2018/19 (provisional)</t>
  </si>
  <si>
    <r>
      <t>Table 3b male: Decoupled AS level results</t>
    </r>
    <r>
      <rPr>
        <b/>
        <vertAlign val="superscript"/>
        <sz val="9"/>
        <rFont val="Arial"/>
        <family val="2"/>
      </rPr>
      <t>1</t>
    </r>
    <r>
      <rPr>
        <b/>
        <sz val="9"/>
        <rFont val="Arial"/>
        <family val="2"/>
      </rPr>
      <t xml:space="preserve"> of 16 year old male students</t>
    </r>
    <r>
      <rPr>
        <b/>
        <vertAlign val="superscript"/>
        <sz val="9"/>
        <rFont val="Arial"/>
        <family val="2"/>
      </rPr>
      <t>2</t>
    </r>
    <r>
      <rPr>
        <b/>
        <sz val="9"/>
        <rFont val="Arial"/>
        <family val="2"/>
      </rPr>
      <t xml:space="preserve"> by subject and grade</t>
    </r>
  </si>
  <si>
    <r>
      <rPr>
        <sz val="8"/>
        <color theme="1"/>
        <rFont val="Arial"/>
        <family val="2"/>
      </rPr>
      <t>5. Facilitating A level subjects are: biology, chemistry, physics, maths, further maths, geography, history, English literature, modern and classical languages. For list of qualification numbers for facilitating subjects, see</t>
    </r>
    <r>
      <rPr>
        <u/>
        <sz val="8"/>
        <color theme="10"/>
        <rFont val="Arial"/>
        <family val="2"/>
      </rPr>
      <t xml:space="preserve"> 'technical guide'</t>
    </r>
  </si>
  <si>
    <t>2. Covers students aged 16, 17 or 18 at the start of the relevant academic year, ie 31 August 2018.</t>
  </si>
  <si>
    <t>1. Covers A level examination results for the 2018/19 academic year.</t>
  </si>
  <si>
    <r>
      <t>Table 2a females: A level</t>
    </r>
    <r>
      <rPr>
        <b/>
        <vertAlign val="superscript"/>
        <sz val="9"/>
        <rFont val="Arial"/>
        <family val="2"/>
      </rPr>
      <t xml:space="preserve"> </t>
    </r>
    <r>
      <rPr>
        <b/>
        <sz val="9"/>
        <rFont val="Arial"/>
        <family val="2"/>
      </rPr>
      <t>results</t>
    </r>
    <r>
      <rPr>
        <b/>
        <vertAlign val="superscript"/>
        <sz val="9"/>
        <rFont val="Arial"/>
        <family val="2"/>
      </rPr>
      <t>1</t>
    </r>
    <r>
      <rPr>
        <b/>
        <sz val="9"/>
        <rFont val="Arial"/>
        <family val="2"/>
      </rPr>
      <t xml:space="preserve"> of female students aged 16-18</t>
    </r>
    <r>
      <rPr>
        <b/>
        <vertAlign val="superscript"/>
        <sz val="9"/>
        <rFont val="Arial"/>
        <family val="2"/>
      </rPr>
      <t>2</t>
    </r>
    <r>
      <rPr>
        <b/>
        <sz val="9"/>
        <rFont val="Arial"/>
        <family val="2"/>
      </rPr>
      <t xml:space="preserve"> by subject and grade</t>
    </r>
  </si>
  <si>
    <r>
      <t>Table 2a males: A level</t>
    </r>
    <r>
      <rPr>
        <b/>
        <vertAlign val="superscript"/>
        <sz val="9"/>
        <rFont val="Arial"/>
        <family val="2"/>
      </rPr>
      <t xml:space="preserve"> </t>
    </r>
    <r>
      <rPr>
        <b/>
        <sz val="9"/>
        <rFont val="Arial"/>
        <family val="2"/>
      </rPr>
      <t>results</t>
    </r>
    <r>
      <rPr>
        <b/>
        <vertAlign val="superscript"/>
        <sz val="9"/>
        <rFont val="Arial"/>
        <family val="2"/>
      </rPr>
      <t>1</t>
    </r>
    <r>
      <rPr>
        <b/>
        <sz val="9"/>
        <rFont val="Arial"/>
        <family val="2"/>
      </rPr>
      <t xml:space="preserve"> of male students aged 16-18</t>
    </r>
    <r>
      <rPr>
        <b/>
        <vertAlign val="superscript"/>
        <sz val="9"/>
        <rFont val="Arial"/>
        <family val="2"/>
      </rPr>
      <t>2</t>
    </r>
    <r>
      <rPr>
        <b/>
        <sz val="9"/>
        <rFont val="Arial"/>
        <family val="2"/>
      </rPr>
      <t xml:space="preserve"> by subject and grade</t>
    </r>
  </si>
  <si>
    <t>1. Covers A level examination entries in the decoupled subjects for 2017/18 and 2018/19 academic years.</t>
  </si>
  <si>
    <t>2. Covers students aged 17 at the start of the academic year, ie 31 August 2017 or 31 August 2018.</t>
  </si>
  <si>
    <t xml:space="preserve">4. As part of ongoing reforms, AS qualifications are being separated (“decoupled”) from A levels so that their marks do not count towards the A level and they become stand-alone qualifications. The first tranche AS and A levels have been taught in schools and colleges in England from September 2015, meaning the first results for the new AS levels were awarded in 2016, and the first results for new A levels were awarded in 2017. The second tranche reformed subjects have been taught from September 2016, with the first results for new AS levels awarded in 2017 and the first results for new A levels awarded in 2018. Tranche 3 subjects were first taught from Sept 2017, and AS Level results available from Summer 2018, A-Level results from Summer 2019. </t>
  </si>
  <si>
    <r>
      <t>Table 2b female: Decoupled A level results</t>
    </r>
    <r>
      <rPr>
        <b/>
        <vertAlign val="superscript"/>
        <sz val="9"/>
        <rFont val="Arial"/>
        <family val="2"/>
      </rPr>
      <t>1</t>
    </r>
    <r>
      <rPr>
        <b/>
        <sz val="9"/>
        <rFont val="Arial"/>
        <family val="2"/>
      </rPr>
      <t xml:space="preserve"> of all 17 year old female students</t>
    </r>
    <r>
      <rPr>
        <b/>
        <vertAlign val="superscript"/>
        <sz val="9"/>
        <rFont val="Arial"/>
        <family val="2"/>
      </rPr>
      <t>2</t>
    </r>
    <r>
      <rPr>
        <b/>
        <sz val="9"/>
        <rFont val="Arial"/>
        <family val="2"/>
      </rPr>
      <t xml:space="preserve"> by subject and grade</t>
    </r>
  </si>
  <si>
    <r>
      <t>Table 2b male: Decoupled A level results</t>
    </r>
    <r>
      <rPr>
        <b/>
        <vertAlign val="superscript"/>
        <sz val="9"/>
        <rFont val="Arial"/>
        <family val="2"/>
      </rPr>
      <t>1</t>
    </r>
    <r>
      <rPr>
        <b/>
        <sz val="9"/>
        <rFont val="Arial"/>
        <family val="2"/>
      </rPr>
      <t xml:space="preserve"> of all 17 year old male students</t>
    </r>
    <r>
      <rPr>
        <b/>
        <vertAlign val="superscript"/>
        <sz val="9"/>
        <rFont val="Arial"/>
        <family val="2"/>
      </rPr>
      <t>2</t>
    </r>
    <r>
      <rPr>
        <b/>
        <sz val="9"/>
        <rFont val="Arial"/>
        <family val="2"/>
      </rPr>
      <t xml:space="preserve"> by subject and grade</t>
    </r>
  </si>
  <si>
    <t xml:space="preserve">3. The total number of institutions that have students aged 16-18 who entered A level exams in the 2018/19 academic year. </t>
  </si>
  <si>
    <t xml:space="preserve">Non-selective schools in highly selective areas: covers non-selective schools in local authorities where 25% or more of state-funded secondary places are in state-funded selective schools (note: there are 12 local authorities in the 2018/19 academic year) </t>
  </si>
  <si>
    <t>Selective institution status:</t>
  </si>
  <si>
    <t>In this release we are moving to an alternative classification of admission basis, which is expected to be a more accurate reflection of the current admissions basis of a school. For more information, see the quality and methodology document.</t>
  </si>
  <si>
    <t>5. Covers selective schools, non-selective schools in highly selective areas, Non-selective schools in other areas (inc. areas with low selection) and unknown selective status. Figures for unknown selective status are not shown in the table, therefore the numbers of students do not sum to totals.</t>
  </si>
  <si>
    <r>
      <t>4.</t>
    </r>
    <r>
      <rPr>
        <vertAlign val="superscript"/>
        <sz val="8"/>
        <rFont val="Arial"/>
        <family val="2"/>
      </rPr>
      <t xml:space="preserve"> </t>
    </r>
    <r>
      <rPr>
        <sz val="8"/>
        <rFont val="Arial"/>
        <family val="2"/>
      </rPr>
      <t>Includes ungraded, no award (absent/declined) and pending.</t>
    </r>
  </si>
  <si>
    <t>non-selective schools in other areas (inc. areas with low selection)</t>
  </si>
  <si>
    <t xml:space="preserve">    of which:</t>
  </si>
  <si>
    <r>
      <t>All male students at state-funded schools</t>
    </r>
    <r>
      <rPr>
        <b/>
        <vertAlign val="superscript"/>
        <sz val="8"/>
        <color indexed="8"/>
        <rFont val="Arial"/>
        <family val="2"/>
      </rPr>
      <t>5</t>
    </r>
  </si>
  <si>
    <r>
      <t>All female students at state-funded schools</t>
    </r>
    <r>
      <rPr>
        <b/>
        <vertAlign val="superscript"/>
        <sz val="8"/>
        <color indexed="8"/>
        <rFont val="Arial"/>
        <family val="2"/>
      </rPr>
      <t>5</t>
    </r>
  </si>
  <si>
    <r>
      <t>All students at state-funded schools</t>
    </r>
    <r>
      <rPr>
        <b/>
        <vertAlign val="superscript"/>
        <sz val="8"/>
        <color indexed="8"/>
        <rFont val="Arial"/>
        <family val="2"/>
      </rPr>
      <t>5</t>
    </r>
  </si>
  <si>
    <t>Selective institution status / gender</t>
  </si>
  <si>
    <r>
      <t xml:space="preserve">Number of institutions </t>
    </r>
    <r>
      <rPr>
        <vertAlign val="superscript"/>
        <sz val="8"/>
        <color indexed="8"/>
        <rFont val="Arial"/>
        <family val="2"/>
      </rPr>
      <t>3</t>
    </r>
  </si>
  <si>
    <r>
      <t>Table 2d: A level results</t>
    </r>
    <r>
      <rPr>
        <b/>
        <vertAlign val="superscript"/>
        <sz val="9"/>
        <rFont val="Arial"/>
        <family val="2"/>
      </rPr>
      <t>1</t>
    </r>
    <r>
      <rPr>
        <b/>
        <sz val="9"/>
        <rFont val="Arial"/>
        <family val="2"/>
      </rPr>
      <t xml:space="preserve"> of state-funded school students aged 16-18</t>
    </r>
    <r>
      <rPr>
        <b/>
        <vertAlign val="superscript"/>
        <sz val="9"/>
        <rFont val="Arial"/>
        <family val="2"/>
      </rPr>
      <t>2</t>
    </r>
    <r>
      <rPr>
        <b/>
        <sz val="9"/>
        <rFont val="Arial"/>
        <family val="2"/>
      </rPr>
      <t xml:space="preserve"> by selective institution status, grade and gender</t>
    </r>
  </si>
  <si>
    <t>3. Information, Communication and Technology</t>
  </si>
  <si>
    <t xml:space="preserve">2. From September 2017, the A/AS level subject Computing has been replaced by Computer Science as result of A level reform. </t>
  </si>
  <si>
    <t>1.From September 2015, the revised A level computer science replaced the legacy Computing which include Computing, Computer science and Software Systems Development.</t>
  </si>
  <si>
    <t>Critical Thinking</t>
  </si>
  <si>
    <t>Dance</t>
  </si>
  <si>
    <t>Music Technology</t>
  </si>
  <si>
    <t>Sanskrit</t>
  </si>
  <si>
    <t>Classics</t>
  </si>
  <si>
    <t>Classical Arabic</t>
  </si>
  <si>
    <t>Biblical Hebrew</t>
  </si>
  <si>
    <t>Ancient History</t>
  </si>
  <si>
    <t>Other Classical Studies</t>
  </si>
  <si>
    <t xml:space="preserve">Classical Civilisation </t>
  </si>
  <si>
    <t>Welsh: Second Language</t>
  </si>
  <si>
    <t>Welsh: First Language</t>
  </si>
  <si>
    <t>Urdu</t>
  </si>
  <si>
    <t>Turkish</t>
  </si>
  <si>
    <t>Portuguese</t>
  </si>
  <si>
    <t>Polish</t>
  </si>
  <si>
    <t>Persian</t>
  </si>
  <si>
    <t>Panjabi</t>
  </si>
  <si>
    <t>Modern Hebrew</t>
  </si>
  <si>
    <t>Japanese</t>
  </si>
  <si>
    <t>Irish</t>
  </si>
  <si>
    <t>Gujarati</t>
  </si>
  <si>
    <t>Dutch</t>
  </si>
  <si>
    <t>Bengali</t>
  </si>
  <si>
    <t>Arabic</t>
  </si>
  <si>
    <t>Creative Writing</t>
  </si>
  <si>
    <t>Other Communication Studies</t>
  </si>
  <si>
    <t>Performance Studies</t>
  </si>
  <si>
    <t>Moving Image Arts</t>
  </si>
  <si>
    <t>Media Studies</t>
  </si>
  <si>
    <t>Film Studies</t>
  </si>
  <si>
    <t>Communication Studies</t>
  </si>
  <si>
    <t>Communication and Culture</t>
  </si>
  <si>
    <t>Drama &amp; Theatre Studies</t>
  </si>
  <si>
    <t>3D Design</t>
  </si>
  <si>
    <t>Textiles</t>
  </si>
  <si>
    <t>Photography</t>
  </si>
  <si>
    <t>History of Art</t>
  </si>
  <si>
    <t>Graphic Design</t>
  </si>
  <si>
    <t>Fine Art</t>
  </si>
  <si>
    <t>Critical Studies</t>
  </si>
  <si>
    <t>Philosophy</t>
  </si>
  <si>
    <t>Humanities</t>
  </si>
  <si>
    <t>European Studies</t>
  </si>
  <si>
    <t>Citizenship Studies</t>
  </si>
  <si>
    <t>Archaeology</t>
  </si>
  <si>
    <t>Anthropology</t>
  </si>
  <si>
    <t>Economic and Social History</t>
  </si>
  <si>
    <t>Political Studies</t>
  </si>
  <si>
    <t>Global Development</t>
  </si>
  <si>
    <t>Business</t>
  </si>
  <si>
    <t>Accounting</t>
  </si>
  <si>
    <t>Nutrition and Food Science</t>
  </si>
  <si>
    <r>
      <t>ICT</t>
    </r>
    <r>
      <rPr>
        <vertAlign val="superscript"/>
        <sz val="11"/>
        <rFont val="Arial"/>
        <family val="2"/>
      </rPr>
      <t>3</t>
    </r>
  </si>
  <si>
    <t>Software Systems Development</t>
  </si>
  <si>
    <r>
      <t>Computer Science</t>
    </r>
    <r>
      <rPr>
        <vertAlign val="superscript"/>
        <sz val="11"/>
        <rFont val="Arial"/>
        <family val="2"/>
      </rPr>
      <t>1,2</t>
    </r>
  </si>
  <si>
    <t>Product Design</t>
  </si>
  <si>
    <t>Systems &amp; Control</t>
  </si>
  <si>
    <t>Textiles Product Design</t>
  </si>
  <si>
    <t>English Language &amp; Literature</t>
  </si>
  <si>
    <t>English Language</t>
  </si>
  <si>
    <t>English Literature</t>
  </si>
  <si>
    <t xml:space="preserve">Other Maths </t>
  </si>
  <si>
    <t>Other maths</t>
  </si>
  <si>
    <t>Use of Maths</t>
  </si>
  <si>
    <t>Use of maths</t>
  </si>
  <si>
    <t>Statistics</t>
  </si>
  <si>
    <t>Pure maths</t>
  </si>
  <si>
    <t>Science for Public Understanding</t>
  </si>
  <si>
    <t>Science and Technology in Society</t>
  </si>
  <si>
    <t>Science</t>
  </si>
  <si>
    <t>Geology</t>
  </si>
  <si>
    <t>Environmental Science</t>
  </si>
  <si>
    <t>Electronics</t>
  </si>
  <si>
    <t>Subjects included</t>
  </si>
  <si>
    <t>Subject group</t>
  </si>
  <si>
    <t>This table provides information on the subject groups shown in tables 2a, 2b, 3a and 3b</t>
  </si>
  <si>
    <t>A level and AS level subjects</t>
  </si>
  <si>
    <t>6a</t>
  </si>
  <si>
    <t>6b</t>
  </si>
  <si>
    <r>
      <t>Table 4: Applied general and tech level</t>
    </r>
    <r>
      <rPr>
        <b/>
        <vertAlign val="superscript"/>
        <sz val="9"/>
        <color theme="1"/>
        <rFont val="Arial"/>
        <family val="2"/>
      </rPr>
      <t xml:space="preserve"> </t>
    </r>
    <r>
      <rPr>
        <b/>
        <sz val="9"/>
        <color theme="1"/>
        <rFont val="Arial"/>
        <family val="2"/>
      </rPr>
      <t>entries</t>
    </r>
    <r>
      <rPr>
        <b/>
        <vertAlign val="superscript"/>
        <sz val="9"/>
        <color theme="1"/>
        <rFont val="Arial"/>
        <family val="2"/>
      </rPr>
      <t xml:space="preserve">1 </t>
    </r>
    <r>
      <rPr>
        <b/>
        <sz val="9"/>
        <color theme="1"/>
        <rFont val="Arial"/>
        <family val="2"/>
      </rPr>
      <t>of students aged 16-18</t>
    </r>
    <r>
      <rPr>
        <b/>
        <vertAlign val="superscript"/>
        <sz val="9"/>
        <color theme="1"/>
        <rFont val="Arial"/>
        <family val="2"/>
      </rPr>
      <t>2</t>
    </r>
    <r>
      <rPr>
        <b/>
        <sz val="9"/>
        <color theme="1"/>
        <rFont val="Arial"/>
        <family val="2"/>
      </rPr>
      <t xml:space="preserve"> by subject and gender</t>
    </r>
  </si>
  <si>
    <t>D+</t>
  </si>
  <si>
    <t>B+</t>
  </si>
  <si>
    <t>D-</t>
  </si>
  <si>
    <t>L1Dist+</t>
  </si>
  <si>
    <r>
      <t>Table 6a: GCSE English and other below level 3 English qualification</t>
    </r>
    <r>
      <rPr>
        <b/>
        <vertAlign val="superscript"/>
        <sz val="9"/>
        <rFont val="Arial"/>
        <family val="2"/>
      </rPr>
      <t>1</t>
    </r>
    <r>
      <rPr>
        <b/>
        <sz val="9"/>
        <rFont val="Arial"/>
        <family val="2"/>
      </rPr>
      <t xml:space="preserve"> entries and results</t>
    </r>
    <r>
      <rPr>
        <b/>
        <vertAlign val="superscript"/>
        <sz val="9"/>
        <rFont val="Arial"/>
        <family val="2"/>
      </rPr>
      <t>2,3</t>
    </r>
    <r>
      <rPr>
        <b/>
        <sz val="9"/>
        <rFont val="Arial"/>
        <family val="2"/>
      </rPr>
      <t xml:space="preserve"> by qualification type, grade and gender</t>
    </r>
  </si>
  <si>
    <r>
      <t>Table 6b: GCSE Maths and other below level 3 Maths qualification</t>
    </r>
    <r>
      <rPr>
        <b/>
        <vertAlign val="superscript"/>
        <sz val="9"/>
        <color theme="1"/>
        <rFont val="Arial"/>
        <family val="2"/>
      </rPr>
      <t xml:space="preserve">1 </t>
    </r>
    <r>
      <rPr>
        <b/>
        <sz val="9"/>
        <color theme="1"/>
        <rFont val="Arial"/>
        <family val="2"/>
      </rPr>
      <t>entries and results</t>
    </r>
    <r>
      <rPr>
        <b/>
        <vertAlign val="superscript"/>
        <sz val="9"/>
        <color theme="1"/>
        <rFont val="Arial"/>
        <family val="2"/>
      </rPr>
      <t>2,3</t>
    </r>
    <r>
      <rPr>
        <b/>
        <sz val="9"/>
        <color theme="1"/>
        <rFont val="Arial"/>
        <family val="2"/>
      </rPr>
      <t xml:space="preserve"> by qualification type, grade and gender</t>
    </r>
  </si>
  <si>
    <r>
      <rPr>
        <sz val="12"/>
        <rFont val="Arial"/>
        <family val="2"/>
      </rPr>
      <t xml:space="preserve">The full statistical publication is available at </t>
    </r>
    <r>
      <rPr>
        <u/>
        <sz val="12"/>
        <color theme="10"/>
        <rFont val="Arial"/>
        <family val="2"/>
      </rPr>
      <t xml:space="preserve"> GOV.UK</t>
    </r>
  </si>
  <si>
    <t>Female</t>
  </si>
  <si>
    <t>Male</t>
  </si>
  <si>
    <t>3. Covers students aged 16, 17 or 18 at the start of the 2018/19 academic year, ie 31 August 2018.</t>
  </si>
  <si>
    <r>
      <t>APS at Key Stage 4</t>
    </r>
    <r>
      <rPr>
        <vertAlign val="superscript"/>
        <sz val="8"/>
        <rFont val="Arial"/>
        <family val="2"/>
      </rPr>
      <t>18</t>
    </r>
  </si>
  <si>
    <r>
      <t>All female students at state-funded schools</t>
    </r>
    <r>
      <rPr>
        <b/>
        <vertAlign val="superscript"/>
        <sz val="8"/>
        <color indexed="8"/>
        <rFont val="Arial"/>
        <family val="2"/>
      </rPr>
      <t>17</t>
    </r>
  </si>
  <si>
    <t xml:space="preserve">18. Average point score at key stage 4 (KS4) is calculated by taking the total points achieved at KS4 divided by the total number of GCSE and equivalent entries in KS4, for students in each respective cohort (A level, academic, tech level and applied general). </t>
  </si>
  <si>
    <t>*In this release we are moving to an alternative classification of admission basis, which is expected to be a more accurate reflection of the current admissions basis of a school. For more information, see the quality and methodology document.</t>
  </si>
  <si>
    <t xml:space="preserve">4. The total number of institutions that have students at the end of level 3 study in the 2018/19 academic year. </t>
  </si>
  <si>
    <t>19. This measure shows the number of students entering tech level qualifications which count in the 16 to 18 performance tables as a proportion of the total number of students entering any level 3 vocational qualification. The level 3 comparison group includes all level 3 vocational qualifications at least equivalent in size to one A level (minimum 325 guided learning hours), including those which are not approved to count in the 16 to 18 performance tables in 2019. It also excludes applied generals.</t>
  </si>
  <si>
    <t>20. This measure shows the number of students entering applied general qualifications which count in the 16 to 18 performance tables as a proportion of the total number of students entering any level 3 vocational qualification. The level 3 comparison group includes all level 3 vocational qualifications at least equivalent in size to one A level (minimum 325 guided learning hours), including those which are not approved to count in the 16 to 18 performance tables in 2019. It also excludes tech levels.</t>
  </si>
  <si>
    <t>Technical certificate entries of all students aged 16-18 by subject and gender</t>
  </si>
  <si>
    <t>Non-selective schools in highly selective areas: covers non-selective schools in local authorities where 25% or more of state-funded secondary places are in state-funded selective schools</t>
  </si>
  <si>
    <r>
      <t>Prior attainment in L3VA reflects the points scales used at KS4 in the current reporting year for all students. Simple discounting rules were applied to KS4 results. Please refer to</t>
    </r>
    <r>
      <rPr>
        <u/>
        <sz val="8"/>
        <rFont val="Arial"/>
        <family val="2"/>
      </rPr>
      <t xml:space="preserve"> </t>
    </r>
    <r>
      <rPr>
        <u/>
        <sz val="8"/>
        <color theme="10"/>
        <rFont val="Arial"/>
        <family val="2"/>
      </rPr>
      <t>the 16-18 technical guide</t>
    </r>
    <r>
      <rPr>
        <u/>
        <sz val="8"/>
        <color theme="10"/>
        <rFont val="Calibri"/>
        <family val="2"/>
        <scheme val="minor"/>
      </rPr>
      <t xml:space="preserve"> </t>
    </r>
    <r>
      <rPr>
        <sz val="8"/>
        <rFont val="Arial"/>
        <family val="2"/>
      </rPr>
      <t>for more information.</t>
    </r>
  </si>
  <si>
    <r>
      <t>Table 1b: Technical certificate attainment of students</t>
    </r>
    <r>
      <rPr>
        <b/>
        <vertAlign val="superscript"/>
        <sz val="9"/>
        <color theme="1"/>
        <rFont val="Arial"/>
        <family val="2"/>
      </rPr>
      <t>1,2,3</t>
    </r>
    <r>
      <rPr>
        <b/>
        <sz val="9"/>
        <color theme="1"/>
        <rFont val="Arial"/>
        <family val="2"/>
      </rPr>
      <t xml:space="preserve"> at the end of 16-18 study by institution type, cohort and gender </t>
    </r>
  </si>
  <si>
    <t xml:space="preserve">Technical certificate attainment of students at the end of 16-18 study by institution type, cohort and gender </t>
  </si>
  <si>
    <r>
      <t>Table 5: Technical certificate entries</t>
    </r>
    <r>
      <rPr>
        <b/>
        <vertAlign val="superscript"/>
        <sz val="9"/>
        <color theme="1"/>
        <rFont val="Arial"/>
        <family val="2"/>
      </rPr>
      <t xml:space="preserve">1 </t>
    </r>
    <r>
      <rPr>
        <b/>
        <sz val="9"/>
        <color theme="1"/>
        <rFont val="Arial"/>
        <family val="2"/>
      </rPr>
      <t>of all students aged 16-18</t>
    </r>
    <r>
      <rPr>
        <b/>
        <vertAlign val="superscript"/>
        <sz val="9"/>
        <color theme="1"/>
        <rFont val="Arial"/>
        <family val="2"/>
      </rPr>
      <t>2</t>
    </r>
    <r>
      <rPr>
        <b/>
        <sz val="9"/>
        <color theme="1"/>
        <rFont val="Arial"/>
        <family val="2"/>
      </rPr>
      <t xml:space="preserve"> by subject and gender</t>
    </r>
  </si>
  <si>
    <r>
      <rPr>
        <sz val="8"/>
        <rFont val="Arial"/>
        <family val="2"/>
      </rPr>
      <t xml:space="preserve">*For a full list of subjects included in the subject groupings in this table, see </t>
    </r>
    <r>
      <rPr>
        <u/>
        <sz val="8"/>
        <color theme="10"/>
        <rFont val="Arial"/>
        <family val="2"/>
      </rPr>
      <t>'List of A and AS Level subjects'</t>
    </r>
  </si>
  <si>
    <t>Qualification grades are not provided as the applied general qualifications shown in this table have different sizes and grade structures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</si>
</sst>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_);\(#,##0\)"/>
    <numFmt numFmtId="166" formatCode="#,##0.0"/>
    <numFmt numFmtId="167" formatCode="General_)"/>
    <numFmt numFmtId="168" formatCode="0.0%"/>
    <numFmt numFmtId="169" formatCode="_-* #,##0_-;\-* #,##0_-;_-* &quot;-&quot;??_-;_-@_-"/>
  </numFmts>
  <fonts count="77" x14ac:knownFonts="1">
    <font>
      <sz val="11"/>
      <color theme="1"/>
      <name val="Calibri"/>
      <family val="2"/>
      <scheme val="minor"/>
    </font>
    <font>
      <sz val="8"/>
      <name val="Arial"/>
      <family val="2"/>
    </font>
    <font>
      <sz val="8"/>
      <color theme="1"/>
      <name val="Arial"/>
      <family val="2"/>
    </font>
    <font>
      <sz val="9"/>
      <color theme="1"/>
      <name val="Arial"/>
      <family val="2"/>
    </font>
    <font>
      <vertAlign val="superscript"/>
      <sz val="8"/>
      <color theme="1"/>
      <name val="Arial"/>
      <family val="2"/>
    </font>
    <font>
      <b/>
      <sz val="9"/>
      <color theme="1"/>
      <name val="Arial"/>
      <family val="2"/>
    </font>
    <font>
      <b/>
      <vertAlign val="superscript"/>
      <sz val="9"/>
      <color theme="1"/>
      <name val="Arial"/>
      <family val="2"/>
    </font>
    <font>
      <u/>
      <sz val="11"/>
      <color theme="10"/>
      <name val="Calibri"/>
      <family val="2"/>
      <scheme val="minor"/>
    </font>
    <font>
      <u/>
      <sz val="8"/>
      <color theme="10"/>
      <name val="Arial"/>
      <family val="2"/>
    </font>
    <font>
      <sz val="11"/>
      <color theme="1"/>
      <name val="Calibri"/>
      <family val="2"/>
      <scheme val="minor"/>
    </font>
    <font>
      <b/>
      <sz val="11"/>
      <color theme="1"/>
      <name val="Calibri"/>
      <family val="2"/>
      <scheme val="minor"/>
    </font>
    <font>
      <sz val="10"/>
      <name val="MS Sans Serif"/>
      <family val="2"/>
    </font>
    <font>
      <b/>
      <sz val="9"/>
      <name val="Arial"/>
      <family val="2"/>
    </font>
    <font>
      <b/>
      <vertAlign val="superscript"/>
      <sz val="9"/>
      <name val="Arial"/>
      <family val="2"/>
    </font>
    <font>
      <sz val="10"/>
      <name val="Arial"/>
      <family val="2"/>
    </font>
    <font>
      <sz val="9"/>
      <color indexed="8"/>
      <name val="Arial"/>
      <family val="2"/>
    </font>
    <font>
      <b/>
      <sz val="9"/>
      <color indexed="8"/>
      <name val="Arial"/>
      <family val="2"/>
    </font>
    <font>
      <b/>
      <sz val="8"/>
      <color indexed="8"/>
      <name val="Arial"/>
      <family val="2"/>
    </font>
    <font>
      <b/>
      <vertAlign val="superscript"/>
      <sz val="8"/>
      <color indexed="8"/>
      <name val="Arial"/>
      <family val="2"/>
    </font>
    <font>
      <b/>
      <sz val="8"/>
      <name val="Arial"/>
      <family val="2"/>
    </font>
    <font>
      <b/>
      <vertAlign val="superscript"/>
      <sz val="8"/>
      <name val="Arial"/>
      <family val="2"/>
    </font>
    <font>
      <vertAlign val="superscript"/>
      <sz val="8"/>
      <name val="Arial"/>
      <family val="2"/>
    </font>
    <font>
      <sz val="8"/>
      <color indexed="8"/>
      <name val="Arial"/>
      <family val="2"/>
    </font>
    <font>
      <b/>
      <sz val="8"/>
      <color theme="1"/>
      <name val="Arial"/>
      <family val="2"/>
    </font>
    <font>
      <i/>
      <sz val="8"/>
      <color indexed="8"/>
      <name val="Arial"/>
      <family val="2"/>
    </font>
    <font>
      <i/>
      <sz val="8"/>
      <color theme="1"/>
      <name val="Arial"/>
      <family val="2"/>
    </font>
    <font>
      <i/>
      <sz val="8"/>
      <name val="Arial"/>
      <family val="2"/>
    </font>
    <font>
      <sz val="8"/>
      <color rgb="FF7030A0"/>
      <name val="Arial"/>
      <family val="2"/>
    </font>
    <font>
      <sz val="8"/>
      <color rgb="FFFF0000"/>
      <name val="Arial"/>
      <family val="2"/>
    </font>
    <font>
      <b/>
      <vertAlign val="superscript"/>
      <sz val="8"/>
      <color theme="1"/>
      <name val="Arial"/>
      <family val="2"/>
    </font>
    <font>
      <b/>
      <sz val="8"/>
      <color theme="1"/>
      <name val="Calibri"/>
      <family val="2"/>
      <scheme val="minor"/>
    </font>
    <font>
      <sz val="8"/>
      <color rgb="FF000000"/>
      <name val="Arial"/>
      <family val="2"/>
    </font>
    <font>
      <i/>
      <sz val="8"/>
      <color rgb="FF000000"/>
      <name val="Arial"/>
      <family val="2"/>
    </font>
    <font>
      <vertAlign val="superscript"/>
      <sz val="8"/>
      <color indexed="8"/>
      <name val="Arial"/>
      <family val="2"/>
    </font>
    <font>
      <sz val="9"/>
      <name val="Arial"/>
      <family val="2"/>
    </font>
    <font>
      <sz val="9"/>
      <color rgb="FFFF0000"/>
      <name val="Arial"/>
      <family val="2"/>
    </font>
    <font>
      <sz val="9"/>
      <color indexed="10"/>
      <name val="Arial"/>
      <family val="2"/>
    </font>
    <font>
      <sz val="10"/>
      <name val="Courier"/>
      <family val="3"/>
    </font>
    <font>
      <sz val="8"/>
      <color indexed="0"/>
      <name val="MS Sans Serif"/>
      <family val="2"/>
    </font>
    <font>
      <sz val="8"/>
      <color indexed="8"/>
      <name val="MS Sans Serif"/>
      <family val="2"/>
    </font>
    <font>
      <i/>
      <vertAlign val="superscript"/>
      <sz val="8"/>
      <name val="Arial"/>
      <family val="2"/>
    </font>
    <font>
      <i/>
      <sz val="8"/>
      <color rgb="FFFF0000"/>
      <name val="Arial"/>
      <family val="2"/>
    </font>
    <font>
      <sz val="8"/>
      <name val="MS Sans Serif"/>
      <family val="2"/>
    </font>
    <font>
      <i/>
      <vertAlign val="superscript"/>
      <sz val="8"/>
      <color indexed="8"/>
      <name val="Arial"/>
      <family val="2"/>
    </font>
    <font>
      <sz val="10"/>
      <color theme="1"/>
      <name val="Arial"/>
      <family val="2"/>
    </font>
    <font>
      <sz val="11"/>
      <color theme="1"/>
      <name val="Arial"/>
      <family val="2"/>
    </font>
    <font>
      <b/>
      <sz val="12"/>
      <color theme="1"/>
      <name val="Arial"/>
      <family val="2"/>
    </font>
    <font>
      <sz val="12"/>
      <color theme="1"/>
      <name val="Arial"/>
      <family val="2"/>
    </font>
    <font>
      <sz val="12"/>
      <name val="Arial"/>
      <family val="2"/>
    </font>
    <font>
      <u/>
      <sz val="12"/>
      <color theme="10"/>
      <name val="Arial"/>
      <family val="2"/>
    </font>
    <font>
      <sz val="12"/>
      <color theme="1"/>
      <name val="Calibri"/>
      <family val="2"/>
      <scheme val="minor"/>
    </font>
    <font>
      <b/>
      <sz val="12"/>
      <color theme="1"/>
      <name val="Calibri"/>
      <family val="2"/>
      <scheme val="minor"/>
    </font>
    <font>
      <u/>
      <sz val="8"/>
      <color theme="4" tint="-0.249977111117893"/>
      <name val="Arial"/>
      <family val="2"/>
    </font>
    <font>
      <u/>
      <sz val="9"/>
      <color theme="10"/>
      <name val="Arial"/>
      <family val="2"/>
    </font>
    <font>
      <i/>
      <vertAlign val="superscript"/>
      <sz val="8"/>
      <color theme="1"/>
      <name val="Arial"/>
      <family val="2"/>
    </font>
    <font>
      <b/>
      <sz val="11"/>
      <color rgb="FFFF0000"/>
      <name val="Calibri"/>
      <family val="2"/>
      <scheme val="minor"/>
    </font>
    <font>
      <sz val="11"/>
      <color theme="0"/>
      <name val="Calibri"/>
      <family val="2"/>
      <scheme val="minor"/>
    </font>
    <font>
      <b/>
      <sz val="9"/>
      <color theme="0"/>
      <name val="Arial"/>
      <family val="2"/>
    </font>
    <font>
      <b/>
      <sz val="9"/>
      <color rgb="FFFF0000"/>
      <name val="Arial"/>
      <family val="2"/>
    </font>
    <font>
      <sz val="9"/>
      <color theme="1"/>
      <name val="Calibri"/>
      <family val="2"/>
      <scheme val="minor"/>
    </font>
    <font>
      <sz val="11"/>
      <color rgb="FFFF0000"/>
      <name val="Calibri"/>
      <family val="2"/>
      <scheme val="minor"/>
    </font>
    <font>
      <b/>
      <i/>
      <vertAlign val="superscript"/>
      <sz val="8"/>
      <color indexed="8"/>
      <name val="Arial"/>
      <family val="2"/>
    </font>
    <font>
      <sz val="11"/>
      <name val="Calibri"/>
      <family val="2"/>
      <scheme val="minor"/>
    </font>
    <font>
      <b/>
      <sz val="8"/>
      <color rgb="FFFF0000"/>
      <name val="Arial"/>
      <family val="2"/>
    </font>
    <font>
      <b/>
      <i/>
      <sz val="8"/>
      <name val="Arial"/>
      <family val="2"/>
    </font>
    <font>
      <sz val="8"/>
      <color indexed="0"/>
      <name val="Arial"/>
      <family val="2"/>
    </font>
    <font>
      <sz val="8"/>
      <color indexed="72"/>
      <name val="MS Sans Serif"/>
      <family val="2"/>
    </font>
    <font>
      <i/>
      <sz val="11"/>
      <color theme="1"/>
      <name val="Calibri"/>
      <family val="2"/>
      <scheme val="minor"/>
    </font>
    <font>
      <b/>
      <sz val="9"/>
      <color indexed="10"/>
      <name val="Arial"/>
      <family val="2"/>
    </font>
    <font>
      <b/>
      <sz val="12"/>
      <color rgb="FFFF0000"/>
      <name val="Arial"/>
      <family val="2"/>
    </font>
    <font>
      <sz val="10"/>
      <color rgb="FF000000"/>
      <name val="Segoe UI"/>
      <family val="2"/>
    </font>
    <font>
      <sz val="11"/>
      <name val="Arial"/>
      <family val="2"/>
    </font>
    <font>
      <vertAlign val="superscript"/>
      <sz val="11"/>
      <name val="Arial"/>
      <family val="2"/>
    </font>
    <font>
      <b/>
      <sz val="11"/>
      <name val="Arial"/>
      <family val="2"/>
    </font>
    <font>
      <b/>
      <i/>
      <sz val="8"/>
      <color theme="1"/>
      <name val="Arial"/>
      <family val="2"/>
    </font>
    <font>
      <u/>
      <sz val="8"/>
      <name val="Arial"/>
      <family val="2"/>
    </font>
    <font>
      <u/>
      <sz val="8"/>
      <color theme="10"/>
      <name val="Calibri"/>
      <family val="2"/>
      <scheme val="minor"/>
    </font>
  </fonts>
  <fills count="2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indexed="65"/>
        <bgColor indexed="64"/>
      </patternFill>
    </fill>
    <fill>
      <patternFill patternType="solid">
        <fgColor rgb="FFC00000"/>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top/>
      <bottom/>
      <diagonal/>
    </border>
    <border>
      <left style="thin">
        <color rgb="FFFFFFFF"/>
      </left>
      <right style="thin">
        <color rgb="FFFFFFFF"/>
      </right>
      <top style="thin">
        <color rgb="FFFFFFFF"/>
      </top>
      <bottom style="thin">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28">
    <xf numFmtId="0" fontId="0" fillId="0" borderId="0"/>
    <xf numFmtId="0" fontId="1" fillId="0" borderId="0"/>
    <xf numFmtId="0" fontId="1" fillId="0" borderId="0"/>
    <xf numFmtId="0" fontId="1" fillId="0" borderId="0"/>
    <xf numFmtId="0" fontId="7" fillId="0" borderId="0" applyNumberFormat="0" applyFill="0" applyBorder="0" applyAlignment="0" applyProtection="0"/>
    <xf numFmtId="0" fontId="11" fillId="0" borderId="0"/>
    <xf numFmtId="0" fontId="14" fillId="0" borderId="0"/>
    <xf numFmtId="0" fontId="14" fillId="0" borderId="0"/>
    <xf numFmtId="167" fontId="37" fillId="0" borderId="0"/>
    <xf numFmtId="0" fontId="37" fillId="0" borderId="0"/>
    <xf numFmtId="0" fontId="14" fillId="0" borderId="0"/>
    <xf numFmtId="0" fontId="9" fillId="0" borderId="0"/>
    <xf numFmtId="0" fontId="11" fillId="0" borderId="0"/>
    <xf numFmtId="0" fontId="9" fillId="0" borderId="0"/>
    <xf numFmtId="0" fontId="14" fillId="0" borderId="0"/>
    <xf numFmtId="0" fontId="9" fillId="0" borderId="0"/>
    <xf numFmtId="9" fontId="14" fillId="0" borderId="0" applyFont="0" applyFill="0" applyBorder="0" applyAlignment="0" applyProtection="0"/>
    <xf numFmtId="0" fontId="14"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9" fontId="9" fillId="0" borderId="0" applyFont="0" applyFill="0" applyBorder="0" applyAlignment="0" applyProtection="0"/>
    <xf numFmtId="43" fontId="9" fillId="0" borderId="0" applyFont="0" applyFill="0" applyBorder="0" applyAlignment="0" applyProtection="0"/>
  </cellStyleXfs>
  <cellXfs count="1094">
    <xf numFmtId="0" fontId="0" fillId="0" borderId="0" xfId="0"/>
    <xf numFmtId="0" fontId="3" fillId="0" borderId="0" xfId="0" applyFont="1"/>
    <xf numFmtId="0" fontId="2" fillId="0" borderId="0" xfId="0" applyFont="1"/>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Border="1"/>
    <xf numFmtId="0" fontId="2" fillId="0" borderId="0" xfId="0" applyFont="1" applyBorder="1" applyAlignment="1">
      <alignment vertical="center" wrapText="1"/>
    </xf>
    <xf numFmtId="0" fontId="2" fillId="0" borderId="0" xfId="0" applyFont="1" applyBorder="1" applyAlignment="1">
      <alignment horizontal="center" wrapText="1"/>
    </xf>
    <xf numFmtId="0" fontId="2" fillId="0" borderId="0" xfId="0" applyFont="1" applyAlignment="1">
      <alignment horizontal="right"/>
    </xf>
    <xf numFmtId="0" fontId="5" fillId="0" borderId="0" xfId="0" applyFont="1"/>
    <xf numFmtId="0" fontId="2" fillId="0" borderId="0" xfId="0" applyFont="1" applyAlignment="1">
      <alignment vertical="center"/>
    </xf>
    <xf numFmtId="0" fontId="2" fillId="0" borderId="2" xfId="0" applyFont="1" applyBorder="1" applyAlignment="1">
      <alignment horizontal="center" vertical="center"/>
    </xf>
    <xf numFmtId="0" fontId="12" fillId="2" borderId="0" xfId="5" applyFont="1" applyFill="1" applyAlignment="1" applyProtection="1">
      <alignment horizontal="left"/>
    </xf>
    <xf numFmtId="0" fontId="15" fillId="2" borderId="0" xfId="6" applyFont="1" applyFill="1" applyProtection="1"/>
    <xf numFmtId="0" fontId="1" fillId="0" borderId="0" xfId="1" applyProtection="1"/>
    <xf numFmtId="1" fontId="1" fillId="0" borderId="0" xfId="1" applyNumberFormat="1" applyProtection="1"/>
    <xf numFmtId="0" fontId="0" fillId="0" borderId="0" xfId="0" applyProtection="1"/>
    <xf numFmtId="0" fontId="12" fillId="3" borderId="0" xfId="6" applyFont="1" applyFill="1" applyAlignment="1" applyProtection="1">
      <alignment horizontal="left" vertical="top"/>
    </xf>
    <xf numFmtId="0" fontId="15" fillId="2" borderId="0" xfId="6" applyFont="1" applyFill="1" applyBorder="1" applyProtection="1"/>
    <xf numFmtId="0" fontId="16" fillId="2" borderId="0" xfId="5" applyFont="1" applyFill="1" applyBorder="1" applyAlignment="1" applyProtection="1">
      <alignment vertical="top"/>
    </xf>
    <xf numFmtId="0" fontId="16" fillId="2" borderId="0" xfId="5" applyFont="1" applyFill="1" applyBorder="1" applyAlignment="1" applyProtection="1"/>
    <xf numFmtId="0" fontId="17" fillId="2" borderId="2" xfId="5" applyFont="1" applyFill="1" applyBorder="1" applyProtection="1"/>
    <xf numFmtId="0" fontId="17" fillId="2" borderId="2" xfId="5" applyFont="1" applyFill="1" applyBorder="1" applyAlignment="1" applyProtection="1">
      <alignment horizontal="center" vertical="center" wrapText="1"/>
    </xf>
    <xf numFmtId="0" fontId="17" fillId="2" borderId="1" xfId="5" applyFont="1" applyFill="1" applyBorder="1" applyAlignment="1" applyProtection="1">
      <alignment vertical="center"/>
    </xf>
    <xf numFmtId="165" fontId="22" fillId="2" borderId="0" xfId="5" applyNumberFormat="1" applyFont="1" applyFill="1" applyBorder="1" applyProtection="1">
      <protection hidden="1"/>
    </xf>
    <xf numFmtId="164" fontId="1" fillId="2" borderId="0" xfId="5" applyNumberFormat="1" applyFont="1" applyFill="1" applyBorder="1" applyAlignment="1" applyProtection="1">
      <alignment horizontal="right" vertical="center" wrapText="1"/>
      <protection hidden="1"/>
    </xf>
    <xf numFmtId="0" fontId="1" fillId="0" borderId="0" xfId="1" applyBorder="1" applyProtection="1">
      <protection hidden="1"/>
    </xf>
    <xf numFmtId="0" fontId="1" fillId="0" borderId="0" xfId="1" applyProtection="1">
      <protection hidden="1"/>
    </xf>
    <xf numFmtId="1" fontId="1" fillId="0" borderId="0" xfId="1" applyNumberFormat="1" applyProtection="1">
      <protection hidden="1"/>
    </xf>
    <xf numFmtId="0" fontId="0" fillId="0" borderId="0" xfId="0" applyProtection="1">
      <protection hidden="1"/>
    </xf>
    <xf numFmtId="0" fontId="17" fillId="2" borderId="0" xfId="6" applyFont="1" applyFill="1" applyAlignment="1" applyProtection="1"/>
    <xf numFmtId="3" fontId="19" fillId="3" borderId="0" xfId="1" applyNumberFormat="1" applyFont="1" applyFill="1" applyAlignment="1" applyProtection="1">
      <alignment horizontal="right"/>
      <protection hidden="1"/>
    </xf>
    <xf numFmtId="166" fontId="19" fillId="3" borderId="0" xfId="1" applyNumberFormat="1" applyFont="1" applyFill="1" applyAlignment="1" applyProtection="1">
      <alignment horizontal="right"/>
      <protection hidden="1"/>
    </xf>
    <xf numFmtId="164" fontId="19" fillId="3" borderId="0" xfId="1" applyNumberFormat="1" applyFont="1" applyFill="1" applyAlignment="1" applyProtection="1">
      <alignment horizontal="right"/>
      <protection hidden="1"/>
    </xf>
    <xf numFmtId="165" fontId="24" fillId="2" borderId="0" xfId="5" applyNumberFormat="1" applyFont="1" applyFill="1" applyBorder="1" applyProtection="1"/>
    <xf numFmtId="3" fontId="26" fillId="3" borderId="0" xfId="1" applyNumberFormat="1" applyFont="1" applyFill="1" applyAlignment="1" applyProtection="1">
      <alignment horizontal="right"/>
      <protection hidden="1"/>
    </xf>
    <xf numFmtId="0" fontId="22" fillId="2" borderId="1" xfId="6" applyFont="1" applyFill="1" applyBorder="1" applyProtection="1">
      <protection hidden="1"/>
    </xf>
    <xf numFmtId="0" fontId="27" fillId="2" borderId="0" xfId="6" applyFont="1" applyFill="1" applyProtection="1"/>
    <xf numFmtId="0" fontId="2" fillId="0" borderId="0" xfId="6" applyFont="1" applyFill="1" applyAlignment="1" applyProtection="1">
      <alignment horizontal="left" vertical="top"/>
    </xf>
    <xf numFmtId="0" fontId="1" fillId="0" borderId="0" xfId="6" applyFont="1" applyFill="1" applyAlignment="1" applyProtection="1">
      <alignment horizontal="left" vertical="top"/>
    </xf>
    <xf numFmtId="0" fontId="1" fillId="0" borderId="0" xfId="6" applyFont="1" applyFill="1" applyProtection="1"/>
    <xf numFmtId="0" fontId="1" fillId="0" borderId="0" xfId="1" applyFill="1" applyProtection="1"/>
    <xf numFmtId="0" fontId="1" fillId="0" borderId="0" xfId="7" applyFont="1" applyFill="1" applyAlignment="1" applyProtection="1">
      <alignment horizontal="left" vertical="top"/>
    </xf>
    <xf numFmtId="0" fontId="1" fillId="0" borderId="0" xfId="6" applyFont="1" applyFill="1" applyBorder="1" applyProtection="1"/>
    <xf numFmtId="0" fontId="1" fillId="0" borderId="0" xfId="6" applyFont="1" applyFill="1" applyBorder="1" applyAlignment="1" applyProtection="1">
      <alignment horizontal="left" vertical="top"/>
    </xf>
    <xf numFmtId="0" fontId="2" fillId="0" borderId="0" xfId="0" applyFont="1" applyAlignment="1" applyProtection="1">
      <alignment horizontal="left" vertical="top"/>
    </xf>
    <xf numFmtId="0" fontId="1" fillId="3" borderId="0" xfId="6" applyFont="1" applyFill="1" applyAlignment="1" applyProtection="1">
      <alignment horizontal="left" vertical="top"/>
    </xf>
    <xf numFmtId="0" fontId="28" fillId="2" borderId="0" xfId="6" applyFont="1" applyFill="1" applyAlignment="1" applyProtection="1">
      <alignment vertical="top"/>
    </xf>
    <xf numFmtId="0" fontId="22" fillId="2" borderId="0" xfId="6" applyFont="1" applyFill="1" applyAlignment="1" applyProtection="1">
      <alignment horizontal="left" vertical="top"/>
    </xf>
    <xf numFmtId="0" fontId="22" fillId="2" borderId="0" xfId="6" applyFont="1" applyFill="1" applyProtection="1"/>
    <xf numFmtId="1" fontId="22" fillId="2" borderId="0" xfId="6" applyNumberFormat="1" applyFont="1" applyFill="1" applyProtection="1"/>
    <xf numFmtId="0" fontId="22" fillId="2" borderId="0" xfId="5" applyFont="1" applyFill="1" applyBorder="1" applyAlignment="1" applyProtection="1">
      <alignment horizontal="left" vertical="top"/>
    </xf>
    <xf numFmtId="0" fontId="1" fillId="0" borderId="0" xfId="1" applyAlignment="1" applyProtection="1">
      <alignment horizontal="left" vertical="top"/>
    </xf>
    <xf numFmtId="0" fontId="1" fillId="0" borderId="0" xfId="1" applyAlignment="1" applyProtection="1">
      <alignment vertical="top"/>
    </xf>
    <xf numFmtId="0" fontId="22" fillId="2" borderId="0" xfId="6" applyFont="1" applyFill="1" applyAlignment="1" applyProtection="1">
      <alignment vertical="top"/>
    </xf>
    <xf numFmtId="1" fontId="22" fillId="2" borderId="0" xfId="6" applyNumberFormat="1" applyFont="1" applyFill="1" applyAlignment="1" applyProtection="1">
      <alignment vertical="top"/>
    </xf>
    <xf numFmtId="0" fontId="0" fillId="0" borderId="0" xfId="0" applyAlignment="1" applyProtection="1">
      <alignment vertical="top"/>
    </xf>
    <xf numFmtId="0" fontId="22" fillId="2" borderId="0" xfId="7" applyFont="1" applyFill="1" applyAlignment="1" applyProtection="1">
      <alignment vertical="top"/>
    </xf>
    <xf numFmtId="0" fontId="2" fillId="0" borderId="0" xfId="7" quotePrefix="1" applyFont="1" applyFill="1" applyAlignment="1" applyProtection="1">
      <alignment horizontal="left" vertical="top"/>
    </xf>
    <xf numFmtId="0" fontId="1" fillId="0" borderId="0" xfId="6" applyFont="1" applyFill="1" applyAlignment="1" applyProtection="1">
      <alignment vertical="top"/>
    </xf>
    <xf numFmtId="0" fontId="1" fillId="0" borderId="0" xfId="1" applyFill="1" applyAlignment="1" applyProtection="1">
      <alignment vertical="top"/>
    </xf>
    <xf numFmtId="0" fontId="22" fillId="3" borderId="0" xfId="6" applyFont="1" applyFill="1" applyAlignment="1" applyProtection="1">
      <alignment horizontal="left" vertical="top"/>
    </xf>
    <xf numFmtId="0" fontId="2" fillId="0" borderId="0" xfId="0" applyFont="1" applyBorder="1" applyAlignment="1">
      <alignment vertical="center"/>
    </xf>
    <xf numFmtId="0" fontId="2" fillId="0" borderId="1" xfId="0" applyFont="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23" fillId="0" borderId="0" xfId="0" applyFont="1" applyAlignment="1">
      <alignment vertical="center"/>
    </xf>
    <xf numFmtId="0" fontId="23" fillId="0" borderId="2" xfId="0" applyFont="1" applyBorder="1"/>
    <xf numFmtId="0" fontId="30" fillId="0" borderId="2" xfId="0" applyFont="1" applyBorder="1"/>
    <xf numFmtId="0" fontId="30" fillId="0" borderId="0" xfId="0" applyFont="1"/>
    <xf numFmtId="165" fontId="22" fillId="2" borderId="0" xfId="5" applyNumberFormat="1" applyFont="1" applyFill="1" applyBorder="1" applyProtection="1"/>
    <xf numFmtId="0" fontId="31" fillId="4" borderId="0" xfId="0" applyFont="1" applyFill="1" applyBorder="1" applyAlignment="1" applyProtection="1">
      <alignment horizontal="left" vertical="center" wrapText="1"/>
    </xf>
    <xf numFmtId="0" fontId="32" fillId="4" borderId="0" xfId="0" applyFont="1" applyFill="1" applyBorder="1" applyAlignment="1" applyProtection="1">
      <alignment horizontal="left" vertical="center" wrapText="1"/>
    </xf>
    <xf numFmtId="0" fontId="32" fillId="4" borderId="0" xfId="0" applyFont="1" applyFill="1" applyBorder="1" applyAlignment="1" applyProtection="1">
      <alignment horizontal="left" vertical="center"/>
    </xf>
    <xf numFmtId="0" fontId="22" fillId="2" borderId="1" xfId="6" applyFont="1" applyFill="1" applyBorder="1" applyAlignment="1" applyProtection="1">
      <protection hidden="1"/>
    </xf>
    <xf numFmtId="0" fontId="27" fillId="2" borderId="0" xfId="6" applyFont="1" applyFill="1" applyProtection="1">
      <protection hidden="1"/>
    </xf>
    <xf numFmtId="0" fontId="31" fillId="0" borderId="0" xfId="0" applyFont="1" applyAlignment="1">
      <alignment vertical="center"/>
    </xf>
    <xf numFmtId="0" fontId="1" fillId="4" borderId="0" xfId="0" applyFont="1" applyFill="1" applyAlignment="1" applyProtection="1">
      <alignment vertical="center"/>
    </xf>
    <xf numFmtId="0" fontId="1" fillId="2" borderId="0" xfId="6" applyFont="1" applyFill="1" applyAlignment="1" applyProtection="1">
      <alignment horizontal="left" vertical="top"/>
    </xf>
    <xf numFmtId="0" fontId="1" fillId="0" borderId="0" xfId="1" applyFont="1" applyAlignment="1" applyProtection="1">
      <alignment vertical="top"/>
    </xf>
    <xf numFmtId="0" fontId="1" fillId="2" borderId="0" xfId="6" applyFont="1" applyFill="1" applyAlignment="1" applyProtection="1">
      <alignment vertical="top"/>
    </xf>
    <xf numFmtId="1" fontId="1" fillId="2" borderId="0" xfId="6" applyNumberFormat="1" applyFont="1" applyFill="1" applyAlignment="1" applyProtection="1">
      <alignment vertical="top"/>
    </xf>
    <xf numFmtId="0" fontId="1" fillId="0" borderId="0" xfId="0" applyFont="1" applyAlignment="1" applyProtection="1">
      <alignment vertical="center"/>
    </xf>
    <xf numFmtId="1" fontId="0" fillId="0" borderId="0" xfId="0" applyNumberFormat="1" applyProtection="1"/>
    <xf numFmtId="1" fontId="0" fillId="0" borderId="0" xfId="0" applyNumberFormat="1" applyProtection="1">
      <protection hidden="1"/>
    </xf>
    <xf numFmtId="0" fontId="12" fillId="3" borderId="0" xfId="7" applyFont="1" applyFill="1" applyAlignment="1" applyProtection="1"/>
    <xf numFmtId="0" fontId="12" fillId="2" borderId="0" xfId="7" applyFont="1" applyFill="1" applyAlignment="1" applyProtection="1"/>
    <xf numFmtId="0" fontId="16" fillId="2" borderId="0" xfId="7" applyFont="1" applyFill="1" applyAlignment="1" applyProtection="1"/>
    <xf numFmtId="0" fontId="34" fillId="2" borderId="0" xfId="1" applyFont="1" applyFill="1" applyAlignment="1" applyProtection="1"/>
    <xf numFmtId="0" fontId="16" fillId="2" borderId="0" xfId="7" applyFont="1" applyFill="1" applyAlignment="1" applyProtection="1">
      <alignment wrapText="1"/>
    </xf>
    <xf numFmtId="0" fontId="12" fillId="3" borderId="0" xfId="6" applyFont="1" applyFill="1" applyAlignment="1" applyProtection="1"/>
    <xf numFmtId="0" fontId="35" fillId="0" borderId="0" xfId="1" applyFont="1" applyFill="1" applyAlignment="1" applyProtection="1"/>
    <xf numFmtId="0" fontId="12" fillId="2" borderId="0" xfId="7" applyFont="1" applyFill="1" applyAlignment="1" applyProtection="1">
      <alignment wrapText="1"/>
    </xf>
    <xf numFmtId="0" fontId="15" fillId="2" borderId="0" xfId="7" applyFont="1" applyFill="1" applyAlignment="1" applyProtection="1">
      <alignment horizontal="right"/>
    </xf>
    <xf numFmtId="3" fontId="12" fillId="2" borderId="0" xfId="7" applyNumberFormat="1" applyFont="1" applyFill="1" applyAlignment="1" applyProtection="1">
      <alignment wrapText="1"/>
    </xf>
    <xf numFmtId="0" fontId="12" fillId="2" borderId="0" xfId="6" applyFont="1" applyFill="1" applyAlignment="1" applyProtection="1"/>
    <xf numFmtId="0" fontId="36" fillId="2" borderId="0" xfId="1" applyFont="1" applyFill="1" applyAlignment="1" applyProtection="1"/>
    <xf numFmtId="167" fontId="22" fillId="2" borderId="1" xfId="8" applyNumberFormat="1" applyFont="1" applyFill="1" applyBorder="1" applyAlignment="1" applyProtection="1">
      <alignment horizontal="right" vertical="center"/>
    </xf>
    <xf numFmtId="167" fontId="22" fillId="2" borderId="1" xfId="8" applyNumberFormat="1" applyFont="1" applyFill="1" applyBorder="1" applyAlignment="1" applyProtection="1">
      <alignment horizontal="right" vertical="center" wrapText="1"/>
    </xf>
    <xf numFmtId="164" fontId="22" fillId="2" borderId="1" xfId="8" applyNumberFormat="1" applyFont="1" applyFill="1" applyBorder="1" applyAlignment="1" applyProtection="1">
      <alignment horizontal="right" vertical="center" wrapText="1"/>
    </xf>
    <xf numFmtId="167" fontId="22" fillId="3" borderId="0" xfId="8" applyNumberFormat="1" applyFont="1" applyFill="1" applyAlignment="1" applyProtection="1">
      <alignment horizontal="left"/>
    </xf>
    <xf numFmtId="164" fontId="1" fillId="3" borderId="0" xfId="1" applyNumberFormat="1" applyFill="1" applyAlignment="1" applyProtection="1">
      <alignment horizontal="right"/>
      <protection hidden="1"/>
    </xf>
    <xf numFmtId="3" fontId="1" fillId="3" borderId="0" xfId="1" applyNumberFormat="1" applyFill="1" applyAlignment="1" applyProtection="1">
      <alignment horizontal="right"/>
      <protection hidden="1"/>
    </xf>
    <xf numFmtId="167" fontId="24" fillId="3" borderId="0" xfId="8" applyNumberFormat="1" applyFont="1" applyFill="1" applyAlignment="1" applyProtection="1">
      <alignment horizontal="left"/>
    </xf>
    <xf numFmtId="0" fontId="1" fillId="3" borderId="0" xfId="1" applyFill="1" applyProtection="1"/>
    <xf numFmtId="164" fontId="1" fillId="3" borderId="0" xfId="1" applyNumberFormat="1" applyFont="1" applyFill="1" applyAlignment="1" applyProtection="1">
      <alignment horizontal="right"/>
      <protection hidden="1"/>
    </xf>
    <xf numFmtId="3" fontId="1" fillId="3" borderId="0" xfId="1" applyNumberFormat="1" applyFont="1" applyFill="1" applyAlignment="1" applyProtection="1">
      <alignment horizontal="right"/>
      <protection hidden="1"/>
    </xf>
    <xf numFmtId="0" fontId="22" fillId="3" borderId="0" xfId="9" applyFont="1" applyFill="1" applyBorder="1" applyAlignment="1" applyProtection="1">
      <alignment horizontal="left"/>
    </xf>
    <xf numFmtId="0" fontId="22" fillId="3" borderId="0" xfId="10" applyFont="1" applyFill="1" applyAlignment="1" applyProtection="1">
      <alignment horizontal="left"/>
    </xf>
    <xf numFmtId="0" fontId="1" fillId="3" borderId="0" xfId="1" applyFill="1" applyAlignment="1" applyProtection="1">
      <alignment horizontal="left" vertical="top"/>
    </xf>
    <xf numFmtId="167" fontId="26" fillId="3" borderId="0" xfId="8" applyNumberFormat="1" applyFont="1" applyFill="1" applyAlignment="1" applyProtection="1">
      <alignment horizontal="left"/>
    </xf>
    <xf numFmtId="0" fontId="24" fillId="3" borderId="0" xfId="7" applyFont="1" applyFill="1" applyAlignment="1" applyProtection="1"/>
    <xf numFmtId="0" fontId="24" fillId="3" borderId="0" xfId="1" applyFont="1" applyFill="1" applyAlignment="1" applyProtection="1"/>
    <xf numFmtId="167" fontId="17" fillId="3" borderId="0" xfId="8" applyNumberFormat="1" applyFont="1" applyFill="1" applyAlignment="1" applyProtection="1">
      <alignment horizontal="left"/>
    </xf>
    <xf numFmtId="167" fontId="17" fillId="3" borderId="0" xfId="8" applyNumberFormat="1" applyFont="1" applyFill="1" applyBorder="1" applyAlignment="1" applyProtection="1">
      <alignment horizontal="left"/>
    </xf>
    <xf numFmtId="167" fontId="17" fillId="3" borderId="1" xfId="8" applyNumberFormat="1" applyFont="1" applyFill="1" applyBorder="1" applyAlignment="1" applyProtection="1">
      <alignment horizontal="left"/>
      <protection hidden="1"/>
    </xf>
    <xf numFmtId="164" fontId="1" fillId="3" borderId="1" xfId="1" applyNumberFormat="1" applyFill="1" applyBorder="1" applyAlignment="1" applyProtection="1">
      <alignment horizontal="right"/>
      <protection hidden="1"/>
    </xf>
    <xf numFmtId="0" fontId="1" fillId="3" borderId="1" xfId="1" applyFill="1" applyBorder="1" applyAlignment="1" applyProtection="1">
      <alignment horizontal="right"/>
      <protection hidden="1"/>
    </xf>
    <xf numFmtId="0" fontId="1" fillId="0" borderId="0" xfId="7" applyFont="1" applyFill="1" applyAlignment="1" applyProtection="1">
      <alignment horizontal="left" vertical="center"/>
    </xf>
    <xf numFmtId="0" fontId="38" fillId="0" borderId="0" xfId="10" applyFont="1" applyFill="1" applyAlignment="1" applyProtection="1">
      <alignment horizontal="left" vertical="center"/>
    </xf>
    <xf numFmtId="0" fontId="1" fillId="0" borderId="0" xfId="1" applyFont="1" applyFill="1" applyProtection="1"/>
    <xf numFmtId="0" fontId="26" fillId="0" borderId="0" xfId="6" applyFont="1" applyFill="1" applyAlignment="1" applyProtection="1">
      <alignment horizontal="right"/>
    </xf>
    <xf numFmtId="0" fontId="38" fillId="0" borderId="0" xfId="10" applyFont="1" applyFill="1" applyAlignment="1" applyProtection="1">
      <alignment horizontal="left" vertical="top"/>
    </xf>
    <xf numFmtId="0" fontId="26" fillId="0" borderId="0" xfId="6" applyFont="1" applyFill="1" applyAlignment="1" applyProtection="1">
      <alignment horizontal="right" vertical="top"/>
    </xf>
    <xf numFmtId="3" fontId="1" fillId="0" borderId="0" xfId="1" applyNumberFormat="1" applyFont="1" applyFill="1" applyProtection="1"/>
    <xf numFmtId="0" fontId="1" fillId="0" borderId="0" xfId="7" applyFont="1" applyFill="1" applyAlignment="1" applyProtection="1">
      <alignment vertical="top"/>
    </xf>
    <xf numFmtId="0" fontId="22" fillId="0" borderId="0" xfId="7" applyFont="1" applyFill="1" applyAlignment="1" applyProtection="1">
      <alignment vertical="top"/>
    </xf>
    <xf numFmtId="0" fontId="39" fillId="0" borderId="0" xfId="1" applyFont="1" applyFill="1" applyAlignment="1" applyProtection="1">
      <alignment vertical="top"/>
    </xf>
    <xf numFmtId="3" fontId="22" fillId="0" borderId="0" xfId="7" applyNumberFormat="1" applyFont="1" applyFill="1" applyAlignment="1" applyProtection="1">
      <alignment vertical="top"/>
    </xf>
    <xf numFmtId="0" fontId="22" fillId="0" borderId="0" xfId="1" applyFont="1" applyFill="1" applyAlignment="1" applyProtection="1">
      <alignment vertical="top"/>
    </xf>
    <xf numFmtId="0" fontId="8" fillId="0" borderId="0" xfId="4" applyFont="1" applyFill="1" applyAlignment="1" applyProtection="1">
      <alignment vertical="top"/>
    </xf>
    <xf numFmtId="3" fontId="22" fillId="0" borderId="0" xfId="7" applyNumberFormat="1" applyFont="1" applyFill="1" applyProtection="1"/>
    <xf numFmtId="0" fontId="1" fillId="0" borderId="0" xfId="7" applyFont="1" applyFill="1" applyAlignment="1" applyProtection="1">
      <alignment horizontal="left" vertical="top" wrapText="1"/>
    </xf>
    <xf numFmtId="0" fontId="1" fillId="0" borderId="0" xfId="7" quotePrefix="1" applyFont="1" applyFill="1" applyAlignment="1" applyProtection="1">
      <alignment vertical="top"/>
    </xf>
    <xf numFmtId="0" fontId="22" fillId="0" borderId="0" xfId="6" applyFont="1" applyFill="1" applyAlignment="1" applyProtection="1">
      <alignment vertical="top"/>
    </xf>
    <xf numFmtId="3" fontId="1" fillId="0" borderId="0" xfId="7" applyNumberFormat="1" applyFont="1" applyFill="1" applyProtection="1"/>
    <xf numFmtId="167" fontId="17" fillId="2" borderId="2" xfId="8" applyFont="1" applyFill="1" applyBorder="1" applyAlignment="1" applyProtection="1">
      <alignment horizontal="left" vertical="center"/>
    </xf>
    <xf numFmtId="0" fontId="0" fillId="0" borderId="2" xfId="0" applyBorder="1" applyProtection="1">
      <protection hidden="1"/>
    </xf>
    <xf numFmtId="0" fontId="0" fillId="0" borderId="0" xfId="0" applyBorder="1" applyProtection="1">
      <protection hidden="1"/>
    </xf>
    <xf numFmtId="167" fontId="17" fillId="2" borderId="1" xfId="8" applyFont="1" applyFill="1" applyBorder="1" applyAlignment="1" applyProtection="1">
      <alignment horizontal="left" vertical="center"/>
    </xf>
    <xf numFmtId="0" fontId="3" fillId="0" borderId="0" xfId="0" applyFont="1" applyAlignment="1">
      <alignment vertical="top"/>
    </xf>
    <xf numFmtId="0" fontId="12" fillId="3" borderId="0" xfId="7" applyFont="1" applyFill="1" applyAlignment="1" applyProtection="1">
      <alignment vertical="top"/>
    </xf>
    <xf numFmtId="0" fontId="12" fillId="2" borderId="0" xfId="5" applyFont="1" applyFill="1" applyAlignment="1" applyProtection="1">
      <alignment horizontal="left" vertical="top"/>
    </xf>
    <xf numFmtId="0" fontId="34" fillId="3" borderId="0" xfId="6" applyFont="1" applyFill="1" applyAlignment="1" applyProtection="1"/>
    <xf numFmtId="0" fontId="35" fillId="2" borderId="0" xfId="5" applyFont="1" applyFill="1" applyBorder="1" applyAlignment="1" applyProtection="1"/>
    <xf numFmtId="167" fontId="17" fillId="2" borderId="2" xfId="8" applyFont="1" applyFill="1" applyBorder="1" applyAlignment="1" applyProtection="1">
      <alignment vertical="center"/>
    </xf>
    <xf numFmtId="2" fontId="17" fillId="2" borderId="1" xfId="8" applyNumberFormat="1" applyFont="1" applyFill="1" applyBorder="1" applyAlignment="1" applyProtection="1">
      <alignment vertical="center"/>
    </xf>
    <xf numFmtId="167" fontId="1" fillId="2" borderId="3" xfId="8" applyNumberFormat="1" applyFont="1" applyFill="1" applyBorder="1" applyAlignment="1" applyProtection="1">
      <alignment horizontal="right" vertical="center"/>
    </xf>
    <xf numFmtId="167" fontId="1" fillId="2" borderId="3" xfId="8" applyNumberFormat="1" applyFont="1" applyFill="1" applyBorder="1" applyAlignment="1" applyProtection="1">
      <alignment horizontal="right" vertical="center" wrapText="1"/>
    </xf>
    <xf numFmtId="0" fontId="19" fillId="2" borderId="0" xfId="6" applyFont="1" applyFill="1" applyBorder="1" applyAlignment="1" applyProtection="1"/>
    <xf numFmtId="165" fontId="26" fillId="2" borderId="0" xfId="5" applyNumberFormat="1" applyFont="1" applyFill="1" applyBorder="1" applyProtection="1"/>
    <xf numFmtId="0" fontId="26" fillId="2" borderId="0" xfId="6" applyFont="1" applyFill="1" applyAlignment="1" applyProtection="1"/>
    <xf numFmtId="165" fontId="26" fillId="0" borderId="0" xfId="5" applyNumberFormat="1" applyFont="1" applyFill="1" applyBorder="1" applyProtection="1"/>
    <xf numFmtId="0" fontId="41" fillId="2" borderId="0" xfId="6" applyFont="1" applyFill="1" applyAlignment="1" applyProtection="1"/>
    <xf numFmtId="0" fontId="19" fillId="2" borderId="0" xfId="6" applyFont="1" applyFill="1" applyAlignment="1" applyProtection="1"/>
    <xf numFmtId="0" fontId="26" fillId="0" borderId="0" xfId="3" applyFont="1" applyProtection="1"/>
    <xf numFmtId="0" fontId="1" fillId="2" borderId="0" xfId="6" applyFont="1" applyFill="1" applyAlignment="1" applyProtection="1"/>
    <xf numFmtId="0" fontId="26" fillId="2" borderId="0" xfId="6" applyFont="1" applyFill="1" applyBorder="1" applyAlignment="1" applyProtection="1"/>
    <xf numFmtId="0" fontId="1" fillId="2" borderId="0" xfId="6" applyFont="1" applyFill="1" applyBorder="1" applyAlignment="1" applyProtection="1"/>
    <xf numFmtId="0" fontId="19" fillId="2" borderId="1" xfId="6" applyFont="1" applyFill="1" applyBorder="1" applyAlignment="1" applyProtection="1">
      <protection hidden="1"/>
    </xf>
    <xf numFmtId="0" fontId="26" fillId="0" borderId="0" xfId="6" applyFont="1" applyFill="1" applyAlignment="1" applyProtection="1">
      <alignment horizontal="left" vertical="top"/>
    </xf>
    <xf numFmtId="0" fontId="1" fillId="3" borderId="0" xfId="7" applyFont="1" applyFill="1" applyAlignment="1" applyProtection="1">
      <alignment horizontal="left" vertical="top"/>
    </xf>
    <xf numFmtId="0" fontId="1" fillId="2" borderId="0" xfId="7" applyFont="1" applyFill="1" applyAlignment="1" applyProtection="1">
      <alignment horizontal="left" vertical="top"/>
    </xf>
    <xf numFmtId="0" fontId="1" fillId="0" borderId="0" xfId="12" applyFont="1" applyFill="1" applyAlignment="1" applyProtection="1">
      <alignment horizontal="left" vertical="top"/>
    </xf>
    <xf numFmtId="0" fontId="1" fillId="0" borderId="0" xfId="12" applyFont="1" applyFill="1" applyAlignment="1" applyProtection="1">
      <alignment horizontal="left" vertical="top" wrapText="1"/>
    </xf>
    <xf numFmtId="0" fontId="22" fillId="2" borderId="0" xfId="7" applyFont="1" applyFill="1" applyAlignment="1" applyProtection="1">
      <alignment horizontal="left" vertical="top"/>
    </xf>
    <xf numFmtId="0" fontId="22" fillId="0" borderId="0" xfId="3" applyFont="1" applyAlignment="1" applyProtection="1">
      <alignment horizontal="left" vertical="top"/>
    </xf>
    <xf numFmtId="0" fontId="1" fillId="3" borderId="0" xfId="7" quotePrefix="1" applyFont="1" applyFill="1" applyAlignment="1" applyProtection="1">
      <alignment horizontal="left" vertical="top"/>
    </xf>
    <xf numFmtId="1" fontId="16" fillId="2" borderId="0" xfId="7" applyNumberFormat="1" applyFont="1" applyFill="1" applyAlignment="1" applyProtection="1"/>
    <xf numFmtId="0" fontId="34" fillId="3" borderId="0" xfId="1" applyFont="1" applyFill="1" applyAlignment="1" applyProtection="1"/>
    <xf numFmtId="3" fontId="16" fillId="2" borderId="0" xfId="7" applyNumberFormat="1" applyFont="1" applyFill="1" applyAlignment="1" applyProtection="1">
      <alignment wrapText="1"/>
    </xf>
    <xf numFmtId="1" fontId="28" fillId="0" borderId="0" xfId="1" applyNumberFormat="1" applyFont="1" applyFill="1" applyProtection="1"/>
    <xf numFmtId="1" fontId="1" fillId="0" borderId="0" xfId="1" applyNumberFormat="1" applyAlignment="1" applyProtection="1">
      <alignment horizontal="right"/>
    </xf>
    <xf numFmtId="0" fontId="12" fillId="2" borderId="0" xfId="6" applyFont="1" applyFill="1" applyBorder="1" applyAlignment="1" applyProtection="1"/>
    <xf numFmtId="0" fontId="34" fillId="2" borderId="0" xfId="1" applyFont="1" applyFill="1" applyBorder="1" applyAlignment="1" applyProtection="1"/>
    <xf numFmtId="1" fontId="15" fillId="2" borderId="0" xfId="7" applyNumberFormat="1" applyFont="1" applyFill="1" applyAlignment="1" applyProtection="1">
      <alignment wrapText="1"/>
    </xf>
    <xf numFmtId="167" fontId="17" fillId="2" borderId="2" xfId="8" applyNumberFormat="1" applyFont="1" applyFill="1" applyBorder="1" applyAlignment="1" applyProtection="1">
      <alignment horizontal="center" vertical="center"/>
    </xf>
    <xf numFmtId="167" fontId="17" fillId="2" borderId="0" xfId="8" applyFont="1" applyFill="1" applyBorder="1" applyProtection="1"/>
    <xf numFmtId="167" fontId="22" fillId="2" borderId="3" xfId="8" applyNumberFormat="1" applyFont="1" applyFill="1" applyBorder="1" applyAlignment="1" applyProtection="1">
      <alignment horizontal="right" vertical="center"/>
    </xf>
    <xf numFmtId="167" fontId="22" fillId="2" borderId="3" xfId="8" applyNumberFormat="1" applyFont="1" applyFill="1" applyBorder="1" applyAlignment="1" applyProtection="1">
      <alignment horizontal="right" vertical="center" wrapText="1"/>
    </xf>
    <xf numFmtId="164" fontId="22" fillId="2" borderId="3" xfId="8" applyNumberFormat="1" applyFont="1" applyFill="1" applyBorder="1" applyAlignment="1" applyProtection="1">
      <alignment horizontal="right" vertical="center" wrapText="1"/>
    </xf>
    <xf numFmtId="167" fontId="17" fillId="2" borderId="2" xfId="8" applyFont="1" applyFill="1" applyBorder="1" applyProtection="1">
      <protection hidden="1"/>
    </xf>
    <xf numFmtId="167" fontId="17" fillId="2" borderId="0" xfId="8" applyFont="1" applyFill="1" applyBorder="1" applyProtection="1">
      <protection hidden="1"/>
    </xf>
    <xf numFmtId="1" fontId="1" fillId="3" borderId="0" xfId="8" applyNumberFormat="1" applyFont="1" applyFill="1" applyBorder="1" applyAlignment="1" applyProtection="1">
      <alignment horizontal="center" vertical="center" wrapText="1"/>
      <protection hidden="1"/>
    </xf>
    <xf numFmtId="167" fontId="22" fillId="2" borderId="0" xfId="8" applyNumberFormat="1" applyFont="1" applyFill="1" applyBorder="1" applyAlignment="1" applyProtection="1">
      <alignment horizontal="right" vertical="center"/>
      <protection hidden="1"/>
    </xf>
    <xf numFmtId="167" fontId="22" fillId="2" borderId="0" xfId="8" applyNumberFormat="1" applyFont="1" applyFill="1" applyBorder="1" applyAlignment="1" applyProtection="1">
      <alignment horizontal="right" vertical="center" wrapText="1"/>
      <protection hidden="1"/>
    </xf>
    <xf numFmtId="164" fontId="22" fillId="2" borderId="0" xfId="8" applyNumberFormat="1" applyFont="1" applyFill="1" applyBorder="1" applyAlignment="1" applyProtection="1">
      <alignment horizontal="right" vertical="center" wrapText="1"/>
      <protection hidden="1"/>
    </xf>
    <xf numFmtId="167" fontId="22" fillId="2" borderId="0" xfId="8" applyNumberFormat="1" applyFont="1" applyFill="1" applyAlignment="1" applyProtection="1">
      <alignment horizontal="left"/>
    </xf>
    <xf numFmtId="167" fontId="22" fillId="2" borderId="0" xfId="8" applyNumberFormat="1" applyFont="1" applyFill="1" applyBorder="1" applyAlignment="1" applyProtection="1">
      <alignment horizontal="left"/>
      <protection hidden="1"/>
    </xf>
    <xf numFmtId="167" fontId="22" fillId="2" borderId="0" xfId="8" applyNumberFormat="1" applyFont="1" applyFill="1" applyAlignment="1" applyProtection="1">
      <alignment horizontal="left" vertical="center"/>
    </xf>
    <xf numFmtId="167" fontId="22" fillId="2" borderId="0" xfId="8" applyNumberFormat="1" applyFont="1" applyFill="1" applyBorder="1" applyAlignment="1" applyProtection="1">
      <alignment horizontal="left" vertical="center"/>
      <protection hidden="1"/>
    </xf>
    <xf numFmtId="0" fontId="22" fillId="2" borderId="0" xfId="10" applyFont="1" applyFill="1" applyAlignment="1" applyProtection="1">
      <alignment horizontal="left" vertical="center"/>
    </xf>
    <xf numFmtId="0" fontId="22" fillId="2" borderId="0" xfId="10" applyFont="1" applyFill="1" applyBorder="1" applyAlignment="1" applyProtection="1">
      <alignment horizontal="left" vertical="center"/>
      <protection hidden="1"/>
    </xf>
    <xf numFmtId="167" fontId="17" fillId="2" borderId="0" xfId="8" applyNumberFormat="1" applyFont="1" applyFill="1" applyAlignment="1" applyProtection="1">
      <alignment horizontal="left" vertical="center"/>
    </xf>
    <xf numFmtId="167" fontId="22" fillId="2" borderId="0" xfId="8" applyNumberFormat="1" applyFont="1" applyFill="1" applyAlignment="1" applyProtection="1">
      <alignment horizontal="left" vertical="center"/>
      <protection hidden="1"/>
    </xf>
    <xf numFmtId="167" fontId="17" fillId="2" borderId="1" xfId="8" applyNumberFormat="1" applyFont="1" applyFill="1" applyBorder="1" applyAlignment="1" applyProtection="1">
      <alignment horizontal="left" vertical="center"/>
      <protection hidden="1"/>
    </xf>
    <xf numFmtId="164" fontId="19" fillId="0" borderId="1" xfId="1" applyNumberFormat="1" applyFont="1" applyBorder="1" applyAlignment="1" applyProtection="1">
      <alignment horizontal="right" vertical="center"/>
      <protection hidden="1"/>
    </xf>
    <xf numFmtId="1" fontId="17" fillId="2" borderId="1" xfId="7" applyNumberFormat="1" applyFont="1" applyFill="1" applyBorder="1" applyAlignment="1" applyProtection="1">
      <alignment horizontal="right" vertical="center"/>
      <protection hidden="1"/>
    </xf>
    <xf numFmtId="3" fontId="1" fillId="3" borderId="1" xfId="1" applyNumberFormat="1" applyFill="1" applyBorder="1" applyAlignment="1" applyProtection="1">
      <alignment horizontal="right"/>
      <protection hidden="1"/>
    </xf>
    <xf numFmtId="167" fontId="17" fillId="2" borderId="2" xfId="8" applyNumberFormat="1" applyFont="1" applyFill="1" applyBorder="1" applyAlignment="1" applyProtection="1">
      <alignment horizontal="left" vertical="top"/>
    </xf>
    <xf numFmtId="0" fontId="1" fillId="3" borderId="0" xfId="7" applyFont="1" applyFill="1" applyBorder="1" applyAlignment="1" applyProtection="1">
      <alignment horizontal="left" vertical="top"/>
    </xf>
    <xf numFmtId="0" fontId="42" fillId="3" borderId="0" xfId="10" applyFont="1" applyFill="1" applyAlignment="1" applyProtection="1">
      <alignment horizontal="left" vertical="top"/>
    </xf>
    <xf numFmtId="1" fontId="26" fillId="3" borderId="0" xfId="6" applyNumberFormat="1" applyFont="1" applyFill="1" applyAlignment="1" applyProtection="1">
      <alignment horizontal="right" vertical="top"/>
    </xf>
    <xf numFmtId="0" fontId="42" fillId="3" borderId="0" xfId="1" applyFont="1" applyFill="1" applyAlignment="1" applyProtection="1">
      <alignment vertical="top"/>
    </xf>
    <xf numFmtId="0" fontId="1" fillId="3" borderId="0" xfId="7" applyFont="1" applyFill="1" applyAlignment="1" applyProtection="1">
      <alignment vertical="top"/>
    </xf>
    <xf numFmtId="1" fontId="1" fillId="3" borderId="0" xfId="7" applyNumberFormat="1" applyFont="1" applyFill="1" applyAlignment="1" applyProtection="1">
      <alignment vertical="top"/>
    </xf>
    <xf numFmtId="0" fontId="1" fillId="3" borderId="0" xfId="7" applyFont="1" applyFill="1" applyBorder="1" applyAlignment="1" applyProtection="1">
      <alignment vertical="top"/>
    </xf>
    <xf numFmtId="0" fontId="22" fillId="3" borderId="0" xfId="7" applyFont="1" applyFill="1" applyAlignment="1" applyProtection="1">
      <alignment vertical="top"/>
    </xf>
    <xf numFmtId="0" fontId="22" fillId="3" borderId="0" xfId="7" applyFont="1" applyFill="1" applyBorder="1" applyAlignment="1" applyProtection="1">
      <alignment vertical="top"/>
    </xf>
    <xf numFmtId="0" fontId="1" fillId="3" borderId="0" xfId="1" applyFont="1" applyFill="1" applyAlignment="1" applyProtection="1">
      <alignment vertical="top"/>
    </xf>
    <xf numFmtId="0" fontId="1" fillId="2" borderId="0" xfId="1" applyFont="1" applyFill="1" applyAlignment="1" applyProtection="1">
      <alignment vertical="top"/>
    </xf>
    <xf numFmtId="0" fontId="1" fillId="2" borderId="0" xfId="1" applyFont="1" applyFill="1" applyBorder="1" applyAlignment="1" applyProtection="1">
      <alignment vertical="top"/>
    </xf>
    <xf numFmtId="0" fontId="22" fillId="2" borderId="0" xfId="7" applyFont="1" applyFill="1" applyBorder="1" applyAlignment="1" applyProtection="1">
      <alignment vertical="top"/>
    </xf>
    <xf numFmtId="1" fontId="22" fillId="2" borderId="0" xfId="7" applyNumberFormat="1" applyFont="1" applyFill="1" applyAlignment="1" applyProtection="1">
      <alignment vertical="top"/>
    </xf>
    <xf numFmtId="0" fontId="1" fillId="3" borderId="0" xfId="7" quotePrefix="1" applyFont="1" applyFill="1" applyAlignment="1" applyProtection="1">
      <alignment vertical="top"/>
    </xf>
    <xf numFmtId="0" fontId="1" fillId="3" borderId="0" xfId="7" quotePrefix="1" applyFont="1" applyFill="1" applyBorder="1" applyAlignment="1" applyProtection="1">
      <alignment vertical="top"/>
    </xf>
    <xf numFmtId="0" fontId="22" fillId="3" borderId="0" xfId="6" applyFont="1" applyFill="1" applyAlignment="1" applyProtection="1">
      <alignment vertical="top"/>
    </xf>
    <xf numFmtId="0" fontId="0" fillId="0" borderId="0" xfId="0" applyBorder="1" applyProtection="1"/>
    <xf numFmtId="167" fontId="17" fillId="2" borderId="3" xfId="8" applyNumberFormat="1" applyFont="1" applyFill="1" applyBorder="1" applyAlignment="1" applyProtection="1">
      <alignment vertical="center"/>
    </xf>
    <xf numFmtId="0" fontId="34" fillId="2" borderId="0" xfId="6" applyFont="1" applyFill="1" applyBorder="1" applyAlignment="1" applyProtection="1"/>
    <xf numFmtId="167" fontId="22" fillId="2" borderId="0" xfId="8" applyFont="1" applyFill="1" applyBorder="1" applyProtection="1">
      <protection hidden="1"/>
    </xf>
    <xf numFmtId="0" fontId="0" fillId="0" borderId="0" xfId="0" applyFont="1" applyBorder="1" applyProtection="1"/>
    <xf numFmtId="0" fontId="0" fillId="0" borderId="0" xfId="0" applyFont="1" applyBorder="1" applyProtection="1">
      <protection hidden="1"/>
    </xf>
    <xf numFmtId="1" fontId="15" fillId="2" borderId="0" xfId="7" applyNumberFormat="1" applyFont="1" applyFill="1" applyAlignment="1" applyProtection="1"/>
    <xf numFmtId="0" fontId="1" fillId="0" borderId="0" xfId="1" applyFont="1" applyProtection="1"/>
    <xf numFmtId="1" fontId="22" fillId="2" borderId="1" xfId="7" applyNumberFormat="1" applyFont="1" applyFill="1" applyBorder="1" applyAlignment="1" applyProtection="1">
      <alignment horizontal="right" vertical="center"/>
      <protection hidden="1"/>
    </xf>
    <xf numFmtId="0" fontId="0" fillId="0" borderId="0" xfId="0" applyFont="1" applyProtection="1"/>
    <xf numFmtId="0" fontId="0" fillId="0" borderId="0" xfId="0" applyFont="1" applyProtection="1">
      <protection hidden="1"/>
    </xf>
    <xf numFmtId="167" fontId="22" fillId="2" borderId="1" xfId="8" applyFont="1" applyFill="1" applyBorder="1" applyProtection="1"/>
    <xf numFmtId="167" fontId="22" fillId="2" borderId="1" xfId="8" applyFont="1" applyFill="1" applyBorder="1" applyAlignment="1" applyProtection="1">
      <alignment horizontal="right" vertical="center"/>
    </xf>
    <xf numFmtId="0" fontId="0" fillId="0" borderId="0" xfId="0" applyFont="1"/>
    <xf numFmtId="0" fontId="19" fillId="2" borderId="3" xfId="1" applyFont="1" applyFill="1" applyBorder="1" applyAlignment="1" applyProtection="1">
      <alignment vertical="center"/>
    </xf>
    <xf numFmtId="167" fontId="17" fillId="2" borderId="0" xfId="8" applyNumberFormat="1" applyFont="1" applyFill="1" applyBorder="1" applyAlignment="1" applyProtection="1">
      <alignment horizontal="left" vertical="top"/>
    </xf>
    <xf numFmtId="167" fontId="22" fillId="2" borderId="1" xfId="8" applyNumberFormat="1" applyFont="1" applyFill="1" applyBorder="1" applyAlignment="1" applyProtection="1">
      <alignment horizontal="left" vertical="center"/>
      <protection hidden="1"/>
    </xf>
    <xf numFmtId="0" fontId="12" fillId="3" borderId="0" xfId="7" applyFont="1" applyFill="1" applyAlignment="1" applyProtection="1">
      <alignment vertical="center"/>
    </xf>
    <xf numFmtId="0" fontId="12" fillId="3" borderId="0" xfId="7" applyFont="1" applyFill="1" applyBorder="1" applyAlignment="1" applyProtection="1">
      <alignment vertical="center"/>
    </xf>
    <xf numFmtId="0" fontId="34" fillId="3" borderId="0" xfId="7" applyFont="1" applyFill="1" applyBorder="1" applyAlignment="1" applyProtection="1">
      <alignment vertical="center"/>
    </xf>
    <xf numFmtId="0" fontId="34" fillId="3" borderId="0" xfId="6" applyFont="1" applyFill="1" applyBorder="1" applyAlignment="1" applyProtection="1">
      <alignment horizontal="left" vertical="center"/>
    </xf>
    <xf numFmtId="0" fontId="34" fillId="3" borderId="0" xfId="1" applyFont="1" applyFill="1" applyAlignment="1" applyProtection="1">
      <alignment vertical="center"/>
    </xf>
    <xf numFmtId="0" fontId="34" fillId="3" borderId="0" xfId="6" applyFont="1" applyFill="1" applyAlignment="1" applyProtection="1">
      <alignment horizontal="left" vertical="center"/>
    </xf>
    <xf numFmtId="0" fontId="12" fillId="2" borderId="1" xfId="6" applyFont="1" applyFill="1" applyBorder="1" applyAlignment="1" applyProtection="1"/>
    <xf numFmtId="0" fontId="34" fillId="2" borderId="1" xfId="1" applyFont="1" applyFill="1" applyBorder="1" applyAlignment="1" applyProtection="1"/>
    <xf numFmtId="167" fontId="22" fillId="2" borderId="2" xfId="8" applyFont="1" applyFill="1" applyBorder="1" applyProtection="1">
      <protection hidden="1"/>
    </xf>
    <xf numFmtId="1" fontId="22" fillId="2" borderId="2" xfId="8" applyNumberFormat="1" applyFont="1" applyFill="1" applyBorder="1" applyProtection="1">
      <protection hidden="1"/>
    </xf>
    <xf numFmtId="167" fontId="17" fillId="2" borderId="0" xfId="8" applyNumberFormat="1" applyFont="1" applyFill="1" applyBorder="1" applyAlignment="1" applyProtection="1">
      <alignment horizontal="left" vertical="center"/>
    </xf>
    <xf numFmtId="0" fontId="34" fillId="3" borderId="0" xfId="6" applyFont="1" applyFill="1" applyAlignment="1" applyProtection="1">
      <alignment horizontal="left" vertical="top"/>
    </xf>
    <xf numFmtId="0" fontId="2" fillId="0" borderId="4" xfId="0" applyFont="1" applyBorder="1"/>
    <xf numFmtId="0" fontId="34" fillId="3" borderId="0" xfId="1" applyFont="1" applyFill="1" applyAlignment="1" applyProtection="1">
      <alignment vertical="top"/>
    </xf>
    <xf numFmtId="0" fontId="14" fillId="2" borderId="0" xfId="7" applyFont="1" applyFill="1" applyAlignment="1" applyProtection="1"/>
    <xf numFmtId="0" fontId="22" fillId="0" borderId="0" xfId="1" applyFont="1" applyProtection="1"/>
    <xf numFmtId="0" fontId="15" fillId="2" borderId="0" xfId="7" applyFont="1" applyFill="1" applyAlignment="1" applyProtection="1">
      <alignment wrapText="1"/>
    </xf>
    <xf numFmtId="0" fontId="17" fillId="2" borderId="0" xfId="7" applyFont="1" applyFill="1" applyBorder="1" applyAlignment="1" applyProtection="1"/>
    <xf numFmtId="0" fontId="17" fillId="2" borderId="0" xfId="7" applyFont="1" applyFill="1" applyBorder="1" applyAlignment="1" applyProtection="1">
      <alignment wrapText="1"/>
    </xf>
    <xf numFmtId="0" fontId="19" fillId="0" borderId="1" xfId="1" applyFont="1" applyBorder="1" applyAlignment="1" applyProtection="1">
      <alignment vertical="top"/>
    </xf>
    <xf numFmtId="0" fontId="22" fillId="2" borderId="0" xfId="1" applyFont="1" applyFill="1" applyProtection="1"/>
    <xf numFmtId="3" fontId="22" fillId="2" borderId="0" xfId="8" applyNumberFormat="1" applyFont="1" applyFill="1" applyBorder="1" applyAlignment="1" applyProtection="1">
      <alignment horizontal="center" vertical="center" wrapText="1"/>
      <protection hidden="1"/>
    </xf>
    <xf numFmtId="3" fontId="22" fillId="2" borderId="0" xfId="1" applyNumberFormat="1" applyFont="1" applyFill="1" applyBorder="1" applyAlignment="1" applyProtection="1">
      <alignment vertical="center"/>
    </xf>
    <xf numFmtId="0" fontId="22" fillId="2" borderId="0" xfId="9" applyFont="1" applyFill="1" applyBorder="1" applyAlignment="1" applyProtection="1">
      <alignment horizontal="left" vertical="center"/>
    </xf>
    <xf numFmtId="3" fontId="22" fillId="2" borderId="0" xfId="1" applyNumberFormat="1" applyFont="1" applyFill="1" applyAlignment="1" applyProtection="1">
      <alignment vertical="center"/>
    </xf>
    <xf numFmtId="0" fontId="17" fillId="2" borderId="0" xfId="9" applyFont="1" applyFill="1" applyBorder="1" applyAlignment="1" applyProtection="1">
      <alignment horizontal="left" vertical="center"/>
    </xf>
    <xf numFmtId="0" fontId="22" fillId="2" borderId="1" xfId="9" applyFont="1" applyFill="1" applyBorder="1" applyAlignment="1" applyProtection="1">
      <alignment horizontal="left" vertical="center"/>
      <protection hidden="1"/>
    </xf>
    <xf numFmtId="164" fontId="1" fillId="0" borderId="1" xfId="1" applyNumberFormat="1" applyFont="1" applyBorder="1" applyAlignment="1" applyProtection="1">
      <alignment horizontal="right"/>
      <protection hidden="1"/>
    </xf>
    <xf numFmtId="164" fontId="22" fillId="2" borderId="1" xfId="7" applyNumberFormat="1" applyFont="1" applyFill="1" applyBorder="1" applyAlignment="1" applyProtection="1">
      <alignment horizontal="right"/>
      <protection hidden="1"/>
    </xf>
    <xf numFmtId="3" fontId="22" fillId="2" borderId="1" xfId="7" applyNumberFormat="1" applyFont="1" applyFill="1" applyBorder="1" applyAlignment="1" applyProtection="1">
      <alignment horizontal="right"/>
      <protection hidden="1"/>
    </xf>
    <xf numFmtId="0" fontId="1" fillId="3" borderId="0" xfId="7" applyFont="1" applyFill="1" applyProtection="1"/>
    <xf numFmtId="166" fontId="1" fillId="3" borderId="0" xfId="7" applyNumberFormat="1" applyFont="1" applyFill="1" applyBorder="1" applyAlignment="1" applyProtection="1">
      <alignment horizontal="right" vertical="center"/>
    </xf>
    <xf numFmtId="0" fontId="26" fillId="3" borderId="0" xfId="6" applyFont="1" applyFill="1" applyAlignment="1" applyProtection="1">
      <alignment horizontal="right"/>
    </xf>
    <xf numFmtId="0" fontId="1" fillId="3" borderId="0" xfId="7" applyFont="1" applyFill="1" applyAlignment="1" applyProtection="1">
      <alignment horizontal="left"/>
    </xf>
    <xf numFmtId="0" fontId="1" fillId="3" borderId="0" xfId="7" applyFont="1" applyFill="1" applyAlignment="1" applyProtection="1"/>
    <xf numFmtId="0" fontId="42" fillId="3" borderId="0" xfId="1" applyFont="1" applyFill="1" applyAlignment="1" applyProtection="1">
      <alignment horizontal="left"/>
    </xf>
    <xf numFmtId="0" fontId="42" fillId="3" borderId="0" xfId="1" applyFont="1" applyFill="1" applyAlignment="1" applyProtection="1"/>
    <xf numFmtId="3" fontId="1" fillId="3" borderId="0" xfId="7" applyNumberFormat="1" applyFont="1" applyFill="1" applyProtection="1"/>
    <xf numFmtId="0" fontId="1" fillId="3" borderId="0" xfId="1" applyFont="1" applyFill="1" applyAlignment="1" applyProtection="1">
      <alignment horizontal="left"/>
    </xf>
    <xf numFmtId="0" fontId="16" fillId="2" borderId="0" xfId="6" applyFont="1" applyFill="1" applyAlignment="1" applyProtection="1"/>
    <xf numFmtId="0" fontId="15" fillId="2" borderId="0" xfId="1" applyFont="1" applyFill="1" applyAlignment="1" applyProtection="1"/>
    <xf numFmtId="0" fontId="22" fillId="2" borderId="0" xfId="1" applyFont="1" applyFill="1" applyProtection="1">
      <protection hidden="1"/>
    </xf>
    <xf numFmtId="167" fontId="22" fillId="2" borderId="0" xfId="8" applyFont="1" applyFill="1" applyBorder="1" applyAlignment="1" applyProtection="1">
      <alignment horizontal="center" vertical="center" wrapText="1"/>
      <protection hidden="1"/>
    </xf>
    <xf numFmtId="167" fontId="1" fillId="2" borderId="0" xfId="8" applyNumberFormat="1" applyFont="1" applyFill="1" applyBorder="1" applyAlignment="1" applyProtection="1">
      <alignment horizontal="left" vertical="center" wrapText="1"/>
    </xf>
    <xf numFmtId="0" fontId="19" fillId="2" borderId="0" xfId="9" applyFont="1" applyFill="1" applyBorder="1" applyAlignment="1" applyProtection="1">
      <alignment horizontal="left" vertical="center"/>
    </xf>
    <xf numFmtId="0" fontId="1" fillId="2" borderId="1" xfId="9" applyFont="1" applyFill="1" applyBorder="1" applyAlignment="1" applyProtection="1">
      <alignment horizontal="left" vertical="center"/>
      <protection hidden="1"/>
    </xf>
    <xf numFmtId="164" fontId="1" fillId="0" borderId="1" xfId="1" applyNumberFormat="1" applyFont="1" applyBorder="1" applyAlignment="1" applyProtection="1">
      <alignment horizontal="right" vertical="center"/>
      <protection hidden="1"/>
    </xf>
    <xf numFmtId="3" fontId="22" fillId="2" borderId="1" xfId="7" applyNumberFormat="1" applyFont="1" applyFill="1" applyBorder="1" applyAlignment="1" applyProtection="1">
      <alignment horizontal="right" vertical="center"/>
      <protection hidden="1"/>
    </xf>
    <xf numFmtId="0" fontId="26" fillId="3" borderId="0" xfId="6" applyFont="1" applyFill="1" applyAlignment="1" applyProtection="1">
      <alignment horizontal="left" vertical="top"/>
    </xf>
    <xf numFmtId="0" fontId="42" fillId="3" borderId="0" xfId="1" applyFont="1" applyFill="1" applyAlignment="1" applyProtection="1">
      <alignment horizontal="left" vertical="top"/>
    </xf>
    <xf numFmtId="3" fontId="1" fillId="3" borderId="0" xfId="7" applyNumberFormat="1" applyFont="1" applyFill="1" applyAlignment="1" applyProtection="1">
      <alignment horizontal="left" vertical="top"/>
    </xf>
    <xf numFmtId="0" fontId="1" fillId="3" borderId="0" xfId="1" applyFont="1" applyFill="1" applyAlignment="1" applyProtection="1">
      <alignment horizontal="left" vertical="top"/>
    </xf>
    <xf numFmtId="0" fontId="1" fillId="2" borderId="0" xfId="1" applyFont="1" applyFill="1" applyAlignment="1" applyProtection="1">
      <alignment horizontal="left" vertical="top"/>
    </xf>
    <xf numFmtId="0" fontId="0" fillId="0" borderId="0" xfId="0" applyAlignment="1" applyProtection="1">
      <alignment horizontal="left" vertical="top"/>
    </xf>
    <xf numFmtId="0" fontId="17" fillId="2" borderId="0" xfId="1" applyFont="1" applyFill="1" applyAlignment="1" applyProtection="1">
      <alignment vertical="center"/>
    </xf>
    <xf numFmtId="0" fontId="22" fillId="2" borderId="0" xfId="1" applyFont="1" applyFill="1" applyAlignment="1" applyProtection="1">
      <alignment vertical="center"/>
    </xf>
    <xf numFmtId="0" fontId="0" fillId="0" borderId="0" xfId="0" applyAlignment="1">
      <alignment vertical="center"/>
    </xf>
    <xf numFmtId="0" fontId="22" fillId="2" borderId="0" xfId="1" applyFont="1" applyFill="1" applyAlignment="1" applyProtection="1">
      <alignment vertical="center"/>
      <protection hidden="1"/>
    </xf>
    <xf numFmtId="3" fontId="1" fillId="2" borderId="0" xfId="1" applyNumberFormat="1" applyFont="1" applyFill="1" applyBorder="1" applyAlignment="1" applyProtection="1">
      <alignment vertical="center"/>
    </xf>
    <xf numFmtId="3" fontId="1" fillId="2" borderId="0" xfId="1" applyNumberFormat="1" applyFont="1" applyFill="1" applyAlignment="1" applyProtection="1">
      <alignment vertical="center"/>
    </xf>
    <xf numFmtId="0" fontId="17" fillId="2" borderId="0" xfId="1" applyFont="1" applyFill="1" applyAlignment="1" applyProtection="1">
      <alignment vertical="center"/>
      <protection hidden="1"/>
    </xf>
    <xf numFmtId="0" fontId="1" fillId="0" borderId="2" xfId="1" applyFont="1" applyBorder="1" applyAlignment="1" applyProtection="1"/>
    <xf numFmtId="0" fontId="16" fillId="2" borderId="0" xfId="7" applyFont="1" applyFill="1" applyAlignment="1" applyProtection="1">
      <alignment horizontal="left"/>
    </xf>
    <xf numFmtId="0" fontId="15" fillId="2" borderId="0" xfId="7" applyFont="1" applyFill="1" applyAlignment="1" applyProtection="1">
      <alignment horizontal="left"/>
    </xf>
    <xf numFmtId="0" fontId="17" fillId="2" borderId="0" xfId="7" applyFont="1" applyFill="1" applyAlignment="1" applyProtection="1">
      <alignment horizontal="left"/>
    </xf>
    <xf numFmtId="166" fontId="22" fillId="2" borderId="3" xfId="7" applyNumberFormat="1" applyFont="1" applyFill="1" applyBorder="1" applyAlignment="1" applyProtection="1">
      <alignment horizontal="right" vertical="center"/>
    </xf>
    <xf numFmtId="0" fontId="1" fillId="2" borderId="0" xfId="9" applyFont="1" applyFill="1" applyBorder="1" applyAlignment="1" applyProtection="1">
      <alignment horizontal="left" vertical="center"/>
    </xf>
    <xf numFmtId="0" fontId="42" fillId="3" borderId="0" xfId="1" applyFont="1" applyFill="1" applyAlignment="1" applyProtection="1">
      <alignment vertical="center"/>
    </xf>
    <xf numFmtId="0" fontId="1" fillId="3" borderId="0" xfId="14" applyFont="1" applyFill="1" applyAlignment="1" applyProtection="1">
      <alignment vertical="center"/>
    </xf>
    <xf numFmtId="0" fontId="1" fillId="3" borderId="0" xfId="1" applyFont="1" applyFill="1" applyAlignment="1" applyProtection="1"/>
    <xf numFmtId="0" fontId="1" fillId="0" borderId="2" xfId="1" applyBorder="1" applyAlignment="1" applyProtection="1"/>
    <xf numFmtId="167" fontId="19" fillId="2" borderId="1" xfId="8" applyFont="1" applyFill="1" applyBorder="1" applyAlignment="1" applyProtection="1">
      <alignment vertical="center"/>
    </xf>
    <xf numFmtId="0" fontId="5" fillId="0" borderId="0" xfId="15" applyFont="1" applyAlignment="1" applyProtection="1">
      <alignment vertical="top"/>
    </xf>
    <xf numFmtId="0" fontId="2" fillId="0" borderId="0" xfId="15" applyFont="1" applyAlignment="1" applyProtection="1">
      <alignment vertical="center"/>
    </xf>
    <xf numFmtId="0" fontId="2" fillId="0" borderId="0" xfId="15" applyFont="1" applyAlignment="1" applyProtection="1">
      <alignment vertical="center"/>
      <protection hidden="1"/>
    </xf>
    <xf numFmtId="0" fontId="2" fillId="0" borderId="1" xfId="15" applyFont="1" applyBorder="1" applyAlignment="1" applyProtection="1">
      <alignment vertical="center"/>
    </xf>
    <xf numFmtId="3" fontId="2" fillId="0" borderId="1" xfId="15" applyNumberFormat="1" applyFont="1" applyBorder="1" applyAlignment="1" applyProtection="1">
      <alignment horizontal="right" vertical="center"/>
      <protection hidden="1"/>
    </xf>
    <xf numFmtId="0" fontId="2" fillId="0" borderId="0" xfId="15" applyFont="1" applyProtection="1"/>
    <xf numFmtId="0" fontId="23" fillId="0" borderId="0" xfId="15" applyFont="1" applyAlignment="1" applyProtection="1">
      <alignment vertical="center"/>
    </xf>
    <xf numFmtId="0" fontId="5" fillId="0" borderId="0" xfId="0" applyFont="1" applyProtection="1"/>
    <xf numFmtId="0" fontId="12" fillId="3" borderId="0" xfId="7" applyFont="1" applyFill="1" applyBorder="1" applyAlignment="1" applyProtection="1">
      <alignment horizontal="left" wrapText="1"/>
    </xf>
    <xf numFmtId="0" fontId="5" fillId="0" borderId="0" xfId="15" applyFont="1" applyProtection="1"/>
    <xf numFmtId="0" fontId="44" fillId="0" borderId="0" xfId="0" applyFont="1" applyProtection="1"/>
    <xf numFmtId="0" fontId="2" fillId="0" borderId="0" xfId="0" applyFont="1" applyProtection="1"/>
    <xf numFmtId="0" fontId="2" fillId="0" borderId="0" xfId="0" applyFont="1" applyProtection="1">
      <protection hidden="1"/>
    </xf>
    <xf numFmtId="167" fontId="19" fillId="3" borderId="0" xfId="8" applyFont="1" applyFill="1" applyBorder="1" applyProtection="1"/>
    <xf numFmtId="3" fontId="19" fillId="3" borderId="0" xfId="0" applyNumberFormat="1" applyFont="1" applyFill="1" applyProtection="1">
      <protection hidden="1"/>
    </xf>
    <xf numFmtId="166" fontId="19" fillId="3" borderId="0" xfId="0" applyNumberFormat="1" applyFont="1" applyFill="1" applyProtection="1">
      <protection hidden="1"/>
    </xf>
    <xf numFmtId="167" fontId="26" fillId="3" borderId="0" xfId="8" applyFont="1" applyFill="1" applyBorder="1" applyAlignment="1" applyProtection="1">
      <alignment horizontal="right"/>
    </xf>
    <xf numFmtId="167" fontId="26" fillId="3" borderId="0" xfId="8" applyFont="1" applyFill="1" applyBorder="1" applyProtection="1"/>
    <xf numFmtId="3" fontId="1" fillId="3" borderId="0" xfId="0" applyNumberFormat="1" applyFont="1" applyFill="1" applyProtection="1">
      <protection hidden="1"/>
    </xf>
    <xf numFmtId="166" fontId="1" fillId="3" borderId="0" xfId="0" applyNumberFormat="1" applyFont="1" applyFill="1" applyProtection="1">
      <protection hidden="1"/>
    </xf>
    <xf numFmtId="0" fontId="1" fillId="3" borderId="0" xfId="0" applyFont="1" applyFill="1" applyProtection="1"/>
    <xf numFmtId="0" fontId="26" fillId="3" borderId="0" xfId="0" applyFont="1" applyFill="1" applyAlignment="1" applyProtection="1">
      <alignment horizontal="left"/>
    </xf>
    <xf numFmtId="0" fontId="19" fillId="3" borderId="0" xfId="0" applyFont="1" applyFill="1" applyProtection="1"/>
    <xf numFmtId="167" fontId="26" fillId="3" borderId="0" xfId="8" applyFont="1" applyFill="1" applyBorder="1" applyAlignment="1" applyProtection="1">
      <alignment horizontal="left"/>
    </xf>
    <xf numFmtId="0" fontId="2" fillId="0" borderId="1" xfId="15" applyFont="1" applyBorder="1" applyAlignment="1" applyProtection="1">
      <alignment vertical="center"/>
      <protection hidden="1"/>
    </xf>
    <xf numFmtId="0" fontId="1" fillId="3" borderId="0" xfId="7" applyFont="1" applyFill="1" applyBorder="1" applyAlignment="1" applyProtection="1">
      <alignment horizontal="left" vertical="top" wrapText="1"/>
    </xf>
    <xf numFmtId="164" fontId="1" fillId="3" borderId="0" xfId="0" applyNumberFormat="1" applyFont="1" applyFill="1" applyBorder="1" applyAlignment="1" applyProtection="1">
      <alignment horizontal="right" vertical="top"/>
    </xf>
    <xf numFmtId="0" fontId="12" fillId="3" borderId="0" xfId="7" applyFont="1" applyFill="1" applyBorder="1" applyAlignment="1" applyProtection="1"/>
    <xf numFmtId="0" fontId="3" fillId="0" borderId="0" xfId="15" applyFont="1" applyAlignment="1" applyProtection="1">
      <alignment vertical="top"/>
    </xf>
    <xf numFmtId="0" fontId="22" fillId="3" borderId="0" xfId="0" applyFont="1" applyFill="1" applyAlignment="1" applyProtection="1">
      <alignment horizontal="left" vertical="top" wrapText="1"/>
    </xf>
    <xf numFmtId="0" fontId="1" fillId="3" borderId="0" xfId="7" applyFont="1" applyFill="1" applyBorder="1" applyAlignment="1" applyProtection="1">
      <alignment vertical="top" wrapText="1"/>
    </xf>
    <xf numFmtId="0" fontId="22" fillId="3" borderId="0" xfId="6" applyFont="1" applyFill="1" applyAlignment="1" applyProtection="1"/>
    <xf numFmtId="0" fontId="44" fillId="0" borderId="0" xfId="0" applyFont="1" applyProtection="1">
      <protection hidden="1"/>
    </xf>
    <xf numFmtId="0" fontId="0" fillId="0" borderId="0" xfId="0" applyBorder="1"/>
    <xf numFmtId="0" fontId="0" fillId="0" borderId="1" xfId="0" applyBorder="1"/>
    <xf numFmtId="0" fontId="23" fillId="0" borderId="0" xfId="15" applyFont="1" applyBorder="1" applyAlignment="1" applyProtection="1">
      <alignment vertical="center"/>
    </xf>
    <xf numFmtId="3" fontId="1" fillId="3" borderId="0" xfId="0" applyNumberFormat="1" applyFont="1" applyFill="1" applyBorder="1" applyProtection="1">
      <protection hidden="1"/>
    </xf>
    <xf numFmtId="166" fontId="1" fillId="3" borderId="0" xfId="0" applyNumberFormat="1" applyFont="1" applyFill="1" applyBorder="1" applyProtection="1">
      <protection hidden="1"/>
    </xf>
    <xf numFmtId="0" fontId="22" fillId="3" borderId="0" xfId="0" applyFont="1" applyFill="1" applyAlignment="1" applyProtection="1">
      <alignment vertical="top"/>
    </xf>
    <xf numFmtId="0" fontId="12" fillId="3" borderId="0" xfId="7" applyFont="1" applyFill="1" applyBorder="1" applyAlignment="1" applyProtection="1">
      <alignment horizontal="left" vertical="top"/>
    </xf>
    <xf numFmtId="0" fontId="3" fillId="0" borderId="0" xfId="15" applyFont="1" applyAlignment="1" applyProtection="1">
      <alignment horizontal="left" vertical="top"/>
    </xf>
    <xf numFmtId="0" fontId="45" fillId="0" borderId="1" xfId="11" applyFont="1" applyBorder="1" applyProtection="1"/>
    <xf numFmtId="0" fontId="45" fillId="0" borderId="0" xfId="11" applyFont="1" applyBorder="1" applyProtection="1"/>
    <xf numFmtId="0" fontId="46" fillId="0" borderId="0" xfId="11" applyFont="1" applyAlignment="1" applyProtection="1">
      <alignment horizontal="left"/>
    </xf>
    <xf numFmtId="0" fontId="47" fillId="0" borderId="0" xfId="11" applyFont="1" applyProtection="1"/>
    <xf numFmtId="0" fontId="48" fillId="2" borderId="0" xfId="5" applyFont="1" applyFill="1" applyBorder="1" applyAlignment="1" applyProtection="1"/>
    <xf numFmtId="0" fontId="47" fillId="0" borderId="0" xfId="11" applyFont="1" applyAlignment="1" applyProtection="1">
      <alignment horizontal="left"/>
    </xf>
    <xf numFmtId="0" fontId="46" fillId="0" borderId="0" xfId="11" applyFont="1" applyAlignment="1" applyProtection="1">
      <alignment vertical="center"/>
    </xf>
    <xf numFmtId="0" fontId="47" fillId="0" borderId="6" xfId="11" applyFont="1" applyBorder="1" applyAlignment="1" applyProtection="1">
      <alignment horizontal="left" vertical="center"/>
    </xf>
    <xf numFmtId="0" fontId="47" fillId="0" borderId="6" xfId="11" applyFont="1" applyBorder="1" applyAlignment="1" applyProtection="1">
      <alignment vertical="center"/>
    </xf>
    <xf numFmtId="0" fontId="49" fillId="0" borderId="0" xfId="4" applyFont="1" applyFill="1" applyBorder="1" applyProtection="1"/>
    <xf numFmtId="0" fontId="46" fillId="0" borderId="0" xfId="11" applyFont="1" applyFill="1" applyBorder="1" applyAlignment="1" applyProtection="1">
      <alignment horizontal="left" vertical="center"/>
    </xf>
    <xf numFmtId="0" fontId="47" fillId="0" borderId="0" xfId="11" applyFont="1" applyBorder="1" applyAlignment="1" applyProtection="1">
      <alignment horizontal="left" vertical="center"/>
    </xf>
    <xf numFmtId="0" fontId="49" fillId="3" borderId="0" xfId="4" applyNumberFormat="1" applyFont="1" applyFill="1" applyBorder="1" applyAlignment="1" applyProtection="1">
      <alignment horizontal="left"/>
    </xf>
    <xf numFmtId="0" fontId="49" fillId="3" borderId="0" xfId="4" applyFont="1" applyFill="1" applyBorder="1" applyAlignment="1" applyProtection="1">
      <alignment horizontal="left"/>
    </xf>
    <xf numFmtId="0" fontId="46" fillId="0" borderId="0" xfId="11" applyFont="1" applyBorder="1" applyAlignment="1" applyProtection="1">
      <alignment horizontal="left" vertical="center"/>
    </xf>
    <xf numFmtId="0" fontId="49" fillId="0" borderId="0" xfId="4" applyFont="1" applyBorder="1" applyAlignment="1" applyProtection="1">
      <alignment horizontal="left"/>
    </xf>
    <xf numFmtId="0" fontId="47" fillId="0" borderId="6" xfId="11" applyFont="1" applyBorder="1" applyAlignment="1" applyProtection="1">
      <alignment horizontal="left" vertical="top"/>
    </xf>
    <xf numFmtId="0" fontId="9" fillId="0" borderId="0" xfId="11" applyProtection="1"/>
    <xf numFmtId="0" fontId="47" fillId="0" borderId="0" xfId="11" applyFont="1" applyAlignment="1" applyProtection="1">
      <alignment vertical="center"/>
    </xf>
    <xf numFmtId="0" fontId="47" fillId="0" borderId="0" xfId="11" applyFont="1" applyAlignment="1" applyProtection="1">
      <alignment horizontal="left" vertical="center"/>
    </xf>
    <xf numFmtId="0" fontId="50" fillId="0" borderId="0" xfId="0" applyFont="1" applyProtection="1"/>
    <xf numFmtId="0" fontId="48" fillId="2" borderId="0" xfId="4" applyFont="1" applyFill="1" applyBorder="1" applyAlignment="1" applyProtection="1"/>
    <xf numFmtId="0" fontId="46" fillId="0" borderId="6" xfId="11" applyFont="1" applyBorder="1" applyAlignment="1" applyProtection="1">
      <alignment horizontal="left" vertical="center"/>
    </xf>
    <xf numFmtId="0" fontId="46" fillId="0" borderId="6" xfId="11" applyFont="1" applyBorder="1" applyAlignment="1" applyProtection="1">
      <alignment vertical="center"/>
    </xf>
    <xf numFmtId="0" fontId="46" fillId="0" borderId="0" xfId="11" applyFont="1" applyAlignment="1" applyProtection="1">
      <alignment horizontal="left" vertical="center"/>
    </xf>
    <xf numFmtId="0" fontId="51" fillId="0" borderId="0" xfId="0" applyFont="1" applyProtection="1"/>
    <xf numFmtId="0" fontId="47" fillId="0" borderId="6" xfId="11" applyFont="1" applyBorder="1" applyAlignment="1" applyProtection="1">
      <alignment horizontal="left"/>
    </xf>
    <xf numFmtId="0" fontId="22" fillId="2" borderId="0" xfId="6" applyFont="1" applyFill="1" applyAlignment="1" applyProtection="1">
      <alignment horizontal="left" vertical="top" wrapText="1"/>
    </xf>
    <xf numFmtId="0" fontId="8" fillId="0" borderId="0" xfId="4" applyFont="1" applyAlignment="1" applyProtection="1">
      <alignment vertical="top"/>
    </xf>
    <xf numFmtId="0" fontId="2" fillId="0" borderId="0" xfId="0" applyFont="1" applyAlignment="1" applyProtection="1">
      <alignment vertical="top"/>
    </xf>
    <xf numFmtId="0" fontId="23"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6" fillId="2" borderId="0" xfId="7" applyFont="1" applyFill="1" applyAlignment="1" applyProtection="1">
      <alignment wrapText="1"/>
    </xf>
    <xf numFmtId="0" fontId="34" fillId="3" borderId="0" xfId="6" applyFont="1" applyFill="1" applyAlignment="1" applyProtection="1">
      <alignment vertical="top"/>
    </xf>
    <xf numFmtId="1" fontId="1" fillId="3" borderId="0" xfId="1" applyNumberFormat="1" applyFill="1" applyAlignment="1" applyProtection="1">
      <alignment horizontal="right"/>
      <protection hidden="1"/>
    </xf>
    <xf numFmtId="164" fontId="1" fillId="2" borderId="1" xfId="11" applyNumberFormat="1" applyFont="1" applyFill="1" applyBorder="1" applyAlignment="1" applyProtection="1">
      <alignment horizontal="right"/>
      <protection hidden="1"/>
    </xf>
    <xf numFmtId="3" fontId="1" fillId="2" borderId="1" xfId="11" applyNumberFormat="1" applyFont="1" applyFill="1" applyBorder="1" applyAlignment="1" applyProtection="1">
      <alignment horizontal="right"/>
      <protection hidden="1"/>
    </xf>
    <xf numFmtId="0" fontId="2" fillId="0" borderId="0" xfId="0" applyFont="1" applyAlignment="1">
      <alignment horizontal="right" vertical="center"/>
    </xf>
    <xf numFmtId="0" fontId="16" fillId="2" borderId="0" xfId="7" applyFont="1" applyFill="1" applyAlignment="1" applyProtection="1">
      <alignment wrapText="1"/>
    </xf>
    <xf numFmtId="0" fontId="16" fillId="2" borderId="0" xfId="7" applyFont="1" applyFill="1" applyAlignment="1" applyProtection="1">
      <alignment wrapText="1"/>
    </xf>
    <xf numFmtId="1" fontId="1" fillId="3" borderId="0" xfId="8" applyNumberFormat="1" applyFont="1" applyFill="1" applyBorder="1" applyAlignment="1" applyProtection="1">
      <alignment horizontal="center" vertical="center" wrapText="1"/>
    </xf>
    <xf numFmtId="1" fontId="1" fillId="3" borderId="1" xfId="8" applyNumberFormat="1" applyFont="1" applyFill="1" applyBorder="1" applyAlignment="1" applyProtection="1">
      <alignment horizontal="center" vertical="center" wrapText="1"/>
    </xf>
    <xf numFmtId="1" fontId="1" fillId="3" borderId="1" xfId="1" applyNumberFormat="1" applyFill="1" applyBorder="1" applyAlignment="1" applyProtection="1">
      <alignment horizontal="right"/>
      <protection hidden="1"/>
    </xf>
    <xf numFmtId="167" fontId="17" fillId="2" borderId="0" xfId="8" applyNumberFormat="1" applyFont="1" applyFill="1" applyAlignment="1" applyProtection="1">
      <alignment horizontal="left"/>
    </xf>
    <xf numFmtId="0" fontId="15" fillId="2" borderId="0" xfId="0" applyFont="1" applyFill="1"/>
    <xf numFmtId="0" fontId="22" fillId="5" borderId="0" xfId="0" applyFont="1" applyFill="1"/>
    <xf numFmtId="164" fontId="22" fillId="5" borderId="1" xfId="8" applyNumberFormat="1" applyFont="1" applyFill="1" applyBorder="1" applyAlignment="1" applyProtection="1">
      <alignment horizontal="right" vertical="center" wrapText="1"/>
    </xf>
    <xf numFmtId="0" fontId="22" fillId="5" borderId="1" xfId="0" applyFont="1" applyFill="1" applyBorder="1"/>
    <xf numFmtId="1" fontId="1" fillId="0" borderId="0" xfId="0" applyNumberFormat="1" applyFont="1" applyFill="1" applyAlignment="1">
      <alignment horizontal="right"/>
    </xf>
    <xf numFmtId="1" fontId="1" fillId="0" borderId="0" xfId="0" applyNumberFormat="1" applyFont="1" applyAlignment="1">
      <alignment horizontal="right"/>
    </xf>
    <xf numFmtId="1" fontId="22" fillId="2" borderId="0" xfId="0" applyNumberFormat="1" applyFont="1" applyFill="1"/>
    <xf numFmtId="1" fontId="24" fillId="2" borderId="0" xfId="0" applyNumberFormat="1" applyFont="1" applyFill="1"/>
    <xf numFmtId="1" fontId="17" fillId="2" borderId="0" xfId="0" applyNumberFormat="1" applyFont="1" applyFill="1"/>
    <xf numFmtId="0" fontId="34" fillId="6" borderId="0" xfId="1" applyFont="1" applyFill="1" applyAlignment="1" applyProtection="1"/>
    <xf numFmtId="0" fontId="0" fillId="6" borderId="0" xfId="0" applyFill="1"/>
    <xf numFmtId="168" fontId="0" fillId="0" borderId="0" xfId="0" applyNumberFormat="1"/>
    <xf numFmtId="166" fontId="1" fillId="3" borderId="0" xfId="1" applyNumberFormat="1" applyFont="1" applyFill="1" applyAlignment="1" applyProtection="1">
      <alignment horizontal="right"/>
      <protection hidden="1"/>
    </xf>
    <xf numFmtId="167" fontId="22" fillId="2" borderId="0" xfId="8" applyNumberFormat="1" applyFont="1" applyFill="1" applyBorder="1" applyAlignment="1" applyProtection="1">
      <alignment horizontal="center" vertical="center"/>
      <protection hidden="1"/>
    </xf>
    <xf numFmtId="167" fontId="17" fillId="2" borderId="0" xfId="8" applyNumberFormat="1" applyFont="1" applyFill="1" applyBorder="1" applyAlignment="1" applyProtection="1">
      <alignment horizontal="left" vertical="center"/>
      <protection hidden="1"/>
    </xf>
    <xf numFmtId="0" fontId="2" fillId="0" borderId="1" xfId="0" applyFont="1" applyBorder="1" applyAlignment="1">
      <alignment horizontal="right"/>
    </xf>
    <xf numFmtId="0" fontId="2" fillId="0" borderId="0" xfId="0" applyFont="1" applyAlignment="1">
      <alignment horizontal="center" vertical="center"/>
    </xf>
    <xf numFmtId="3" fontId="2" fillId="0" borderId="0" xfId="0" applyNumberFormat="1" applyFont="1" applyAlignment="1">
      <alignment horizontal="right"/>
    </xf>
    <xf numFmtId="0" fontId="0" fillId="7" borderId="0" xfId="0" applyFill="1"/>
    <xf numFmtId="0" fontId="0" fillId="5" borderId="0" xfId="0" applyFill="1"/>
    <xf numFmtId="167" fontId="22" fillId="5" borderId="2" xfId="8" applyNumberFormat="1" applyFont="1" applyFill="1" applyBorder="1" applyAlignment="1" applyProtection="1">
      <alignment horizontal="right" vertical="center" wrapText="1"/>
    </xf>
    <xf numFmtId="164" fontId="22" fillId="5" borderId="3" xfId="8" applyNumberFormat="1" applyFont="1" applyFill="1" applyBorder="1" applyAlignment="1" applyProtection="1">
      <alignment horizontal="right" vertical="center" wrapText="1"/>
    </xf>
    <xf numFmtId="164" fontId="22" fillId="2" borderId="3" xfId="8" applyNumberFormat="1" applyFont="1" applyFill="1" applyBorder="1" applyAlignment="1" applyProtection="1">
      <alignment horizontal="right" vertical="center" wrapText="1"/>
    </xf>
    <xf numFmtId="167" fontId="22" fillId="2" borderId="2" xfId="8" applyNumberFormat="1" applyFont="1" applyFill="1" applyBorder="1" applyAlignment="1" applyProtection="1">
      <alignment horizontal="right" vertical="center"/>
    </xf>
    <xf numFmtId="167" fontId="22" fillId="2" borderId="2" xfId="8" applyNumberFormat="1" applyFont="1" applyFill="1" applyBorder="1" applyAlignment="1" applyProtection="1">
      <alignment horizontal="right" vertical="center" wrapText="1"/>
    </xf>
    <xf numFmtId="0" fontId="22" fillId="5" borderId="0" xfId="1" applyFont="1" applyFill="1"/>
    <xf numFmtId="167" fontId="22" fillId="5" borderId="2" xfId="8" applyNumberFormat="1" applyFont="1" applyFill="1" applyBorder="1" applyAlignment="1" applyProtection="1">
      <alignment horizontal="right" vertical="center"/>
    </xf>
    <xf numFmtId="164" fontId="22" fillId="5" borderId="1" xfId="8" applyNumberFormat="1" applyFont="1" applyFill="1" applyBorder="1" applyAlignment="1" applyProtection="1">
      <alignment horizontal="right" vertical="center" wrapText="1"/>
    </xf>
    <xf numFmtId="0" fontId="22" fillId="5" borderId="1" xfId="1" applyFont="1" applyFill="1" applyBorder="1"/>
    <xf numFmtId="0" fontId="22" fillId="2" borderId="0" xfId="0" applyFont="1" applyFill="1"/>
    <xf numFmtId="0" fontId="1" fillId="0" borderId="0" xfId="1"/>
    <xf numFmtId="0" fontId="22" fillId="5" borderId="0" xfId="1" applyFont="1" applyFill="1"/>
    <xf numFmtId="167" fontId="22" fillId="5" borderId="0" xfId="8" applyNumberFormat="1" applyFont="1" applyFill="1" applyBorder="1" applyAlignment="1" applyProtection="1">
      <alignment horizontal="right" vertical="center" wrapText="1"/>
    </xf>
    <xf numFmtId="164" fontId="22" fillId="5" borderId="1" xfId="8" applyNumberFormat="1" applyFont="1" applyFill="1" applyBorder="1" applyAlignment="1" applyProtection="1">
      <alignment horizontal="right" vertical="center" wrapText="1"/>
    </xf>
    <xf numFmtId="0" fontId="22" fillId="5" borderId="1" xfId="1" applyFont="1" applyFill="1" applyBorder="1"/>
    <xf numFmtId="0" fontId="1" fillId="2" borderId="0" xfId="6" applyFont="1" applyFill="1" applyAlignment="1" applyProtection="1">
      <alignment horizontal="left" vertical="top" wrapText="1"/>
    </xf>
    <xf numFmtId="1" fontId="1" fillId="3" borderId="1" xfId="8" applyNumberFormat="1" applyFont="1" applyFill="1" applyBorder="1" applyAlignment="1" applyProtection="1">
      <alignment horizontal="center" vertical="center" wrapText="1"/>
    </xf>
    <xf numFmtId="1" fontId="1" fillId="3" borderId="0" xfId="8" applyNumberFormat="1" applyFont="1" applyFill="1" applyBorder="1" applyAlignment="1" applyProtection="1">
      <alignment horizontal="center" vertical="center" wrapText="1"/>
    </xf>
    <xf numFmtId="0" fontId="2" fillId="0" borderId="1" xfId="0" applyFont="1" applyBorder="1" applyAlignment="1">
      <alignment horizontal="left" vertical="center" wrapText="1"/>
    </xf>
    <xf numFmtId="0" fontId="53" fillId="0" borderId="0" xfId="4" applyFont="1"/>
    <xf numFmtId="0" fontId="49" fillId="2" borderId="6" xfId="4" applyFont="1" applyFill="1" applyBorder="1" applyAlignment="1" applyProtection="1">
      <alignment horizontal="left"/>
    </xf>
    <xf numFmtId="0" fontId="49" fillId="2" borderId="6" xfId="4" applyFont="1" applyFill="1" applyBorder="1" applyAlignment="1" applyProtection="1"/>
    <xf numFmtId="0" fontId="1" fillId="2" borderId="0" xfId="6" applyFont="1" applyFill="1" applyAlignment="1" applyProtection="1">
      <alignment vertical="top" wrapText="1"/>
    </xf>
    <xf numFmtId="0" fontId="2" fillId="0" borderId="0" xfId="0" applyFont="1" applyBorder="1" applyAlignment="1">
      <alignment horizontal="right"/>
    </xf>
    <xf numFmtId="0" fontId="1" fillId="0" borderId="0" xfId="1" applyFill="1" applyBorder="1" applyProtection="1"/>
    <xf numFmtId="0" fontId="1" fillId="2" borderId="0" xfId="6" applyFont="1" applyFill="1" applyBorder="1" applyAlignment="1" applyProtection="1">
      <alignment horizontal="left" vertical="top" wrapText="1"/>
    </xf>
    <xf numFmtId="0" fontId="28" fillId="2" borderId="0" xfId="6" applyFont="1" applyFill="1" applyBorder="1" applyAlignment="1" applyProtection="1">
      <alignment vertical="top"/>
    </xf>
    <xf numFmtId="0" fontId="22" fillId="2" borderId="0" xfId="6" applyFont="1" applyFill="1" applyBorder="1" applyAlignment="1" applyProtection="1">
      <alignment horizontal="left" vertical="top"/>
    </xf>
    <xf numFmtId="0" fontId="1" fillId="0" borderId="0" xfId="1" applyBorder="1" applyProtection="1"/>
    <xf numFmtId="0" fontId="1" fillId="0" borderId="0" xfId="1" applyBorder="1" applyAlignment="1" applyProtection="1">
      <alignment horizontal="left" vertical="top"/>
    </xf>
    <xf numFmtId="0" fontId="1" fillId="0" borderId="0" xfId="1" applyBorder="1" applyAlignment="1" applyProtection="1">
      <alignment vertical="top"/>
    </xf>
    <xf numFmtId="0" fontId="1" fillId="2" borderId="0" xfId="6" applyFont="1" applyFill="1" applyBorder="1" applyAlignment="1" applyProtection="1">
      <alignment horizontal="left" vertical="top"/>
    </xf>
    <xf numFmtId="0" fontId="1" fillId="0" borderId="0" xfId="1" applyFont="1" applyBorder="1" applyAlignment="1" applyProtection="1">
      <alignment vertical="top"/>
    </xf>
    <xf numFmtId="0" fontId="22" fillId="2" borderId="0" xfId="6" applyFont="1" applyFill="1" applyBorder="1" applyAlignment="1" applyProtection="1">
      <alignment horizontal="left" vertical="top" wrapText="1"/>
    </xf>
    <xf numFmtId="0" fontId="1" fillId="0" borderId="0" xfId="6" applyFont="1" applyFill="1" applyBorder="1" applyAlignment="1" applyProtection="1">
      <alignment vertical="top"/>
    </xf>
    <xf numFmtId="0" fontId="2" fillId="0" borderId="0" xfId="0" applyFont="1" applyBorder="1" applyAlignment="1" applyProtection="1">
      <alignment vertical="top"/>
    </xf>
    <xf numFmtId="0" fontId="53" fillId="0" borderId="0" xfId="4" applyFont="1" applyProtection="1">
      <protection hidden="1"/>
    </xf>
    <xf numFmtId="0" fontId="2" fillId="0" borderId="2" xfId="0" applyFont="1" applyBorder="1" applyProtection="1">
      <protection hidden="1"/>
    </xf>
    <xf numFmtId="0" fontId="49" fillId="3" borderId="6" xfId="4" applyFont="1" applyFill="1" applyBorder="1" applyAlignment="1" applyProtection="1">
      <alignment horizontal="left"/>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167" fontId="17" fillId="2" borderId="1" xfId="8" applyFont="1" applyFill="1" applyBorder="1" applyAlignment="1" applyProtection="1">
      <alignment horizontal="left" vertical="center"/>
    </xf>
    <xf numFmtId="3" fontId="22" fillId="2" borderId="0" xfId="8" applyNumberFormat="1" applyFont="1" applyFill="1" applyBorder="1" applyAlignment="1" applyProtection="1">
      <alignment horizontal="right" vertical="center"/>
      <protection hidden="1"/>
    </xf>
    <xf numFmtId="3" fontId="22" fillId="2" borderId="0" xfId="1" applyNumberFormat="1" applyFont="1" applyFill="1" applyAlignment="1" applyProtection="1">
      <alignment horizontal="right"/>
      <protection hidden="1"/>
    </xf>
    <xf numFmtId="0" fontId="1" fillId="0" borderId="0" xfId="7" quotePrefix="1" applyFont="1" applyFill="1" applyAlignment="1" applyProtection="1">
      <alignment horizontal="left" vertical="top"/>
    </xf>
    <xf numFmtId="0" fontId="2" fillId="3" borderId="2" xfId="15" applyFont="1" applyFill="1" applyBorder="1" applyAlignment="1" applyProtection="1">
      <alignment vertical="center"/>
    </xf>
    <xf numFmtId="0" fontId="23" fillId="3" borderId="2" xfId="15" applyFont="1" applyFill="1" applyBorder="1" applyAlignment="1" applyProtection="1">
      <alignment vertical="center"/>
    </xf>
    <xf numFmtId="0" fontId="23" fillId="3" borderId="2" xfId="0" applyFont="1" applyFill="1" applyBorder="1" applyAlignment="1" applyProtection="1">
      <alignment horizontal="center" vertical="center"/>
      <protection locked="0" hidden="1"/>
    </xf>
    <xf numFmtId="0" fontId="23" fillId="3" borderId="1" xfId="15" applyFont="1" applyFill="1" applyBorder="1" applyAlignment="1" applyProtection="1">
      <alignment vertical="center" wrapText="1"/>
    </xf>
    <xf numFmtId="0" fontId="23" fillId="3" borderId="1" xfId="15" applyFont="1" applyFill="1" applyBorder="1" applyAlignment="1" applyProtection="1">
      <alignment vertical="center"/>
    </xf>
    <xf numFmtId="0" fontId="2" fillId="3" borderId="1" xfId="15" applyFont="1" applyFill="1" applyBorder="1" applyAlignment="1" applyProtection="1">
      <alignment horizontal="center" vertical="center" wrapText="1"/>
    </xf>
    <xf numFmtId="0" fontId="31" fillId="3" borderId="5" xfId="7" applyFont="1" applyFill="1" applyBorder="1" applyAlignment="1" applyProtection="1">
      <alignment horizontal="left" vertical="top"/>
    </xf>
    <xf numFmtId="0" fontId="2" fillId="3" borderId="0" xfId="15" applyFont="1" applyFill="1" applyProtection="1"/>
    <xf numFmtId="0" fontId="22" fillId="3" borderId="0" xfId="7" applyFont="1" applyFill="1" applyAlignment="1" applyProtection="1"/>
    <xf numFmtId="0" fontId="49" fillId="3" borderId="6" xfId="4" applyFont="1" applyFill="1" applyBorder="1" applyAlignment="1" applyProtection="1">
      <alignment horizontal="left" wrapText="1"/>
    </xf>
    <xf numFmtId="0" fontId="5" fillId="3" borderId="0" xfId="0" applyFont="1" applyFill="1" applyAlignment="1">
      <alignment horizontal="left"/>
    </xf>
    <xf numFmtId="0" fontId="44" fillId="3" borderId="2" xfId="0" applyFont="1" applyFill="1" applyBorder="1" applyProtection="1">
      <protection hidden="1"/>
    </xf>
    <xf numFmtId="0" fontId="10" fillId="3" borderId="2" xfId="0" applyFont="1" applyFill="1" applyBorder="1"/>
    <xf numFmtId="0" fontId="23" fillId="3" borderId="1" xfId="15" applyFont="1" applyFill="1" applyBorder="1" applyAlignment="1" applyProtection="1">
      <alignment wrapText="1"/>
    </xf>
    <xf numFmtId="0" fontId="0" fillId="3" borderId="1" xfId="0" applyFill="1" applyBorder="1"/>
    <xf numFmtId="0" fontId="0" fillId="0" borderId="0" xfId="0" applyAlignment="1">
      <alignment vertical="top" wrapText="1"/>
    </xf>
    <xf numFmtId="1" fontId="1" fillId="3" borderId="2" xfId="8" applyNumberFormat="1" applyFont="1" applyFill="1" applyBorder="1" applyAlignment="1" applyProtection="1">
      <alignment horizontal="center" vertical="center" wrapText="1"/>
    </xf>
    <xf numFmtId="167" fontId="17" fillId="2" borderId="1" xfId="8" applyFont="1" applyFill="1" applyBorder="1" applyAlignment="1" applyProtection="1">
      <alignment horizontal="left" vertical="center"/>
    </xf>
    <xf numFmtId="0" fontId="34" fillId="3" borderId="0" xfId="6" applyFont="1" applyFill="1" applyAlignment="1" applyProtection="1">
      <alignment vertical="top"/>
    </xf>
    <xf numFmtId="1" fontId="1" fillId="3" borderId="0" xfId="8" applyNumberFormat="1" applyFont="1" applyFill="1" applyBorder="1" applyAlignment="1" applyProtection="1">
      <alignment horizontal="center" vertical="center" wrapText="1"/>
    </xf>
    <xf numFmtId="0" fontId="47" fillId="0" borderId="0" xfId="11" applyFont="1" applyBorder="1" applyAlignment="1" applyProtection="1">
      <alignment vertical="center"/>
    </xf>
    <xf numFmtId="0" fontId="49" fillId="0" borderId="0" xfId="4" applyFont="1" applyBorder="1" applyAlignment="1" applyProtection="1">
      <alignment horizontal="justify" vertical="center" wrapText="1"/>
    </xf>
    <xf numFmtId="0" fontId="47" fillId="0" borderId="0" xfId="0" applyFont="1" applyProtection="1"/>
    <xf numFmtId="0" fontId="47" fillId="0" borderId="0" xfId="0" applyFont="1" applyBorder="1" applyProtection="1"/>
    <xf numFmtId="3" fontId="2" fillId="0" borderId="0" xfId="0" applyNumberFormat="1" applyFont="1"/>
    <xf numFmtId="2" fontId="2" fillId="0" borderId="0" xfId="0" applyNumberFormat="1" applyFont="1" applyAlignment="1">
      <alignment horizontal="right"/>
    </xf>
    <xf numFmtId="2" fontId="2" fillId="0" borderId="0" xfId="0" applyNumberFormat="1" applyFont="1"/>
    <xf numFmtId="164" fontId="2" fillId="0" borderId="0" xfId="0" applyNumberFormat="1" applyFont="1" applyAlignment="1">
      <alignment horizontal="right"/>
    </xf>
    <xf numFmtId="3" fontId="2" fillId="0" borderId="0" xfId="0" applyNumberFormat="1" applyFont="1" applyBorder="1"/>
    <xf numFmtId="2" fontId="2" fillId="0" borderId="0" xfId="0" applyNumberFormat="1" applyFont="1" applyAlignment="1">
      <alignment horizontal="right" vertical="center"/>
    </xf>
    <xf numFmtId="2" fontId="2" fillId="0" borderId="0" xfId="0" applyNumberFormat="1" applyFont="1" applyAlignment="1">
      <alignment horizontal="center" vertical="center"/>
    </xf>
    <xf numFmtId="164" fontId="2" fillId="0" borderId="0" xfId="0" applyNumberFormat="1" applyFont="1" applyAlignment="1">
      <alignment horizontal="center" vertical="center"/>
    </xf>
    <xf numFmtId="164" fontId="2" fillId="0" borderId="0" xfId="0" applyNumberFormat="1" applyFont="1" applyAlignment="1">
      <alignment horizontal="right" vertical="center"/>
    </xf>
    <xf numFmtId="0" fontId="44" fillId="3" borderId="0" xfId="0" applyFont="1" applyFill="1" applyProtection="1">
      <protection hidden="1"/>
    </xf>
    <xf numFmtId="0" fontId="0" fillId="3" borderId="0" xfId="0" applyFill="1"/>
    <xf numFmtId="167" fontId="17" fillId="2" borderId="2" xfId="8" applyFont="1" applyFill="1" applyBorder="1" applyProtection="1"/>
    <xf numFmtId="167" fontId="22" fillId="2" borderId="0" xfId="8" applyNumberFormat="1" applyFont="1" applyFill="1" applyAlignment="1" applyProtection="1">
      <alignment horizontal="center"/>
    </xf>
    <xf numFmtId="167" fontId="17" fillId="2" borderId="0" xfId="8" applyNumberFormat="1" applyFont="1" applyFill="1" applyAlignment="1" applyProtection="1">
      <alignment horizontal="center"/>
    </xf>
    <xf numFmtId="0" fontId="22" fillId="2" borderId="0" xfId="7" applyFont="1" applyFill="1" applyProtection="1"/>
    <xf numFmtId="167" fontId="22" fillId="2" borderId="0" xfId="8" applyNumberFormat="1" applyFont="1" applyFill="1" applyBorder="1" applyAlignment="1" applyProtection="1">
      <alignment horizontal="left" vertical="center"/>
    </xf>
    <xf numFmtId="0" fontId="24" fillId="3" borderId="0" xfId="7" applyFont="1" applyFill="1" applyBorder="1" applyAlignment="1" applyProtection="1"/>
    <xf numFmtId="167" fontId="24" fillId="3" borderId="0" xfId="8" applyNumberFormat="1" applyFont="1" applyFill="1" applyBorder="1" applyAlignment="1" applyProtection="1">
      <alignment horizontal="left"/>
    </xf>
    <xf numFmtId="3" fontId="19" fillId="3" borderId="0" xfId="1" applyNumberFormat="1" applyFont="1" applyFill="1" applyAlignment="1" applyProtection="1">
      <alignment horizontal="center"/>
      <protection hidden="1"/>
    </xf>
    <xf numFmtId="164" fontId="0" fillId="0" borderId="0" xfId="0" applyNumberFormat="1"/>
    <xf numFmtId="164" fontId="0" fillId="8" borderId="6" xfId="0" applyNumberFormat="1" applyFill="1" applyBorder="1"/>
    <xf numFmtId="0" fontId="0" fillId="8" borderId="6" xfId="0" applyFill="1" applyBorder="1"/>
    <xf numFmtId="164" fontId="0" fillId="9" borderId="6" xfId="0" applyNumberFormat="1" applyFill="1" applyBorder="1"/>
    <xf numFmtId="0" fontId="0" fillId="10" borderId="6" xfId="0" applyFill="1" applyBorder="1"/>
    <xf numFmtId="0" fontId="0" fillId="0" borderId="6" xfId="0" applyBorder="1"/>
    <xf numFmtId="164" fontId="0" fillId="11" borderId="6" xfId="0" applyNumberFormat="1" applyFill="1" applyBorder="1"/>
    <xf numFmtId="0" fontId="0" fillId="11" borderId="6" xfId="0" applyFill="1" applyBorder="1"/>
    <xf numFmtId="164" fontId="0" fillId="12" borderId="6" xfId="0" applyNumberFormat="1" applyFill="1" applyBorder="1"/>
    <xf numFmtId="0" fontId="0" fillId="12" borderId="6" xfId="0" applyFill="1" applyBorder="1"/>
    <xf numFmtId="164" fontId="0" fillId="7" borderId="6" xfId="0" applyNumberFormat="1" applyFill="1" applyBorder="1"/>
    <xf numFmtId="0" fontId="0" fillId="7" borderId="6" xfId="0" applyFill="1" applyBorder="1"/>
    <xf numFmtId="164" fontId="0" fillId="13" borderId="6" xfId="0" applyNumberFormat="1" applyFill="1" applyBorder="1"/>
    <xf numFmtId="0" fontId="0" fillId="13" borderId="6" xfId="0" applyFill="1" applyBorder="1"/>
    <xf numFmtId="0" fontId="0" fillId="9" borderId="6" xfId="0" applyFill="1" applyBorder="1"/>
    <xf numFmtId="16" fontId="0" fillId="9" borderId="6" xfId="0" applyNumberFormat="1" applyFill="1" applyBorder="1"/>
    <xf numFmtId="164" fontId="0" fillId="14" borderId="6" xfId="0" applyNumberFormat="1" applyFill="1" applyBorder="1"/>
    <xf numFmtId="0" fontId="0" fillId="14" borderId="6" xfId="0" applyFill="1" applyBorder="1"/>
    <xf numFmtId="164" fontId="0" fillId="15" borderId="6" xfId="0" applyNumberFormat="1" applyFill="1" applyBorder="1"/>
    <xf numFmtId="0" fontId="0" fillId="15" borderId="6" xfId="0" applyFill="1" applyBorder="1"/>
    <xf numFmtId="164" fontId="0" fillId="5" borderId="6" xfId="0" applyNumberFormat="1" applyFill="1" applyBorder="1"/>
    <xf numFmtId="0" fontId="0" fillId="5" borderId="6" xfId="0" applyFill="1" applyBorder="1"/>
    <xf numFmtId="164" fontId="0" fillId="3" borderId="6" xfId="0" applyNumberFormat="1" applyFill="1" applyBorder="1"/>
    <xf numFmtId="0" fontId="0" fillId="3" borderId="6" xfId="0" applyFill="1" applyBorder="1"/>
    <xf numFmtId="164" fontId="0" fillId="16" borderId="6" xfId="0" applyNumberFormat="1" applyFill="1" applyBorder="1"/>
    <xf numFmtId="0" fontId="0" fillId="16" borderId="6" xfId="0" applyFill="1" applyBorder="1"/>
    <xf numFmtId="164" fontId="0" fillId="17" borderId="6" xfId="0" applyNumberFormat="1" applyFill="1" applyBorder="1"/>
    <xf numFmtId="0" fontId="0" fillId="17" borderId="6" xfId="0" applyFill="1" applyBorder="1"/>
    <xf numFmtId="164" fontId="0" fillId="18" borderId="6" xfId="0" applyNumberFormat="1" applyFill="1" applyBorder="1"/>
    <xf numFmtId="0" fontId="0" fillId="18" borderId="6" xfId="0" applyFill="1" applyBorder="1"/>
    <xf numFmtId="164" fontId="0" fillId="19" borderId="6" xfId="0" applyNumberFormat="1" applyFill="1" applyBorder="1"/>
    <xf numFmtId="0" fontId="0" fillId="19" borderId="6" xfId="0" applyFill="1" applyBorder="1"/>
    <xf numFmtId="164" fontId="0" fillId="20" borderId="6" xfId="0" applyNumberFormat="1" applyFill="1" applyBorder="1"/>
    <xf numFmtId="0" fontId="0" fillId="20" borderId="6" xfId="0" applyFill="1" applyBorder="1"/>
    <xf numFmtId="164" fontId="0" fillId="10" borderId="6" xfId="0" applyNumberFormat="1" applyFill="1" applyBorder="1"/>
    <xf numFmtId="168" fontId="0" fillId="5" borderId="6" xfId="0" applyNumberFormat="1" applyFill="1" applyBorder="1"/>
    <xf numFmtId="0" fontId="10" fillId="0" borderId="0" xfId="0" applyFont="1"/>
    <xf numFmtId="0" fontId="55" fillId="0" borderId="0" xfId="0" applyFont="1"/>
    <xf numFmtId="0" fontId="2" fillId="3" borderId="0" xfId="0" applyFont="1" applyFill="1" applyProtection="1"/>
    <xf numFmtId="0" fontId="2" fillId="3" borderId="0" xfId="0" applyFont="1" applyFill="1" applyProtection="1">
      <protection hidden="1"/>
    </xf>
    <xf numFmtId="3" fontId="2" fillId="3" borderId="1" xfId="15" applyNumberFormat="1" applyFont="1" applyFill="1" applyBorder="1" applyAlignment="1" applyProtection="1">
      <alignment horizontal="right" vertical="center"/>
      <protection hidden="1"/>
    </xf>
    <xf numFmtId="0" fontId="2" fillId="3" borderId="1" xfId="15" applyFont="1" applyFill="1" applyBorder="1" applyAlignment="1" applyProtection="1">
      <alignment vertical="center"/>
    </xf>
    <xf numFmtId="3" fontId="2" fillId="3" borderId="0" xfId="0" applyNumberFormat="1" applyFont="1" applyFill="1" applyProtection="1">
      <protection hidden="1"/>
    </xf>
    <xf numFmtId="164" fontId="1" fillId="3" borderId="0" xfId="26" applyNumberFormat="1" applyFont="1" applyFill="1" applyProtection="1">
      <protection hidden="1"/>
    </xf>
    <xf numFmtId="164" fontId="19" fillId="3" borderId="0" xfId="26" applyNumberFormat="1" applyFont="1" applyFill="1" applyProtection="1">
      <protection hidden="1"/>
    </xf>
    <xf numFmtId="168" fontId="2" fillId="3" borderId="0" xfId="26" applyNumberFormat="1" applyFont="1" applyFill="1" applyAlignment="1" applyProtection="1">
      <alignment vertical="center"/>
      <protection hidden="1"/>
    </xf>
    <xf numFmtId="0" fontId="2" fillId="3" borderId="0" xfId="15" applyFont="1" applyFill="1" applyAlignment="1" applyProtection="1">
      <alignment vertical="center"/>
      <protection hidden="1"/>
    </xf>
    <xf numFmtId="0" fontId="44" fillId="3" borderId="0" xfId="0" applyFont="1" applyFill="1" applyProtection="1"/>
    <xf numFmtId="0" fontId="5" fillId="3" borderId="0" xfId="0" applyFont="1" applyFill="1" applyProtection="1"/>
    <xf numFmtId="0" fontId="5" fillId="3" borderId="0" xfId="15" applyFont="1" applyFill="1" applyProtection="1"/>
    <xf numFmtId="0" fontId="5" fillId="3" borderId="0" xfId="15" applyFont="1" applyFill="1" applyAlignment="1" applyProtection="1">
      <alignment vertical="top"/>
    </xf>
    <xf numFmtId="164" fontId="0" fillId="0" borderId="6" xfId="0" applyNumberFormat="1" applyBorder="1"/>
    <xf numFmtId="0" fontId="2" fillId="3" borderId="1" xfId="15" applyFont="1" applyFill="1" applyBorder="1" applyAlignment="1" applyProtection="1">
      <alignment vertical="center"/>
      <protection hidden="1"/>
    </xf>
    <xf numFmtId="3" fontId="0" fillId="3" borderId="0" xfId="0" applyNumberFormat="1" applyFill="1"/>
    <xf numFmtId="0" fontId="0" fillId="3" borderId="0" xfId="0" applyFill="1" applyBorder="1"/>
    <xf numFmtId="0" fontId="2" fillId="3" borderId="0" xfId="15" applyFont="1" applyFill="1" applyAlignment="1" applyProtection="1">
      <alignment vertical="center"/>
    </xf>
    <xf numFmtId="0" fontId="3" fillId="3" borderId="0" xfId="0" applyFont="1" applyFill="1" applyProtection="1"/>
    <xf numFmtId="0" fontId="3" fillId="3" borderId="0" xfId="0" applyFont="1" applyFill="1" applyProtection="1">
      <protection hidden="1"/>
    </xf>
    <xf numFmtId="0" fontId="2" fillId="3" borderId="0" xfId="0" applyFont="1" applyFill="1" applyBorder="1" applyProtection="1"/>
    <xf numFmtId="0" fontId="0" fillId="21" borderId="0" xfId="0" applyFill="1" applyBorder="1"/>
    <xf numFmtId="0" fontId="0" fillId="21" borderId="0" xfId="0" applyFill="1"/>
    <xf numFmtId="0" fontId="44" fillId="21" borderId="0" xfId="0" applyFont="1" applyFill="1" applyBorder="1" applyProtection="1">
      <protection hidden="1"/>
    </xf>
    <xf numFmtId="0" fontId="2" fillId="3" borderId="0" xfId="15" applyFont="1" applyFill="1" applyBorder="1" applyAlignment="1" applyProtection="1">
      <alignment vertical="center"/>
    </xf>
    <xf numFmtId="3" fontId="2" fillId="3" borderId="0" xfId="15" applyNumberFormat="1" applyFont="1" applyFill="1" applyBorder="1" applyAlignment="1" applyProtection="1">
      <alignment horizontal="right" vertical="center"/>
      <protection hidden="1"/>
    </xf>
    <xf numFmtId="0" fontId="2" fillId="21" borderId="0" xfId="15" applyFont="1" applyFill="1" applyProtection="1"/>
    <xf numFmtId="0" fontId="44" fillId="21" borderId="0" xfId="0" applyFont="1" applyFill="1" applyProtection="1">
      <protection hidden="1"/>
    </xf>
    <xf numFmtId="0" fontId="26" fillId="21" borderId="0" xfId="6" applyFont="1" applyFill="1" applyAlignment="1" applyProtection="1">
      <alignment horizontal="right"/>
    </xf>
    <xf numFmtId="0" fontId="2" fillId="21" borderId="0" xfId="0" applyFont="1" applyFill="1" applyProtection="1"/>
    <xf numFmtId="0" fontId="1" fillId="21" borderId="0" xfId="7" quotePrefix="1" applyFont="1" applyFill="1" applyAlignment="1" applyProtection="1">
      <alignment horizontal="left" vertical="top"/>
    </xf>
    <xf numFmtId="0" fontId="53" fillId="21" borderId="0" xfId="4" applyFont="1" applyFill="1" applyProtection="1">
      <protection hidden="1"/>
    </xf>
    <xf numFmtId="0" fontId="2" fillId="21" borderId="0" xfId="15" applyFont="1" applyFill="1" applyAlignment="1" applyProtection="1">
      <alignment vertical="center"/>
    </xf>
    <xf numFmtId="0" fontId="53" fillId="21" borderId="0" xfId="4" applyFont="1" applyFill="1"/>
    <xf numFmtId="0" fontId="3" fillId="21" borderId="0" xfId="15" applyFont="1" applyFill="1" applyAlignment="1" applyProtection="1">
      <alignment horizontal="left" vertical="top"/>
    </xf>
    <xf numFmtId="0" fontId="44" fillId="21" borderId="0" xfId="0" applyFont="1" applyFill="1" applyProtection="1"/>
    <xf numFmtId="0" fontId="2" fillId="21" borderId="0" xfId="15" applyFont="1" applyFill="1" applyAlignment="1" applyProtection="1">
      <alignment vertical="center"/>
      <protection hidden="1"/>
    </xf>
    <xf numFmtId="0" fontId="53" fillId="3" borderId="0" xfId="4" applyFont="1" applyFill="1" applyProtection="1">
      <protection hidden="1"/>
    </xf>
    <xf numFmtId="0" fontId="3" fillId="3" borderId="0" xfId="15" applyFont="1" applyFill="1" applyAlignment="1" applyProtection="1">
      <alignment horizontal="left" vertical="top"/>
    </xf>
    <xf numFmtId="0" fontId="23" fillId="3" borderId="0" xfId="15" applyFont="1" applyFill="1" applyAlignment="1" applyProtection="1">
      <alignment vertical="center"/>
    </xf>
    <xf numFmtId="0" fontId="3" fillId="3" borderId="0" xfId="15" applyFont="1" applyFill="1" applyAlignment="1" applyProtection="1">
      <alignment vertical="top"/>
    </xf>
    <xf numFmtId="0" fontId="23" fillId="3" borderId="0" xfId="15" applyFont="1" applyFill="1" applyBorder="1" applyAlignment="1" applyProtection="1">
      <alignment vertical="center"/>
    </xf>
    <xf numFmtId="168" fontId="0" fillId="0" borderId="0" xfId="26" applyNumberFormat="1" applyFont="1"/>
    <xf numFmtId="0" fontId="55" fillId="5" borderId="0" xfId="0" applyFont="1" applyFill="1"/>
    <xf numFmtId="0" fontId="47" fillId="0" borderId="0" xfId="11" applyFont="1" applyFill="1" applyBorder="1" applyAlignment="1" applyProtection="1">
      <alignment vertical="center"/>
    </xf>
    <xf numFmtId="0" fontId="49" fillId="0" borderId="0" xfId="4" applyFont="1" applyFill="1" applyBorder="1" applyAlignment="1" applyProtection="1">
      <alignment horizontal="justify" vertical="center" wrapText="1"/>
    </xf>
    <xf numFmtId="0" fontId="57" fillId="22" borderId="0" xfId="7" applyFont="1" applyFill="1" applyAlignment="1" applyProtection="1"/>
    <xf numFmtId="0" fontId="56" fillId="22" borderId="0" xfId="0" applyFont="1" applyFill="1" applyProtection="1">
      <protection hidden="1"/>
    </xf>
    <xf numFmtId="0" fontId="56" fillId="22" borderId="0" xfId="0" applyFont="1" applyFill="1"/>
    <xf numFmtId="0" fontId="16" fillId="2" borderId="0" xfId="7" applyFont="1" applyFill="1" applyAlignment="1" applyProtection="1">
      <alignment wrapText="1"/>
    </xf>
    <xf numFmtId="0" fontId="34" fillId="3" borderId="0" xfId="6" applyFont="1" applyFill="1" applyAlignment="1" applyProtection="1">
      <alignment vertical="top"/>
    </xf>
    <xf numFmtId="3" fontId="17" fillId="2" borderId="0" xfId="1" applyNumberFormat="1" applyFont="1" applyFill="1" applyAlignment="1" applyProtection="1">
      <alignment horizontal="right"/>
      <protection hidden="1"/>
    </xf>
    <xf numFmtId="164" fontId="22" fillId="2" borderId="0" xfId="8" applyNumberFormat="1" applyFont="1" applyFill="1" applyBorder="1" applyAlignment="1" applyProtection="1">
      <alignment horizontal="right" vertical="center"/>
      <protection hidden="1"/>
    </xf>
    <xf numFmtId="164" fontId="22" fillId="2" borderId="0" xfId="1" applyNumberFormat="1" applyFont="1" applyFill="1" applyAlignment="1" applyProtection="1">
      <alignment horizontal="right"/>
      <protection hidden="1"/>
    </xf>
    <xf numFmtId="164" fontId="17" fillId="2" borderId="0" xfId="1" applyNumberFormat="1" applyFont="1" applyFill="1" applyAlignment="1" applyProtection="1">
      <alignment horizontal="right"/>
      <protection hidden="1"/>
    </xf>
    <xf numFmtId="0" fontId="0" fillId="0" borderId="0" xfId="0" applyAlignment="1">
      <alignment wrapText="1"/>
    </xf>
    <xf numFmtId="0" fontId="0" fillId="0" borderId="0" xfId="0" applyAlignment="1"/>
    <xf numFmtId="2" fontId="2" fillId="0" borderId="0" xfId="0" applyNumberFormat="1" applyFont="1" applyBorder="1" applyAlignment="1">
      <alignment horizontal="right"/>
    </xf>
    <xf numFmtId="164" fontId="2" fillId="0" borderId="0" xfId="0" applyNumberFormat="1" applyFont="1" applyBorder="1" applyAlignment="1">
      <alignment horizontal="right"/>
    </xf>
    <xf numFmtId="3" fontId="2" fillId="0" borderId="1" xfId="0" applyNumberFormat="1" applyFont="1" applyBorder="1"/>
    <xf numFmtId="0" fontId="0" fillId="0" borderId="0" xfId="0" applyAlignment="1"/>
    <xf numFmtId="0" fontId="23" fillId="0" borderId="2" xfId="0" applyFont="1" applyBorder="1" applyAlignment="1">
      <alignment horizontal="center" vertical="center"/>
    </xf>
    <xf numFmtId="0" fontId="28" fillId="0" borderId="0" xfId="0" applyFont="1" applyAlignment="1">
      <alignment horizontal="left" wrapText="1"/>
    </xf>
    <xf numFmtId="0" fontId="23" fillId="0" borderId="3" xfId="0" applyFont="1" applyBorder="1" applyAlignment="1">
      <alignment horizontal="center" vertical="center"/>
    </xf>
    <xf numFmtId="0" fontId="0" fillId="0" borderId="0" xfId="0" applyAlignment="1"/>
    <xf numFmtId="0" fontId="23" fillId="0" borderId="2" xfId="0" applyFont="1" applyBorder="1" applyAlignment="1">
      <alignment horizontal="center" vertical="center"/>
    </xf>
    <xf numFmtId="0" fontId="2" fillId="0" borderId="1" xfId="0" applyFont="1" applyBorder="1" applyAlignment="1">
      <alignment horizontal="center" vertical="center" wrapText="1"/>
    </xf>
    <xf numFmtId="0" fontId="23" fillId="0" borderId="3" xfId="0" applyFont="1" applyBorder="1" applyAlignment="1">
      <alignment horizontal="center" vertical="center"/>
    </xf>
    <xf numFmtId="0" fontId="28" fillId="0" borderId="0" xfId="0" applyFont="1" applyAlignment="1">
      <alignment horizontal="left" wrapText="1"/>
    </xf>
    <xf numFmtId="0" fontId="0" fillId="0" borderId="0" xfId="0" applyAlignment="1"/>
    <xf numFmtId="0" fontId="1" fillId="0" borderId="3" xfId="0" applyFont="1" applyBorder="1" applyAlignment="1">
      <alignment horizontal="center" vertical="center" wrapText="1"/>
    </xf>
    <xf numFmtId="1" fontId="2" fillId="0" borderId="0" xfId="0" applyNumberFormat="1" applyFont="1" applyAlignment="1">
      <alignment horizontal="right"/>
    </xf>
    <xf numFmtId="166" fontId="2" fillId="0" borderId="0" xfId="0" applyNumberFormat="1" applyFont="1"/>
    <xf numFmtId="166" fontId="2" fillId="0" borderId="0" xfId="0" applyNumberFormat="1" applyFont="1" applyAlignment="1">
      <alignment horizontal="right"/>
    </xf>
    <xf numFmtId="4" fontId="2" fillId="0" borderId="0" xfId="0" applyNumberFormat="1" applyFont="1" applyAlignment="1">
      <alignment horizontal="right"/>
    </xf>
    <xf numFmtId="0" fontId="1" fillId="0" borderId="1" xfId="0" applyFont="1" applyBorder="1" applyAlignment="1">
      <alignment horizontal="center" vertical="center" wrapText="1"/>
    </xf>
    <xf numFmtId="0" fontId="23" fillId="0" borderId="3" xfId="0" applyFont="1" applyBorder="1" applyAlignment="1">
      <alignment horizontal="center" vertical="center"/>
    </xf>
    <xf numFmtId="0" fontId="0" fillId="0" borderId="0" xfId="0" applyAlignment="1">
      <alignment wrapText="1"/>
    </xf>
    <xf numFmtId="0" fontId="0" fillId="0" borderId="0" xfId="0" applyAlignment="1"/>
    <xf numFmtId="0" fontId="1" fillId="2" borderId="0" xfId="6" applyFont="1" applyFill="1" applyAlignment="1" applyProtection="1">
      <alignment horizontal="left" vertical="top" wrapText="1"/>
    </xf>
    <xf numFmtId="0" fontId="2" fillId="0" borderId="1" xfId="0" applyFont="1" applyBorder="1" applyAlignment="1">
      <alignment horizontal="center" vertical="center" wrapText="1"/>
    </xf>
    <xf numFmtId="0" fontId="28" fillId="0" borderId="0" xfId="0" applyFont="1" applyAlignment="1">
      <alignment wrapText="1"/>
    </xf>
    <xf numFmtId="0" fontId="2" fillId="0" borderId="0" xfId="0" applyFont="1" applyAlignment="1">
      <alignment horizontal="left"/>
    </xf>
    <xf numFmtId="0" fontId="2" fillId="0" borderId="2" xfId="0" applyFont="1" applyBorder="1" applyAlignment="1">
      <alignment horizontal="right"/>
    </xf>
    <xf numFmtId="0" fontId="2" fillId="0" borderId="2" xfId="0" applyFont="1" applyBorder="1"/>
    <xf numFmtId="0" fontId="2" fillId="0" borderId="1" xfId="0" applyFont="1" applyBorder="1" applyAlignment="1">
      <alignment horizontal="left"/>
    </xf>
    <xf numFmtId="0" fontId="25" fillId="0" borderId="0" xfId="0" applyFont="1"/>
    <xf numFmtId="3" fontId="23" fillId="0" borderId="0" xfId="0" applyNumberFormat="1" applyFont="1" applyAlignment="1">
      <alignment horizontal="right"/>
    </xf>
    <xf numFmtId="0" fontId="23" fillId="0" borderId="0" xfId="0" applyFont="1"/>
    <xf numFmtId="0" fontId="2" fillId="2" borderId="0" xfId="6" applyFont="1" applyFill="1" applyBorder="1" applyAlignment="1" applyProtection="1">
      <alignment horizontal="left" vertical="top" wrapText="1"/>
    </xf>
    <xf numFmtId="0" fontId="2" fillId="2" borderId="0" xfId="6" applyFont="1" applyFill="1" applyAlignment="1" applyProtection="1">
      <alignment vertical="top"/>
    </xf>
    <xf numFmtId="0" fontId="2" fillId="2" borderId="0" xfId="6" applyFont="1" applyFill="1" applyBorder="1" applyAlignment="1" applyProtection="1">
      <alignment vertical="top"/>
    </xf>
    <xf numFmtId="0" fontId="2" fillId="0" borderId="0" xfId="1" applyFont="1" applyProtection="1"/>
    <xf numFmtId="0" fontId="2" fillId="2" borderId="0" xfId="6" applyFont="1" applyFill="1" applyAlignment="1" applyProtection="1">
      <alignment vertical="top" wrapText="1"/>
    </xf>
    <xf numFmtId="0" fontId="23" fillId="0" borderId="0" xfId="0" applyFont="1" applyBorder="1"/>
    <xf numFmtId="164" fontId="2" fillId="0" borderId="1" xfId="0" applyNumberFormat="1" applyFont="1" applyBorder="1" applyAlignment="1">
      <alignment horizontal="right"/>
    </xf>
    <xf numFmtId="0" fontId="2" fillId="0" borderId="0" xfId="0" applyFont="1" applyBorder="1" applyAlignment="1">
      <alignment horizontal="left"/>
    </xf>
    <xf numFmtId="3" fontId="23" fillId="0" borderId="0" xfId="0" applyNumberFormat="1" applyFont="1"/>
    <xf numFmtId="4" fontId="23" fillId="0" borderId="0" xfId="0" applyNumberFormat="1" applyFont="1" applyAlignment="1">
      <alignment horizontal="right"/>
    </xf>
    <xf numFmtId="166" fontId="23" fillId="0" borderId="0" xfId="0" applyNumberFormat="1" applyFont="1" applyAlignment="1">
      <alignment horizontal="right"/>
    </xf>
    <xf numFmtId="166" fontId="23" fillId="0" borderId="0" xfId="0" applyNumberFormat="1" applyFont="1"/>
    <xf numFmtId="0" fontId="58" fillId="2" borderId="0" xfId="5" applyFont="1" applyFill="1" applyBorder="1" applyAlignment="1" applyProtection="1"/>
    <xf numFmtId="0" fontId="58" fillId="0" borderId="0" xfId="0" applyFont="1"/>
    <xf numFmtId="0" fontId="34" fillId="2" borderId="1" xfId="6" applyFont="1" applyFill="1" applyBorder="1" applyAlignment="1" applyProtection="1"/>
    <xf numFmtId="0" fontId="34" fillId="2" borderId="0" xfId="7" applyFont="1" applyFill="1" applyAlignment="1" applyProtection="1">
      <alignment wrapText="1"/>
    </xf>
    <xf numFmtId="167" fontId="17" fillId="2" borderId="0" xfId="8" applyNumberFormat="1" applyFont="1" applyFill="1" applyBorder="1" applyAlignment="1" applyProtection="1">
      <alignment horizontal="right" vertical="center"/>
      <protection hidden="1"/>
    </xf>
    <xf numFmtId="3" fontId="17" fillId="2" borderId="0" xfId="8" applyNumberFormat="1" applyFont="1" applyFill="1" applyBorder="1" applyAlignment="1" applyProtection="1">
      <alignment horizontal="right" vertical="center"/>
      <protection hidden="1"/>
    </xf>
    <xf numFmtId="0" fontId="0" fillId="9" borderId="0" xfId="0" applyFill="1"/>
    <xf numFmtId="0" fontId="1" fillId="0" borderId="1" xfId="0" applyFont="1" applyBorder="1" applyAlignment="1">
      <alignment horizontal="left" vertical="center" wrapText="1"/>
    </xf>
    <xf numFmtId="4" fontId="23" fillId="0" borderId="0" xfId="0" applyNumberFormat="1" applyFont="1"/>
    <xf numFmtId="4" fontId="2" fillId="0" borderId="0" xfId="0" applyNumberFormat="1" applyFont="1"/>
    <xf numFmtId="0" fontId="1" fillId="0" borderId="0" xfId="0" applyFont="1"/>
    <xf numFmtId="0" fontId="0" fillId="0" borderId="0" xfId="0" applyAlignment="1">
      <alignment vertical="top" wrapText="1"/>
    </xf>
    <xf numFmtId="0" fontId="34" fillId="3" borderId="0" xfId="6" applyFont="1" applyFill="1" applyAlignment="1" applyProtection="1">
      <alignment vertical="top"/>
    </xf>
    <xf numFmtId="3" fontId="23" fillId="0" borderId="0" xfId="0" applyNumberFormat="1" applyFont="1" applyAlignment="1"/>
    <xf numFmtId="2" fontId="23" fillId="0" borderId="0" xfId="0" applyNumberFormat="1" applyFont="1" applyAlignment="1">
      <alignment horizontal="center"/>
    </xf>
    <xf numFmtId="0" fontId="23" fillId="0" borderId="0" xfId="0" applyFont="1" applyAlignment="1">
      <alignment horizontal="center"/>
    </xf>
    <xf numFmtId="164" fontId="23" fillId="0" borderId="0" xfId="0" applyNumberFormat="1" applyFont="1" applyAlignment="1">
      <alignment horizontal="center"/>
    </xf>
    <xf numFmtId="0" fontId="23" fillId="0" borderId="0" xfId="0" applyFont="1" applyAlignment="1">
      <alignment horizontal="right"/>
    </xf>
    <xf numFmtId="0" fontId="10" fillId="0" borderId="0" xfId="0" applyFont="1" applyAlignment="1"/>
    <xf numFmtId="3" fontId="2" fillId="0" borderId="0" xfId="0" applyNumberFormat="1" applyFont="1" applyAlignment="1"/>
    <xf numFmtId="2" fontId="2" fillId="0" borderId="0" xfId="0" applyNumberFormat="1" applyFont="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0" fontId="59" fillId="3" borderId="0" xfId="0" applyFont="1" applyFill="1"/>
    <xf numFmtId="0" fontId="23" fillId="3" borderId="0" xfId="0" applyFont="1" applyFill="1"/>
    <xf numFmtId="0" fontId="2" fillId="3" borderId="0" xfId="0" applyFont="1" applyFill="1"/>
    <xf numFmtId="0" fontId="25" fillId="3" borderId="0" xfId="0" applyFont="1" applyFill="1"/>
    <xf numFmtId="0" fontId="23" fillId="3" borderId="0" xfId="0" applyFont="1" applyFill="1" applyBorder="1"/>
    <xf numFmtId="169" fontId="59" fillId="3" borderId="0" xfId="27" applyNumberFormat="1" applyFont="1" applyFill="1"/>
    <xf numFmtId="169" fontId="1" fillId="3" borderId="0" xfId="27" applyNumberFormat="1" applyFont="1" applyFill="1" applyProtection="1">
      <protection hidden="1"/>
    </xf>
    <xf numFmtId="169" fontId="1" fillId="3" borderId="0" xfId="27" applyNumberFormat="1" applyFont="1" applyFill="1" applyBorder="1" applyProtection="1">
      <protection hidden="1"/>
    </xf>
    <xf numFmtId="169" fontId="59" fillId="3" borderId="0" xfId="27" applyNumberFormat="1" applyFont="1" applyFill="1" applyAlignment="1">
      <alignment horizontal="right"/>
    </xf>
    <xf numFmtId="0" fontId="0" fillId="0" borderId="0" xfId="0" applyAlignment="1">
      <alignment vertical="top" wrapText="1"/>
    </xf>
    <xf numFmtId="1" fontId="22" fillId="2" borderId="0" xfId="7" applyNumberFormat="1" applyFont="1" applyFill="1" applyAlignment="1">
      <alignment vertical="top"/>
    </xf>
    <xf numFmtId="0" fontId="22" fillId="2" borderId="0" xfId="7" applyFont="1" applyFill="1" applyAlignment="1">
      <alignment vertical="top"/>
    </xf>
    <xf numFmtId="0" fontId="1" fillId="3" borderId="0" xfId="7" applyFont="1" applyFill="1" applyAlignment="1">
      <alignment vertical="top"/>
    </xf>
    <xf numFmtId="1" fontId="1" fillId="3" borderId="0" xfId="7" applyNumberFormat="1" applyFont="1" applyFill="1" applyAlignment="1">
      <alignment vertical="top"/>
    </xf>
    <xf numFmtId="0" fontId="1" fillId="2" borderId="0" xfId="1" applyFill="1" applyAlignment="1">
      <alignment vertical="top"/>
    </xf>
    <xf numFmtId="0" fontId="1" fillId="3" borderId="0" xfId="1" applyFill="1" applyAlignment="1">
      <alignment vertical="top"/>
    </xf>
    <xf numFmtId="0" fontId="22" fillId="3" borderId="0" xfId="7" applyFont="1" applyFill="1" applyAlignment="1">
      <alignment vertical="top"/>
    </xf>
    <xf numFmtId="0" fontId="42" fillId="3" borderId="0" xfId="1" applyFont="1" applyFill="1" applyAlignment="1">
      <alignment vertical="top"/>
    </xf>
    <xf numFmtId="0" fontId="1" fillId="0" borderId="0" xfId="7" applyFont="1" applyAlignment="1">
      <alignment vertical="top"/>
    </xf>
    <xf numFmtId="0" fontId="1" fillId="0" borderId="0" xfId="7" applyFont="1" applyAlignment="1">
      <alignment horizontal="left" vertical="top"/>
    </xf>
    <xf numFmtId="1" fontId="26" fillId="3" borderId="0" xfId="6" applyNumberFormat="1" applyFont="1" applyFill="1" applyAlignment="1">
      <alignment horizontal="right" vertical="top"/>
    </xf>
    <xf numFmtId="0" fontId="1" fillId="3" borderId="0" xfId="7" applyFont="1" applyFill="1" applyAlignment="1">
      <alignment horizontal="left" vertical="top"/>
    </xf>
    <xf numFmtId="0" fontId="42" fillId="3" borderId="0" xfId="10" applyFont="1" applyFill="1" applyAlignment="1">
      <alignment horizontal="left" vertical="top"/>
    </xf>
    <xf numFmtId="167" fontId="17" fillId="2" borderId="1" xfId="8" applyFont="1" applyFill="1" applyBorder="1" applyAlignment="1" applyProtection="1">
      <alignment horizontal="left" vertical="center"/>
      <protection hidden="1"/>
    </xf>
    <xf numFmtId="167" fontId="17" fillId="2" borderId="0" xfId="8" applyFont="1" applyFill="1" applyAlignment="1">
      <alignment horizontal="left" vertical="center"/>
    </xf>
    <xf numFmtId="167" fontId="22" fillId="3" borderId="0" xfId="8" applyFont="1" applyFill="1" applyAlignment="1">
      <alignment horizontal="left"/>
    </xf>
    <xf numFmtId="166" fontId="1" fillId="3" borderId="0" xfId="1" applyNumberFormat="1" applyFill="1" applyAlignment="1" applyProtection="1">
      <alignment horizontal="right"/>
      <protection hidden="1"/>
    </xf>
    <xf numFmtId="0" fontId="24" fillId="3" borderId="0" xfId="1" applyFont="1" applyFill="1"/>
    <xf numFmtId="167" fontId="24" fillId="3" borderId="0" xfId="8" applyFont="1" applyFill="1" applyAlignment="1">
      <alignment horizontal="left"/>
    </xf>
    <xf numFmtId="0" fontId="24" fillId="3" borderId="0" xfId="7" applyFont="1" applyFill="1"/>
    <xf numFmtId="167" fontId="26" fillId="3" borderId="0" xfId="8" applyFont="1" applyFill="1" applyAlignment="1">
      <alignment horizontal="left"/>
    </xf>
    <xf numFmtId="169" fontId="0" fillId="0" borderId="0" xfId="0" applyNumberFormat="1"/>
    <xf numFmtId="0" fontId="1" fillId="3" borderId="0" xfId="1" applyFill="1" applyAlignment="1">
      <alignment horizontal="left" vertical="top"/>
    </xf>
    <xf numFmtId="0" fontId="22" fillId="3" borderId="0" xfId="10" applyFont="1" applyFill="1" applyAlignment="1">
      <alignment horizontal="left"/>
    </xf>
    <xf numFmtId="0" fontId="22" fillId="3" borderId="0" xfId="9" applyFont="1" applyFill="1" applyAlignment="1">
      <alignment horizontal="left"/>
    </xf>
    <xf numFmtId="0" fontId="1" fillId="3" borderId="0" xfId="1" applyFill="1"/>
    <xf numFmtId="164" fontId="22" fillId="2" borderId="3" xfId="8" applyNumberFormat="1" applyFont="1" applyFill="1" applyBorder="1" applyAlignment="1">
      <alignment horizontal="right" vertical="center" wrapText="1"/>
    </xf>
    <xf numFmtId="167" fontId="22" fillId="2" borderId="2" xfId="8" applyFont="1" applyFill="1" applyBorder="1" applyAlignment="1">
      <alignment horizontal="right" vertical="center" wrapText="1"/>
    </xf>
    <xf numFmtId="167" fontId="22" fillId="2" borderId="2" xfId="8" applyFont="1" applyFill="1" applyBorder="1" applyAlignment="1">
      <alignment horizontal="right" vertical="center"/>
    </xf>
    <xf numFmtId="167" fontId="17" fillId="2" borderId="2" xfId="8" applyFont="1" applyFill="1" applyBorder="1" applyAlignment="1">
      <alignment horizontal="left" vertical="center"/>
    </xf>
    <xf numFmtId="1" fontId="58" fillId="2" borderId="0" xfId="7" applyNumberFormat="1" applyFont="1" applyFill="1" applyAlignment="1">
      <alignment wrapText="1"/>
    </xf>
    <xf numFmtId="0" fontId="58" fillId="2" borderId="0" xfId="7" applyFont="1" applyFill="1" applyAlignment="1">
      <alignment wrapText="1"/>
    </xf>
    <xf numFmtId="0" fontId="58" fillId="2" borderId="1" xfId="1" applyFont="1" applyFill="1" applyBorder="1"/>
    <xf numFmtId="0" fontId="58" fillId="2" borderId="1" xfId="6" applyFont="1" applyFill="1" applyBorder="1"/>
    <xf numFmtId="1" fontId="1" fillId="0" borderId="0" xfId="1" applyNumberFormat="1" applyAlignment="1">
      <alignment horizontal="right"/>
    </xf>
    <xf numFmtId="3" fontId="16" fillId="2" borderId="0" xfId="7" applyNumberFormat="1" applyFont="1" applyFill="1" applyAlignment="1">
      <alignment wrapText="1"/>
    </xf>
    <xf numFmtId="0" fontId="16" fillId="2" borderId="0" xfId="7" applyFont="1" applyFill="1" applyAlignment="1">
      <alignment wrapText="1"/>
    </xf>
    <xf numFmtId="0" fontId="12" fillId="3" borderId="0" xfId="6" applyFont="1" applyFill="1"/>
    <xf numFmtId="0" fontId="34" fillId="3" borderId="0" xfId="6" applyFont="1" applyFill="1" applyAlignment="1">
      <alignment vertical="top"/>
    </xf>
    <xf numFmtId="1" fontId="28" fillId="0" borderId="0" xfId="1" applyNumberFormat="1" applyFont="1"/>
    <xf numFmtId="0" fontId="34" fillId="3" borderId="0" xfId="1" applyFont="1" applyFill="1"/>
    <xf numFmtId="1" fontId="16" fillId="2" borderId="0" xfId="7" applyNumberFormat="1" applyFont="1" applyFill="1"/>
    <xf numFmtId="0" fontId="16" fillId="2" borderId="0" xfId="7" applyFont="1" applyFill="1"/>
    <xf numFmtId="0" fontId="12" fillId="2" borderId="0" xfId="7" applyFont="1" applyFill="1"/>
    <xf numFmtId="0" fontId="12" fillId="3" borderId="0" xfId="7" applyFont="1" applyFill="1"/>
    <xf numFmtId="0" fontId="12" fillId="3" borderId="0" xfId="7" applyFont="1" applyFill="1" applyAlignment="1">
      <alignment vertical="top"/>
    </xf>
    <xf numFmtId="0" fontId="0" fillId="0" borderId="0" xfId="0" applyAlignment="1">
      <alignment horizontal="right"/>
    </xf>
    <xf numFmtId="0" fontId="1" fillId="0" borderId="0" xfId="3" applyProtection="1">
      <protection hidden="1"/>
    </xf>
    <xf numFmtId="0" fontId="1" fillId="0" borderId="0" xfId="3" applyProtection="1"/>
    <xf numFmtId="0" fontId="8" fillId="0" borderId="0" xfId="4" applyFont="1" applyProtection="1"/>
    <xf numFmtId="0" fontId="2" fillId="0" borderId="0" xfId="3" applyFont="1" applyProtection="1"/>
    <xf numFmtId="0" fontId="22" fillId="0" borderId="0" xfId="3" applyFont="1" applyFill="1" applyAlignment="1" applyProtection="1">
      <alignment horizontal="left" vertical="top" wrapText="1"/>
    </xf>
    <xf numFmtId="0" fontId="0" fillId="0" borderId="0" xfId="0" applyFill="1"/>
    <xf numFmtId="0" fontId="0" fillId="0" borderId="1" xfId="0" applyBorder="1" applyAlignment="1">
      <alignment horizontal="right" vertical="center"/>
    </xf>
    <xf numFmtId="0" fontId="0" fillId="0" borderId="1" xfId="0" applyBorder="1" applyAlignment="1">
      <alignment vertical="center"/>
    </xf>
    <xf numFmtId="0" fontId="2" fillId="0" borderId="1" xfId="15" applyFont="1" applyBorder="1" applyAlignment="1" applyProtection="1">
      <alignment vertical="top"/>
    </xf>
    <xf numFmtId="0" fontId="10" fillId="0" borderId="0" xfId="0" applyFont="1" applyBorder="1" applyAlignment="1">
      <alignment horizontal="right"/>
    </xf>
    <xf numFmtId="3" fontId="23" fillId="0" borderId="0" xfId="15" applyNumberFormat="1" applyFont="1" applyAlignment="1" applyProtection="1">
      <alignment horizontal="right" vertical="center"/>
    </xf>
    <xf numFmtId="0" fontId="23" fillId="0" borderId="0" xfId="15" applyFont="1" applyFill="1" applyAlignment="1" applyProtection="1">
      <alignment vertical="center"/>
    </xf>
    <xf numFmtId="3" fontId="2" fillId="0" borderId="0" xfId="15" applyNumberFormat="1" applyFont="1" applyAlignment="1" applyProtection="1">
      <alignment horizontal="right" vertical="center"/>
    </xf>
    <xf numFmtId="0" fontId="2" fillId="0" borderId="0" xfId="15" applyFont="1" applyFill="1" applyAlignment="1" applyProtection="1">
      <alignment vertical="center"/>
    </xf>
    <xf numFmtId="0" fontId="0" fillId="0" borderId="0" xfId="0" applyBorder="1" applyAlignment="1">
      <alignment horizontal="right" vertical="center"/>
    </xf>
    <xf numFmtId="0" fontId="10" fillId="0" borderId="0" xfId="0" applyFont="1" applyAlignment="1">
      <alignment vertical="center"/>
    </xf>
    <xf numFmtId="3" fontId="23" fillId="0" borderId="0" xfId="15" applyNumberFormat="1" applyFont="1" applyBorder="1" applyAlignment="1" applyProtection="1">
      <alignment horizontal="right" vertical="center"/>
    </xf>
    <xf numFmtId="0" fontId="2" fillId="0" borderId="0" xfId="0" applyFont="1" applyFill="1" applyAlignment="1">
      <alignment vertical="center"/>
    </xf>
    <xf numFmtId="0" fontId="23" fillId="0" borderId="0" xfId="0" applyFont="1" applyFill="1" applyAlignment="1">
      <alignment vertical="center"/>
    </xf>
    <xf numFmtId="0" fontId="2" fillId="0" borderId="0" xfId="15" applyFont="1" applyFill="1" applyAlignment="1" applyProtection="1">
      <alignment horizontal="right" vertical="center"/>
    </xf>
    <xf numFmtId="0" fontId="2" fillId="0" borderId="0" xfId="0" applyFont="1" applyFill="1"/>
    <xf numFmtId="0" fontId="5" fillId="0" borderId="1" xfId="15" applyFont="1" applyBorder="1" applyAlignment="1" applyProtection="1">
      <alignment horizontal="right" vertical="center" wrapText="1"/>
    </xf>
    <xf numFmtId="0" fontId="5" fillId="0" borderId="1" xfId="15" applyFont="1" applyBorder="1" applyAlignment="1" applyProtection="1">
      <alignment vertical="center"/>
    </xf>
    <xf numFmtId="0" fontId="0" fillId="0" borderId="2" xfId="0" applyBorder="1"/>
    <xf numFmtId="0" fontId="1" fillId="0" borderId="2" xfId="3" applyBorder="1" applyProtection="1"/>
    <xf numFmtId="0" fontId="35" fillId="3" borderId="0" xfId="6" applyFont="1" applyFill="1" applyAlignment="1" applyProtection="1">
      <alignment vertical="top"/>
    </xf>
    <xf numFmtId="0" fontId="60" fillId="0" borderId="0" xfId="0" applyFont="1"/>
    <xf numFmtId="0" fontId="1" fillId="0" borderId="0" xfId="3" applyFill="1" applyProtection="1">
      <protection hidden="1"/>
    </xf>
    <xf numFmtId="0" fontId="2" fillId="0" borderId="0" xfId="15" applyFont="1" applyFill="1" applyProtection="1"/>
    <xf numFmtId="0" fontId="8" fillId="0" borderId="0" xfId="4" applyFont="1" applyFill="1" applyProtection="1"/>
    <xf numFmtId="0" fontId="0" fillId="0" borderId="2" xfId="0" applyFill="1" applyBorder="1"/>
    <xf numFmtId="0" fontId="2" fillId="0" borderId="2" xfId="15" applyFont="1" applyFill="1" applyBorder="1" applyProtection="1"/>
    <xf numFmtId="0" fontId="2" fillId="0" borderId="0" xfId="0" applyFont="1" applyFill="1" applyBorder="1" applyAlignment="1">
      <alignment vertical="center"/>
    </xf>
    <xf numFmtId="0" fontId="2" fillId="0" borderId="0" xfId="15" applyFont="1" applyFill="1" applyBorder="1" applyAlignment="1" applyProtection="1">
      <alignment vertical="top"/>
    </xf>
    <xf numFmtId="0" fontId="10" fillId="0" borderId="0" xfId="0" applyFont="1" applyFill="1"/>
    <xf numFmtId="167" fontId="17" fillId="2" borderId="0" xfId="8" applyFont="1" applyFill="1" applyBorder="1" applyAlignment="1" applyProtection="1">
      <alignment horizontal="right"/>
      <protection hidden="1"/>
    </xf>
    <xf numFmtId="167" fontId="22" fillId="2" borderId="0" xfId="8" applyFont="1" applyFill="1" applyBorder="1" applyAlignment="1" applyProtection="1">
      <alignment horizontal="right"/>
      <protection hidden="1"/>
    </xf>
    <xf numFmtId="3" fontId="23" fillId="0" borderId="0" xfId="15" applyNumberFormat="1" applyFont="1" applyAlignment="1" applyProtection="1">
      <alignment vertical="center"/>
    </xf>
    <xf numFmtId="3" fontId="2" fillId="0" borderId="0" xfId="15" applyNumberFormat="1" applyFont="1" applyAlignment="1" applyProtection="1">
      <alignment vertical="center"/>
    </xf>
    <xf numFmtId="0" fontId="5" fillId="0" borderId="1" xfId="15" applyFont="1" applyFill="1" applyBorder="1" applyAlignment="1" applyProtection="1">
      <alignment horizontal="right" vertical="center" wrapText="1"/>
    </xf>
    <xf numFmtId="0" fontId="5" fillId="0" borderId="1" xfId="15" applyFont="1" applyFill="1" applyBorder="1" applyAlignment="1" applyProtection="1">
      <alignment vertical="center"/>
    </xf>
    <xf numFmtId="0" fontId="0" fillId="0" borderId="0" xfId="0" applyFill="1" applyAlignment="1">
      <alignment horizontal="center" vertical="center"/>
    </xf>
    <xf numFmtId="0" fontId="1" fillId="0" borderId="2" xfId="3" applyFill="1" applyBorder="1" applyProtection="1"/>
    <xf numFmtId="0" fontId="34" fillId="0" borderId="0" xfId="6" applyFont="1" applyFill="1" applyAlignment="1" applyProtection="1">
      <alignment vertical="top"/>
    </xf>
    <xf numFmtId="0" fontId="3" fillId="0" borderId="0" xfId="0" applyFont="1" applyFill="1" applyAlignment="1">
      <alignment vertical="top"/>
    </xf>
    <xf numFmtId="0" fontId="5" fillId="0" borderId="0" xfId="15" applyFont="1" applyFill="1" applyAlignment="1" applyProtection="1">
      <alignment vertical="top"/>
    </xf>
    <xf numFmtId="0" fontId="0" fillId="0" borderId="0" xfId="0" applyAlignment="1">
      <alignment vertical="top"/>
    </xf>
    <xf numFmtId="0" fontId="22" fillId="3" borderId="0" xfId="6" applyFont="1" applyFill="1" applyAlignment="1">
      <alignment vertical="top"/>
    </xf>
    <xf numFmtId="167" fontId="17" fillId="2" borderId="0" xfId="8" applyFont="1" applyFill="1" applyAlignment="1">
      <alignment horizontal="left" vertical="top"/>
    </xf>
    <xf numFmtId="167" fontId="17" fillId="2" borderId="2" xfId="8" applyFont="1" applyFill="1" applyBorder="1" applyAlignment="1">
      <alignment horizontal="left" vertical="top"/>
    </xf>
    <xf numFmtId="167" fontId="22" fillId="2" borderId="1" xfId="8" applyFont="1" applyFill="1" applyBorder="1" applyAlignment="1" applyProtection="1">
      <alignment horizontal="left" vertical="center"/>
      <protection hidden="1"/>
    </xf>
    <xf numFmtId="167" fontId="22" fillId="2" borderId="0" xfId="8" applyFont="1" applyFill="1" applyAlignment="1" applyProtection="1">
      <alignment horizontal="left" vertical="center"/>
      <protection hidden="1"/>
    </xf>
    <xf numFmtId="167" fontId="17" fillId="2" borderId="0" xfId="8" applyFont="1" applyFill="1" applyAlignment="1">
      <alignment horizontal="left"/>
    </xf>
    <xf numFmtId="167" fontId="28" fillId="2" borderId="0" xfId="8" applyFont="1" applyFill="1" applyAlignment="1">
      <alignment horizontal="center"/>
    </xf>
    <xf numFmtId="3" fontId="63" fillId="3" borderId="0" xfId="1" applyNumberFormat="1" applyFont="1" applyFill="1" applyAlignment="1" applyProtection="1">
      <alignment horizontal="right"/>
      <protection hidden="1"/>
    </xf>
    <xf numFmtId="167" fontId="19" fillId="2" borderId="0" xfId="8" applyFont="1" applyFill="1" applyAlignment="1">
      <alignment horizontal="left" vertical="center"/>
    </xf>
    <xf numFmtId="167" fontId="1" fillId="2" borderId="0" xfId="8" applyFont="1" applyFill="1" applyAlignment="1">
      <alignment horizontal="center"/>
    </xf>
    <xf numFmtId="3" fontId="28" fillId="3" borderId="0" xfId="1" applyNumberFormat="1" applyFont="1" applyFill="1" applyAlignment="1" applyProtection="1">
      <alignment horizontal="right"/>
      <protection hidden="1"/>
    </xf>
    <xf numFmtId="167" fontId="19" fillId="0" borderId="0" xfId="8" applyFont="1" applyAlignment="1">
      <alignment horizontal="left"/>
    </xf>
    <xf numFmtId="167" fontId="1" fillId="0" borderId="0" xfId="8" applyFont="1" applyAlignment="1">
      <alignment horizontal="left"/>
    </xf>
    <xf numFmtId="167" fontId="26" fillId="0" borderId="0" xfId="8" applyFont="1" applyAlignment="1">
      <alignment horizontal="left" indent="1"/>
    </xf>
    <xf numFmtId="167" fontId="64" fillId="0" borderId="0" xfId="8" applyFont="1" applyAlignment="1">
      <alignment horizontal="left" indent="1"/>
    </xf>
    <xf numFmtId="167" fontId="1" fillId="0" borderId="0" xfId="8" applyFont="1" applyAlignment="1">
      <alignment horizontal="left" indent="1"/>
    </xf>
    <xf numFmtId="167" fontId="22" fillId="2" borderId="0" xfId="8" applyFont="1" applyFill="1" applyAlignment="1">
      <alignment horizontal="center"/>
    </xf>
    <xf numFmtId="167" fontId="22" fillId="2" borderId="0" xfId="8" applyFont="1" applyFill="1" applyAlignment="1">
      <alignment horizontal="left" vertical="center"/>
    </xf>
    <xf numFmtId="167" fontId="22" fillId="2" borderId="0" xfId="8" applyFont="1" applyFill="1" applyAlignment="1">
      <alignment horizontal="left"/>
    </xf>
    <xf numFmtId="167" fontId="17" fillId="2" borderId="0" xfId="8" applyFont="1" applyFill="1" applyAlignment="1">
      <alignment horizontal="center"/>
    </xf>
    <xf numFmtId="1" fontId="1" fillId="3" borderId="0" xfId="8" applyNumberFormat="1" applyFont="1" applyFill="1" applyAlignment="1" applyProtection="1">
      <alignment horizontal="center" vertical="center" wrapText="1"/>
      <protection hidden="1"/>
    </xf>
    <xf numFmtId="164" fontId="22" fillId="2" borderId="0" xfId="8" applyNumberFormat="1" applyFont="1" applyFill="1" applyAlignment="1" applyProtection="1">
      <alignment horizontal="right" vertical="center" wrapText="1"/>
      <protection hidden="1"/>
    </xf>
    <xf numFmtId="167" fontId="22" fillId="2" borderId="0" xfId="8" applyFont="1" applyFill="1" applyAlignment="1" applyProtection="1">
      <alignment horizontal="right" vertical="center" wrapText="1"/>
      <protection hidden="1"/>
    </xf>
    <xf numFmtId="167" fontId="22" fillId="2" borderId="0" xfId="8" applyFont="1" applyFill="1" applyAlignment="1" applyProtection="1">
      <alignment horizontal="right" vertical="center"/>
      <protection hidden="1"/>
    </xf>
    <xf numFmtId="167" fontId="17" fillId="2" borderId="0" xfId="8" applyFont="1" applyFill="1" applyProtection="1">
      <protection hidden="1"/>
    </xf>
    <xf numFmtId="167" fontId="22" fillId="2" borderId="3" xfId="8" applyFont="1" applyFill="1" applyBorder="1" applyAlignment="1">
      <alignment horizontal="right" vertical="center" wrapText="1"/>
    </xf>
    <xf numFmtId="167" fontId="22" fillId="2" borderId="3" xfId="8" applyFont="1" applyFill="1" applyBorder="1" applyAlignment="1">
      <alignment horizontal="right" vertical="center"/>
    </xf>
    <xf numFmtId="167" fontId="17" fillId="2" borderId="1" xfId="8" applyFont="1" applyFill="1" applyBorder="1" applyAlignment="1">
      <alignment horizontal="left" vertical="center"/>
    </xf>
    <xf numFmtId="1" fontId="1" fillId="3" borderId="0" xfId="8" applyNumberFormat="1" applyFont="1" applyFill="1" applyAlignment="1">
      <alignment horizontal="center" vertical="center" wrapText="1"/>
    </xf>
    <xf numFmtId="167" fontId="17" fillId="2" borderId="2" xfId="8" applyFont="1" applyFill="1" applyBorder="1"/>
    <xf numFmtId="1" fontId="1" fillId="3" borderId="0" xfId="8" applyNumberFormat="1" applyFont="1" applyFill="1" applyAlignment="1">
      <alignment horizontal="center" vertical="center" wrapText="1"/>
    </xf>
    <xf numFmtId="167" fontId="17" fillId="2" borderId="0" xfId="8" applyFont="1" applyFill="1"/>
    <xf numFmtId="167" fontId="17" fillId="2" borderId="2" xfId="8" applyFont="1" applyFill="1" applyBorder="1" applyAlignment="1">
      <alignment horizontal="center" vertical="center"/>
    </xf>
    <xf numFmtId="1" fontId="15" fillId="2" borderId="0" xfId="7" applyNumberFormat="1" applyFont="1" applyFill="1" applyAlignment="1">
      <alignment wrapText="1"/>
    </xf>
    <xf numFmtId="0" fontId="12" fillId="2" borderId="0" xfId="7" applyFont="1" applyFill="1" applyAlignment="1">
      <alignment wrapText="1"/>
    </xf>
    <xf numFmtId="0" fontId="34" fillId="2" borderId="0" xfId="1" applyFont="1" applyFill="1"/>
    <xf numFmtId="0" fontId="12" fillId="2" borderId="0" xfId="6" applyFont="1" applyFill="1"/>
    <xf numFmtId="0" fontId="34" fillId="3" borderId="0" xfId="6" applyFont="1" applyFill="1" applyAlignment="1">
      <alignment vertical="top"/>
    </xf>
    <xf numFmtId="0" fontId="34" fillId="3" borderId="0" xfId="1" applyFont="1" applyFill="1" applyAlignment="1">
      <alignment vertical="top"/>
    </xf>
    <xf numFmtId="0" fontId="34" fillId="3" borderId="0" xfId="6" applyFont="1" applyFill="1" applyAlignment="1">
      <alignment horizontal="left" vertical="top"/>
    </xf>
    <xf numFmtId="167" fontId="17" fillId="2" borderId="1" xfId="8" applyFont="1" applyFill="1" applyBorder="1" applyAlignment="1">
      <alignment horizontal="left" vertical="center"/>
    </xf>
    <xf numFmtId="0" fontId="34" fillId="3" borderId="0" xfId="6" applyFont="1" applyFill="1" applyAlignment="1">
      <alignment vertical="top"/>
    </xf>
    <xf numFmtId="169" fontId="0" fillId="0" borderId="0" xfId="27" applyNumberFormat="1" applyFont="1" applyProtection="1">
      <protection hidden="1"/>
    </xf>
    <xf numFmtId="169" fontId="0" fillId="0" borderId="0" xfId="27" applyNumberFormat="1" applyFont="1"/>
    <xf numFmtId="169" fontId="1" fillId="0" borderId="0" xfId="27" applyNumberFormat="1" applyFont="1"/>
    <xf numFmtId="3" fontId="22" fillId="0" borderId="0" xfId="7" applyNumberFormat="1" applyFont="1"/>
    <xf numFmtId="0" fontId="22" fillId="0" borderId="0" xfId="7" applyFont="1" applyAlignment="1">
      <alignment vertical="top"/>
    </xf>
    <xf numFmtId="0" fontId="1" fillId="0" borderId="0" xfId="7" applyFont="1" applyAlignment="1">
      <alignment horizontal="left" vertical="top" wrapText="1"/>
    </xf>
    <xf numFmtId="3" fontId="22" fillId="0" borderId="0" xfId="7" applyNumberFormat="1" applyFont="1" applyAlignment="1">
      <alignment vertical="top"/>
    </xf>
    <xf numFmtId="0" fontId="8" fillId="0" borderId="0" xfId="4" applyFont="1" applyAlignment="1">
      <alignment vertical="top"/>
    </xf>
    <xf numFmtId="0" fontId="22" fillId="0" borderId="0" xfId="1" applyFont="1" applyAlignment="1">
      <alignment vertical="top"/>
    </xf>
    <xf numFmtId="0" fontId="39" fillId="0" borderId="0" xfId="1" applyFont="1" applyAlignment="1">
      <alignment vertical="top"/>
    </xf>
    <xf numFmtId="3" fontId="1" fillId="0" borderId="0" xfId="1" applyNumberFormat="1"/>
    <xf numFmtId="0" fontId="26" fillId="0" borderId="0" xfId="6" applyFont="1" applyAlignment="1">
      <alignment horizontal="right" vertical="top"/>
    </xf>
    <xf numFmtId="0" fontId="38" fillId="0" borderId="0" xfId="10" applyFont="1" applyAlignment="1">
      <alignment horizontal="left" vertical="top"/>
    </xf>
    <xf numFmtId="0" fontId="26" fillId="0" borderId="0" xfId="6" applyFont="1" applyAlignment="1">
      <alignment horizontal="right"/>
    </xf>
    <xf numFmtId="0" fontId="1" fillId="0" borderId="0" xfId="7" applyFont="1" applyAlignment="1">
      <alignment horizontal="left" vertical="center"/>
    </xf>
    <xf numFmtId="0" fontId="65" fillId="0" borderId="0" xfId="10" applyFont="1" applyAlignment="1">
      <alignment horizontal="left" vertical="center"/>
    </xf>
    <xf numFmtId="169" fontId="2" fillId="0" borderId="0" xfId="27" applyNumberFormat="1" applyFont="1" applyAlignment="1">
      <alignment horizontal="right"/>
    </xf>
    <xf numFmtId="169" fontId="1" fillId="3" borderId="1" xfId="27" applyNumberFormat="1" applyFont="1" applyFill="1" applyBorder="1" applyAlignment="1" applyProtection="1">
      <alignment horizontal="right"/>
      <protection hidden="1"/>
    </xf>
    <xf numFmtId="167" fontId="17" fillId="3" borderId="1" xfId="8" applyFont="1" applyFill="1" applyBorder="1" applyAlignment="1" applyProtection="1">
      <alignment horizontal="left"/>
      <protection hidden="1"/>
    </xf>
    <xf numFmtId="169" fontId="19" fillId="3" borderId="0" xfId="27" applyNumberFormat="1" applyFont="1" applyFill="1" applyAlignment="1" applyProtection="1">
      <alignment horizontal="right"/>
      <protection hidden="1"/>
    </xf>
    <xf numFmtId="167" fontId="17" fillId="3" borderId="0" xfId="8" applyFont="1" applyFill="1" applyAlignment="1">
      <alignment horizontal="left"/>
    </xf>
    <xf numFmtId="169" fontId="1" fillId="3" borderId="0" xfId="27" applyNumberFormat="1" applyFont="1" applyFill="1" applyAlignment="1" applyProtection="1">
      <alignment horizontal="right"/>
      <protection hidden="1"/>
    </xf>
    <xf numFmtId="169" fontId="1" fillId="0" borderId="0" xfId="27" applyNumberFormat="1" applyFont="1" applyProtection="1">
      <protection hidden="1"/>
    </xf>
    <xf numFmtId="164" fontId="22" fillId="2" borderId="1" xfId="8" applyNumberFormat="1" applyFont="1" applyFill="1" applyBorder="1" applyAlignment="1">
      <alignment horizontal="right" vertical="center" wrapText="1"/>
    </xf>
    <xf numFmtId="167" fontId="22" fillId="2" borderId="1" xfId="8" applyFont="1" applyFill="1" applyBorder="1" applyAlignment="1">
      <alignment horizontal="right" vertical="center" wrapText="1"/>
    </xf>
    <xf numFmtId="167" fontId="22" fillId="2" borderId="1" xfId="8" applyFont="1" applyFill="1" applyBorder="1" applyAlignment="1">
      <alignment horizontal="right" vertical="center"/>
    </xf>
    <xf numFmtId="169" fontId="36" fillId="2" borderId="0" xfId="27" applyNumberFormat="1" applyFont="1" applyFill="1"/>
    <xf numFmtId="0" fontId="36" fillId="2" borderId="0" xfId="1" applyFont="1" applyFill="1"/>
    <xf numFmtId="169" fontId="12" fillId="2" borderId="0" xfId="27" applyNumberFormat="1" applyFont="1" applyFill="1" applyAlignment="1">
      <alignment wrapText="1"/>
    </xf>
    <xf numFmtId="0" fontId="15" fillId="2" borderId="0" xfId="7" applyFont="1" applyFill="1" applyAlignment="1">
      <alignment horizontal="right"/>
    </xf>
    <xf numFmtId="0" fontId="35" fillId="0" borderId="0" xfId="1" applyFont="1"/>
    <xf numFmtId="0" fontId="16" fillId="2" borderId="0" xfId="7" applyFont="1" applyFill="1" applyAlignment="1">
      <alignment wrapText="1"/>
    </xf>
    <xf numFmtId="169" fontId="12" fillId="2" borderId="0" xfId="27" applyNumberFormat="1" applyFont="1" applyFill="1"/>
    <xf numFmtId="169" fontId="0" fillId="3" borderId="0" xfId="27" applyNumberFormat="1" applyFont="1" applyFill="1"/>
    <xf numFmtId="0" fontId="12" fillId="3" borderId="0" xfId="7" applyFont="1" applyFill="1" applyAlignment="1">
      <alignment vertical="center"/>
    </xf>
    <xf numFmtId="0" fontId="34" fillId="3" borderId="0" xfId="7" applyFont="1" applyFill="1" applyAlignment="1">
      <alignment vertical="center"/>
    </xf>
    <xf numFmtId="1" fontId="15" fillId="2" borderId="0" xfId="7" applyNumberFormat="1" applyFont="1" applyFill="1"/>
    <xf numFmtId="0" fontId="34" fillId="3" borderId="0" xfId="6" applyFont="1" applyFill="1" applyAlignment="1">
      <alignment horizontal="left" vertical="center"/>
    </xf>
    <xf numFmtId="0" fontId="34" fillId="3" borderId="0" xfId="1" applyFont="1" applyFill="1" applyAlignment="1">
      <alignment vertical="center"/>
    </xf>
    <xf numFmtId="0" fontId="34" fillId="2" borderId="0" xfId="6" applyFont="1" applyFill="1"/>
    <xf numFmtId="167" fontId="17" fillId="2" borderId="3" xfId="8" applyFont="1" applyFill="1" applyBorder="1" applyAlignment="1">
      <alignment vertical="center"/>
    </xf>
    <xf numFmtId="0" fontId="19" fillId="2" borderId="3" xfId="1" applyFont="1" applyFill="1" applyBorder="1" applyAlignment="1">
      <alignment vertical="center"/>
    </xf>
    <xf numFmtId="167" fontId="22" fillId="2" borderId="1" xfId="8" applyFont="1" applyFill="1" applyBorder="1"/>
    <xf numFmtId="167" fontId="22" fillId="2" borderId="0" xfId="8" applyFont="1" applyFill="1" applyProtection="1">
      <protection hidden="1"/>
    </xf>
    <xf numFmtId="167" fontId="22" fillId="2" borderId="0" xfId="8" applyFont="1" applyFill="1" applyAlignment="1" applyProtection="1">
      <alignment horizontal="left"/>
      <protection hidden="1"/>
    </xf>
    <xf numFmtId="167" fontId="22" fillId="2" borderId="0" xfId="8" applyFont="1" applyFill="1" applyAlignment="1" applyProtection="1">
      <alignment horizontal="center" vertical="center"/>
      <protection hidden="1"/>
    </xf>
    <xf numFmtId="0" fontId="22" fillId="2" borderId="0" xfId="10" applyFont="1" applyFill="1" applyAlignment="1">
      <alignment horizontal="left" vertical="center"/>
    </xf>
    <xf numFmtId="0" fontId="22" fillId="2" borderId="0" xfId="10" applyFont="1" applyFill="1" applyAlignment="1" applyProtection="1">
      <alignment horizontal="left" vertical="center"/>
      <protection hidden="1"/>
    </xf>
    <xf numFmtId="167" fontId="23" fillId="2" borderId="0" xfId="8" applyFont="1" applyFill="1" applyAlignment="1">
      <alignment horizontal="left" vertical="center"/>
    </xf>
    <xf numFmtId="167" fontId="2" fillId="2" borderId="0" xfId="8" applyFont="1" applyFill="1" applyAlignment="1">
      <alignment horizontal="left" vertical="center"/>
    </xf>
    <xf numFmtId="167" fontId="28" fillId="2" borderId="0" xfId="8" applyFont="1" applyFill="1" applyAlignment="1">
      <alignment horizontal="left" vertical="center"/>
    </xf>
    <xf numFmtId="167" fontId="28" fillId="2" borderId="0" xfId="8" applyFont="1" applyFill="1" applyAlignment="1" applyProtection="1">
      <alignment horizontal="left" vertical="center"/>
      <protection hidden="1"/>
    </xf>
    <xf numFmtId="167" fontId="2" fillId="2" borderId="0" xfId="8" applyFont="1" applyFill="1" applyAlignment="1" applyProtection="1">
      <alignment horizontal="center" vertical="center"/>
      <protection hidden="1"/>
    </xf>
    <xf numFmtId="167" fontId="2" fillId="0" borderId="0" xfId="8" applyFont="1" applyAlignment="1">
      <alignment horizontal="left" vertical="center"/>
    </xf>
    <xf numFmtId="0" fontId="25" fillId="3" borderId="0" xfId="7" applyFont="1" applyFill="1"/>
    <xf numFmtId="167" fontId="25" fillId="3" borderId="0" xfId="8" applyFont="1" applyFill="1" applyAlignment="1">
      <alignment horizontal="left"/>
    </xf>
    <xf numFmtId="166" fontId="28" fillId="3" borderId="0" xfId="1" applyNumberFormat="1" applyFont="1" applyFill="1" applyAlignment="1" applyProtection="1">
      <alignment horizontal="right"/>
      <protection hidden="1"/>
    </xf>
    <xf numFmtId="167" fontId="63" fillId="2" borderId="0" xfId="8" applyFont="1" applyFill="1" applyAlignment="1" applyProtection="1">
      <alignment horizontal="center" vertical="center"/>
      <protection hidden="1"/>
    </xf>
    <xf numFmtId="167" fontId="17" fillId="2" borderId="0" xfId="8" applyFont="1" applyFill="1" applyAlignment="1" applyProtection="1">
      <alignment horizontal="left" vertical="center"/>
      <protection hidden="1"/>
    </xf>
    <xf numFmtId="0" fontId="0" fillId="0" borderId="0" xfId="0"/>
    <xf numFmtId="0" fontId="1" fillId="0" borderId="0" xfId="1" applyAlignment="1">
      <alignment horizontal="left" vertical="top"/>
    </xf>
    <xf numFmtId="0" fontId="22" fillId="3" borderId="0" xfId="6" applyFont="1" applyFill="1" applyAlignment="1">
      <alignment horizontal="left" vertical="top"/>
    </xf>
    <xf numFmtId="0" fontId="22" fillId="0" borderId="0" xfId="3" applyFont="1" applyAlignment="1">
      <alignment horizontal="left" vertical="top"/>
    </xf>
    <xf numFmtId="0" fontId="22" fillId="2" borderId="0" xfId="7" applyFont="1" applyFill="1" applyAlignment="1">
      <alignment horizontal="left" vertical="top"/>
    </xf>
    <xf numFmtId="0" fontId="1" fillId="0" borderId="0" xfId="12" applyFont="1" applyAlignment="1">
      <alignment horizontal="left" vertical="top" wrapText="1"/>
    </xf>
    <xf numFmtId="0" fontId="1" fillId="0" borderId="0" xfId="12" applyFont="1" applyAlignment="1">
      <alignment horizontal="left" vertical="top"/>
    </xf>
    <xf numFmtId="0" fontId="1" fillId="0" borderId="0" xfId="6" applyFont="1" applyAlignment="1">
      <alignment horizontal="left" vertical="top"/>
    </xf>
    <xf numFmtId="0" fontId="1" fillId="2" borderId="0" xfId="7" applyFont="1" applyFill="1" applyAlignment="1">
      <alignment horizontal="left" vertical="top"/>
    </xf>
    <xf numFmtId="0" fontId="26" fillId="0" borderId="0" xfId="6" applyFont="1" applyAlignment="1">
      <alignment horizontal="left" vertical="top"/>
    </xf>
    <xf numFmtId="0" fontId="19" fillId="2" borderId="1" xfId="6" applyFont="1" applyFill="1" applyBorder="1" applyProtection="1">
      <protection hidden="1"/>
    </xf>
    <xf numFmtId="0" fontId="19" fillId="2" borderId="0" xfId="6" applyFont="1" applyFill="1"/>
    <xf numFmtId="0" fontId="1" fillId="2" borderId="0" xfId="6" applyFont="1" applyFill="1"/>
    <xf numFmtId="0" fontId="26" fillId="2" borderId="0" xfId="6" applyFont="1" applyFill="1"/>
    <xf numFmtId="0" fontId="26" fillId="0" borderId="0" xfId="3" applyFont="1"/>
    <xf numFmtId="0" fontId="41" fillId="2" borderId="0" xfId="6" applyFont="1" applyFill="1"/>
    <xf numFmtId="165" fontId="26" fillId="0" borderId="0" xfId="5" applyNumberFormat="1" applyFont="1"/>
    <xf numFmtId="165" fontId="26" fillId="2" borderId="0" xfId="5" applyNumberFormat="1" applyFont="1" applyFill="1"/>
    <xf numFmtId="165" fontId="22" fillId="2" borderId="0" xfId="5" applyNumberFormat="1" applyFont="1" applyFill="1" applyProtection="1">
      <protection hidden="1"/>
    </xf>
    <xf numFmtId="167" fontId="1" fillId="2" borderId="3" xfId="8" applyFont="1" applyFill="1" applyBorder="1" applyAlignment="1">
      <alignment horizontal="right" vertical="center" wrapText="1"/>
    </xf>
    <xf numFmtId="167" fontId="1" fillId="2" borderId="3" xfId="8" applyFont="1" applyFill="1" applyBorder="1" applyAlignment="1">
      <alignment horizontal="right" vertical="center"/>
    </xf>
    <xf numFmtId="2" fontId="17" fillId="2" borderId="1" xfId="8" applyNumberFormat="1" applyFont="1" applyFill="1" applyBorder="1" applyAlignment="1">
      <alignment vertical="center"/>
    </xf>
    <xf numFmtId="167" fontId="17" fillId="2" borderId="2" xfId="8" applyFont="1" applyFill="1" applyBorder="1" applyAlignment="1">
      <alignment vertical="center"/>
    </xf>
    <xf numFmtId="0" fontId="58" fillId="2" borderId="0" xfId="5" applyFont="1" applyFill="1"/>
    <xf numFmtId="0" fontId="35" fillId="2" borderId="0" xfId="5" applyFont="1" applyFill="1"/>
    <xf numFmtId="0" fontId="35" fillId="0" borderId="0" xfId="0" applyFont="1"/>
    <xf numFmtId="0" fontId="16" fillId="2" borderId="0" xfId="5" applyFont="1" applyFill="1"/>
    <xf numFmtId="0" fontId="34" fillId="3" borderId="0" xfId="6" applyFont="1" applyFill="1"/>
    <xf numFmtId="0" fontId="12" fillId="2" borderId="0" xfId="5" applyFont="1" applyFill="1" applyAlignment="1">
      <alignment horizontal="left"/>
    </xf>
    <xf numFmtId="0" fontId="12" fillId="2" borderId="0" xfId="5" applyFont="1" applyFill="1" applyAlignment="1">
      <alignment horizontal="left" vertical="top"/>
    </xf>
    <xf numFmtId="0" fontId="22" fillId="0" borderId="0" xfId="6" applyFont="1" applyAlignment="1">
      <alignment vertical="top"/>
    </xf>
    <xf numFmtId="1" fontId="9" fillId="0" borderId="0" xfId="13" applyNumberFormat="1" applyAlignment="1">
      <alignment vertical="top"/>
    </xf>
    <xf numFmtId="0" fontId="22" fillId="0" borderId="0" xfId="3" applyFont="1" applyAlignment="1">
      <alignment vertical="top"/>
    </xf>
    <xf numFmtId="0" fontId="9" fillId="0" borderId="0" xfId="13" applyAlignment="1">
      <alignment vertical="top"/>
    </xf>
    <xf numFmtId="0" fontId="1" fillId="2" borderId="0" xfId="6" applyFont="1" applyFill="1" applyAlignment="1">
      <alignment horizontal="left" vertical="top" wrapText="1"/>
    </xf>
    <xf numFmtId="0" fontId="1" fillId="2" borderId="0" xfId="6" applyFont="1" applyFill="1" applyAlignment="1">
      <alignment horizontal="left" vertical="top"/>
    </xf>
    <xf numFmtId="0" fontId="1" fillId="0" borderId="0" xfId="0" applyFont="1" applyAlignment="1">
      <alignment vertical="center"/>
    </xf>
    <xf numFmtId="0" fontId="1" fillId="4" borderId="0" xfId="0" applyFont="1" applyFill="1" applyAlignment="1">
      <alignment vertical="center"/>
    </xf>
    <xf numFmtId="0" fontId="22" fillId="2" borderId="0" xfId="5" applyFont="1" applyFill="1" applyAlignment="1">
      <alignment horizontal="left" vertical="top"/>
    </xf>
    <xf numFmtId="1" fontId="22" fillId="0" borderId="0" xfId="6" applyNumberFormat="1" applyFont="1" applyAlignment="1">
      <alignment vertical="top"/>
    </xf>
    <xf numFmtId="1" fontId="26" fillId="0" borderId="0" xfId="6" applyNumberFormat="1" applyFont="1" applyAlignment="1">
      <alignment horizontal="right" vertical="top"/>
    </xf>
    <xf numFmtId="0" fontId="66" fillId="0" borderId="0" xfId="13" applyFont="1" applyAlignment="1">
      <alignment vertical="top"/>
    </xf>
    <xf numFmtId="164" fontId="22" fillId="0" borderId="0" xfId="13" applyNumberFormat="1" applyFont="1" applyAlignment="1">
      <alignment vertical="top" wrapText="1"/>
    </xf>
    <xf numFmtId="164" fontId="22" fillId="0" borderId="0" xfId="6" applyNumberFormat="1" applyFont="1" applyAlignment="1">
      <alignment vertical="top"/>
    </xf>
    <xf numFmtId="164" fontId="22" fillId="2" borderId="0" xfId="11" applyNumberFormat="1" applyFont="1" applyFill="1" applyAlignment="1">
      <alignment vertical="top" wrapText="1"/>
    </xf>
    <xf numFmtId="164" fontId="22" fillId="2" borderId="0" xfId="6" applyNumberFormat="1" applyFont="1" applyFill="1" applyAlignment="1">
      <alignment vertical="top"/>
    </xf>
    <xf numFmtId="0" fontId="22" fillId="2" borderId="0" xfId="6" applyFont="1" applyFill="1" applyAlignment="1">
      <alignment vertical="top"/>
    </xf>
    <xf numFmtId="3" fontId="26" fillId="2" borderId="1" xfId="7" applyNumberFormat="1" applyFont="1" applyFill="1" applyBorder="1" applyAlignment="1" applyProtection="1">
      <alignment wrapText="1"/>
      <protection hidden="1"/>
    </xf>
    <xf numFmtId="164" fontId="26" fillId="2" borderId="1" xfId="7" applyNumberFormat="1" applyFont="1" applyFill="1" applyBorder="1" applyAlignment="1" applyProtection="1">
      <alignment wrapText="1"/>
      <protection hidden="1"/>
    </xf>
    <xf numFmtId="0" fontId="24" fillId="2" borderId="1" xfId="6" applyFont="1" applyFill="1" applyBorder="1" applyProtection="1">
      <protection hidden="1"/>
    </xf>
    <xf numFmtId="0" fontId="24" fillId="2" borderId="1" xfId="6" applyFont="1" applyFill="1" applyBorder="1"/>
    <xf numFmtId="0" fontId="67" fillId="0" borderId="0" xfId="0" applyFont="1"/>
    <xf numFmtId="0" fontId="22" fillId="2" borderId="0" xfId="6" applyFont="1" applyFill="1" applyProtection="1">
      <protection hidden="1"/>
    </xf>
    <xf numFmtId="0" fontId="32" fillId="4" borderId="0" xfId="0" applyFont="1" applyFill="1" applyAlignment="1">
      <alignment horizontal="left" vertical="center"/>
    </xf>
    <xf numFmtId="0" fontId="24" fillId="2" borderId="0" xfId="6" applyFont="1" applyFill="1"/>
    <xf numFmtId="3" fontId="25" fillId="3" borderId="0" xfId="1" applyNumberFormat="1" applyFont="1" applyFill="1" applyAlignment="1" applyProtection="1">
      <alignment horizontal="right"/>
      <protection hidden="1"/>
    </xf>
    <xf numFmtId="164" fontId="25" fillId="3" borderId="0" xfId="1" applyNumberFormat="1" applyFont="1" applyFill="1" applyAlignment="1" applyProtection="1">
      <alignment horizontal="right"/>
      <protection hidden="1"/>
    </xf>
    <xf numFmtId="0" fontId="24" fillId="2" borderId="0" xfId="6" applyFont="1" applyFill="1" applyProtection="1">
      <protection hidden="1"/>
    </xf>
    <xf numFmtId="0" fontId="17" fillId="2" borderId="0" xfId="6" applyFont="1" applyFill="1" applyProtection="1">
      <protection hidden="1"/>
    </xf>
    <xf numFmtId="0" fontId="17" fillId="2" borderId="0" xfId="6" applyFont="1" applyFill="1"/>
    <xf numFmtId="0" fontId="31" fillId="4" borderId="0" xfId="0" applyFont="1" applyFill="1" applyAlignment="1">
      <alignment horizontal="left" vertical="center"/>
    </xf>
    <xf numFmtId="3" fontId="1" fillId="0" borderId="0" xfId="1" applyNumberFormat="1" applyAlignment="1" applyProtection="1">
      <alignment horizontal="right"/>
      <protection hidden="1"/>
    </xf>
    <xf numFmtId="164" fontId="1" fillId="0" borderId="0" xfId="1" applyNumberFormat="1" applyAlignment="1" applyProtection="1">
      <alignment horizontal="right"/>
      <protection hidden="1"/>
    </xf>
    <xf numFmtId="1" fontId="22" fillId="2" borderId="0" xfId="8" applyNumberFormat="1" applyFont="1" applyFill="1" applyAlignment="1" applyProtection="1">
      <alignment horizontal="center" vertical="center" wrapText="1"/>
      <protection hidden="1"/>
    </xf>
    <xf numFmtId="0" fontId="22" fillId="2" borderId="0" xfId="3" applyFont="1" applyFill="1" applyProtection="1">
      <protection hidden="1"/>
    </xf>
    <xf numFmtId="0" fontId="22" fillId="2" borderId="0" xfId="3" applyFont="1" applyFill="1"/>
    <xf numFmtId="167" fontId="17" fillId="2" borderId="1" xfId="8" applyFont="1" applyFill="1" applyBorder="1"/>
    <xf numFmtId="167" fontId="17" fillId="2" borderId="0" xfId="8" applyFont="1" applyFill="1" applyAlignment="1">
      <alignment vertical="center"/>
    </xf>
    <xf numFmtId="1" fontId="12" fillId="2" borderId="0" xfId="6" applyNumberFormat="1" applyFont="1" applyFill="1"/>
    <xf numFmtId="0" fontId="35" fillId="2" borderId="0" xfId="6" applyFont="1" applyFill="1"/>
    <xf numFmtId="0" fontId="68" fillId="2" borderId="0" xfId="7" applyFont="1" applyFill="1" applyAlignment="1">
      <alignment horizontal="right"/>
    </xf>
    <xf numFmtId="0" fontId="12" fillId="2" borderId="1" xfId="5" applyFont="1" applyFill="1" applyBorder="1"/>
    <xf numFmtId="1" fontId="34" fillId="2" borderId="0" xfId="6" applyNumberFormat="1" applyFont="1" applyFill="1"/>
    <xf numFmtId="0" fontId="69" fillId="2" borderId="0" xfId="6" applyFont="1" applyFill="1"/>
    <xf numFmtId="0" fontId="12" fillId="2" borderId="0" xfId="5" applyFont="1" applyFill="1"/>
    <xf numFmtId="0" fontId="14" fillId="2" borderId="0" xfId="3" applyFont="1" applyFill="1"/>
    <xf numFmtId="0" fontId="12" fillId="3" borderId="0" xfId="6" applyFont="1" applyFill="1" applyAlignment="1">
      <alignment horizontal="left"/>
    </xf>
    <xf numFmtId="1" fontId="68" fillId="2" borderId="0" xfId="5" applyNumberFormat="1" applyFont="1" applyFill="1" applyAlignment="1">
      <alignment horizontal="left" vertical="center"/>
    </xf>
    <xf numFmtId="0" fontId="12" fillId="2" borderId="0" xfId="5" applyFont="1" applyFill="1" applyAlignment="1">
      <alignment horizontal="left" vertical="center"/>
    </xf>
    <xf numFmtId="0" fontId="70" fillId="0" borderId="0" xfId="0" applyFont="1" applyAlignment="1">
      <alignment vertical="center"/>
    </xf>
    <xf numFmtId="0" fontId="0" fillId="0" borderId="0" xfId="0" applyAlignment="1"/>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xf numFmtId="0" fontId="71" fillId="0" borderId="6" xfId="1" applyFont="1" applyBorder="1" applyProtection="1"/>
    <xf numFmtId="0" fontId="71" fillId="0" borderId="9" xfId="1" applyFont="1" applyBorder="1" applyProtection="1"/>
    <xf numFmtId="0" fontId="71" fillId="0" borderId="10" xfId="1" applyFont="1" applyBorder="1" applyProtection="1"/>
    <xf numFmtId="0" fontId="71" fillId="0" borderId="0" xfId="1" applyFont="1" applyBorder="1" applyProtection="1"/>
    <xf numFmtId="0" fontId="71" fillId="0" borderId="8" xfId="1" applyFont="1" applyBorder="1" applyProtection="1"/>
    <xf numFmtId="0" fontId="71" fillId="0" borderId="11" xfId="1" applyFont="1" applyBorder="1" applyProtection="1"/>
    <xf numFmtId="0" fontId="71" fillId="0" borderId="12" xfId="1" applyFont="1" applyBorder="1" applyProtection="1"/>
    <xf numFmtId="0" fontId="71" fillId="0" borderId="2" xfId="1" applyFont="1" applyBorder="1" applyProtection="1"/>
    <xf numFmtId="0" fontId="71" fillId="0" borderId="8" xfId="1" applyFont="1" applyBorder="1" applyAlignment="1" applyProtection="1">
      <alignment horizontal="left"/>
    </xf>
    <xf numFmtId="0" fontId="71" fillId="0" borderId="7" xfId="1" applyFont="1" applyBorder="1" applyProtection="1"/>
    <xf numFmtId="0" fontId="71" fillId="0" borderId="10" xfId="1" applyFont="1" applyBorder="1" applyAlignment="1" applyProtection="1">
      <alignment horizontal="left"/>
    </xf>
    <xf numFmtId="0" fontId="73" fillId="0" borderId="6" xfId="1" applyFont="1" applyBorder="1" applyAlignment="1" applyProtection="1">
      <alignment horizontal="left" vertical="top"/>
    </xf>
    <xf numFmtId="0" fontId="73" fillId="0" borderId="6" xfId="1" applyFont="1" applyBorder="1" applyProtection="1"/>
    <xf numFmtId="0" fontId="71" fillId="0" borderId="0" xfId="1" applyFont="1" applyProtection="1"/>
    <xf numFmtId="0" fontId="73" fillId="0" borderId="0" xfId="1" applyFont="1" applyProtection="1"/>
    <xf numFmtId="0" fontId="53" fillId="0" borderId="0" xfId="4" applyFont="1" applyProtection="1"/>
    <xf numFmtId="0" fontId="59" fillId="3" borderId="0" xfId="0" applyFont="1" applyFill="1" applyAlignment="1">
      <alignment horizontal="right"/>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1" fillId="2" borderId="0" xfId="6" applyFont="1" applyFill="1" applyAlignment="1" applyProtection="1">
      <alignment horizontal="left" vertical="top"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xf numFmtId="0" fontId="2" fillId="0" borderId="0" xfId="0" applyFont="1" applyFill="1" applyAlignment="1" applyProtection="1">
      <alignment vertical="top"/>
    </xf>
    <xf numFmtId="0" fontId="44" fillId="0" borderId="0" xfId="0" applyFont="1" applyFill="1" applyProtection="1">
      <protection hidden="1"/>
    </xf>
    <xf numFmtId="0" fontId="3" fillId="0" borderId="0" xfId="0" applyFont="1" applyFill="1"/>
    <xf numFmtId="0" fontId="30" fillId="0" borderId="2" xfId="0" applyFont="1" applyFill="1" applyBorder="1"/>
    <xf numFmtId="0" fontId="23" fillId="0" borderId="2" xfId="0" applyFont="1" applyFill="1" applyBorder="1" applyAlignment="1">
      <alignment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xf numFmtId="0" fontId="2" fillId="0" borderId="0" xfId="0" applyFont="1" applyFill="1" applyBorder="1" applyAlignment="1">
      <alignment horizontal="center" wrapText="1"/>
    </xf>
    <xf numFmtId="3" fontId="23" fillId="0" borderId="0" xfId="0" applyNumberFormat="1" applyFont="1" applyFill="1"/>
    <xf numFmtId="0" fontId="23" fillId="0" borderId="0" xfId="0" applyFont="1" applyFill="1"/>
    <xf numFmtId="3" fontId="23" fillId="0" borderId="0" xfId="0" applyNumberFormat="1" applyFont="1" applyFill="1" applyAlignment="1"/>
    <xf numFmtId="164" fontId="23" fillId="0" borderId="0" xfId="0" applyNumberFormat="1" applyFont="1" applyFill="1" applyAlignment="1">
      <alignment horizontal="center"/>
    </xf>
    <xf numFmtId="3" fontId="2" fillId="0" borderId="0" xfId="0" applyNumberFormat="1" applyFont="1" applyFill="1"/>
    <xf numFmtId="3" fontId="2" fillId="0" borderId="0" xfId="0" applyNumberFormat="1" applyFont="1" applyFill="1" applyAlignment="1"/>
    <xf numFmtId="164" fontId="2" fillId="0" borderId="0" xfId="0" applyNumberFormat="1" applyFont="1" applyFill="1" applyAlignment="1">
      <alignment horizontal="center"/>
    </xf>
    <xf numFmtId="0" fontId="25" fillId="0" borderId="0" xfId="0" applyFont="1" applyFill="1"/>
    <xf numFmtId="164" fontId="2" fillId="0" borderId="0" xfId="0" applyNumberFormat="1" applyFont="1" applyFill="1" applyAlignment="1">
      <alignment horizontal="right"/>
    </xf>
    <xf numFmtId="0" fontId="23" fillId="0" borderId="0" xfId="0" applyFont="1" applyFill="1" applyAlignment="1">
      <alignment horizontal="right"/>
    </xf>
    <xf numFmtId="2" fontId="23" fillId="0" borderId="0" xfId="0" applyNumberFormat="1" applyFont="1" applyFill="1" applyAlignment="1">
      <alignment horizontal="center"/>
    </xf>
    <xf numFmtId="0" fontId="2" fillId="0" borderId="0" xfId="0" applyFont="1" applyFill="1" applyAlignment="1">
      <alignment horizontal="right"/>
    </xf>
    <xf numFmtId="2" fontId="2" fillId="0" borderId="0" xfId="0" applyNumberFormat="1" applyFont="1" applyFill="1" applyAlignment="1">
      <alignment horizontal="right"/>
    </xf>
    <xf numFmtId="0" fontId="2" fillId="0" borderId="1" xfId="0" applyFont="1" applyFill="1" applyBorder="1"/>
    <xf numFmtId="0" fontId="2" fillId="0" borderId="3" xfId="0" applyFont="1" applyBorder="1" applyAlignment="1">
      <alignment horizontal="left" vertical="center" wrapText="1"/>
    </xf>
    <xf numFmtId="0" fontId="22" fillId="2" borderId="0" xfId="6" applyFont="1" applyFill="1" applyBorder="1" applyProtection="1">
      <protection hidden="1"/>
    </xf>
    <xf numFmtId="0" fontId="22" fillId="2" borderId="0" xfId="6" applyFont="1" applyFill="1" applyBorder="1" applyAlignment="1" applyProtection="1">
      <protection hidden="1"/>
    </xf>
    <xf numFmtId="0" fontId="27" fillId="2" borderId="2" xfId="6" applyFont="1" applyFill="1" applyBorder="1" applyProtection="1">
      <protection hidden="1"/>
    </xf>
    <xf numFmtId="0" fontId="25" fillId="0" borderId="0" xfId="0" applyFont="1" applyAlignment="1">
      <alignment horizontal="left"/>
    </xf>
    <xf numFmtId="0" fontId="23" fillId="0" borderId="0" xfId="0" applyFont="1" applyAlignment="1">
      <alignment horizontal="left"/>
    </xf>
    <xf numFmtId="0" fontId="2" fillId="2" borderId="0" xfId="6" applyFont="1" applyFill="1" applyAlignment="1" applyProtection="1">
      <alignment horizontal="left" vertical="top" wrapText="1"/>
    </xf>
    <xf numFmtId="0" fontId="74" fillId="0" borderId="0" xfId="0" applyFont="1"/>
    <xf numFmtId="4" fontId="2" fillId="0" borderId="0" xfId="0" applyNumberFormat="1" applyFont="1" applyFill="1" applyAlignment="1">
      <alignment horizontal="right"/>
    </xf>
    <xf numFmtId="169" fontId="23" fillId="0" borderId="0" xfId="27" applyNumberFormat="1" applyFont="1"/>
    <xf numFmtId="169" fontId="2" fillId="0" borderId="0" xfId="27" applyNumberFormat="1" applyFont="1"/>
    <xf numFmtId="3" fontId="2" fillId="0" borderId="1" xfId="0" applyNumberFormat="1" applyFont="1" applyBorder="1" applyAlignment="1">
      <alignment horizontal="right"/>
    </xf>
    <xf numFmtId="4" fontId="2" fillId="0" borderId="1" xfId="0" applyNumberFormat="1" applyFont="1" applyBorder="1" applyAlignment="1">
      <alignment horizontal="right"/>
    </xf>
    <xf numFmtId="166" fontId="2" fillId="0" borderId="1" xfId="0" applyNumberFormat="1" applyFont="1" applyBorder="1" applyAlignment="1">
      <alignment horizontal="right"/>
    </xf>
    <xf numFmtId="0" fontId="49" fillId="0" borderId="0" xfId="4" applyFont="1" applyAlignment="1" applyProtection="1">
      <alignment horizontal="left"/>
    </xf>
    <xf numFmtId="0" fontId="1" fillId="0" borderId="0" xfId="0" applyFont="1" applyAlignment="1">
      <alignment horizontal="left" wrapText="1"/>
    </xf>
    <xf numFmtId="0" fontId="8" fillId="0" borderId="0" xfId="4" applyFont="1" applyFill="1" applyAlignment="1" applyProtection="1">
      <alignment horizontal="left" vertical="top" wrapText="1"/>
    </xf>
    <xf numFmtId="0" fontId="0" fillId="0" borderId="0" xfId="0" applyFill="1" applyAlignment="1">
      <alignment wrapText="1"/>
    </xf>
    <xf numFmtId="0" fontId="0" fillId="0" borderId="0" xfId="0" applyFill="1" applyAlignment="1"/>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8" fillId="3" borderId="0" xfId="4" applyFont="1" applyFill="1" applyAlignment="1" applyProtection="1">
      <alignment horizontal="left" vertical="top" wrapText="1"/>
    </xf>
    <xf numFmtId="0" fontId="0" fillId="0" borderId="0" xfId="0" applyAlignment="1">
      <alignment wrapText="1"/>
    </xf>
    <xf numFmtId="0" fontId="0" fillId="0" borderId="0" xfId="0" applyAlignment="1"/>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wrapText="1"/>
    </xf>
    <xf numFmtId="0" fontId="1" fillId="2" borderId="0" xfId="6" applyFont="1" applyFill="1" applyAlignment="1" applyProtection="1">
      <alignment horizontal="left" vertical="top" wrapText="1"/>
    </xf>
    <xf numFmtId="3" fontId="1" fillId="5" borderId="0" xfId="8" applyNumberFormat="1" applyFont="1" applyFill="1" applyBorder="1" applyAlignment="1">
      <alignment horizontal="center" vertical="center" wrapText="1"/>
    </xf>
    <xf numFmtId="167" fontId="19" fillId="2" borderId="3" xfId="8" applyNumberFormat="1" applyFont="1" applyFill="1" applyBorder="1" applyAlignment="1" applyProtection="1">
      <alignment horizontal="center" vertical="center"/>
    </xf>
    <xf numFmtId="3" fontId="1" fillId="3" borderId="2" xfId="8" applyNumberFormat="1" applyFont="1" applyFill="1" applyBorder="1" applyAlignment="1" applyProtection="1">
      <alignment horizontal="center" vertical="center" wrapText="1"/>
    </xf>
    <xf numFmtId="3" fontId="1" fillId="3" borderId="1" xfId="8" applyNumberFormat="1" applyFont="1" applyFill="1" applyBorder="1" applyAlignment="1" applyProtection="1">
      <alignment horizontal="center" vertical="center" wrapText="1"/>
    </xf>
    <xf numFmtId="0" fontId="16" fillId="2" borderId="0" xfId="7" applyFont="1" applyFill="1" applyAlignment="1" applyProtection="1">
      <alignment wrapText="1"/>
    </xf>
    <xf numFmtId="0" fontId="22" fillId="3" borderId="0" xfId="7" applyFont="1" applyFill="1" applyAlignment="1" applyProtection="1">
      <alignment vertical="top" wrapText="1"/>
    </xf>
    <xf numFmtId="0" fontId="0" fillId="0" borderId="0" xfId="0" applyAlignment="1">
      <alignment vertical="top" wrapText="1"/>
    </xf>
    <xf numFmtId="0" fontId="8" fillId="0" borderId="0" xfId="4" applyFont="1" applyAlignment="1">
      <alignment horizontal="left" vertical="top" wrapText="1"/>
    </xf>
    <xf numFmtId="0" fontId="34" fillId="3" borderId="0" xfId="6" applyFont="1" applyFill="1" applyAlignment="1" applyProtection="1">
      <alignment vertical="center"/>
    </xf>
    <xf numFmtId="1" fontId="19" fillId="3" borderId="2" xfId="8" applyNumberFormat="1" applyFont="1" applyFill="1" applyBorder="1" applyAlignment="1" applyProtection="1">
      <alignment horizontal="center" vertical="center" wrapText="1"/>
    </xf>
    <xf numFmtId="1" fontId="19" fillId="3" borderId="1" xfId="8" applyNumberFormat="1" applyFont="1" applyFill="1" applyBorder="1" applyAlignment="1" applyProtection="1">
      <alignment horizontal="center" vertical="center" wrapText="1"/>
    </xf>
    <xf numFmtId="167" fontId="17" fillId="2" borderId="3" xfId="8" applyNumberFormat="1" applyFont="1" applyFill="1" applyBorder="1" applyAlignment="1" applyProtection="1">
      <alignment horizontal="center" vertical="center"/>
    </xf>
    <xf numFmtId="0" fontId="19" fillId="2" borderId="3" xfId="1" applyFont="1" applyFill="1" applyBorder="1" applyAlignment="1" applyProtection="1">
      <alignment horizontal="center" vertical="center"/>
    </xf>
    <xf numFmtId="1" fontId="19" fillId="3" borderId="0" xfId="8" applyNumberFormat="1" applyFont="1" applyFill="1" applyBorder="1" applyAlignment="1" applyProtection="1">
      <alignment horizontal="center" vertical="center" wrapText="1"/>
    </xf>
    <xf numFmtId="0" fontId="1" fillId="0" borderId="0" xfId="6" applyFont="1" applyFill="1" applyAlignment="1" applyProtection="1">
      <alignment horizontal="left" vertical="top"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1" fontId="1" fillId="3" borderId="2" xfId="8" applyNumberFormat="1" applyFont="1" applyFill="1" applyBorder="1" applyAlignment="1" applyProtection="1">
      <alignment horizontal="center" vertical="center" wrapText="1"/>
    </xf>
    <xf numFmtId="1" fontId="1" fillId="3" borderId="1" xfId="8" applyNumberFormat="1" applyFont="1" applyFill="1" applyBorder="1" applyAlignment="1" applyProtection="1">
      <alignment horizontal="center" vertical="center" wrapText="1"/>
    </xf>
    <xf numFmtId="167" fontId="17" fillId="2" borderId="2" xfId="8" applyFont="1" applyFill="1" applyBorder="1" applyAlignment="1" applyProtection="1">
      <alignment horizontal="left" vertical="center"/>
    </xf>
    <xf numFmtId="167" fontId="17" fillId="2" borderId="1" xfId="8" applyFont="1" applyFill="1" applyBorder="1" applyAlignment="1" applyProtection="1">
      <alignment horizontal="left" vertical="center"/>
    </xf>
    <xf numFmtId="0" fontId="1" fillId="3" borderId="0" xfId="7" applyFont="1" applyFill="1" applyAlignment="1" applyProtection="1">
      <alignment horizontal="left" vertical="top" wrapText="1"/>
    </xf>
    <xf numFmtId="0" fontId="34" fillId="3" borderId="0" xfId="6" applyFont="1" applyFill="1" applyAlignment="1" applyProtection="1">
      <alignment vertical="top"/>
    </xf>
    <xf numFmtId="167" fontId="17" fillId="2" borderId="1" xfId="8" applyNumberFormat="1" applyFont="1" applyFill="1" applyBorder="1" applyAlignment="1" applyProtection="1">
      <alignment horizontal="center" vertical="center"/>
    </xf>
    <xf numFmtId="1" fontId="1" fillId="3" borderId="0" xfId="8" applyNumberFormat="1" applyFont="1" applyFill="1" applyBorder="1" applyAlignment="1" applyProtection="1">
      <alignment horizontal="center" vertical="center" wrapText="1"/>
    </xf>
    <xf numFmtId="0" fontId="0" fillId="0" borderId="3" xfId="0" applyBorder="1" applyAlignment="1"/>
    <xf numFmtId="0" fontId="17" fillId="2" borderId="3" xfId="1" applyFont="1" applyFill="1" applyBorder="1" applyAlignment="1" applyProtection="1">
      <alignment horizontal="center" vertical="center"/>
    </xf>
    <xf numFmtId="0" fontId="16" fillId="2" borderId="0" xfId="7" applyFont="1" applyFill="1" applyAlignment="1">
      <alignment wrapText="1"/>
    </xf>
    <xf numFmtId="167" fontId="19" fillId="2" borderId="3" xfId="8" applyFont="1" applyFill="1" applyBorder="1" applyAlignment="1">
      <alignment horizontal="center" vertical="center"/>
    </xf>
    <xf numFmtId="169" fontId="1" fillId="3" borderId="2" xfId="27" applyNumberFormat="1" applyFont="1" applyFill="1" applyBorder="1" applyAlignment="1">
      <alignment horizontal="center" vertical="center" wrapText="1"/>
    </xf>
    <xf numFmtId="169" fontId="1" fillId="3" borderId="1" xfId="27" applyNumberFormat="1" applyFont="1" applyFill="1" applyBorder="1" applyAlignment="1">
      <alignment horizontal="center" vertical="center" wrapText="1"/>
    </xf>
    <xf numFmtId="0" fontId="7" fillId="0" borderId="0" xfId="4" applyAlignment="1">
      <alignment horizontal="left" vertical="top" wrapText="1"/>
    </xf>
    <xf numFmtId="0" fontId="8" fillId="3" borderId="0" xfId="4" applyFont="1" applyFill="1" applyAlignment="1">
      <alignment horizontal="left" vertical="top" wrapText="1"/>
    </xf>
    <xf numFmtId="1" fontId="19" fillId="3" borderId="0" xfId="8" applyNumberFormat="1" applyFont="1" applyFill="1" applyAlignment="1">
      <alignment horizontal="center" vertical="center" wrapText="1"/>
    </xf>
    <xf numFmtId="1" fontId="19" fillId="3" borderId="1" xfId="8" applyNumberFormat="1" applyFont="1" applyFill="1" applyBorder="1" applyAlignment="1">
      <alignment horizontal="center" vertical="center" wrapText="1"/>
    </xf>
    <xf numFmtId="0" fontId="1" fillId="3" borderId="0" xfId="7" applyFont="1" applyFill="1" applyAlignment="1">
      <alignment vertical="top" wrapText="1"/>
    </xf>
    <xf numFmtId="0" fontId="62" fillId="0" borderId="0" xfId="0" applyFont="1" applyAlignment="1">
      <alignment vertical="top" wrapText="1"/>
    </xf>
    <xf numFmtId="0" fontId="0" fillId="0" borderId="0" xfId="0"/>
    <xf numFmtId="0" fontId="34" fillId="3" borderId="0" xfId="6" applyFont="1" applyFill="1" applyAlignment="1">
      <alignment vertical="center"/>
    </xf>
    <xf numFmtId="167" fontId="17" fillId="2" borderId="3" xfId="8" applyFont="1" applyFill="1" applyBorder="1" applyAlignment="1">
      <alignment horizontal="center" vertical="center"/>
    </xf>
    <xf numFmtId="0" fontId="19" fillId="2" borderId="3" xfId="1" applyFont="1" applyFill="1" applyBorder="1" applyAlignment="1">
      <alignment horizontal="center" vertical="center"/>
    </xf>
    <xf numFmtId="167" fontId="17" fillId="2" borderId="2" xfId="8" applyFont="1" applyFill="1" applyBorder="1" applyAlignment="1">
      <alignment horizontal="center" vertical="center"/>
    </xf>
    <xf numFmtId="3" fontId="1" fillId="3" borderId="2" xfId="8" applyNumberFormat="1" applyFont="1" applyFill="1" applyBorder="1" applyAlignment="1">
      <alignment horizontal="center" vertical="center" wrapText="1"/>
    </xf>
    <xf numFmtId="3" fontId="1" fillId="3" borderId="1" xfId="8" applyNumberFormat="1" applyFont="1" applyFill="1" applyBorder="1" applyAlignment="1">
      <alignment horizontal="center" vertical="center" wrapText="1"/>
    </xf>
    <xf numFmtId="0" fontId="1" fillId="0" borderId="0" xfId="6" applyFont="1" applyAlignment="1">
      <alignment horizontal="left" vertical="top" wrapText="1"/>
    </xf>
    <xf numFmtId="0" fontId="22" fillId="2" borderId="2" xfId="5" applyFont="1" applyFill="1" applyBorder="1" applyAlignment="1">
      <alignment horizontal="center" vertical="center" wrapText="1"/>
    </xf>
    <xf numFmtId="0" fontId="22" fillId="2" borderId="1" xfId="5" applyFont="1" applyFill="1" applyBorder="1" applyAlignment="1">
      <alignment horizontal="center" vertical="center" wrapText="1"/>
    </xf>
    <xf numFmtId="1" fontId="1" fillId="3" borderId="2" xfId="8" applyNumberFormat="1" applyFont="1" applyFill="1" applyBorder="1" applyAlignment="1">
      <alignment horizontal="center" vertical="center" wrapText="1"/>
    </xf>
    <xf numFmtId="1" fontId="1" fillId="3" borderId="1" xfId="8" applyNumberFormat="1" applyFont="1" applyFill="1" applyBorder="1" applyAlignment="1">
      <alignment horizontal="center" vertical="center" wrapText="1"/>
    </xf>
    <xf numFmtId="0" fontId="1" fillId="2" borderId="0" xfId="6" applyFont="1" applyFill="1" applyAlignment="1">
      <alignment horizontal="left" vertical="top" wrapText="1"/>
    </xf>
    <xf numFmtId="167" fontId="17" fillId="2" borderId="2" xfId="8" applyFont="1" applyFill="1" applyBorder="1" applyAlignment="1">
      <alignment horizontal="left" vertical="center"/>
    </xf>
    <xf numFmtId="167" fontId="17" fillId="2" borderId="1" xfId="8" applyFont="1" applyFill="1" applyBorder="1" applyAlignment="1">
      <alignment horizontal="left" vertical="center"/>
    </xf>
    <xf numFmtId="0" fontId="1" fillId="3" borderId="0" xfId="7" applyFont="1" applyFill="1" applyAlignment="1">
      <alignment horizontal="left" vertical="top" wrapText="1"/>
    </xf>
    <xf numFmtId="0" fontId="0" fillId="0" borderId="0" xfId="0" applyAlignment="1">
      <alignment horizontal="left" vertical="top" wrapText="1"/>
    </xf>
    <xf numFmtId="0" fontId="34" fillId="3" borderId="0" xfId="6" applyFont="1" applyFill="1" applyAlignment="1">
      <alignment vertical="top"/>
    </xf>
    <xf numFmtId="0" fontId="0" fillId="0" borderId="3" xfId="0" applyBorder="1"/>
    <xf numFmtId="167" fontId="17" fillId="2" borderId="1" xfId="8" applyFont="1" applyFill="1" applyBorder="1" applyAlignment="1">
      <alignment horizontal="center" vertical="center"/>
    </xf>
    <xf numFmtId="1" fontId="1" fillId="3" borderId="0" xfId="8" applyNumberFormat="1" applyFont="1" applyFill="1" applyAlignment="1">
      <alignment horizontal="center" vertical="center" wrapText="1"/>
    </xf>
    <xf numFmtId="0" fontId="12" fillId="0" borderId="3" xfId="6" applyFont="1" applyFill="1" applyBorder="1" applyAlignment="1" applyProtection="1">
      <alignment horizontal="center" vertical="center"/>
    </xf>
    <xf numFmtId="0" fontId="5" fillId="0" borderId="3" xfId="3" applyFont="1" applyBorder="1" applyAlignment="1" applyProtection="1">
      <alignment horizontal="center" vertical="center"/>
    </xf>
    <xf numFmtId="0" fontId="5" fillId="0" borderId="3" xfId="3" applyFont="1" applyFill="1" applyBorder="1" applyAlignment="1" applyProtection="1">
      <alignment horizontal="center" vertical="center"/>
    </xf>
    <xf numFmtId="0" fontId="2" fillId="0" borderId="0" xfId="15" applyFont="1" applyFill="1" applyAlignment="1" applyProtection="1">
      <alignment horizontal="left" wrapText="1"/>
    </xf>
    <xf numFmtId="0" fontId="23" fillId="3" borderId="3" xfId="0" applyFont="1" applyFill="1" applyBorder="1" applyAlignment="1" applyProtection="1">
      <alignment horizontal="center" vertical="center"/>
      <protection locked="0" hidden="1"/>
    </xf>
  </cellXfs>
  <cellStyles count="28">
    <cellStyle name="Comma" xfId="27" builtinId="3"/>
    <cellStyle name="Hyperlink" xfId="4" builtinId="8"/>
    <cellStyle name="Normal" xfId="0" builtinId="0"/>
    <cellStyle name="Normal 10" xfId="1"/>
    <cellStyle name="Normal 2" xfId="3"/>
    <cellStyle name="Normal 2 2" xfId="15"/>
    <cellStyle name="Normal 3" xfId="11"/>
    <cellStyle name="Normal 3 2" xfId="22"/>
    <cellStyle name="Normal 3 2 2" xfId="13"/>
    <cellStyle name="Normal 3 3" xfId="19"/>
    <cellStyle name="Normal 3 4" xfId="25"/>
    <cellStyle name="Normal 4" xfId="17"/>
    <cellStyle name="Normal 5" xfId="18"/>
    <cellStyle name="Normal 5 2" xfId="23"/>
    <cellStyle name="Normal 5 3" xfId="20"/>
    <cellStyle name="Normal 6" xfId="2"/>
    <cellStyle name="Normal 6 2" xfId="24"/>
    <cellStyle name="Normal 6 3" xfId="21"/>
    <cellStyle name="Normal_draft_templates_WinP" xfId="14"/>
    <cellStyle name="Normal_SB97T19" xfId="12"/>
    <cellStyle name="Normal_SFR02_Final" xfId="9"/>
    <cellStyle name="Normal_SFR02_Finaltables" xfId="7"/>
    <cellStyle name="Normal_SFR05_provisional_wip_table" xfId="10"/>
    <cellStyle name="Normal_table1_MN" xfId="6"/>
    <cellStyle name="Normal_TABLE5" xfId="5"/>
    <cellStyle name="Normal_TABLE7" xfId="8"/>
    <cellStyle name="Percent" xfId="26" builtinId="5"/>
    <cellStyle name="Percent 2" xfId="16"/>
  </cellStyles>
  <dxfs count="1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85725</xdr:rowOff>
    </xdr:from>
    <xdr:to>
      <xdr:col>2</xdr:col>
      <xdr:colOff>123825</xdr:colOff>
      <xdr:row>4</xdr:row>
      <xdr:rowOff>134563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3350" y="85725"/>
          <a:ext cx="1190625" cy="810838"/>
        </a:xfrm>
        <a:prstGeom prst="rect">
          <a:avLst/>
        </a:prstGeom>
      </xdr:spPr>
    </xdr:pic>
    <xdr:clientData/>
  </xdr:twoCellAnchor>
  <xdr:twoCellAnchor editAs="oneCell">
    <xdr:from>
      <xdr:col>2</xdr:col>
      <xdr:colOff>7677150</xdr:colOff>
      <xdr:row>0</xdr:row>
      <xdr:rowOff>95250</xdr:rowOff>
    </xdr:from>
    <xdr:to>
      <xdr:col>3</xdr:col>
      <xdr:colOff>28575</xdr:colOff>
      <xdr:row>4</xdr:row>
      <xdr:rowOff>109588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8877300" y="95250"/>
          <a:ext cx="723900" cy="7763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DAHAL\OneDrive%20-%20Department%20for%20Education\Documents\Table_1\Oct_2018_tables_1_to_8_National_tables_final_update%20to%20table%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b old"/>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attainment-at-19-years"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16-to-19-accountability-headline-measures-technical-guide"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16-to-19-accountability-headline-measures-technical-guide"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16-to-19-accountability-headline-measures-technical-guide"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publications/16-to-19-accountability-headline-measures-technical-guide"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publications/16-to-19-accountability-headline-measures-technical-guide"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publications/16-to-19-accountability-headline-measures-technical-guide"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get-the-facts-gcse-and-a-level-reform/get-the-facts-as-and-a-level-reform" TargetMode="External"/></Relationships>
</file>

<file path=xl/worksheets/_rels/sheet24.xml.rels><?xml version="1.0" encoding="UTF-8" standalone="yes"?>
<Relationships xmlns="http://schemas.openxmlformats.org/package/2006/relationships"><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29.xml.rels><?xml version="1.0" encoding="UTF-8" standalone="yes"?>
<Relationships xmlns="http://schemas.openxmlformats.org/package/2006/relationships"><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www.gov.uk/government/publications/16-to-19-accountability-headline-measures-technical-guide"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publications/16-to-19-accountability-headline-measures-technical-guide"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s://www.gov.uk/government/publications/16-to-19-accountability-headline-measures-technical-guide"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3" Type="http://schemas.openxmlformats.org/officeDocument/2006/relationships/hyperlink" Target="https://www.gov.uk/government/publications/16-to-19-accountability-headline-measures-technical-guide" TargetMode="External"/><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 Id="rId4"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16-to-19-accountability-headline-measures-technical-guide" TargetMode="Externa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16-to-19-accountability-headline-measures-technical-guide" TargetMode="Externa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16-to-19-accountability-headline-measures-technical-guid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gov.uk/government/publications/16-to-19-accountability-headline-measures-technical-guide"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gov.uk/government/publications/16-to-19-accountability-headline-measures-technical-guide"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gov.uk/government/publications/16-to-19-accountability-headline-measures-technical-guide"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gov.uk/government/publications/16-to-19-accountability-headline-measures-technical-guide" TargetMode="External"/></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www.gov.uk/government/publications/get-the-facts-gcse-and-a-level-reform/get-the-facts-as-and-a-level-reform" TargetMode="External"/><Relationship Id="rId1" Type="http://schemas.openxmlformats.org/officeDocument/2006/relationships/hyperlink" Target="https://www.gov.uk/government/publications/16-to-19-accountability-headline-measures-technical-guid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get-the-facts-gcse-and-a-level-reform/get-the-facts-as-and-a-level-reform" TargetMode="Externa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get-the-facts-gcse-and-a-level-reform/get-the-facts-as-and-a-level-reform" TargetMode="Externa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get-the-facts-gcse-and-a-level-reform/get-the-facts-as-and-a-level-reform" TargetMode="External"/></Relationships>
</file>

<file path=xl/worksheets/_rels/sheet53.xml.rels><?xml version="1.0" encoding="UTF-8" standalone="yes"?>
<Relationships xmlns="http://schemas.openxmlformats.org/package/2006/relationships"><Relationship Id="rId3" Type="http://schemas.openxmlformats.org/officeDocument/2006/relationships/hyperlink" Target="https://www.gov.uk/government/publications/2018-performance-tables-technical-and-vocational-qualifications" TargetMode="External"/><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publications/types-of-regulated-qualifications/qualification-descriptions" TargetMode="External"/><Relationship Id="rId4" Type="http://schemas.openxmlformats.org/officeDocument/2006/relationships/printerSettings" Target="../printerSettings/printerSettings41.bin"/></Relationships>
</file>

<file path=xl/worksheets/_rels/sheet54.xml.rels><?xml version="1.0" encoding="UTF-8" standalone="yes"?>
<Relationships xmlns="http://schemas.openxmlformats.org/package/2006/relationships"><Relationship Id="rId3" Type="http://schemas.openxmlformats.org/officeDocument/2006/relationships/hyperlink" Target="https://www.gov.uk/government/publications/16-to-19-accountability-headline-measures-technical-guide" TargetMode="External"/><Relationship Id="rId2" Type="http://schemas.openxmlformats.org/officeDocument/2006/relationships/hyperlink" Target="https://www.gov.uk/government/publications/types-of-regulated-qualifications/qualification-descriptions" TargetMode="External"/><Relationship Id="rId1" Type="http://schemas.openxmlformats.org/officeDocument/2006/relationships/hyperlink" Target="https://www.gov.uk/government/publications/2018-performance-tables-technical-and-vocational-qualifications" TargetMode="External"/><Relationship Id="rId4" Type="http://schemas.openxmlformats.org/officeDocument/2006/relationships/printerSettings" Target="../printerSettings/printerSettings4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overnment/collections/performance-tables-technical-and-vocational-qualifications" TargetMode="External"/><Relationship Id="rId1" Type="http://schemas.openxmlformats.org/officeDocument/2006/relationships/hyperlink" Target="https://www.gov.uk/government/publications/16-to-19-accountability-headline-measures-technical-guide" TargetMode="Externa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publications/16-to-19-accountability-headline-measures-technical-guide" TargetMode="External"/><Relationship Id="rId1" Type="http://schemas.openxmlformats.org/officeDocument/2006/relationships/hyperlink" Target="https://www.gov.uk/government/collections/performance-tables-technical-and-vocational-qualific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E59"/>
  <sheetViews>
    <sheetView showGridLines="0" tabSelected="1" workbookViewId="0"/>
  </sheetViews>
  <sheetFormatPr defaultColWidth="9.1328125" defaultRowHeight="14.25" x14ac:dyDescent="0.45"/>
  <cols>
    <col min="1" max="1" width="1.73046875" style="18" customWidth="1"/>
    <col min="2" max="2" width="16.265625" style="18" customWidth="1"/>
    <col min="3" max="3" width="125.59765625" style="18" customWidth="1"/>
    <col min="4" max="16384" width="9.1328125" style="18"/>
  </cols>
  <sheetData>
    <row r="5" spans="1:3" x14ac:dyDescent="0.45">
      <c r="A5" s="16"/>
      <c r="B5" s="349"/>
      <c r="C5" s="349"/>
    </row>
    <row r="6" spans="1:3" ht="15" customHeight="1" x14ac:dyDescent="0.45">
      <c r="A6" s="366"/>
      <c r="B6" s="350"/>
      <c r="C6" s="350"/>
    </row>
    <row r="7" spans="1:3" ht="15" customHeight="1" x14ac:dyDescent="0.45">
      <c r="A7" s="352"/>
      <c r="B7" s="351" t="s">
        <v>728</v>
      </c>
      <c r="C7" s="352"/>
    </row>
    <row r="8" spans="1:3" ht="15" customHeight="1" x14ac:dyDescent="0.45">
      <c r="A8" s="352"/>
      <c r="B8" s="353" t="s">
        <v>0</v>
      </c>
      <c r="C8" s="352"/>
    </row>
    <row r="9" spans="1:3" ht="15" customHeight="1" x14ac:dyDescent="0.45">
      <c r="A9" s="352"/>
      <c r="B9" s="351"/>
      <c r="C9" s="352"/>
    </row>
    <row r="10" spans="1:3" ht="15" customHeight="1" x14ac:dyDescent="0.45">
      <c r="A10" s="352"/>
      <c r="B10" s="1017" t="s">
        <v>955</v>
      </c>
      <c r="C10" s="1017"/>
    </row>
    <row r="11" spans="1:3" ht="15" customHeight="1" x14ac:dyDescent="0.45">
      <c r="A11" s="352"/>
      <c r="B11" s="354"/>
      <c r="C11" s="352"/>
    </row>
    <row r="12" spans="1:3" ht="15" customHeight="1" x14ac:dyDescent="0.45">
      <c r="A12" s="352"/>
      <c r="B12" s="351" t="s">
        <v>246</v>
      </c>
      <c r="C12" s="352"/>
    </row>
    <row r="13" spans="1:3" ht="15" customHeight="1" x14ac:dyDescent="0.45">
      <c r="A13" s="352"/>
      <c r="B13" s="351"/>
      <c r="C13" s="352"/>
    </row>
    <row r="14" spans="1:3" ht="15.4" x14ac:dyDescent="0.45">
      <c r="A14" s="352"/>
      <c r="B14" s="355" t="s">
        <v>247</v>
      </c>
      <c r="C14" s="352"/>
    </row>
    <row r="15" spans="1:3" ht="15.4" x14ac:dyDescent="0.45">
      <c r="A15" s="352"/>
      <c r="B15" s="356" t="s">
        <v>248</v>
      </c>
      <c r="C15" s="357" t="s">
        <v>249</v>
      </c>
    </row>
    <row r="16" spans="1:3" ht="15.4" x14ac:dyDescent="0.45">
      <c r="A16" s="367"/>
      <c r="B16" s="356" t="s">
        <v>250</v>
      </c>
      <c r="C16" s="435" t="s">
        <v>489</v>
      </c>
    </row>
    <row r="17" spans="1:5" ht="15.4" x14ac:dyDescent="0.45">
      <c r="A17" s="367"/>
      <c r="B17" s="356" t="s">
        <v>262</v>
      </c>
      <c r="C17" s="436" t="s">
        <v>491</v>
      </c>
    </row>
    <row r="18" spans="1:5" ht="15.4" x14ac:dyDescent="0.45">
      <c r="A18" s="367"/>
      <c r="B18" s="356" t="s">
        <v>263</v>
      </c>
      <c r="C18" s="436" t="s">
        <v>493</v>
      </c>
    </row>
    <row r="19" spans="1:5" ht="15.4" x14ac:dyDescent="0.45">
      <c r="A19" s="367"/>
      <c r="B19" s="356" t="s">
        <v>251</v>
      </c>
      <c r="C19" s="436" t="s">
        <v>970</v>
      </c>
    </row>
    <row r="20" spans="1:5" ht="15.4" x14ac:dyDescent="0.45">
      <c r="A20" s="367"/>
      <c r="B20" s="356" t="s">
        <v>252</v>
      </c>
      <c r="C20" s="436" t="s">
        <v>511</v>
      </c>
    </row>
    <row r="21" spans="1:5" ht="15.4" x14ac:dyDescent="0.45">
      <c r="A21" s="367"/>
      <c r="B21" s="360"/>
      <c r="C21" s="370"/>
    </row>
    <row r="22" spans="1:5" ht="15.4" x14ac:dyDescent="0.45">
      <c r="A22" s="352"/>
      <c r="B22" s="359" t="s">
        <v>253</v>
      </c>
      <c r="C22" s="358"/>
    </row>
    <row r="23" spans="1:5" ht="15.4" x14ac:dyDescent="0.45">
      <c r="A23" s="352"/>
      <c r="B23" s="436" t="s">
        <v>254</v>
      </c>
      <c r="C23" s="436"/>
    </row>
    <row r="24" spans="1:5" ht="15.4" x14ac:dyDescent="0.45">
      <c r="A24" s="352"/>
      <c r="B24" s="359"/>
      <c r="C24" s="358"/>
    </row>
    <row r="25" spans="1:5" ht="15" x14ac:dyDescent="0.45">
      <c r="A25" s="367"/>
      <c r="B25" s="371" t="s">
        <v>248</v>
      </c>
      <c r="C25" s="372" t="s">
        <v>249</v>
      </c>
    </row>
    <row r="26" spans="1:5" ht="15.4" x14ac:dyDescent="0.45">
      <c r="A26" s="368"/>
      <c r="B26" s="356" t="s">
        <v>255</v>
      </c>
      <c r="C26" s="453" t="s">
        <v>514</v>
      </c>
    </row>
    <row r="27" spans="1:5" ht="15.4" x14ac:dyDescent="0.45">
      <c r="A27" s="368"/>
      <c r="B27" s="356" t="s">
        <v>264</v>
      </c>
      <c r="C27" s="453" t="s">
        <v>516</v>
      </c>
    </row>
    <row r="28" spans="1:5" ht="15.4" x14ac:dyDescent="0.45">
      <c r="A28" s="368"/>
      <c r="B28" s="356" t="s">
        <v>265</v>
      </c>
      <c r="C28" s="453" t="s">
        <v>518</v>
      </c>
    </row>
    <row r="29" spans="1:5" ht="15.4" x14ac:dyDescent="0.45">
      <c r="A29" s="368"/>
      <c r="B29" s="356" t="s">
        <v>256</v>
      </c>
      <c r="C29" s="453" t="s">
        <v>273</v>
      </c>
    </row>
    <row r="30" spans="1:5" ht="15.4" x14ac:dyDescent="0.45">
      <c r="A30" s="368"/>
      <c r="B30" s="356" t="s">
        <v>267</v>
      </c>
      <c r="C30" s="453" t="s">
        <v>269</v>
      </c>
    </row>
    <row r="31" spans="1:5" ht="15.4" x14ac:dyDescent="0.45">
      <c r="A31" s="368"/>
      <c r="B31" s="356" t="s">
        <v>268</v>
      </c>
      <c r="C31" s="453" t="s">
        <v>270</v>
      </c>
      <c r="E31" s="950"/>
    </row>
    <row r="32" spans="1:5" ht="15.4" x14ac:dyDescent="0.45">
      <c r="A32" s="368"/>
      <c r="B32" s="356" t="s">
        <v>257</v>
      </c>
      <c r="C32" s="453" t="s">
        <v>533</v>
      </c>
    </row>
    <row r="33" spans="1:3" ht="15.4" x14ac:dyDescent="0.45">
      <c r="A33" s="368"/>
      <c r="B33" s="356" t="s">
        <v>271</v>
      </c>
      <c r="C33" s="453" t="s">
        <v>535</v>
      </c>
    </row>
    <row r="34" spans="1:3" ht="15.4" x14ac:dyDescent="0.45">
      <c r="A34" s="368"/>
      <c r="B34" s="356" t="s">
        <v>272</v>
      </c>
      <c r="C34" s="453" t="s">
        <v>537</v>
      </c>
    </row>
    <row r="35" spans="1:3" ht="15.4" x14ac:dyDescent="0.45">
      <c r="A35" s="368"/>
      <c r="B35" s="356" t="s">
        <v>258</v>
      </c>
      <c r="C35" s="453" t="s">
        <v>538</v>
      </c>
    </row>
    <row r="36" spans="1:3" ht="15.4" x14ac:dyDescent="0.45">
      <c r="A36" s="368"/>
      <c r="B36" s="356" t="s">
        <v>259</v>
      </c>
      <c r="C36" s="453" t="s">
        <v>540</v>
      </c>
    </row>
    <row r="37" spans="1:3" ht="15.4" x14ac:dyDescent="0.45">
      <c r="A37" s="368"/>
      <c r="B37" s="356" t="s">
        <v>274</v>
      </c>
      <c r="C37" s="453" t="s">
        <v>542</v>
      </c>
    </row>
    <row r="38" spans="1:3" ht="15.4" x14ac:dyDescent="0.45">
      <c r="A38" s="368"/>
      <c r="B38" s="356" t="s">
        <v>275</v>
      </c>
      <c r="C38" s="453" t="s">
        <v>544</v>
      </c>
    </row>
    <row r="39" spans="1:3" ht="15.4" x14ac:dyDescent="0.45">
      <c r="A39" s="368"/>
      <c r="B39" s="356" t="s">
        <v>260</v>
      </c>
      <c r="C39" s="453" t="s">
        <v>285</v>
      </c>
    </row>
    <row r="40" spans="1:3" ht="15.4" x14ac:dyDescent="0.45">
      <c r="A40" s="368"/>
      <c r="B40" s="356" t="s">
        <v>276</v>
      </c>
      <c r="C40" s="453" t="s">
        <v>284</v>
      </c>
    </row>
    <row r="41" spans="1:3" ht="15.4" x14ac:dyDescent="0.45">
      <c r="A41" s="368"/>
      <c r="B41" s="356" t="s">
        <v>277</v>
      </c>
      <c r="C41" s="453" t="s">
        <v>278</v>
      </c>
    </row>
    <row r="42" spans="1:3" ht="15.4" x14ac:dyDescent="0.45">
      <c r="A42" s="368"/>
      <c r="B42" s="360"/>
      <c r="C42" s="361"/>
    </row>
    <row r="43" spans="1:3" ht="15.4" customHeight="1" x14ac:dyDescent="0.45">
      <c r="A43" s="368"/>
      <c r="B43" s="363" t="s">
        <v>294</v>
      </c>
      <c r="C43" s="362"/>
    </row>
    <row r="44" spans="1:3" s="374" customFormat="1" ht="15.4" customHeight="1" x14ac:dyDescent="0.5">
      <c r="A44" s="373"/>
      <c r="B44" s="371" t="s">
        <v>248</v>
      </c>
      <c r="C44" s="372" t="s">
        <v>249</v>
      </c>
    </row>
    <row r="45" spans="1:3" s="369" customFormat="1" ht="15.4" customHeight="1" x14ac:dyDescent="0.5">
      <c r="A45" s="368"/>
      <c r="B45" s="356">
        <v>4</v>
      </c>
      <c r="C45" s="453" t="s">
        <v>553</v>
      </c>
    </row>
    <row r="46" spans="1:3" ht="15.4" x14ac:dyDescent="0.45">
      <c r="A46" s="368"/>
      <c r="B46" s="360"/>
      <c r="C46" s="362"/>
    </row>
    <row r="47" spans="1:3" ht="15.4" customHeight="1" x14ac:dyDescent="0.45">
      <c r="A47" s="368"/>
      <c r="B47" s="363" t="s">
        <v>293</v>
      </c>
      <c r="C47" s="362"/>
    </row>
    <row r="48" spans="1:3" s="374" customFormat="1" ht="15.4" customHeight="1" x14ac:dyDescent="0.5">
      <c r="A48" s="373"/>
      <c r="B48" s="371" t="s">
        <v>248</v>
      </c>
      <c r="C48" s="372" t="s">
        <v>249</v>
      </c>
    </row>
    <row r="49" spans="1:3" s="369" customFormat="1" ht="15.4" customHeight="1" x14ac:dyDescent="0.5">
      <c r="A49" s="368"/>
      <c r="B49" s="356">
        <v>5</v>
      </c>
      <c r="C49" s="453" t="s">
        <v>966</v>
      </c>
    </row>
    <row r="50" spans="1:3" ht="15.4" x14ac:dyDescent="0.45">
      <c r="A50" s="368"/>
      <c r="B50" s="360"/>
      <c r="C50" s="362"/>
    </row>
    <row r="51" spans="1:3" ht="15.4" x14ac:dyDescent="0.45">
      <c r="A51" s="368"/>
      <c r="B51" s="359" t="s">
        <v>261</v>
      </c>
      <c r="C51" s="364"/>
    </row>
    <row r="52" spans="1:3" ht="15" x14ac:dyDescent="0.45">
      <c r="A52" s="368"/>
      <c r="B52" s="371" t="s">
        <v>248</v>
      </c>
      <c r="C52" s="372" t="s">
        <v>249</v>
      </c>
    </row>
    <row r="53" spans="1:3" ht="15.4" x14ac:dyDescent="0.45">
      <c r="A53" s="368"/>
      <c r="B53" s="375" t="s">
        <v>946</v>
      </c>
      <c r="C53" s="470" t="s">
        <v>286</v>
      </c>
    </row>
    <row r="54" spans="1:3" ht="15.4" x14ac:dyDescent="0.45">
      <c r="A54" s="368"/>
      <c r="B54" s="365" t="s">
        <v>947</v>
      </c>
      <c r="C54" s="470" t="s">
        <v>710</v>
      </c>
    </row>
    <row r="55" spans="1:3" ht="15.4" x14ac:dyDescent="0.45">
      <c r="A55" s="368"/>
      <c r="B55" s="360"/>
      <c r="C55" s="362"/>
    </row>
    <row r="56" spans="1:3" s="483" customFormat="1" ht="15" x14ac:dyDescent="0.4">
      <c r="A56" s="367"/>
      <c r="B56" s="586" t="s">
        <v>729</v>
      </c>
      <c r="C56" s="587"/>
    </row>
    <row r="57" spans="1:3" s="484" customFormat="1" ht="15" x14ac:dyDescent="0.4">
      <c r="A57" s="481"/>
      <c r="B57" s="481"/>
      <c r="C57" s="482"/>
    </row>
    <row r="58" spans="1:3" s="483" customFormat="1" ht="15" x14ac:dyDescent="0.4"/>
    <row r="59" spans="1:3" s="483" customFormat="1" ht="14.25" customHeight="1" x14ac:dyDescent="0.4">
      <c r="B59" s="483" t="s">
        <v>730</v>
      </c>
    </row>
  </sheetData>
  <mergeCells count="1">
    <mergeCell ref="B10:C10"/>
  </mergeCells>
  <hyperlinks>
    <hyperlink ref="B23" location="'A&amp;AS level subjects'!A1" display="List of A &amp; AS level subjects"/>
    <hyperlink ref="B10" r:id="rId1" display="The full statistical first release is available at  GOV.UK"/>
    <hyperlink ref="B23:C23" location="List_of_A_and_AS_level_subjects!A1" display="List of A and AS level subjects"/>
    <hyperlink ref="C16" location="Table_1a!A1" display="Level 3 attainment of students at the end of 16-18 study by institution type and cohort"/>
    <hyperlink ref="C17" location="Table_1a_females!A1" display="Level 3 attainment of female students at the end of 16-18 study by institution type and cohort"/>
    <hyperlink ref="C18" location="Table_1a_males!A1" display="Level 3 attainment of male students at the end of 16-18 study by institution type and cohort"/>
    <hyperlink ref="C19" location="Table_1b!A1" display="Level 2 attainment of students at the end of 16-18 study by institution type, cohort and gender "/>
    <hyperlink ref="C20" location="Table_1c!A1" display="Level 3 attainment of state-funded school students at the end of 16-18 study by selective institution status, cohort and gender "/>
    <hyperlink ref="C26" location="Table_2a!A1" display="A level results of all students aged 16-18 by subject and grade"/>
    <hyperlink ref="C27" location="Table_2a_female!A1" display="A level results of female students aged 16-18 by subject and grade"/>
    <hyperlink ref="C28" location="Table_2a_male!A1" display="A level results of male students aged 16-18 by subject and grade"/>
    <hyperlink ref="C29" location="Table_2b!A1" display="Decoupled A level results of all 17 year old students by subject and grade"/>
    <hyperlink ref="C30" location="'Table 2b_female'!A1" display="Decoupled A level results of 17 year old female students by subject and grade"/>
    <hyperlink ref="C31" location="'Table 2b_male'!A1" display="Decoupled A level results of 17 year old male students by subject and grade"/>
    <hyperlink ref="C32" location="Table_2c!A1" display="A level results of all students aged 16-18 by institution type and grade"/>
    <hyperlink ref="C33" location="'Table 2c_female'!A1" display="A level results of female students aged 16-18 by institution type and grade"/>
    <hyperlink ref="C34" location="'Table 2c_male'!A1" display="A level results of male students aged 16-18 by institution type and grade"/>
    <hyperlink ref="C35" location="Table_2d!A1" display="A level results of state-funded school students aged 16-18 by selective institution status, grade and gender"/>
    <hyperlink ref="C36" location="Table_3a!A1" display="AS level results of all students aged 16-18 by subject and grade"/>
    <hyperlink ref="C37" location="Table_3a_female!A1" display="AS level results of female students aged 16-18 by subject and grade"/>
    <hyperlink ref="C38" location="Table_3a_male!A1" display="AS level results of male students aged 16-18 by subject and grade"/>
    <hyperlink ref="C39" location="Table_3b!A1" display="Decoupled AS level results of 16 year old students by subject and grade"/>
    <hyperlink ref="C40" location="Table_3b_female!A1" display="Decoupled AS level results of 16 year old female students by subject and grade"/>
    <hyperlink ref="C41" location="Table_3b_male!A1" display="Decoupled AS level results of 16 year old male students by subject and grade "/>
    <hyperlink ref="C45" location="Table_4!A1" display="Applied general and tech level entries of all students aged 16-18 by subject and gender"/>
    <hyperlink ref="C49" location="Table_5!A1" display="Level 2 vocational and technical certificate entries of all students aged 16-18 by subject and gender"/>
    <hyperlink ref="C53" location="Table_6a!A1" display="GCSE English and other below level 3 English qualification entries and results by qualification type, grade and gender"/>
    <hyperlink ref="C54" location="Table_6b!A1" display="GCSE Maths and other below level 3 maths qualification entries and results by qualification type, grade and gender"/>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C7"/>
  <sheetViews>
    <sheetView workbookViewId="0">
      <selection activeCell="B10" sqref="B10"/>
    </sheetView>
  </sheetViews>
  <sheetFormatPr defaultRowHeight="14.25" x14ac:dyDescent="0.45"/>
  <cols>
    <col min="2" max="2" width="64.73046875" bestFit="1" customWidth="1"/>
  </cols>
  <sheetData>
    <row r="2" spans="2:3" x14ac:dyDescent="0.45">
      <c r="B2" t="s">
        <v>476</v>
      </c>
      <c r="C2" t="s">
        <v>473</v>
      </c>
    </row>
    <row r="3" spans="2:3" x14ac:dyDescent="0.45">
      <c r="B3" t="s">
        <v>302</v>
      </c>
      <c r="C3">
        <v>163</v>
      </c>
    </row>
    <row r="4" spans="2:3" x14ac:dyDescent="0.45">
      <c r="B4" t="s">
        <v>305</v>
      </c>
      <c r="C4">
        <v>176</v>
      </c>
    </row>
    <row r="5" spans="2:3" x14ac:dyDescent="0.45">
      <c r="B5" t="s">
        <v>307</v>
      </c>
      <c r="C5">
        <v>1769</v>
      </c>
    </row>
    <row r="6" spans="2:3" x14ac:dyDescent="0.45">
      <c r="B6" t="s">
        <v>308</v>
      </c>
      <c r="C6">
        <v>51</v>
      </c>
    </row>
    <row r="7" spans="2:3" x14ac:dyDescent="0.45">
      <c r="B7" t="s">
        <v>299</v>
      </c>
      <c r="C7">
        <v>2159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U66"/>
  <sheetViews>
    <sheetView showGridLines="0" topLeftCell="E1" zoomScaleNormal="100" workbookViewId="0">
      <selection activeCell="J9" sqref="J9:J25"/>
    </sheetView>
  </sheetViews>
  <sheetFormatPr defaultRowHeight="14.25" x14ac:dyDescent="0.45"/>
  <cols>
    <col min="1" max="1" width="6.265625" customWidth="1"/>
    <col min="3" max="3" width="10.3984375" customWidth="1"/>
    <col min="4" max="4" width="10.59765625" style="31" customWidth="1"/>
    <col min="5" max="5" width="46.265625" style="31" bestFit="1" customWidth="1"/>
    <col min="6" max="6" width="10" style="31" customWidth="1"/>
    <col min="7" max="7" width="1.73046875" style="31" customWidth="1"/>
    <col min="8" max="8" width="6.86328125" style="31" customWidth="1"/>
    <col min="9" max="9" width="5.86328125" style="31" customWidth="1"/>
    <col min="10" max="10" width="12.59765625" style="31" customWidth="1"/>
    <col min="11" max="11" width="10.59765625" style="31" customWidth="1"/>
    <col min="12" max="12" width="1.73046875" style="31" customWidth="1"/>
    <col min="13" max="13" width="8" style="31" customWidth="1"/>
    <col min="14" max="14" width="5.1328125" style="31" customWidth="1"/>
    <col min="15" max="15" width="6.3984375" style="31" customWidth="1"/>
    <col min="16" max="16" width="9.265625" style="31" customWidth="1"/>
    <col min="17" max="17" width="1.73046875" style="31" customWidth="1"/>
    <col min="18" max="18" width="13.86328125" style="31" customWidth="1"/>
    <col min="19" max="19" width="7.73046875" style="31" customWidth="1"/>
    <col min="20" max="20" width="8.3984375" style="31" customWidth="1"/>
    <col min="21" max="21" width="14.59765625" style="31" customWidth="1"/>
    <col min="22" max="22" width="13.73046875" style="31" customWidth="1"/>
    <col min="23" max="23" width="1.73046875" style="31" customWidth="1"/>
    <col min="24" max="24" width="10.86328125" style="31" customWidth="1"/>
    <col min="25" max="25" width="18.265625" style="31" customWidth="1"/>
    <col min="26" max="26" width="1.59765625" style="31" customWidth="1"/>
    <col min="27" max="27" width="7.1328125" style="31" customWidth="1"/>
    <col min="28" max="28" width="5.3984375" style="31" customWidth="1"/>
    <col min="29" max="29" width="6" style="31" customWidth="1"/>
    <col min="30" max="30" width="12.86328125" style="31" customWidth="1"/>
    <col min="31" max="31" width="8.73046875" style="31" customWidth="1"/>
    <col min="32" max="32" width="1.73046875" style="31" customWidth="1"/>
    <col min="33" max="33" width="7.265625" style="31" customWidth="1"/>
    <col min="34" max="34" width="5.59765625" style="31" customWidth="1"/>
    <col min="35" max="35" width="6.73046875" style="31" customWidth="1"/>
    <col min="36" max="36" width="8.59765625" style="31" customWidth="1"/>
    <col min="37" max="37" width="12.1328125" style="31" customWidth="1"/>
    <col min="38" max="38" width="7.265625" style="31" customWidth="1"/>
    <col min="39" max="39" width="1.3984375" style="31" customWidth="1"/>
    <col min="40" max="40" width="7.265625" style="31" customWidth="1"/>
    <col min="41" max="41" width="5.59765625" style="31" customWidth="1"/>
    <col min="42" max="42" width="9.1328125" style="31" customWidth="1"/>
    <col min="43" max="43" width="8.59765625" style="31" customWidth="1"/>
    <col min="44" max="44" width="12.1328125" style="31" customWidth="1"/>
    <col min="45" max="45" width="7.265625" style="31" customWidth="1"/>
    <col min="46" max="46" width="1.3984375" style="31" customWidth="1"/>
    <col min="47" max="47" width="8.3984375" style="86" customWidth="1"/>
  </cols>
  <sheetData>
    <row r="1" spans="1:47" x14ac:dyDescent="0.45">
      <c r="D1" s="451" t="s">
        <v>488</v>
      </c>
    </row>
    <row r="2" spans="1:47" x14ac:dyDescent="0.45">
      <c r="D2" s="14" t="s">
        <v>505</v>
      </c>
      <c r="E2" s="14"/>
      <c r="F2" s="14"/>
      <c r="G2" s="14"/>
      <c r="H2" s="15"/>
      <c r="I2" s="15"/>
      <c r="J2" s="15"/>
      <c r="K2" s="15"/>
      <c r="L2" s="15"/>
      <c r="M2" s="15"/>
      <c r="N2" s="15"/>
      <c r="O2" s="15"/>
      <c r="P2" s="15"/>
      <c r="Q2" s="15"/>
      <c r="R2" s="15"/>
      <c r="S2" s="15"/>
      <c r="T2" s="15"/>
      <c r="U2" s="15"/>
      <c r="V2" s="15"/>
      <c r="W2" s="15"/>
      <c r="X2" s="15"/>
      <c r="Y2" s="15"/>
      <c r="Z2" s="16"/>
      <c r="AA2" s="16"/>
      <c r="AB2" s="16"/>
      <c r="AC2" s="16"/>
      <c r="AD2" s="16"/>
      <c r="AE2" s="16"/>
      <c r="AF2" s="16"/>
      <c r="AG2" s="16"/>
      <c r="AH2" s="16"/>
      <c r="AI2" s="16"/>
      <c r="AJ2" s="16"/>
      <c r="AK2" s="16"/>
      <c r="AL2" s="16"/>
      <c r="AM2" s="16"/>
      <c r="AN2" s="16"/>
      <c r="AO2" s="16"/>
      <c r="AP2" s="16"/>
      <c r="AQ2" s="16"/>
      <c r="AR2" s="16"/>
      <c r="AS2" s="16"/>
      <c r="AT2" s="16"/>
      <c r="AU2" s="17"/>
    </row>
    <row r="3" spans="1:47" x14ac:dyDescent="0.45">
      <c r="D3" s="1" t="s">
        <v>479</v>
      </c>
      <c r="E3" s="19"/>
      <c r="F3" s="19"/>
      <c r="G3" s="19"/>
      <c r="H3" s="20"/>
      <c r="I3" s="20"/>
      <c r="J3" s="20"/>
      <c r="K3" s="20"/>
      <c r="L3" s="20"/>
      <c r="M3" s="20"/>
      <c r="N3" s="20"/>
      <c r="O3" s="20"/>
      <c r="P3" s="20"/>
      <c r="Q3" s="20"/>
      <c r="R3" s="20"/>
      <c r="S3" s="20"/>
      <c r="T3" s="20"/>
      <c r="U3" s="20"/>
      <c r="V3" s="15"/>
      <c r="W3" s="15"/>
      <c r="X3" s="15"/>
      <c r="Y3" s="15"/>
      <c r="Z3" s="16"/>
      <c r="AA3" s="16"/>
      <c r="AB3" s="16"/>
      <c r="AC3" s="16"/>
      <c r="AD3" s="16"/>
      <c r="AE3" s="16"/>
      <c r="AF3" s="16"/>
      <c r="AG3" s="16"/>
      <c r="AH3" s="16"/>
      <c r="AI3" s="16"/>
      <c r="AJ3" s="16"/>
      <c r="AK3" s="16"/>
      <c r="AL3" s="16"/>
      <c r="AM3" s="16"/>
      <c r="AN3" s="16"/>
      <c r="AO3" s="16"/>
      <c r="AP3" s="16"/>
      <c r="AQ3" s="16"/>
      <c r="AR3" s="16"/>
      <c r="AS3" s="16"/>
      <c r="AT3" s="16"/>
      <c r="AU3" s="17"/>
    </row>
    <row r="4" spans="1:47" x14ac:dyDescent="0.45">
      <c r="D4" s="1" t="s">
        <v>0</v>
      </c>
      <c r="E4" s="21"/>
      <c r="F4" s="22"/>
      <c r="G4" s="22"/>
      <c r="H4" s="20"/>
      <c r="I4" s="20"/>
      <c r="J4" s="20"/>
      <c r="K4" s="20"/>
      <c r="L4" s="20"/>
      <c r="M4" s="20"/>
      <c r="N4" s="20"/>
      <c r="O4" s="20"/>
      <c r="P4" s="20"/>
      <c r="Q4" s="20"/>
      <c r="R4" s="20"/>
      <c r="S4" s="20"/>
      <c r="T4" s="20"/>
      <c r="U4" s="20"/>
      <c r="V4" s="20"/>
      <c r="W4" s="20"/>
      <c r="X4" s="20"/>
      <c r="Y4" s="20"/>
      <c r="Z4" s="16"/>
      <c r="AA4" s="16"/>
      <c r="AB4" s="16"/>
      <c r="AC4" s="16"/>
      <c r="AD4" s="16"/>
      <c r="AE4" s="16"/>
      <c r="AF4" s="16"/>
      <c r="AG4" s="16"/>
      <c r="AH4" s="16"/>
      <c r="AI4" s="16"/>
      <c r="AJ4" s="16"/>
      <c r="AK4" s="16"/>
      <c r="AL4" s="16"/>
      <c r="AM4" s="16"/>
      <c r="AN4" s="16"/>
      <c r="AO4" s="16"/>
      <c r="AP4" s="16"/>
      <c r="AQ4" s="16"/>
      <c r="AR4" s="16"/>
      <c r="AS4" s="16"/>
      <c r="AT4" s="16"/>
      <c r="AU4" s="17"/>
    </row>
    <row r="5" spans="1:47" x14ac:dyDescent="0.45">
      <c r="D5" s="22" t="s">
        <v>30</v>
      </c>
      <c r="E5" s="22"/>
      <c r="F5" s="22"/>
      <c r="G5" s="22"/>
      <c r="H5" s="20"/>
      <c r="I5" s="20"/>
      <c r="J5" s="20"/>
      <c r="K5" s="20"/>
      <c r="L5" s="20"/>
      <c r="M5" s="20"/>
      <c r="N5" s="20"/>
      <c r="O5" s="20"/>
      <c r="P5" s="20"/>
      <c r="Q5" s="20"/>
      <c r="R5" s="20"/>
      <c r="S5" s="20"/>
      <c r="T5" s="20"/>
      <c r="U5" s="20"/>
      <c r="V5" s="20"/>
      <c r="W5" s="20"/>
      <c r="X5" s="20"/>
      <c r="Y5" s="20"/>
      <c r="Z5" s="16"/>
      <c r="AA5" s="16"/>
      <c r="AB5" s="16"/>
      <c r="AC5" s="16"/>
      <c r="AD5" s="16"/>
      <c r="AE5" s="16"/>
      <c r="AF5" s="16"/>
      <c r="AG5" s="16"/>
      <c r="AH5" s="16"/>
      <c r="AI5" s="16"/>
      <c r="AJ5" s="16"/>
      <c r="AK5" s="16"/>
      <c r="AL5" s="16"/>
      <c r="AM5" s="16"/>
      <c r="AN5" s="16"/>
      <c r="AO5" s="16"/>
      <c r="AP5" s="16"/>
      <c r="AQ5" s="16"/>
      <c r="AR5" s="16"/>
      <c r="AS5" s="16"/>
      <c r="AT5" s="16"/>
      <c r="AU5" s="17"/>
    </row>
    <row r="6" spans="1:47" ht="14.25" customHeight="1" x14ac:dyDescent="0.45">
      <c r="D6" s="23"/>
      <c r="E6" s="23"/>
      <c r="F6" s="139"/>
      <c r="G6" s="24"/>
      <c r="H6" s="1022" t="s">
        <v>36</v>
      </c>
      <c r="I6" s="1022"/>
      <c r="J6" s="1022"/>
      <c r="K6" s="618"/>
      <c r="L6" s="66"/>
      <c r="M6" s="1022" t="s">
        <v>37</v>
      </c>
      <c r="N6" s="1022"/>
      <c r="O6" s="1022"/>
      <c r="P6" s="1022"/>
      <c r="Q6" s="1022"/>
      <c r="R6" s="1022"/>
      <c r="S6" s="1022"/>
      <c r="T6" s="1022"/>
      <c r="U6" s="1022"/>
      <c r="V6" s="1022"/>
      <c r="W6" s="1022"/>
      <c r="X6" s="1022"/>
      <c r="Y6" s="1022"/>
      <c r="Z6" s="66"/>
      <c r="AA6" s="1022" t="s">
        <v>38</v>
      </c>
      <c r="AB6" s="1022"/>
      <c r="AC6" s="1022"/>
      <c r="AD6" s="379"/>
      <c r="AE6" s="618"/>
      <c r="AF6" s="66"/>
      <c r="AG6" s="1022" t="s">
        <v>39</v>
      </c>
      <c r="AH6" s="1022"/>
      <c r="AI6" s="1022"/>
      <c r="AJ6" s="609"/>
      <c r="AK6" s="609"/>
      <c r="AL6" s="618"/>
      <c r="AM6" s="66"/>
      <c r="AN6" s="1022" t="s">
        <v>40</v>
      </c>
      <c r="AO6" s="1022"/>
      <c r="AP6" s="1022"/>
      <c r="AQ6" s="1022"/>
      <c r="AR6" s="1022"/>
      <c r="AS6" s="618"/>
      <c r="AT6" s="66"/>
      <c r="AU6" s="67" t="s">
        <v>41</v>
      </c>
    </row>
    <row r="7" spans="1:47" ht="82.5" customHeight="1" x14ac:dyDescent="0.45">
      <c r="D7" s="25" t="s">
        <v>31</v>
      </c>
      <c r="E7" s="25"/>
      <c r="F7" s="4" t="s">
        <v>28</v>
      </c>
      <c r="G7" s="382"/>
      <c r="H7" s="4" t="s">
        <v>1</v>
      </c>
      <c r="I7" s="4" t="s">
        <v>29</v>
      </c>
      <c r="J7" s="4" t="s">
        <v>197</v>
      </c>
      <c r="K7" s="622" t="s">
        <v>684</v>
      </c>
      <c r="L7" s="381"/>
      <c r="M7" s="4" t="s">
        <v>196</v>
      </c>
      <c r="N7" s="4" t="s">
        <v>2</v>
      </c>
      <c r="O7" s="4" t="s">
        <v>3</v>
      </c>
      <c r="P7" s="4" t="s">
        <v>289</v>
      </c>
      <c r="Q7" s="380"/>
      <c r="R7" s="4" t="s">
        <v>292</v>
      </c>
      <c r="S7" s="4" t="s">
        <v>198</v>
      </c>
      <c r="T7" s="6" t="s">
        <v>4</v>
      </c>
      <c r="U7" s="6" t="s">
        <v>199</v>
      </c>
      <c r="V7" s="6" t="s">
        <v>200</v>
      </c>
      <c r="W7" s="380"/>
      <c r="X7" s="6" t="s">
        <v>201</v>
      </c>
      <c r="Y7" s="6" t="s">
        <v>202</v>
      </c>
      <c r="Z7" s="4"/>
      <c r="AA7" s="4" t="s">
        <v>5</v>
      </c>
      <c r="AB7" s="4" t="s">
        <v>2</v>
      </c>
      <c r="AC7" s="4" t="s">
        <v>3</v>
      </c>
      <c r="AD7" s="6" t="s">
        <v>289</v>
      </c>
      <c r="AE7" s="622" t="s">
        <v>685</v>
      </c>
      <c r="AF7" s="382"/>
      <c r="AG7" s="4" t="s">
        <v>5</v>
      </c>
      <c r="AH7" s="4" t="s">
        <v>2</v>
      </c>
      <c r="AI7" s="4" t="s">
        <v>3</v>
      </c>
      <c r="AJ7" s="433" t="s">
        <v>681</v>
      </c>
      <c r="AK7" s="433" t="s">
        <v>678</v>
      </c>
      <c r="AL7" s="622" t="s">
        <v>684</v>
      </c>
      <c r="AM7" s="382"/>
      <c r="AN7" s="4" t="s">
        <v>5</v>
      </c>
      <c r="AO7" s="4" t="s">
        <v>2</v>
      </c>
      <c r="AP7" s="4" t="s">
        <v>3</v>
      </c>
      <c r="AQ7" s="433" t="s">
        <v>680</v>
      </c>
      <c r="AR7" s="617" t="s">
        <v>679</v>
      </c>
      <c r="AS7" s="622" t="s">
        <v>684</v>
      </c>
      <c r="AT7" s="382"/>
      <c r="AU7" s="4" t="s">
        <v>6</v>
      </c>
    </row>
    <row r="8" spans="1:47" x14ac:dyDescent="0.45">
      <c r="D8" s="72"/>
      <c r="E8" s="72"/>
      <c r="F8" s="26"/>
      <c r="G8" s="26"/>
      <c r="H8" s="27"/>
      <c r="I8" s="27"/>
      <c r="J8" s="27"/>
      <c r="K8" s="27"/>
      <c r="L8" s="27"/>
      <c r="M8" s="27"/>
      <c r="N8" s="27"/>
      <c r="O8" s="27"/>
      <c r="P8" s="27"/>
      <c r="Q8" s="27"/>
      <c r="R8" s="27"/>
      <c r="S8" s="27"/>
      <c r="T8" s="27"/>
      <c r="U8" s="27"/>
      <c r="V8" s="27"/>
      <c r="W8" s="27"/>
      <c r="X8" s="27"/>
      <c r="Y8" s="27"/>
      <c r="Z8" s="28"/>
      <c r="AA8" s="28"/>
      <c r="AB8" s="28"/>
      <c r="AC8" s="28"/>
      <c r="AD8" s="28"/>
      <c r="AE8" s="28"/>
      <c r="AF8" s="28"/>
      <c r="AG8" s="28"/>
      <c r="AH8" s="28"/>
      <c r="AI8" s="28"/>
      <c r="AJ8" s="28"/>
      <c r="AK8" s="28"/>
      <c r="AL8" s="28"/>
      <c r="AM8" s="28"/>
      <c r="AN8" s="29"/>
      <c r="AO8" s="29"/>
      <c r="AP8" s="29"/>
      <c r="AQ8" s="29"/>
      <c r="AR8" s="29"/>
      <c r="AS8" s="29"/>
      <c r="AT8" s="29"/>
      <c r="AU8" s="30"/>
    </row>
    <row r="9" spans="1:47" x14ac:dyDescent="0.45">
      <c r="A9" t="s">
        <v>298</v>
      </c>
      <c r="B9" t="s">
        <v>299</v>
      </c>
      <c r="C9" t="str">
        <f>A9&amp;B9</f>
        <v>ALL00_All state_funded schools</v>
      </c>
      <c r="D9" s="32" t="s">
        <v>225</v>
      </c>
      <c r="E9" s="32"/>
      <c r="F9" s="2">
        <f>VLOOKUP($B9,SQL_1c_instnum!$B:$C,2,FALSE)</f>
        <v>2159</v>
      </c>
      <c r="G9" s="2"/>
      <c r="H9" s="412" t="str">
        <f>IF($C9&lt;&gt;"",IFERROR(VLOOKUP($C9,#REF!,#REF!,FALSE),""),"")</f>
        <v/>
      </c>
      <c r="I9" s="486" t="str">
        <f>IF($C9&lt;&gt;"",IFERROR(VLOOKUP($C9,#REF!,#REF!,FALSE),""),"")</f>
        <v/>
      </c>
      <c r="J9" s="488" t="str">
        <f>IF($C9&lt;&gt;"",IFERROR(VLOOKUP($C9,#REF!,#REF!,FALSE),""),"")</f>
        <v/>
      </c>
      <c r="K9" s="488"/>
      <c r="L9" s="10" t="str">
        <f>IF($C9&lt;&gt;"",IFERROR(VLOOKUP($C9,#REF!,#REF!,FALSE),""),"")</f>
        <v/>
      </c>
      <c r="M9" s="412" t="str">
        <f>IF($C9&lt;&gt;"",IFERROR(VLOOKUP($C9,#REF!,#REF!,FALSE),""),"")</f>
        <v/>
      </c>
      <c r="N9" s="486" t="str">
        <f>IF($C9&lt;&gt;"",IFERROR(VLOOKUP($C9,#REF!,#REF!,FALSE),""),"")</f>
        <v/>
      </c>
      <c r="O9" s="10" t="str">
        <f>IF($C9&lt;&gt;"",IFERROR(VLOOKUP($C9,#REF!,#REF!,FALSE),""),"")</f>
        <v/>
      </c>
      <c r="P9" s="488" t="str">
        <f>IF($C9&lt;&gt;"",IFERROR(VLOOKUP($C9,#REF!,#REF!,FALSE),""),"")</f>
        <v/>
      </c>
      <c r="Q9" s="10" t="str">
        <f>IF($C9&lt;&gt;"",IFERROR(VLOOKUP($C9,#REF!,#REF!,FALSE),""),"")</f>
        <v/>
      </c>
      <c r="R9" s="412" t="str">
        <f>IF($C9&lt;&gt;"",IFERROR(VLOOKUP($C9,#REF!,#REF!,FALSE),""),"")</f>
        <v/>
      </c>
      <c r="S9" s="486" t="str">
        <f>IF($C9&lt;&gt;"",IFERROR(VLOOKUP($C9,#REF!,#REF!,FALSE),""),"")</f>
        <v/>
      </c>
      <c r="T9" s="10" t="str">
        <f>IF($C9&lt;&gt;"",IFERROR(VLOOKUP($C9,#REF!,#REF!,FALSE),""),"")</f>
        <v/>
      </c>
      <c r="U9" s="488" t="str">
        <f>IF($C9&lt;&gt;"",IFERROR(VLOOKUP($C9,#REF!,#REF!,FALSE),""),"")</f>
        <v/>
      </c>
      <c r="V9" s="488" t="str">
        <f>IF($C9&lt;&gt;"",IFERROR(VLOOKUP($C9,#REF!,#REF!,FALSE),""),"")</f>
        <v/>
      </c>
      <c r="W9" s="10" t="str">
        <f>IF($C9&lt;&gt;"",IFERROR(VLOOKUP($C9,#REF!,#REF!,FALSE),""),"")</f>
        <v/>
      </c>
      <c r="X9" s="412" t="str">
        <f>IF($C9&lt;&gt;"",IFERROR(VLOOKUP($C9,#REF!,#REF!,FALSE),""),"")</f>
        <v/>
      </c>
      <c r="Y9" s="488" t="str">
        <f>IF($C9&lt;&gt;"",IFERROR(VLOOKUP($C9,#REF!,#REF!,FALSE),""),"")</f>
        <v/>
      </c>
      <c r="Z9" s="10" t="str">
        <f>IF($C9&lt;&gt;"",IFERROR(VLOOKUP($C9,#REF!,#REF!,FALSE),""),"")</f>
        <v/>
      </c>
      <c r="AA9" s="412" t="str">
        <f>IF($C9&lt;&gt;"",IFERROR(VLOOKUP($C9,#REF!,#REF!,FALSE),""),"")</f>
        <v/>
      </c>
      <c r="AB9" s="486" t="str">
        <f>IF($C9&lt;&gt;"",IFERROR(VLOOKUP($C9,#REF!,#REF!,FALSE),""),"")</f>
        <v/>
      </c>
      <c r="AC9" s="10" t="str">
        <f>IF($C9&lt;&gt;"",IFERROR(VLOOKUP($C9,#REF!,#REF!,FALSE),""),"")</f>
        <v/>
      </c>
      <c r="AD9" s="488" t="str">
        <f>IF($C9&lt;&gt;"",IFERROR(VLOOKUP($C9,#REF!,#REF!,FALSE),""),"")</f>
        <v/>
      </c>
      <c r="AE9" s="488"/>
      <c r="AF9" s="10" t="str">
        <f>IF($C9&lt;&gt;"",IFERROR(VLOOKUP($C9,#REF!,#REF!,FALSE),""),"")</f>
        <v/>
      </c>
      <c r="AG9" s="412" t="str">
        <f>IF($C9&lt;&gt;"",IFERROR(VLOOKUP($C9,#REF!,#REF!,FALSE),""),"")</f>
        <v/>
      </c>
      <c r="AH9" s="486" t="str">
        <f>IF($C9&lt;&gt;"",IFERROR(VLOOKUP($C9,#REF!,#REF!,FALSE),""),"")</f>
        <v/>
      </c>
      <c r="AI9" s="10" t="str">
        <f>IF($C9&lt;&gt;"",IFERROR(VLOOKUP($C9,#REF!,#REF!,FALSE),""),"")</f>
        <v/>
      </c>
      <c r="AJ9" s="613" t="str">
        <f>IF($C9&lt;&gt;"",IFERROR(VLOOKUP($C9,#REF!,#REF!,FALSE),""),"")</f>
        <v/>
      </c>
      <c r="AK9" s="615" t="str">
        <f>IF($C9&lt;&gt;"",IFERROR(VLOOKUP($C9,#REF!,#REF!,FALSE),""),"")</f>
        <v/>
      </c>
      <c r="AL9" s="615"/>
      <c r="AM9" s="412" t="str">
        <f>IF($C9&lt;&gt;"",IFERROR(VLOOKUP($C9,#REF!,#REF!,FALSE),""),"")</f>
        <v/>
      </c>
      <c r="AN9" s="412" t="str">
        <f>IF($C9&lt;&gt;"",IFERROR(VLOOKUP($C9,#REF!,#REF!,FALSE),""),"")</f>
        <v/>
      </c>
      <c r="AO9" s="616" t="str">
        <f>IF($C9&lt;&gt;"",IFERROR(VLOOKUP($C9,#REF!,#REF!,FALSE),""),"")</f>
        <v/>
      </c>
      <c r="AP9" s="412" t="str">
        <f>IF($C9&lt;&gt;"",IFERROR(VLOOKUP($C9,#REF!,#REF!,FALSE),""),"")</f>
        <v/>
      </c>
      <c r="AQ9" s="412" t="str">
        <f>IF($C9&lt;&gt;"",IFERROR(VLOOKUP($C9,#REF!,#REF!,FALSE),""),"")</f>
        <v/>
      </c>
      <c r="AR9" s="615" t="str">
        <f>IF($C9&lt;&gt;"",IFERROR(VLOOKUP($C9,#REF!,#REF!,FALSE),""),"")</f>
        <v/>
      </c>
      <c r="AS9" s="615"/>
      <c r="AT9" s="412" t="str">
        <f>IF($C9&lt;&gt;"",IFERROR(VLOOKUP($C9,#REF!,#REF!,FALSE),""),"")</f>
        <v/>
      </c>
      <c r="AU9" s="412" t="str">
        <f>IF($C9&lt;&gt;"",IFERROR(VLOOKUP($C9,#REF!,#REF!,FALSE),""),"")</f>
        <v/>
      </c>
    </row>
    <row r="10" spans="1:47" x14ac:dyDescent="0.45">
      <c r="D10" s="36" t="s">
        <v>32</v>
      </c>
      <c r="E10" s="36"/>
      <c r="F10" s="2"/>
      <c r="G10" s="2"/>
      <c r="H10" s="412" t="str">
        <f>IF($C10&lt;&gt;"",IFERROR(VLOOKUP($C10,#REF!,#REF!,FALSE),""),"")</f>
        <v/>
      </c>
      <c r="I10" s="486" t="str">
        <f>IF($C10&lt;&gt;"",IFERROR(VLOOKUP($C10,#REF!,#REF!,FALSE),""),"")</f>
        <v/>
      </c>
      <c r="J10" s="488" t="str">
        <f>IF($C10&lt;&gt;"",IFERROR(VLOOKUP($C10,#REF!,#REF!,FALSE),""),"")</f>
        <v/>
      </c>
      <c r="K10" s="488"/>
      <c r="L10" s="10" t="str">
        <f>IF($C10&lt;&gt;"",IFERROR(VLOOKUP($C10,#REF!,#REF!,FALSE),""),"")</f>
        <v/>
      </c>
      <c r="M10" s="412" t="str">
        <f>IF($C10&lt;&gt;"",IFERROR(VLOOKUP($C10,#REF!,#REF!,FALSE),""),"")</f>
        <v/>
      </c>
      <c r="N10" s="486" t="str">
        <f>IF($C10&lt;&gt;"",IFERROR(VLOOKUP($C10,#REF!,#REF!,FALSE),""),"")</f>
        <v/>
      </c>
      <c r="O10" s="10" t="str">
        <f>IF($C10&lt;&gt;"",IFERROR(VLOOKUP($C10,#REF!,#REF!,FALSE),""),"")</f>
        <v/>
      </c>
      <c r="P10" s="488" t="str">
        <f>IF($C10&lt;&gt;"",IFERROR(VLOOKUP($C10,#REF!,#REF!,FALSE),""),"")</f>
        <v/>
      </c>
      <c r="Q10" s="10" t="str">
        <f>IF($C10&lt;&gt;"",IFERROR(VLOOKUP($C10,#REF!,#REF!,FALSE),""),"")</f>
        <v/>
      </c>
      <c r="R10" s="412" t="str">
        <f>IF($C10&lt;&gt;"",IFERROR(VLOOKUP($C10,#REF!,#REF!,FALSE),""),"")</f>
        <v/>
      </c>
      <c r="S10" s="486" t="str">
        <f>IF($C10&lt;&gt;"",IFERROR(VLOOKUP($C10,#REF!,#REF!,FALSE),""),"")</f>
        <v/>
      </c>
      <c r="T10" s="10" t="str">
        <f>IF($C10&lt;&gt;"",IFERROR(VLOOKUP($C10,#REF!,#REF!,FALSE),""),"")</f>
        <v/>
      </c>
      <c r="U10" s="488" t="str">
        <f>IF($C10&lt;&gt;"",IFERROR(VLOOKUP($C10,#REF!,#REF!,FALSE),""),"")</f>
        <v/>
      </c>
      <c r="V10" s="488" t="str">
        <f>IF($C10&lt;&gt;"",IFERROR(VLOOKUP($C10,#REF!,#REF!,FALSE),""),"")</f>
        <v/>
      </c>
      <c r="W10" s="10" t="str">
        <f>IF($C10&lt;&gt;"",IFERROR(VLOOKUP($C10,#REF!,#REF!,FALSE),""),"")</f>
        <v/>
      </c>
      <c r="X10" s="412" t="str">
        <f>IF($C10&lt;&gt;"",IFERROR(VLOOKUP($C10,#REF!,#REF!,FALSE),""),"")</f>
        <v/>
      </c>
      <c r="Y10" s="488" t="str">
        <f>IF($C10&lt;&gt;"",IFERROR(VLOOKUP($C10,#REF!,#REF!,FALSE),""),"")</f>
        <v/>
      </c>
      <c r="Z10" s="10" t="str">
        <f>IF($C10&lt;&gt;"",IFERROR(VLOOKUP($C10,#REF!,#REF!,FALSE),""),"")</f>
        <v/>
      </c>
      <c r="AA10" s="412" t="str">
        <f>IF($C10&lt;&gt;"",IFERROR(VLOOKUP($C10,#REF!,#REF!,FALSE),""),"")</f>
        <v/>
      </c>
      <c r="AB10" s="486" t="str">
        <f>IF($C10&lt;&gt;"",IFERROR(VLOOKUP($C10,#REF!,#REF!,FALSE),""),"")</f>
        <v/>
      </c>
      <c r="AC10" s="10" t="str">
        <f>IF($C10&lt;&gt;"",IFERROR(VLOOKUP($C10,#REF!,#REF!,FALSE),""),"")</f>
        <v/>
      </c>
      <c r="AD10" s="488" t="str">
        <f>IF($C10&lt;&gt;"",IFERROR(VLOOKUP($C10,#REF!,#REF!,FALSE),""),"")</f>
        <v/>
      </c>
      <c r="AE10" s="488"/>
      <c r="AF10" s="10" t="str">
        <f>IF($C10&lt;&gt;"",IFERROR(VLOOKUP($C10,#REF!,#REF!,FALSE),""),"")</f>
        <v/>
      </c>
      <c r="AG10" s="412" t="str">
        <f>IF($C10&lt;&gt;"",IFERROR(VLOOKUP($C10,#REF!,#REF!,FALSE),""),"")</f>
        <v/>
      </c>
      <c r="AH10" s="486" t="str">
        <f>IF($C10&lt;&gt;"",IFERROR(VLOOKUP($C10,#REF!,#REF!,FALSE),""),"")</f>
        <v/>
      </c>
      <c r="AI10" s="10" t="str">
        <f>IF($C10&lt;&gt;"",IFERROR(VLOOKUP($C10,#REF!,#REF!,FALSE),""),"")</f>
        <v/>
      </c>
      <c r="AJ10" s="613" t="str">
        <f>IF($C10&lt;&gt;"",IFERROR(VLOOKUP($C10,#REF!,#REF!,FALSE),""),"")</f>
        <v/>
      </c>
      <c r="AK10" s="615" t="str">
        <f>IF($C10&lt;&gt;"",IFERROR(VLOOKUP($C10,#REF!,#REF!,FALSE),""),"")</f>
        <v/>
      </c>
      <c r="AL10" s="615"/>
      <c r="AM10" s="412" t="str">
        <f>IF($C10&lt;&gt;"",IFERROR(VLOOKUP($C10,#REF!,#REF!,FALSE),""),"")</f>
        <v/>
      </c>
      <c r="AN10" s="412" t="str">
        <f>IF($C10&lt;&gt;"",IFERROR(VLOOKUP($C10,#REF!,#REF!,FALSE),""),"")</f>
        <v/>
      </c>
      <c r="AO10" s="616" t="str">
        <f>IF($C10&lt;&gt;"",IFERROR(VLOOKUP($C10,#REF!,#REF!,FALSE),""),"")</f>
        <v/>
      </c>
      <c r="AP10" s="412" t="str">
        <f>IF($C10&lt;&gt;"",IFERROR(VLOOKUP($C10,#REF!,#REF!,FALSE),""),"")</f>
        <v/>
      </c>
      <c r="AQ10" s="412" t="str">
        <f>IF($C10&lt;&gt;"",IFERROR(VLOOKUP($C10,#REF!,#REF!,FALSE),""),"")</f>
        <v/>
      </c>
      <c r="AR10" s="615" t="str">
        <f>IF($C10&lt;&gt;"",IFERROR(VLOOKUP($C10,#REF!,#REF!,FALSE),""),"")</f>
        <v/>
      </c>
      <c r="AS10" s="615"/>
      <c r="AT10" s="412" t="str">
        <f>IF($C10&lt;&gt;"",IFERROR(VLOOKUP($C10,#REF!,#REF!,FALSE),""),"")</f>
        <v/>
      </c>
      <c r="AU10" s="412" t="str">
        <f>IF($C10&lt;&gt;"",IFERROR(VLOOKUP($C10,#REF!,#REF!,FALSE),""),"")</f>
        <v/>
      </c>
    </row>
    <row r="11" spans="1:47" x14ac:dyDescent="0.45">
      <c r="A11" t="s">
        <v>298</v>
      </c>
      <c r="B11" t="s">
        <v>302</v>
      </c>
      <c r="C11" t="str">
        <f>A11&amp;B11</f>
        <v>ALL01_selective schools</v>
      </c>
      <c r="D11" s="73"/>
      <c r="E11" s="74" t="s">
        <v>42</v>
      </c>
      <c r="F11" s="2">
        <f>VLOOKUP($B11,SQL_1c_instnum!$B:$C,2,FALSE)</f>
        <v>163</v>
      </c>
      <c r="G11" s="2"/>
      <c r="H11" s="412" t="str">
        <f>IF($C11&lt;&gt;"",IFERROR(VLOOKUP($C11,#REF!,#REF!,FALSE),""),"")</f>
        <v/>
      </c>
      <c r="I11" s="486" t="str">
        <f>IF($C11&lt;&gt;"",IFERROR(VLOOKUP($C11,#REF!,#REF!,FALSE),""),"")</f>
        <v/>
      </c>
      <c r="J11" s="488" t="str">
        <f>IF($C11&lt;&gt;"",IFERROR(VLOOKUP($C11,#REF!,#REF!,FALSE),""),"")</f>
        <v/>
      </c>
      <c r="K11" s="488"/>
      <c r="L11" s="10" t="str">
        <f>IF($C11&lt;&gt;"",IFERROR(VLOOKUP($C11,#REF!,#REF!,FALSE),""),"")</f>
        <v/>
      </c>
      <c r="M11" s="412" t="str">
        <f>IF($C11&lt;&gt;"",IFERROR(VLOOKUP($C11,#REF!,#REF!,FALSE),""),"")</f>
        <v/>
      </c>
      <c r="N11" s="486" t="str">
        <f>IF($C11&lt;&gt;"",IFERROR(VLOOKUP($C11,#REF!,#REF!,FALSE),""),"")</f>
        <v/>
      </c>
      <c r="O11" s="10" t="str">
        <f>IF($C11&lt;&gt;"",IFERROR(VLOOKUP($C11,#REF!,#REF!,FALSE),""),"")</f>
        <v/>
      </c>
      <c r="P11" s="488" t="str">
        <f>IF($C11&lt;&gt;"",IFERROR(VLOOKUP($C11,#REF!,#REF!,FALSE),""),"")</f>
        <v/>
      </c>
      <c r="Q11" s="10" t="str">
        <f>IF($C11&lt;&gt;"",IFERROR(VLOOKUP($C11,#REF!,#REF!,FALSE),""),"")</f>
        <v/>
      </c>
      <c r="R11" s="412" t="str">
        <f>IF($C11&lt;&gt;"",IFERROR(VLOOKUP($C11,#REF!,#REF!,FALSE),""),"")</f>
        <v/>
      </c>
      <c r="S11" s="486" t="str">
        <f>IF($C11&lt;&gt;"",IFERROR(VLOOKUP($C11,#REF!,#REF!,FALSE),""),"")</f>
        <v/>
      </c>
      <c r="T11" s="10" t="str">
        <f>IF($C11&lt;&gt;"",IFERROR(VLOOKUP($C11,#REF!,#REF!,FALSE),""),"")</f>
        <v/>
      </c>
      <c r="U11" s="488" t="str">
        <f>IF($C11&lt;&gt;"",IFERROR(VLOOKUP($C11,#REF!,#REF!,FALSE),""),"")</f>
        <v/>
      </c>
      <c r="V11" s="488" t="str">
        <f>IF($C11&lt;&gt;"",IFERROR(VLOOKUP($C11,#REF!,#REF!,FALSE),""),"")</f>
        <v/>
      </c>
      <c r="W11" s="10" t="str">
        <f>IF($C11&lt;&gt;"",IFERROR(VLOOKUP($C11,#REF!,#REF!,FALSE),""),"")</f>
        <v/>
      </c>
      <c r="X11" s="412" t="str">
        <f>IF($C11&lt;&gt;"",IFERROR(VLOOKUP($C11,#REF!,#REF!,FALSE),""),"")</f>
        <v/>
      </c>
      <c r="Y11" s="488" t="str">
        <f>IF($C11&lt;&gt;"",IFERROR(VLOOKUP($C11,#REF!,#REF!,FALSE),""),"")</f>
        <v/>
      </c>
      <c r="Z11" s="10" t="str">
        <f>IF($C11&lt;&gt;"",IFERROR(VLOOKUP($C11,#REF!,#REF!,FALSE),""),"")</f>
        <v/>
      </c>
      <c r="AA11" s="412" t="str">
        <f>IF($C11&lt;&gt;"",IFERROR(VLOOKUP($C11,#REF!,#REF!,FALSE),""),"")</f>
        <v/>
      </c>
      <c r="AB11" s="486" t="str">
        <f>IF($C11&lt;&gt;"",IFERROR(VLOOKUP($C11,#REF!,#REF!,FALSE),""),"")</f>
        <v/>
      </c>
      <c r="AC11" s="10" t="str">
        <f>IF($C11&lt;&gt;"",IFERROR(VLOOKUP($C11,#REF!,#REF!,FALSE),""),"")</f>
        <v/>
      </c>
      <c r="AD11" s="488" t="str">
        <f>IF($C11&lt;&gt;"",IFERROR(VLOOKUP($C11,#REF!,#REF!,FALSE),""),"")</f>
        <v/>
      </c>
      <c r="AE11" s="488"/>
      <c r="AF11" s="10" t="str">
        <f>IF($C11&lt;&gt;"",IFERROR(VLOOKUP($C11,#REF!,#REF!,FALSE),""),"")</f>
        <v/>
      </c>
      <c r="AG11" s="412" t="str">
        <f>IF($C11&lt;&gt;"",IFERROR(VLOOKUP($C11,#REF!,#REF!,FALSE),""),"")</f>
        <v/>
      </c>
      <c r="AH11" s="486" t="str">
        <f>IF($C11&lt;&gt;"",IFERROR(VLOOKUP($C11,#REF!,#REF!,FALSE),""),"")</f>
        <v/>
      </c>
      <c r="AI11" s="10" t="str">
        <f>IF($C11&lt;&gt;"",IFERROR(VLOOKUP($C11,#REF!,#REF!,FALSE),""),"")</f>
        <v/>
      </c>
      <c r="AJ11" s="613" t="str">
        <f>IF($C11&lt;&gt;"",IFERROR(VLOOKUP($C11,#REF!,#REF!,FALSE),""),"")</f>
        <v/>
      </c>
      <c r="AK11" s="615" t="str">
        <f>IF($C11&lt;&gt;"",IFERROR(VLOOKUP($C11,#REF!,#REF!,FALSE),""),"")</f>
        <v/>
      </c>
      <c r="AL11" s="615"/>
      <c r="AM11" s="412" t="str">
        <f>IF($C11&lt;&gt;"",IFERROR(VLOOKUP($C11,#REF!,#REF!,FALSE),""),"")</f>
        <v/>
      </c>
      <c r="AN11" s="412" t="str">
        <f>IF($C11&lt;&gt;"",IFERROR(VLOOKUP($C11,#REF!,#REF!,FALSE),""),"")</f>
        <v/>
      </c>
      <c r="AO11" s="616" t="str">
        <f>IF($C11&lt;&gt;"",IFERROR(VLOOKUP($C11,#REF!,#REF!,FALSE),""),"")</f>
        <v/>
      </c>
      <c r="AP11" s="412" t="str">
        <f>IF($C11&lt;&gt;"",IFERROR(VLOOKUP($C11,#REF!,#REF!,FALSE),""),"")</f>
        <v/>
      </c>
      <c r="AQ11" s="412" t="str">
        <f>IF($C11&lt;&gt;"",IFERROR(VLOOKUP($C11,#REF!,#REF!,FALSE),""),"")</f>
        <v/>
      </c>
      <c r="AR11" s="615" t="str">
        <f>IF($C11&lt;&gt;"",IFERROR(VLOOKUP($C11,#REF!,#REF!,FALSE),""),"")</f>
        <v/>
      </c>
      <c r="AS11" s="615"/>
      <c r="AT11" s="412" t="str">
        <f>IF($C11&lt;&gt;"",IFERROR(VLOOKUP($C11,#REF!,#REF!,FALSE),""),"")</f>
        <v/>
      </c>
      <c r="AU11" s="412" t="str">
        <f>IF($C11&lt;&gt;"",IFERROR(VLOOKUP($C11,#REF!,#REF!,FALSE),""),"")</f>
        <v/>
      </c>
    </row>
    <row r="12" spans="1:47" x14ac:dyDescent="0.45">
      <c r="A12" t="s">
        <v>298</v>
      </c>
      <c r="B12" t="s">
        <v>305</v>
      </c>
      <c r="C12" t="str">
        <f>A12&amp;B12</f>
        <v>ALL02_Non-selective schools in highly selective areas</v>
      </c>
      <c r="D12" s="73"/>
      <c r="E12" s="74" t="s">
        <v>43</v>
      </c>
      <c r="F12" s="2">
        <f>VLOOKUP($B12,SQL_1c_instnum!$B:$C,2,FALSE)</f>
        <v>176</v>
      </c>
      <c r="G12" s="2"/>
      <c r="H12" s="412" t="str">
        <f>IF($C12&lt;&gt;"",IFERROR(VLOOKUP($C12,#REF!,#REF!,FALSE),""),"")</f>
        <v/>
      </c>
      <c r="I12" s="486" t="str">
        <f>IF($C12&lt;&gt;"",IFERROR(VLOOKUP($C12,#REF!,#REF!,FALSE),""),"")</f>
        <v/>
      </c>
      <c r="J12" s="488" t="str">
        <f>IF($C12&lt;&gt;"",IFERROR(VLOOKUP($C12,#REF!,#REF!,FALSE),""),"")</f>
        <v/>
      </c>
      <c r="K12" s="488"/>
      <c r="L12" s="10" t="str">
        <f>IF($C12&lt;&gt;"",IFERROR(VLOOKUP($C12,#REF!,#REF!,FALSE),""),"")</f>
        <v/>
      </c>
      <c r="M12" s="412" t="str">
        <f>IF($C12&lt;&gt;"",IFERROR(VLOOKUP($C12,#REF!,#REF!,FALSE),""),"")</f>
        <v/>
      </c>
      <c r="N12" s="486" t="str">
        <f>IF($C12&lt;&gt;"",IFERROR(VLOOKUP($C12,#REF!,#REF!,FALSE),""),"")</f>
        <v/>
      </c>
      <c r="O12" s="10" t="str">
        <f>IF($C12&lt;&gt;"",IFERROR(VLOOKUP($C12,#REF!,#REF!,FALSE),""),"")</f>
        <v/>
      </c>
      <c r="P12" s="488" t="str">
        <f>IF($C12&lt;&gt;"",IFERROR(VLOOKUP($C12,#REF!,#REF!,FALSE),""),"")</f>
        <v/>
      </c>
      <c r="Q12" s="10" t="str">
        <f>IF($C12&lt;&gt;"",IFERROR(VLOOKUP($C12,#REF!,#REF!,FALSE),""),"")</f>
        <v/>
      </c>
      <c r="R12" s="412" t="str">
        <f>IF($C12&lt;&gt;"",IFERROR(VLOOKUP($C12,#REF!,#REF!,FALSE),""),"")</f>
        <v/>
      </c>
      <c r="S12" s="486" t="str">
        <f>IF($C12&lt;&gt;"",IFERROR(VLOOKUP($C12,#REF!,#REF!,FALSE),""),"")</f>
        <v/>
      </c>
      <c r="T12" s="10" t="str">
        <f>IF($C12&lt;&gt;"",IFERROR(VLOOKUP($C12,#REF!,#REF!,FALSE),""),"")</f>
        <v/>
      </c>
      <c r="U12" s="488" t="str">
        <f>IF($C12&lt;&gt;"",IFERROR(VLOOKUP($C12,#REF!,#REF!,FALSE),""),"")</f>
        <v/>
      </c>
      <c r="V12" s="488" t="str">
        <f>IF($C12&lt;&gt;"",IFERROR(VLOOKUP($C12,#REF!,#REF!,FALSE),""),"")</f>
        <v/>
      </c>
      <c r="W12" s="10" t="str">
        <f>IF($C12&lt;&gt;"",IFERROR(VLOOKUP($C12,#REF!,#REF!,FALSE),""),"")</f>
        <v/>
      </c>
      <c r="X12" s="412" t="str">
        <f>IF($C12&lt;&gt;"",IFERROR(VLOOKUP($C12,#REF!,#REF!,FALSE),""),"")</f>
        <v/>
      </c>
      <c r="Y12" s="488" t="str">
        <f>IF($C12&lt;&gt;"",IFERROR(VLOOKUP($C12,#REF!,#REF!,FALSE),""),"")</f>
        <v/>
      </c>
      <c r="Z12" s="10" t="str">
        <f>IF($C12&lt;&gt;"",IFERROR(VLOOKUP($C12,#REF!,#REF!,FALSE),""),"")</f>
        <v/>
      </c>
      <c r="AA12" s="412" t="str">
        <f>IF($C12&lt;&gt;"",IFERROR(VLOOKUP($C12,#REF!,#REF!,FALSE),""),"")</f>
        <v/>
      </c>
      <c r="AB12" s="486" t="str">
        <f>IF($C12&lt;&gt;"",IFERROR(VLOOKUP($C12,#REF!,#REF!,FALSE),""),"")</f>
        <v/>
      </c>
      <c r="AC12" s="10" t="str">
        <f>IF($C12&lt;&gt;"",IFERROR(VLOOKUP($C12,#REF!,#REF!,FALSE),""),"")</f>
        <v/>
      </c>
      <c r="AD12" s="488" t="str">
        <f>IF($C12&lt;&gt;"",IFERROR(VLOOKUP($C12,#REF!,#REF!,FALSE),""),"")</f>
        <v/>
      </c>
      <c r="AE12" s="488"/>
      <c r="AF12" s="10" t="str">
        <f>IF($C12&lt;&gt;"",IFERROR(VLOOKUP($C12,#REF!,#REF!,FALSE),""),"")</f>
        <v/>
      </c>
      <c r="AG12" s="412" t="str">
        <f>IF($C12&lt;&gt;"",IFERROR(VLOOKUP($C12,#REF!,#REF!,FALSE),""),"")</f>
        <v/>
      </c>
      <c r="AH12" s="486" t="str">
        <f>IF($C12&lt;&gt;"",IFERROR(VLOOKUP($C12,#REF!,#REF!,FALSE),""),"")</f>
        <v/>
      </c>
      <c r="AI12" s="10" t="str">
        <f>IF($C12&lt;&gt;"",IFERROR(VLOOKUP($C12,#REF!,#REF!,FALSE),""),"")</f>
        <v/>
      </c>
      <c r="AJ12" s="613" t="str">
        <f>IF($C12&lt;&gt;"",IFERROR(VLOOKUP($C12,#REF!,#REF!,FALSE),""),"")</f>
        <v/>
      </c>
      <c r="AK12" s="615" t="str">
        <f>IF($C12&lt;&gt;"",IFERROR(VLOOKUP($C12,#REF!,#REF!,FALSE),""),"")</f>
        <v/>
      </c>
      <c r="AL12" s="615"/>
      <c r="AM12" s="412" t="str">
        <f>IF($C12&lt;&gt;"",IFERROR(VLOOKUP($C12,#REF!,#REF!,FALSE),""),"")</f>
        <v/>
      </c>
      <c r="AN12" s="412" t="str">
        <f>IF($C12&lt;&gt;"",IFERROR(VLOOKUP($C12,#REF!,#REF!,FALSE),""),"")</f>
        <v/>
      </c>
      <c r="AO12" s="616" t="str">
        <f>IF($C12&lt;&gt;"",IFERROR(VLOOKUP($C12,#REF!,#REF!,FALSE),""),"")</f>
        <v/>
      </c>
      <c r="AP12" s="412" t="str">
        <f>IF($C12&lt;&gt;"",IFERROR(VLOOKUP($C12,#REF!,#REF!,FALSE),""),"")</f>
        <v/>
      </c>
      <c r="AQ12" s="412" t="str">
        <f>IF($C12&lt;&gt;"",IFERROR(VLOOKUP($C12,#REF!,#REF!,FALSE),""),"")</f>
        <v/>
      </c>
      <c r="AR12" s="615" t="str">
        <f>IF($C12&lt;&gt;"",IFERROR(VLOOKUP($C12,#REF!,#REF!,FALSE),""),"")</f>
        <v/>
      </c>
      <c r="AS12" s="615"/>
      <c r="AT12" s="412" t="str">
        <f>IF($C12&lt;&gt;"",IFERROR(VLOOKUP($C12,#REF!,#REF!,FALSE),""),"")</f>
        <v/>
      </c>
      <c r="AU12" s="412" t="str">
        <f>IF($C12&lt;&gt;"",IFERROR(VLOOKUP($C12,#REF!,#REF!,FALSE),""),"")</f>
        <v/>
      </c>
    </row>
    <row r="13" spans="1:47" x14ac:dyDescent="0.45">
      <c r="A13" t="s">
        <v>298</v>
      </c>
      <c r="B13" t="s">
        <v>307</v>
      </c>
      <c r="C13" t="str">
        <f>A13&amp;B13</f>
        <v>ALL03_Non-selective schools in other areas (inc. areas with low selection)</v>
      </c>
      <c r="D13" s="73"/>
      <c r="E13" s="75" t="s">
        <v>44</v>
      </c>
      <c r="F13" s="2">
        <f>VLOOKUP($B13,SQL_1c_instnum!$B:$C,2,FALSE)</f>
        <v>1769</v>
      </c>
      <c r="G13" s="2"/>
      <c r="H13" s="412" t="str">
        <f>IF($C13&lt;&gt;"",IFERROR(VLOOKUP($C13,#REF!,#REF!,FALSE),""),"")</f>
        <v/>
      </c>
      <c r="I13" s="486" t="str">
        <f>IF($C13&lt;&gt;"",IFERROR(VLOOKUP($C13,#REF!,#REF!,FALSE),""),"")</f>
        <v/>
      </c>
      <c r="J13" s="488" t="str">
        <f>IF($C13&lt;&gt;"",IFERROR(VLOOKUP($C13,#REF!,#REF!,FALSE),""),"")</f>
        <v/>
      </c>
      <c r="K13" s="488"/>
      <c r="L13" s="10" t="str">
        <f>IF($C13&lt;&gt;"",IFERROR(VLOOKUP($C13,#REF!,#REF!,FALSE),""),"")</f>
        <v/>
      </c>
      <c r="M13" s="412" t="str">
        <f>IF($C13&lt;&gt;"",IFERROR(VLOOKUP($C13,#REF!,#REF!,FALSE),""),"")</f>
        <v/>
      </c>
      <c r="N13" s="486" t="str">
        <f>IF($C13&lt;&gt;"",IFERROR(VLOOKUP($C13,#REF!,#REF!,FALSE),""),"")</f>
        <v/>
      </c>
      <c r="O13" s="10" t="str">
        <f>IF($C13&lt;&gt;"",IFERROR(VLOOKUP($C13,#REF!,#REF!,FALSE),""),"")</f>
        <v/>
      </c>
      <c r="P13" s="488" t="str">
        <f>IF($C13&lt;&gt;"",IFERROR(VLOOKUP($C13,#REF!,#REF!,FALSE),""),"")</f>
        <v/>
      </c>
      <c r="Q13" s="10" t="str">
        <f>IF($C13&lt;&gt;"",IFERROR(VLOOKUP($C13,#REF!,#REF!,FALSE),""),"")</f>
        <v/>
      </c>
      <c r="R13" s="412" t="str">
        <f>IF($C13&lt;&gt;"",IFERROR(VLOOKUP($C13,#REF!,#REF!,FALSE),""),"")</f>
        <v/>
      </c>
      <c r="S13" s="486" t="str">
        <f>IF($C13&lt;&gt;"",IFERROR(VLOOKUP($C13,#REF!,#REF!,FALSE),""),"")</f>
        <v/>
      </c>
      <c r="T13" s="10" t="str">
        <f>IF($C13&lt;&gt;"",IFERROR(VLOOKUP($C13,#REF!,#REF!,FALSE),""),"")</f>
        <v/>
      </c>
      <c r="U13" s="488" t="str">
        <f>IF($C13&lt;&gt;"",IFERROR(VLOOKUP($C13,#REF!,#REF!,FALSE),""),"")</f>
        <v/>
      </c>
      <c r="V13" s="488" t="str">
        <f>IF($C13&lt;&gt;"",IFERROR(VLOOKUP($C13,#REF!,#REF!,FALSE),""),"")</f>
        <v/>
      </c>
      <c r="W13" s="10" t="str">
        <f>IF($C13&lt;&gt;"",IFERROR(VLOOKUP($C13,#REF!,#REF!,FALSE),""),"")</f>
        <v/>
      </c>
      <c r="X13" s="412" t="str">
        <f>IF($C13&lt;&gt;"",IFERROR(VLOOKUP($C13,#REF!,#REF!,FALSE),""),"")</f>
        <v/>
      </c>
      <c r="Y13" s="488" t="str">
        <f>IF($C13&lt;&gt;"",IFERROR(VLOOKUP($C13,#REF!,#REF!,FALSE),""),"")</f>
        <v/>
      </c>
      <c r="Z13" s="10" t="str">
        <f>IF($C13&lt;&gt;"",IFERROR(VLOOKUP($C13,#REF!,#REF!,FALSE),""),"")</f>
        <v/>
      </c>
      <c r="AA13" s="412" t="str">
        <f>IF($C13&lt;&gt;"",IFERROR(VLOOKUP($C13,#REF!,#REF!,FALSE),""),"")</f>
        <v/>
      </c>
      <c r="AB13" s="486" t="str">
        <f>IF($C13&lt;&gt;"",IFERROR(VLOOKUP($C13,#REF!,#REF!,FALSE),""),"")</f>
        <v/>
      </c>
      <c r="AC13" s="10" t="str">
        <f>IF($C13&lt;&gt;"",IFERROR(VLOOKUP($C13,#REF!,#REF!,FALSE),""),"")</f>
        <v/>
      </c>
      <c r="AD13" s="488" t="str">
        <f>IF($C13&lt;&gt;"",IFERROR(VLOOKUP($C13,#REF!,#REF!,FALSE),""),"")</f>
        <v/>
      </c>
      <c r="AE13" s="488"/>
      <c r="AF13" s="10" t="str">
        <f>IF($C13&lt;&gt;"",IFERROR(VLOOKUP($C13,#REF!,#REF!,FALSE),""),"")</f>
        <v/>
      </c>
      <c r="AG13" s="412" t="str">
        <f>IF($C13&lt;&gt;"",IFERROR(VLOOKUP($C13,#REF!,#REF!,FALSE),""),"")</f>
        <v/>
      </c>
      <c r="AH13" s="486" t="str">
        <f>IF($C13&lt;&gt;"",IFERROR(VLOOKUP($C13,#REF!,#REF!,FALSE),""),"")</f>
        <v/>
      </c>
      <c r="AI13" s="10" t="str">
        <f>IF($C13&lt;&gt;"",IFERROR(VLOOKUP($C13,#REF!,#REF!,FALSE),""),"")</f>
        <v/>
      </c>
      <c r="AJ13" s="613" t="str">
        <f>IF($C13&lt;&gt;"",IFERROR(VLOOKUP($C13,#REF!,#REF!,FALSE),""),"")</f>
        <v/>
      </c>
      <c r="AK13" s="615" t="str">
        <f>IF($C13&lt;&gt;"",IFERROR(VLOOKUP($C13,#REF!,#REF!,FALSE),""),"")</f>
        <v/>
      </c>
      <c r="AL13" s="615"/>
      <c r="AM13" s="412" t="str">
        <f>IF($C13&lt;&gt;"",IFERROR(VLOOKUP($C13,#REF!,#REF!,FALSE),""),"")</f>
        <v/>
      </c>
      <c r="AN13" s="412" t="str">
        <f>IF($C13&lt;&gt;"",IFERROR(VLOOKUP($C13,#REF!,#REF!,FALSE),""),"")</f>
        <v/>
      </c>
      <c r="AO13" s="616" t="str">
        <f>IF($C13&lt;&gt;"",IFERROR(VLOOKUP($C13,#REF!,#REF!,FALSE),""),"")</f>
        <v/>
      </c>
      <c r="AP13" s="412" t="str">
        <f>IF($C13&lt;&gt;"",IFERROR(VLOOKUP($C13,#REF!,#REF!,FALSE),""),"")</f>
        <v/>
      </c>
      <c r="AQ13" s="412" t="str">
        <f>IF($C13&lt;&gt;"",IFERROR(VLOOKUP($C13,#REF!,#REF!,FALSE),""),"")</f>
        <v/>
      </c>
      <c r="AR13" s="615" t="str">
        <f>IF($C13&lt;&gt;"",IFERROR(VLOOKUP($C13,#REF!,#REF!,FALSE),""),"")</f>
        <v/>
      </c>
      <c r="AS13" s="615"/>
      <c r="AT13" s="412" t="str">
        <f>IF($C13&lt;&gt;"",IFERROR(VLOOKUP($C13,#REF!,#REF!,FALSE),""),"")</f>
        <v/>
      </c>
      <c r="AU13" s="412" t="str">
        <f>IF($C13&lt;&gt;"",IFERROR(VLOOKUP($C13,#REF!,#REF!,FALSE),""),"")</f>
        <v/>
      </c>
    </row>
    <row r="14" spans="1:47" x14ac:dyDescent="0.45">
      <c r="D14" s="73"/>
      <c r="E14" s="75"/>
      <c r="F14" s="2"/>
      <c r="G14" s="2"/>
      <c r="H14" s="412" t="str">
        <f>IF($C14&lt;&gt;"",IFERROR(VLOOKUP($C14,#REF!,#REF!,FALSE),""),"")</f>
        <v/>
      </c>
      <c r="I14" s="486" t="str">
        <f>IF($C14&lt;&gt;"",IFERROR(VLOOKUP($C14,#REF!,#REF!,FALSE),""),"")</f>
        <v/>
      </c>
      <c r="J14" s="488" t="str">
        <f>IF($C14&lt;&gt;"",IFERROR(VLOOKUP($C14,#REF!,#REF!,FALSE),""),"")</f>
        <v/>
      </c>
      <c r="K14" s="488"/>
      <c r="L14" s="10" t="str">
        <f>IF($C14&lt;&gt;"",IFERROR(VLOOKUP($C14,#REF!,#REF!,FALSE),""),"")</f>
        <v/>
      </c>
      <c r="M14" s="412" t="str">
        <f>IF($C14&lt;&gt;"",IFERROR(VLOOKUP($C14,#REF!,#REF!,FALSE),""),"")</f>
        <v/>
      </c>
      <c r="N14" s="486" t="str">
        <f>IF($C14&lt;&gt;"",IFERROR(VLOOKUP($C14,#REF!,#REF!,FALSE),""),"")</f>
        <v/>
      </c>
      <c r="O14" s="10" t="str">
        <f>IF($C14&lt;&gt;"",IFERROR(VLOOKUP($C14,#REF!,#REF!,FALSE),""),"")</f>
        <v/>
      </c>
      <c r="P14" s="488" t="str">
        <f>IF($C14&lt;&gt;"",IFERROR(VLOOKUP($C14,#REF!,#REF!,FALSE),""),"")</f>
        <v/>
      </c>
      <c r="Q14" s="10" t="str">
        <f>IF($C14&lt;&gt;"",IFERROR(VLOOKUP($C14,#REF!,#REF!,FALSE),""),"")</f>
        <v/>
      </c>
      <c r="R14" s="412" t="str">
        <f>IF($C14&lt;&gt;"",IFERROR(VLOOKUP($C14,#REF!,#REF!,FALSE),""),"")</f>
        <v/>
      </c>
      <c r="S14" s="486" t="str">
        <f>IF($C14&lt;&gt;"",IFERROR(VLOOKUP($C14,#REF!,#REF!,FALSE),""),"")</f>
        <v/>
      </c>
      <c r="T14" s="10" t="str">
        <f>IF($C14&lt;&gt;"",IFERROR(VLOOKUP($C14,#REF!,#REF!,FALSE),""),"")</f>
        <v/>
      </c>
      <c r="U14" s="488" t="str">
        <f>IF($C14&lt;&gt;"",IFERROR(VLOOKUP($C14,#REF!,#REF!,FALSE),""),"")</f>
        <v/>
      </c>
      <c r="V14" s="488" t="str">
        <f>IF($C14&lt;&gt;"",IFERROR(VLOOKUP($C14,#REF!,#REF!,FALSE),""),"")</f>
        <v/>
      </c>
      <c r="W14" s="10" t="str">
        <f>IF($C14&lt;&gt;"",IFERROR(VLOOKUP($C14,#REF!,#REF!,FALSE),""),"")</f>
        <v/>
      </c>
      <c r="X14" s="412" t="str">
        <f>IF($C14&lt;&gt;"",IFERROR(VLOOKUP($C14,#REF!,#REF!,FALSE),""),"")</f>
        <v/>
      </c>
      <c r="Y14" s="488" t="str">
        <f>IF($C14&lt;&gt;"",IFERROR(VLOOKUP($C14,#REF!,#REF!,FALSE),""),"")</f>
        <v/>
      </c>
      <c r="Z14" s="10" t="str">
        <f>IF($C14&lt;&gt;"",IFERROR(VLOOKUP($C14,#REF!,#REF!,FALSE),""),"")</f>
        <v/>
      </c>
      <c r="AA14" s="412" t="str">
        <f>IF($C14&lt;&gt;"",IFERROR(VLOOKUP($C14,#REF!,#REF!,FALSE),""),"")</f>
        <v/>
      </c>
      <c r="AB14" s="486" t="str">
        <f>IF($C14&lt;&gt;"",IFERROR(VLOOKUP($C14,#REF!,#REF!,FALSE),""),"")</f>
        <v/>
      </c>
      <c r="AC14" s="10" t="str">
        <f>IF($C14&lt;&gt;"",IFERROR(VLOOKUP($C14,#REF!,#REF!,FALSE),""),"")</f>
        <v/>
      </c>
      <c r="AD14" s="488" t="str">
        <f>IF($C14&lt;&gt;"",IFERROR(VLOOKUP($C14,#REF!,#REF!,FALSE),""),"")</f>
        <v/>
      </c>
      <c r="AE14" s="488"/>
      <c r="AF14" s="10" t="str">
        <f>IF($C14&lt;&gt;"",IFERROR(VLOOKUP($C14,#REF!,#REF!,FALSE),""),"")</f>
        <v/>
      </c>
      <c r="AG14" s="412" t="str">
        <f>IF($C14&lt;&gt;"",IFERROR(VLOOKUP($C14,#REF!,#REF!,FALSE),""),"")</f>
        <v/>
      </c>
      <c r="AH14" s="486" t="str">
        <f>IF($C14&lt;&gt;"",IFERROR(VLOOKUP($C14,#REF!,#REF!,FALSE),""),"")</f>
        <v/>
      </c>
      <c r="AI14" s="10" t="str">
        <f>IF($C14&lt;&gt;"",IFERROR(VLOOKUP($C14,#REF!,#REF!,FALSE),""),"")</f>
        <v/>
      </c>
      <c r="AJ14" s="613" t="str">
        <f>IF($C14&lt;&gt;"",IFERROR(VLOOKUP($C14,#REF!,#REF!,FALSE),""),"")</f>
        <v/>
      </c>
      <c r="AK14" s="615" t="str">
        <f>IF($C14&lt;&gt;"",IFERROR(VLOOKUP($C14,#REF!,#REF!,FALSE),""),"")</f>
        <v/>
      </c>
      <c r="AL14" s="615"/>
      <c r="AM14" s="412" t="str">
        <f>IF($C14&lt;&gt;"",IFERROR(VLOOKUP($C14,#REF!,#REF!,FALSE),""),"")</f>
        <v/>
      </c>
      <c r="AN14" s="412" t="str">
        <f>IF($C14&lt;&gt;"",IFERROR(VLOOKUP($C14,#REF!,#REF!,FALSE),""),"")</f>
        <v/>
      </c>
      <c r="AO14" s="616" t="str">
        <f>IF($C14&lt;&gt;"",IFERROR(VLOOKUP($C14,#REF!,#REF!,FALSE),""),"")</f>
        <v/>
      </c>
      <c r="AP14" s="412" t="str">
        <f>IF($C14&lt;&gt;"",IFERROR(VLOOKUP($C14,#REF!,#REF!,FALSE),""),"")</f>
        <v/>
      </c>
      <c r="AQ14" s="412" t="str">
        <f>IF($C14&lt;&gt;"",IFERROR(VLOOKUP($C14,#REF!,#REF!,FALSE),""),"")</f>
        <v/>
      </c>
      <c r="AR14" s="615" t="str">
        <f>IF($C14&lt;&gt;"",IFERROR(VLOOKUP($C14,#REF!,#REF!,FALSE),""),"")</f>
        <v/>
      </c>
      <c r="AS14" s="615"/>
      <c r="AT14" s="412" t="str">
        <f>IF($C14&lt;&gt;"",IFERROR(VLOOKUP($C14,#REF!,#REF!,FALSE),""),"")</f>
        <v/>
      </c>
      <c r="AU14" s="412" t="str">
        <f>IF($C14&lt;&gt;"",IFERROR(VLOOKUP($C14,#REF!,#REF!,FALSE),""),"")</f>
        <v/>
      </c>
    </row>
    <row r="15" spans="1:47" x14ac:dyDescent="0.45">
      <c r="A15" t="s">
        <v>468</v>
      </c>
      <c r="B15" t="s">
        <v>299</v>
      </c>
      <c r="C15" t="str">
        <f>A15&amp;B15</f>
        <v>f00_All state_funded schools</v>
      </c>
      <c r="D15" s="32" t="s">
        <v>226</v>
      </c>
      <c r="E15" s="32"/>
      <c r="F15" s="2">
        <f>VLOOKUP($B15,SQL_1c_instnum!$B:$C,2,FALSE)</f>
        <v>2159</v>
      </c>
      <c r="G15" s="2"/>
      <c r="H15" s="412" t="str">
        <f>IF($C15&lt;&gt;"",IFERROR(VLOOKUP($C15,#REF!,#REF!,FALSE),""),"")</f>
        <v/>
      </c>
      <c r="I15" s="486" t="str">
        <f>IF($C15&lt;&gt;"",IFERROR(VLOOKUP($C15,#REF!,#REF!,FALSE),""),"")</f>
        <v/>
      </c>
      <c r="J15" s="488" t="str">
        <f>IF($C15&lt;&gt;"",IFERROR(VLOOKUP($C15,#REF!,#REF!,FALSE),""),"")</f>
        <v/>
      </c>
      <c r="K15" s="488"/>
      <c r="L15" s="10" t="str">
        <f>IF($C15&lt;&gt;"",IFERROR(VLOOKUP($C15,#REF!,#REF!,FALSE),""),"")</f>
        <v/>
      </c>
      <c r="M15" s="412" t="str">
        <f>IF($C15&lt;&gt;"",IFERROR(VLOOKUP($C15,#REF!,#REF!,FALSE),""),"")</f>
        <v/>
      </c>
      <c r="N15" s="486" t="str">
        <f>IF($C15&lt;&gt;"",IFERROR(VLOOKUP($C15,#REF!,#REF!,FALSE),""),"")</f>
        <v/>
      </c>
      <c r="O15" s="10" t="str">
        <f>IF($C15&lt;&gt;"",IFERROR(VLOOKUP($C15,#REF!,#REF!,FALSE),""),"")</f>
        <v/>
      </c>
      <c r="P15" s="488" t="str">
        <f>IF($C15&lt;&gt;"",IFERROR(VLOOKUP($C15,#REF!,#REF!,FALSE),""),"")</f>
        <v/>
      </c>
      <c r="Q15" s="10" t="str">
        <f>IF($C15&lt;&gt;"",IFERROR(VLOOKUP($C15,#REF!,#REF!,FALSE),""),"")</f>
        <v/>
      </c>
      <c r="R15" s="412" t="str">
        <f>IF($C15&lt;&gt;"",IFERROR(VLOOKUP($C15,#REF!,#REF!,FALSE),""),"")</f>
        <v/>
      </c>
      <c r="S15" s="486" t="str">
        <f>IF($C15&lt;&gt;"",IFERROR(VLOOKUP($C15,#REF!,#REF!,FALSE),""),"")</f>
        <v/>
      </c>
      <c r="T15" s="10" t="str">
        <f>IF($C15&lt;&gt;"",IFERROR(VLOOKUP($C15,#REF!,#REF!,FALSE),""),"")</f>
        <v/>
      </c>
      <c r="U15" s="488" t="str">
        <f>IF($C15&lt;&gt;"",IFERROR(VLOOKUP($C15,#REF!,#REF!,FALSE),""),"")</f>
        <v/>
      </c>
      <c r="V15" s="488" t="str">
        <f>IF($C15&lt;&gt;"",IFERROR(VLOOKUP($C15,#REF!,#REF!,FALSE),""),"")</f>
        <v/>
      </c>
      <c r="W15" s="10" t="str">
        <f>IF($C15&lt;&gt;"",IFERROR(VLOOKUP($C15,#REF!,#REF!,FALSE),""),"")</f>
        <v/>
      </c>
      <c r="X15" s="412" t="str">
        <f>IF($C15&lt;&gt;"",IFERROR(VLOOKUP($C15,#REF!,#REF!,FALSE),""),"")</f>
        <v/>
      </c>
      <c r="Y15" s="488" t="str">
        <f>IF($C15&lt;&gt;"",IFERROR(VLOOKUP($C15,#REF!,#REF!,FALSE),""),"")</f>
        <v/>
      </c>
      <c r="Z15" s="10" t="str">
        <f>IF($C15&lt;&gt;"",IFERROR(VLOOKUP($C15,#REF!,#REF!,FALSE),""),"")</f>
        <v/>
      </c>
      <c r="AA15" s="412" t="str">
        <f>IF($C15&lt;&gt;"",IFERROR(VLOOKUP($C15,#REF!,#REF!,FALSE),""),"")</f>
        <v/>
      </c>
      <c r="AB15" s="486" t="str">
        <f>IF($C15&lt;&gt;"",IFERROR(VLOOKUP($C15,#REF!,#REF!,FALSE),""),"")</f>
        <v/>
      </c>
      <c r="AC15" s="10" t="str">
        <f>IF($C15&lt;&gt;"",IFERROR(VLOOKUP($C15,#REF!,#REF!,FALSE),""),"")</f>
        <v/>
      </c>
      <c r="AD15" s="488" t="str">
        <f>IF($C15&lt;&gt;"",IFERROR(VLOOKUP($C15,#REF!,#REF!,FALSE),""),"")</f>
        <v/>
      </c>
      <c r="AE15" s="488"/>
      <c r="AF15" s="10" t="str">
        <f>IF($C15&lt;&gt;"",IFERROR(VLOOKUP($C15,#REF!,#REF!,FALSE),""),"")</f>
        <v/>
      </c>
      <c r="AG15" s="412" t="str">
        <f>IF($C15&lt;&gt;"",IFERROR(VLOOKUP($C15,#REF!,#REF!,FALSE),""),"")</f>
        <v/>
      </c>
      <c r="AH15" s="486" t="str">
        <f>IF($C15&lt;&gt;"",IFERROR(VLOOKUP($C15,#REF!,#REF!,FALSE),""),"")</f>
        <v/>
      </c>
      <c r="AI15" s="10" t="str">
        <f>IF($C15&lt;&gt;"",IFERROR(VLOOKUP($C15,#REF!,#REF!,FALSE),""),"")</f>
        <v/>
      </c>
      <c r="AJ15" s="613" t="str">
        <f>IF($C15&lt;&gt;"",IFERROR(VLOOKUP($C15,#REF!,#REF!,FALSE),""),"")</f>
        <v/>
      </c>
      <c r="AK15" s="615" t="str">
        <f>IF($C15&lt;&gt;"",IFERROR(VLOOKUP($C15,#REF!,#REF!,FALSE),""),"")</f>
        <v/>
      </c>
      <c r="AL15" s="615"/>
      <c r="AM15" s="412" t="str">
        <f>IF($C15&lt;&gt;"",IFERROR(VLOOKUP($C15,#REF!,#REF!,FALSE),""),"")</f>
        <v/>
      </c>
      <c r="AN15" s="412" t="str">
        <f>IF($C15&lt;&gt;"",IFERROR(VLOOKUP($C15,#REF!,#REF!,FALSE),""),"")</f>
        <v/>
      </c>
      <c r="AO15" s="616" t="str">
        <f>IF($C15&lt;&gt;"",IFERROR(VLOOKUP($C15,#REF!,#REF!,FALSE),""),"")</f>
        <v/>
      </c>
      <c r="AP15" s="412" t="str">
        <f>IF($C15&lt;&gt;"",IFERROR(VLOOKUP($C15,#REF!,#REF!,FALSE),""),"")</f>
        <v/>
      </c>
      <c r="AQ15" s="412" t="str">
        <f>IF($C15&lt;&gt;"",IFERROR(VLOOKUP($C15,#REF!,#REF!,FALSE),""),"")</f>
        <v/>
      </c>
      <c r="AR15" s="615" t="str">
        <f>IF($C15&lt;&gt;"",IFERROR(VLOOKUP($C15,#REF!,#REF!,FALSE),""),"")</f>
        <v/>
      </c>
      <c r="AS15" s="615"/>
      <c r="AT15" s="412" t="str">
        <f>IF($C15&lt;&gt;"",IFERROR(VLOOKUP($C15,#REF!,#REF!,FALSE),""),"")</f>
        <v/>
      </c>
      <c r="AU15" s="412" t="str">
        <f>IF($C15&lt;&gt;"",IFERROR(VLOOKUP($C15,#REF!,#REF!,FALSE),""),"")</f>
        <v/>
      </c>
    </row>
    <row r="16" spans="1:47" x14ac:dyDescent="0.45">
      <c r="D16" s="36" t="s">
        <v>32</v>
      </c>
      <c r="E16" s="36"/>
      <c r="F16" s="2"/>
      <c r="G16" s="2"/>
      <c r="H16" s="412" t="str">
        <f>IF($C16&lt;&gt;"",IFERROR(VLOOKUP($C16,#REF!,#REF!,FALSE),""),"")</f>
        <v/>
      </c>
      <c r="I16" s="486" t="str">
        <f>IF($C16&lt;&gt;"",IFERROR(VLOOKUP($C16,#REF!,#REF!,FALSE),""),"")</f>
        <v/>
      </c>
      <c r="J16" s="488" t="str">
        <f>IF($C16&lt;&gt;"",IFERROR(VLOOKUP($C16,#REF!,#REF!,FALSE),""),"")</f>
        <v/>
      </c>
      <c r="K16" s="488"/>
      <c r="L16" s="10" t="str">
        <f>IF($C16&lt;&gt;"",IFERROR(VLOOKUP($C16,#REF!,#REF!,FALSE),""),"")</f>
        <v/>
      </c>
      <c r="M16" s="412" t="str">
        <f>IF($C16&lt;&gt;"",IFERROR(VLOOKUP($C16,#REF!,#REF!,FALSE),""),"")</f>
        <v/>
      </c>
      <c r="N16" s="486" t="str">
        <f>IF($C16&lt;&gt;"",IFERROR(VLOOKUP($C16,#REF!,#REF!,FALSE),""),"")</f>
        <v/>
      </c>
      <c r="O16" s="10" t="str">
        <f>IF($C16&lt;&gt;"",IFERROR(VLOOKUP($C16,#REF!,#REF!,FALSE),""),"")</f>
        <v/>
      </c>
      <c r="P16" s="488" t="str">
        <f>IF($C16&lt;&gt;"",IFERROR(VLOOKUP($C16,#REF!,#REF!,FALSE),""),"")</f>
        <v/>
      </c>
      <c r="Q16" s="10" t="str">
        <f>IF($C16&lt;&gt;"",IFERROR(VLOOKUP($C16,#REF!,#REF!,FALSE),""),"")</f>
        <v/>
      </c>
      <c r="R16" s="412" t="str">
        <f>IF($C16&lt;&gt;"",IFERROR(VLOOKUP($C16,#REF!,#REF!,FALSE),""),"")</f>
        <v/>
      </c>
      <c r="S16" s="486" t="str">
        <f>IF($C16&lt;&gt;"",IFERROR(VLOOKUP($C16,#REF!,#REF!,FALSE),""),"")</f>
        <v/>
      </c>
      <c r="T16" s="10" t="str">
        <f>IF($C16&lt;&gt;"",IFERROR(VLOOKUP($C16,#REF!,#REF!,FALSE),""),"")</f>
        <v/>
      </c>
      <c r="U16" s="488" t="str">
        <f>IF($C16&lt;&gt;"",IFERROR(VLOOKUP($C16,#REF!,#REF!,FALSE),""),"")</f>
        <v/>
      </c>
      <c r="V16" s="488" t="str">
        <f>IF($C16&lt;&gt;"",IFERROR(VLOOKUP($C16,#REF!,#REF!,FALSE),""),"")</f>
        <v/>
      </c>
      <c r="W16" s="10" t="str">
        <f>IF($C16&lt;&gt;"",IFERROR(VLOOKUP($C16,#REF!,#REF!,FALSE),""),"")</f>
        <v/>
      </c>
      <c r="X16" s="412" t="str">
        <f>IF($C16&lt;&gt;"",IFERROR(VLOOKUP($C16,#REF!,#REF!,FALSE),""),"")</f>
        <v/>
      </c>
      <c r="Y16" s="488" t="str">
        <f>IF($C16&lt;&gt;"",IFERROR(VLOOKUP($C16,#REF!,#REF!,FALSE),""),"")</f>
        <v/>
      </c>
      <c r="Z16" s="10" t="str">
        <f>IF($C16&lt;&gt;"",IFERROR(VLOOKUP($C16,#REF!,#REF!,FALSE),""),"")</f>
        <v/>
      </c>
      <c r="AA16" s="412" t="str">
        <f>IF($C16&lt;&gt;"",IFERROR(VLOOKUP($C16,#REF!,#REF!,FALSE),""),"")</f>
        <v/>
      </c>
      <c r="AB16" s="486" t="str">
        <f>IF($C16&lt;&gt;"",IFERROR(VLOOKUP($C16,#REF!,#REF!,FALSE),""),"")</f>
        <v/>
      </c>
      <c r="AC16" s="10" t="str">
        <f>IF($C16&lt;&gt;"",IFERROR(VLOOKUP($C16,#REF!,#REF!,FALSE),""),"")</f>
        <v/>
      </c>
      <c r="AD16" s="488" t="str">
        <f>IF($C16&lt;&gt;"",IFERROR(VLOOKUP($C16,#REF!,#REF!,FALSE),""),"")</f>
        <v/>
      </c>
      <c r="AE16" s="488"/>
      <c r="AF16" s="10" t="str">
        <f>IF($C16&lt;&gt;"",IFERROR(VLOOKUP($C16,#REF!,#REF!,FALSE),""),"")</f>
        <v/>
      </c>
      <c r="AG16" s="412" t="str">
        <f>IF($C16&lt;&gt;"",IFERROR(VLOOKUP($C16,#REF!,#REF!,FALSE),""),"")</f>
        <v/>
      </c>
      <c r="AH16" s="486" t="str">
        <f>IF($C16&lt;&gt;"",IFERROR(VLOOKUP($C16,#REF!,#REF!,FALSE),""),"")</f>
        <v/>
      </c>
      <c r="AI16" s="10" t="str">
        <f>IF($C16&lt;&gt;"",IFERROR(VLOOKUP($C16,#REF!,#REF!,FALSE),""),"")</f>
        <v/>
      </c>
      <c r="AJ16" s="613" t="str">
        <f>IF($C16&lt;&gt;"",IFERROR(VLOOKUP($C16,#REF!,#REF!,FALSE),""),"")</f>
        <v/>
      </c>
      <c r="AK16" s="615" t="str">
        <f>IF($C16&lt;&gt;"",IFERROR(VLOOKUP($C16,#REF!,#REF!,FALSE),""),"")</f>
        <v/>
      </c>
      <c r="AL16" s="615"/>
      <c r="AM16" s="412" t="str">
        <f>IF($C16&lt;&gt;"",IFERROR(VLOOKUP($C16,#REF!,#REF!,FALSE),""),"")</f>
        <v/>
      </c>
      <c r="AN16" s="412" t="str">
        <f>IF($C16&lt;&gt;"",IFERROR(VLOOKUP($C16,#REF!,#REF!,FALSE),""),"")</f>
        <v/>
      </c>
      <c r="AO16" s="616" t="str">
        <f>IF($C16&lt;&gt;"",IFERROR(VLOOKUP($C16,#REF!,#REF!,FALSE),""),"")</f>
        <v/>
      </c>
      <c r="AP16" s="412" t="str">
        <f>IF($C16&lt;&gt;"",IFERROR(VLOOKUP($C16,#REF!,#REF!,FALSE),""),"")</f>
        <v/>
      </c>
      <c r="AQ16" s="412" t="str">
        <f>IF($C16&lt;&gt;"",IFERROR(VLOOKUP($C16,#REF!,#REF!,FALSE),""),"")</f>
        <v/>
      </c>
      <c r="AR16" s="615" t="str">
        <f>IF($C16&lt;&gt;"",IFERROR(VLOOKUP($C16,#REF!,#REF!,FALSE),""),"")</f>
        <v/>
      </c>
      <c r="AS16" s="615"/>
      <c r="AT16" s="412" t="str">
        <f>IF($C16&lt;&gt;"",IFERROR(VLOOKUP($C16,#REF!,#REF!,FALSE),""),"")</f>
        <v/>
      </c>
      <c r="AU16" s="412" t="str">
        <f>IF($C16&lt;&gt;"",IFERROR(VLOOKUP($C16,#REF!,#REF!,FALSE),""),"")</f>
        <v/>
      </c>
    </row>
    <row r="17" spans="1:47" x14ac:dyDescent="0.45">
      <c r="A17" t="s">
        <v>468</v>
      </c>
      <c r="B17" t="s">
        <v>302</v>
      </c>
      <c r="C17" t="str">
        <f>A17&amp;B17</f>
        <v>f01_selective schools</v>
      </c>
      <c r="D17" s="73"/>
      <c r="E17" s="74" t="s">
        <v>42</v>
      </c>
      <c r="F17" s="2">
        <f>VLOOKUP($B17,SQL_1c_instnum!$B:$C,2,FALSE)</f>
        <v>163</v>
      </c>
      <c r="G17" s="2"/>
      <c r="H17" s="412" t="str">
        <f>IF($C17&lt;&gt;"",IFERROR(VLOOKUP($C17,#REF!,#REF!,FALSE),""),"")</f>
        <v/>
      </c>
      <c r="I17" s="486" t="str">
        <f>IF($C17&lt;&gt;"",IFERROR(VLOOKUP($C17,#REF!,#REF!,FALSE),""),"")</f>
        <v/>
      </c>
      <c r="J17" s="488" t="str">
        <f>IF($C17&lt;&gt;"",IFERROR(VLOOKUP($C17,#REF!,#REF!,FALSE),""),"")</f>
        <v/>
      </c>
      <c r="K17" s="488"/>
      <c r="L17" s="10" t="str">
        <f>IF($C17&lt;&gt;"",IFERROR(VLOOKUP($C17,#REF!,#REF!,FALSE),""),"")</f>
        <v/>
      </c>
      <c r="M17" s="412" t="str">
        <f>IF($C17&lt;&gt;"",IFERROR(VLOOKUP($C17,#REF!,#REF!,FALSE),""),"")</f>
        <v/>
      </c>
      <c r="N17" s="486" t="str">
        <f>IF($C17&lt;&gt;"",IFERROR(VLOOKUP($C17,#REF!,#REF!,FALSE),""),"")</f>
        <v/>
      </c>
      <c r="O17" s="10" t="str">
        <f>IF($C17&lt;&gt;"",IFERROR(VLOOKUP($C17,#REF!,#REF!,FALSE),""),"")</f>
        <v/>
      </c>
      <c r="P17" s="488" t="str">
        <f>IF($C17&lt;&gt;"",IFERROR(VLOOKUP($C17,#REF!,#REF!,FALSE),""),"")</f>
        <v/>
      </c>
      <c r="Q17" s="10" t="str">
        <f>IF($C17&lt;&gt;"",IFERROR(VLOOKUP($C17,#REF!,#REF!,FALSE),""),"")</f>
        <v/>
      </c>
      <c r="R17" s="412" t="str">
        <f>IF($C17&lt;&gt;"",IFERROR(VLOOKUP($C17,#REF!,#REF!,FALSE),""),"")</f>
        <v/>
      </c>
      <c r="S17" s="486" t="str">
        <f>IF($C17&lt;&gt;"",IFERROR(VLOOKUP($C17,#REF!,#REF!,FALSE),""),"")</f>
        <v/>
      </c>
      <c r="T17" s="10" t="str">
        <f>IF($C17&lt;&gt;"",IFERROR(VLOOKUP($C17,#REF!,#REF!,FALSE),""),"")</f>
        <v/>
      </c>
      <c r="U17" s="488" t="str">
        <f>IF($C17&lt;&gt;"",IFERROR(VLOOKUP($C17,#REF!,#REF!,FALSE),""),"")</f>
        <v/>
      </c>
      <c r="V17" s="488" t="str">
        <f>IF($C17&lt;&gt;"",IFERROR(VLOOKUP($C17,#REF!,#REF!,FALSE),""),"")</f>
        <v/>
      </c>
      <c r="W17" s="10" t="str">
        <f>IF($C17&lt;&gt;"",IFERROR(VLOOKUP($C17,#REF!,#REF!,FALSE),""),"")</f>
        <v/>
      </c>
      <c r="X17" s="412" t="str">
        <f>IF($C17&lt;&gt;"",IFERROR(VLOOKUP($C17,#REF!,#REF!,FALSE),""),"")</f>
        <v/>
      </c>
      <c r="Y17" s="488" t="str">
        <f>IF($C17&lt;&gt;"",IFERROR(VLOOKUP($C17,#REF!,#REF!,FALSE),""),"")</f>
        <v/>
      </c>
      <c r="Z17" s="10" t="str">
        <f>IF($C17&lt;&gt;"",IFERROR(VLOOKUP($C17,#REF!,#REF!,FALSE),""),"")</f>
        <v/>
      </c>
      <c r="AA17" s="412" t="str">
        <f>IF($C17&lt;&gt;"",IFERROR(VLOOKUP($C17,#REF!,#REF!,FALSE),""),"")</f>
        <v/>
      </c>
      <c r="AB17" s="486" t="str">
        <f>IF($C17&lt;&gt;"",IFERROR(VLOOKUP($C17,#REF!,#REF!,FALSE),""),"")</f>
        <v/>
      </c>
      <c r="AC17" s="10" t="str">
        <f>IF($C17&lt;&gt;"",IFERROR(VLOOKUP($C17,#REF!,#REF!,FALSE),""),"")</f>
        <v/>
      </c>
      <c r="AD17" s="488" t="str">
        <f>IF($C17&lt;&gt;"",IFERROR(VLOOKUP($C17,#REF!,#REF!,FALSE),""),"")</f>
        <v/>
      </c>
      <c r="AE17" s="488"/>
      <c r="AF17" s="10" t="str">
        <f>IF($C17&lt;&gt;"",IFERROR(VLOOKUP($C17,#REF!,#REF!,FALSE),""),"")</f>
        <v/>
      </c>
      <c r="AG17" s="412" t="str">
        <f>IF($C17&lt;&gt;"",IFERROR(VLOOKUP($C17,#REF!,#REF!,FALSE),""),"")</f>
        <v/>
      </c>
      <c r="AH17" s="486" t="str">
        <f>IF($C17&lt;&gt;"",IFERROR(VLOOKUP($C17,#REF!,#REF!,FALSE),""),"")</f>
        <v/>
      </c>
      <c r="AI17" s="10" t="str">
        <f>IF($C17&lt;&gt;"",IFERROR(VLOOKUP($C17,#REF!,#REF!,FALSE),""),"")</f>
        <v/>
      </c>
      <c r="AJ17" s="613" t="str">
        <f>IF($C17&lt;&gt;"",IFERROR(VLOOKUP($C17,#REF!,#REF!,FALSE),""),"")</f>
        <v/>
      </c>
      <c r="AK17" s="615" t="str">
        <f>IF($C17&lt;&gt;"",IFERROR(VLOOKUP($C17,#REF!,#REF!,FALSE),""),"")</f>
        <v/>
      </c>
      <c r="AL17" s="615"/>
      <c r="AM17" s="412" t="str">
        <f>IF($C17&lt;&gt;"",IFERROR(VLOOKUP($C17,#REF!,#REF!,FALSE),""),"")</f>
        <v/>
      </c>
      <c r="AN17" s="412" t="str">
        <f>IF($C17&lt;&gt;"",IFERROR(VLOOKUP($C17,#REF!,#REF!,FALSE),""),"")</f>
        <v/>
      </c>
      <c r="AO17" s="616" t="str">
        <f>IF($C17&lt;&gt;"",IFERROR(VLOOKUP($C17,#REF!,#REF!,FALSE),""),"")</f>
        <v/>
      </c>
      <c r="AP17" s="412" t="str">
        <f>IF($C17&lt;&gt;"",IFERROR(VLOOKUP($C17,#REF!,#REF!,FALSE),""),"")</f>
        <v/>
      </c>
      <c r="AQ17" s="412" t="str">
        <f>IF($C17&lt;&gt;"",IFERROR(VLOOKUP($C17,#REF!,#REF!,FALSE),""),"")</f>
        <v/>
      </c>
      <c r="AR17" s="615" t="str">
        <f>IF($C17&lt;&gt;"",IFERROR(VLOOKUP($C17,#REF!,#REF!,FALSE),""),"")</f>
        <v/>
      </c>
      <c r="AS17" s="615"/>
      <c r="AT17" s="412" t="str">
        <f>IF($C17&lt;&gt;"",IFERROR(VLOOKUP($C17,#REF!,#REF!,FALSE),""),"")</f>
        <v/>
      </c>
      <c r="AU17" s="412" t="str">
        <f>IF($C17&lt;&gt;"",IFERROR(VLOOKUP($C17,#REF!,#REF!,FALSE),""),"")</f>
        <v/>
      </c>
    </row>
    <row r="18" spans="1:47" x14ac:dyDescent="0.45">
      <c r="A18" t="s">
        <v>468</v>
      </c>
      <c r="B18" t="s">
        <v>305</v>
      </c>
      <c r="C18" t="str">
        <f>A18&amp;B18</f>
        <v>f02_Non-selective schools in highly selective areas</v>
      </c>
      <c r="D18" s="73"/>
      <c r="E18" s="74" t="s">
        <v>43</v>
      </c>
      <c r="F18" s="2">
        <f>VLOOKUP($B18,SQL_1c_instnum!$B:$C,2,FALSE)</f>
        <v>176</v>
      </c>
      <c r="G18" s="2"/>
      <c r="H18" s="412" t="str">
        <f>IF($C18&lt;&gt;"",IFERROR(VLOOKUP($C18,#REF!,#REF!,FALSE),""),"")</f>
        <v/>
      </c>
      <c r="I18" s="486" t="str">
        <f>IF($C18&lt;&gt;"",IFERROR(VLOOKUP($C18,#REF!,#REF!,FALSE),""),"")</f>
        <v/>
      </c>
      <c r="J18" s="488" t="str">
        <f>IF($C18&lt;&gt;"",IFERROR(VLOOKUP($C18,#REF!,#REF!,FALSE),""),"")</f>
        <v/>
      </c>
      <c r="K18" s="488"/>
      <c r="L18" s="10" t="str">
        <f>IF($C18&lt;&gt;"",IFERROR(VLOOKUP($C18,#REF!,#REF!,FALSE),""),"")</f>
        <v/>
      </c>
      <c r="M18" s="412" t="str">
        <f>IF($C18&lt;&gt;"",IFERROR(VLOOKUP($C18,#REF!,#REF!,FALSE),""),"")</f>
        <v/>
      </c>
      <c r="N18" s="486" t="str">
        <f>IF($C18&lt;&gt;"",IFERROR(VLOOKUP($C18,#REF!,#REF!,FALSE),""),"")</f>
        <v/>
      </c>
      <c r="O18" s="10" t="str">
        <f>IF($C18&lt;&gt;"",IFERROR(VLOOKUP($C18,#REF!,#REF!,FALSE),""),"")</f>
        <v/>
      </c>
      <c r="P18" s="488" t="str">
        <f>IF($C18&lt;&gt;"",IFERROR(VLOOKUP($C18,#REF!,#REF!,FALSE),""),"")</f>
        <v/>
      </c>
      <c r="Q18" s="10" t="str">
        <f>IF($C18&lt;&gt;"",IFERROR(VLOOKUP($C18,#REF!,#REF!,FALSE),""),"")</f>
        <v/>
      </c>
      <c r="R18" s="412" t="str">
        <f>IF($C18&lt;&gt;"",IFERROR(VLOOKUP($C18,#REF!,#REF!,FALSE),""),"")</f>
        <v/>
      </c>
      <c r="S18" s="486" t="str">
        <f>IF($C18&lt;&gt;"",IFERROR(VLOOKUP($C18,#REF!,#REF!,FALSE),""),"")</f>
        <v/>
      </c>
      <c r="T18" s="10" t="str">
        <f>IF($C18&lt;&gt;"",IFERROR(VLOOKUP($C18,#REF!,#REF!,FALSE),""),"")</f>
        <v/>
      </c>
      <c r="U18" s="488" t="str">
        <f>IF($C18&lt;&gt;"",IFERROR(VLOOKUP($C18,#REF!,#REF!,FALSE),""),"")</f>
        <v/>
      </c>
      <c r="V18" s="488" t="str">
        <f>IF($C18&lt;&gt;"",IFERROR(VLOOKUP($C18,#REF!,#REF!,FALSE),""),"")</f>
        <v/>
      </c>
      <c r="W18" s="10" t="str">
        <f>IF($C18&lt;&gt;"",IFERROR(VLOOKUP($C18,#REF!,#REF!,FALSE),""),"")</f>
        <v/>
      </c>
      <c r="X18" s="412" t="str">
        <f>IF($C18&lt;&gt;"",IFERROR(VLOOKUP($C18,#REF!,#REF!,FALSE),""),"")</f>
        <v/>
      </c>
      <c r="Y18" s="488" t="str">
        <f>IF($C18&lt;&gt;"",IFERROR(VLOOKUP($C18,#REF!,#REF!,FALSE),""),"")</f>
        <v/>
      </c>
      <c r="Z18" s="10" t="str">
        <f>IF($C18&lt;&gt;"",IFERROR(VLOOKUP($C18,#REF!,#REF!,FALSE),""),"")</f>
        <v/>
      </c>
      <c r="AA18" s="412" t="str">
        <f>IF($C18&lt;&gt;"",IFERROR(VLOOKUP($C18,#REF!,#REF!,FALSE),""),"")</f>
        <v/>
      </c>
      <c r="AB18" s="486" t="str">
        <f>IF($C18&lt;&gt;"",IFERROR(VLOOKUP($C18,#REF!,#REF!,FALSE),""),"")</f>
        <v/>
      </c>
      <c r="AC18" s="10" t="str">
        <f>IF($C18&lt;&gt;"",IFERROR(VLOOKUP($C18,#REF!,#REF!,FALSE),""),"")</f>
        <v/>
      </c>
      <c r="AD18" s="488" t="str">
        <f>IF($C18&lt;&gt;"",IFERROR(VLOOKUP($C18,#REF!,#REF!,FALSE),""),"")</f>
        <v/>
      </c>
      <c r="AE18" s="488"/>
      <c r="AF18" s="10" t="str">
        <f>IF($C18&lt;&gt;"",IFERROR(VLOOKUP($C18,#REF!,#REF!,FALSE),""),"")</f>
        <v/>
      </c>
      <c r="AG18" s="412" t="str">
        <f>IF($C18&lt;&gt;"",IFERROR(VLOOKUP($C18,#REF!,#REF!,FALSE),""),"")</f>
        <v/>
      </c>
      <c r="AH18" s="486" t="str">
        <f>IF($C18&lt;&gt;"",IFERROR(VLOOKUP($C18,#REF!,#REF!,FALSE),""),"")</f>
        <v/>
      </c>
      <c r="AI18" s="10" t="str">
        <f>IF($C18&lt;&gt;"",IFERROR(VLOOKUP($C18,#REF!,#REF!,FALSE),""),"")</f>
        <v/>
      </c>
      <c r="AJ18" s="613" t="str">
        <f>IF($C18&lt;&gt;"",IFERROR(VLOOKUP($C18,#REF!,#REF!,FALSE),""),"")</f>
        <v/>
      </c>
      <c r="AK18" s="615" t="str">
        <f>IF($C18&lt;&gt;"",IFERROR(VLOOKUP($C18,#REF!,#REF!,FALSE),""),"")</f>
        <v/>
      </c>
      <c r="AL18" s="615"/>
      <c r="AM18" s="412" t="str">
        <f>IF($C18&lt;&gt;"",IFERROR(VLOOKUP($C18,#REF!,#REF!,FALSE),""),"")</f>
        <v/>
      </c>
      <c r="AN18" s="412" t="str">
        <f>IF($C18&lt;&gt;"",IFERROR(VLOOKUP($C18,#REF!,#REF!,FALSE),""),"")</f>
        <v/>
      </c>
      <c r="AO18" s="616" t="str">
        <f>IF($C18&lt;&gt;"",IFERROR(VLOOKUP($C18,#REF!,#REF!,FALSE),""),"")</f>
        <v/>
      </c>
      <c r="AP18" s="412" t="str">
        <f>IF($C18&lt;&gt;"",IFERROR(VLOOKUP($C18,#REF!,#REF!,FALSE),""),"")</f>
        <v/>
      </c>
      <c r="AQ18" s="412" t="str">
        <f>IF($C18&lt;&gt;"",IFERROR(VLOOKUP($C18,#REF!,#REF!,FALSE),""),"")</f>
        <v/>
      </c>
      <c r="AR18" s="615" t="str">
        <f>IF($C18&lt;&gt;"",IFERROR(VLOOKUP($C18,#REF!,#REF!,FALSE),""),"")</f>
        <v/>
      </c>
      <c r="AS18" s="615"/>
      <c r="AT18" s="412" t="str">
        <f>IF($C18&lt;&gt;"",IFERROR(VLOOKUP($C18,#REF!,#REF!,FALSE),""),"")</f>
        <v/>
      </c>
      <c r="AU18" s="412" t="str">
        <f>IF($C18&lt;&gt;"",IFERROR(VLOOKUP($C18,#REF!,#REF!,FALSE),""),"")</f>
        <v/>
      </c>
    </row>
    <row r="19" spans="1:47" x14ac:dyDescent="0.45">
      <c r="A19" t="s">
        <v>468</v>
      </c>
      <c r="B19" t="s">
        <v>307</v>
      </c>
      <c r="C19" t="str">
        <f>A19&amp;B19</f>
        <v>f03_Non-selective schools in other areas (inc. areas with low selection)</v>
      </c>
      <c r="D19" s="73"/>
      <c r="E19" s="75" t="s">
        <v>44</v>
      </c>
      <c r="F19" s="2">
        <f>VLOOKUP($B19,SQL_1c_instnum!$B:$C,2,FALSE)</f>
        <v>1769</v>
      </c>
      <c r="G19" s="2"/>
      <c r="H19" s="412" t="str">
        <f>IF($C19&lt;&gt;"",IFERROR(VLOOKUP($C19,#REF!,#REF!,FALSE),""),"")</f>
        <v/>
      </c>
      <c r="I19" s="486" t="str">
        <f>IF($C19&lt;&gt;"",IFERROR(VLOOKUP($C19,#REF!,#REF!,FALSE),""),"")</f>
        <v/>
      </c>
      <c r="J19" s="488" t="str">
        <f>IF($C19&lt;&gt;"",IFERROR(VLOOKUP($C19,#REF!,#REF!,FALSE),""),"")</f>
        <v/>
      </c>
      <c r="K19" s="488"/>
      <c r="L19" s="10" t="str">
        <f>IF($C19&lt;&gt;"",IFERROR(VLOOKUP($C19,#REF!,#REF!,FALSE),""),"")</f>
        <v/>
      </c>
      <c r="M19" s="412" t="str">
        <f>IF($C19&lt;&gt;"",IFERROR(VLOOKUP($C19,#REF!,#REF!,FALSE),""),"")</f>
        <v/>
      </c>
      <c r="N19" s="486" t="str">
        <f>IF($C19&lt;&gt;"",IFERROR(VLOOKUP($C19,#REF!,#REF!,FALSE),""),"")</f>
        <v/>
      </c>
      <c r="O19" s="10" t="str">
        <f>IF($C19&lt;&gt;"",IFERROR(VLOOKUP($C19,#REF!,#REF!,FALSE),""),"")</f>
        <v/>
      </c>
      <c r="P19" s="488" t="str">
        <f>IF($C19&lt;&gt;"",IFERROR(VLOOKUP($C19,#REF!,#REF!,FALSE),""),"")</f>
        <v/>
      </c>
      <c r="Q19" s="10" t="str">
        <f>IF($C19&lt;&gt;"",IFERROR(VLOOKUP($C19,#REF!,#REF!,FALSE),""),"")</f>
        <v/>
      </c>
      <c r="R19" s="412" t="str">
        <f>IF($C19&lt;&gt;"",IFERROR(VLOOKUP($C19,#REF!,#REF!,FALSE),""),"")</f>
        <v/>
      </c>
      <c r="S19" s="486" t="str">
        <f>IF($C19&lt;&gt;"",IFERROR(VLOOKUP($C19,#REF!,#REF!,FALSE),""),"")</f>
        <v/>
      </c>
      <c r="T19" s="10" t="str">
        <f>IF($C19&lt;&gt;"",IFERROR(VLOOKUP($C19,#REF!,#REF!,FALSE),""),"")</f>
        <v/>
      </c>
      <c r="U19" s="488" t="str">
        <f>IF($C19&lt;&gt;"",IFERROR(VLOOKUP($C19,#REF!,#REF!,FALSE),""),"")</f>
        <v/>
      </c>
      <c r="V19" s="488" t="str">
        <f>IF($C19&lt;&gt;"",IFERROR(VLOOKUP($C19,#REF!,#REF!,FALSE),""),"")</f>
        <v/>
      </c>
      <c r="W19" s="10" t="str">
        <f>IF($C19&lt;&gt;"",IFERROR(VLOOKUP($C19,#REF!,#REF!,FALSE),""),"")</f>
        <v/>
      </c>
      <c r="X19" s="412" t="str">
        <f>IF($C19&lt;&gt;"",IFERROR(VLOOKUP($C19,#REF!,#REF!,FALSE),""),"")</f>
        <v/>
      </c>
      <c r="Y19" s="488" t="str">
        <f>IF($C19&lt;&gt;"",IFERROR(VLOOKUP($C19,#REF!,#REF!,FALSE),""),"")</f>
        <v/>
      </c>
      <c r="Z19" s="10" t="str">
        <f>IF($C19&lt;&gt;"",IFERROR(VLOOKUP($C19,#REF!,#REF!,FALSE),""),"")</f>
        <v/>
      </c>
      <c r="AA19" s="412" t="str">
        <f>IF($C19&lt;&gt;"",IFERROR(VLOOKUP($C19,#REF!,#REF!,FALSE),""),"")</f>
        <v/>
      </c>
      <c r="AB19" s="486" t="str">
        <f>IF($C19&lt;&gt;"",IFERROR(VLOOKUP($C19,#REF!,#REF!,FALSE),""),"")</f>
        <v/>
      </c>
      <c r="AC19" s="10" t="str">
        <f>IF($C19&lt;&gt;"",IFERROR(VLOOKUP($C19,#REF!,#REF!,FALSE),""),"")</f>
        <v/>
      </c>
      <c r="AD19" s="488" t="str">
        <f>IF($C19&lt;&gt;"",IFERROR(VLOOKUP($C19,#REF!,#REF!,FALSE),""),"")</f>
        <v/>
      </c>
      <c r="AE19" s="488"/>
      <c r="AF19" s="10" t="str">
        <f>IF($C19&lt;&gt;"",IFERROR(VLOOKUP($C19,#REF!,#REF!,FALSE),""),"")</f>
        <v/>
      </c>
      <c r="AG19" s="412" t="str">
        <f>IF($C19&lt;&gt;"",IFERROR(VLOOKUP($C19,#REF!,#REF!,FALSE),""),"")</f>
        <v/>
      </c>
      <c r="AH19" s="486" t="str">
        <f>IF($C19&lt;&gt;"",IFERROR(VLOOKUP($C19,#REF!,#REF!,FALSE),""),"")</f>
        <v/>
      </c>
      <c r="AI19" s="10" t="str">
        <f>IF($C19&lt;&gt;"",IFERROR(VLOOKUP($C19,#REF!,#REF!,FALSE),""),"")</f>
        <v/>
      </c>
      <c r="AJ19" s="613" t="str">
        <f>IF($C19&lt;&gt;"",IFERROR(VLOOKUP($C19,#REF!,#REF!,FALSE),""),"")</f>
        <v/>
      </c>
      <c r="AK19" s="615" t="str">
        <f>IF($C19&lt;&gt;"",IFERROR(VLOOKUP($C19,#REF!,#REF!,FALSE),""),"")</f>
        <v/>
      </c>
      <c r="AL19" s="615"/>
      <c r="AM19" s="412" t="str">
        <f>IF($C19&lt;&gt;"",IFERROR(VLOOKUP($C19,#REF!,#REF!,FALSE),""),"")</f>
        <v/>
      </c>
      <c r="AN19" s="412" t="str">
        <f>IF($C19&lt;&gt;"",IFERROR(VLOOKUP($C19,#REF!,#REF!,FALSE),""),"")</f>
        <v/>
      </c>
      <c r="AO19" s="616" t="str">
        <f>IF($C19&lt;&gt;"",IFERROR(VLOOKUP($C19,#REF!,#REF!,FALSE),""),"")</f>
        <v/>
      </c>
      <c r="AP19" s="412" t="str">
        <f>IF($C19&lt;&gt;"",IFERROR(VLOOKUP($C19,#REF!,#REF!,FALSE),""),"")</f>
        <v/>
      </c>
      <c r="AQ19" s="412" t="str">
        <f>IF($C19&lt;&gt;"",IFERROR(VLOOKUP($C19,#REF!,#REF!,FALSE),""),"")</f>
        <v/>
      </c>
      <c r="AR19" s="615" t="str">
        <f>IF($C19&lt;&gt;"",IFERROR(VLOOKUP($C19,#REF!,#REF!,FALSE),""),"")</f>
        <v/>
      </c>
      <c r="AS19" s="615"/>
      <c r="AT19" s="412" t="str">
        <f>IF($C19&lt;&gt;"",IFERROR(VLOOKUP($C19,#REF!,#REF!,FALSE),""),"")</f>
        <v/>
      </c>
      <c r="AU19" s="412" t="str">
        <f>IF($C19&lt;&gt;"",IFERROR(VLOOKUP($C19,#REF!,#REF!,FALSE),""),"")</f>
        <v/>
      </c>
    </row>
    <row r="20" spans="1:47" x14ac:dyDescent="0.45">
      <c r="D20" s="73"/>
      <c r="E20" s="75"/>
      <c r="F20" s="2"/>
      <c r="G20" s="2"/>
      <c r="H20" s="412" t="str">
        <f>IF($C20&lt;&gt;"",IFERROR(VLOOKUP($C20,#REF!,#REF!,FALSE),""),"")</f>
        <v/>
      </c>
      <c r="I20" s="486" t="str">
        <f>IF($C20&lt;&gt;"",IFERROR(VLOOKUP($C20,#REF!,#REF!,FALSE),""),"")</f>
        <v/>
      </c>
      <c r="J20" s="488" t="str">
        <f>IF($C20&lt;&gt;"",IFERROR(VLOOKUP($C20,#REF!,#REF!,FALSE),""),"")</f>
        <v/>
      </c>
      <c r="K20" s="488"/>
      <c r="L20" s="10" t="str">
        <f>IF($C20&lt;&gt;"",IFERROR(VLOOKUP($C20,#REF!,#REF!,FALSE),""),"")</f>
        <v/>
      </c>
      <c r="M20" s="412" t="str">
        <f>IF($C20&lt;&gt;"",IFERROR(VLOOKUP($C20,#REF!,#REF!,FALSE),""),"")</f>
        <v/>
      </c>
      <c r="N20" s="486" t="str">
        <f>IF($C20&lt;&gt;"",IFERROR(VLOOKUP($C20,#REF!,#REF!,FALSE),""),"")</f>
        <v/>
      </c>
      <c r="O20" s="10" t="str">
        <f>IF($C20&lt;&gt;"",IFERROR(VLOOKUP($C20,#REF!,#REF!,FALSE),""),"")</f>
        <v/>
      </c>
      <c r="P20" s="488" t="str">
        <f>IF($C20&lt;&gt;"",IFERROR(VLOOKUP($C20,#REF!,#REF!,FALSE),""),"")</f>
        <v/>
      </c>
      <c r="Q20" s="10" t="str">
        <f>IF($C20&lt;&gt;"",IFERROR(VLOOKUP($C20,#REF!,#REF!,FALSE),""),"")</f>
        <v/>
      </c>
      <c r="R20" s="412" t="str">
        <f>IF($C20&lt;&gt;"",IFERROR(VLOOKUP($C20,#REF!,#REF!,FALSE),""),"")</f>
        <v/>
      </c>
      <c r="S20" s="486" t="str">
        <f>IF($C20&lt;&gt;"",IFERROR(VLOOKUP($C20,#REF!,#REF!,FALSE),""),"")</f>
        <v/>
      </c>
      <c r="T20" s="10" t="str">
        <f>IF($C20&lt;&gt;"",IFERROR(VLOOKUP($C20,#REF!,#REF!,FALSE),""),"")</f>
        <v/>
      </c>
      <c r="U20" s="488" t="str">
        <f>IF($C20&lt;&gt;"",IFERROR(VLOOKUP($C20,#REF!,#REF!,FALSE),""),"")</f>
        <v/>
      </c>
      <c r="V20" s="488" t="str">
        <f>IF($C20&lt;&gt;"",IFERROR(VLOOKUP($C20,#REF!,#REF!,FALSE),""),"")</f>
        <v/>
      </c>
      <c r="W20" s="10" t="str">
        <f>IF($C20&lt;&gt;"",IFERROR(VLOOKUP($C20,#REF!,#REF!,FALSE),""),"")</f>
        <v/>
      </c>
      <c r="X20" s="412" t="str">
        <f>IF($C20&lt;&gt;"",IFERROR(VLOOKUP($C20,#REF!,#REF!,FALSE),""),"")</f>
        <v/>
      </c>
      <c r="Y20" s="488" t="str">
        <f>IF($C20&lt;&gt;"",IFERROR(VLOOKUP($C20,#REF!,#REF!,FALSE),""),"")</f>
        <v/>
      </c>
      <c r="Z20" s="10" t="str">
        <f>IF($C20&lt;&gt;"",IFERROR(VLOOKUP($C20,#REF!,#REF!,FALSE),""),"")</f>
        <v/>
      </c>
      <c r="AA20" s="412" t="str">
        <f>IF($C20&lt;&gt;"",IFERROR(VLOOKUP($C20,#REF!,#REF!,FALSE),""),"")</f>
        <v/>
      </c>
      <c r="AB20" s="486" t="str">
        <f>IF($C20&lt;&gt;"",IFERROR(VLOOKUP($C20,#REF!,#REF!,FALSE),""),"")</f>
        <v/>
      </c>
      <c r="AC20" s="10" t="str">
        <f>IF($C20&lt;&gt;"",IFERROR(VLOOKUP($C20,#REF!,#REF!,FALSE),""),"")</f>
        <v/>
      </c>
      <c r="AD20" s="488" t="str">
        <f>IF($C20&lt;&gt;"",IFERROR(VLOOKUP($C20,#REF!,#REF!,FALSE),""),"")</f>
        <v/>
      </c>
      <c r="AE20" s="488"/>
      <c r="AF20" s="10" t="str">
        <f>IF($C20&lt;&gt;"",IFERROR(VLOOKUP($C20,#REF!,#REF!,FALSE),""),"")</f>
        <v/>
      </c>
      <c r="AG20" s="412" t="str">
        <f>IF($C20&lt;&gt;"",IFERROR(VLOOKUP($C20,#REF!,#REF!,FALSE),""),"")</f>
        <v/>
      </c>
      <c r="AH20" s="486" t="str">
        <f>IF($C20&lt;&gt;"",IFERROR(VLOOKUP($C20,#REF!,#REF!,FALSE),""),"")</f>
        <v/>
      </c>
      <c r="AI20" s="10" t="str">
        <f>IF($C20&lt;&gt;"",IFERROR(VLOOKUP($C20,#REF!,#REF!,FALSE),""),"")</f>
        <v/>
      </c>
      <c r="AJ20" s="613" t="str">
        <f>IF($C20&lt;&gt;"",IFERROR(VLOOKUP($C20,#REF!,#REF!,FALSE),""),"")</f>
        <v/>
      </c>
      <c r="AK20" s="615" t="str">
        <f>IF($C20&lt;&gt;"",IFERROR(VLOOKUP($C20,#REF!,#REF!,FALSE),""),"")</f>
        <v/>
      </c>
      <c r="AL20" s="615"/>
      <c r="AM20" s="412" t="str">
        <f>IF($C20&lt;&gt;"",IFERROR(VLOOKUP($C20,#REF!,#REF!,FALSE),""),"")</f>
        <v/>
      </c>
      <c r="AN20" s="412" t="str">
        <f>IF($C20&lt;&gt;"",IFERROR(VLOOKUP($C20,#REF!,#REF!,FALSE),""),"")</f>
        <v/>
      </c>
      <c r="AO20" s="616" t="str">
        <f>IF($C20&lt;&gt;"",IFERROR(VLOOKUP($C20,#REF!,#REF!,FALSE),""),"")</f>
        <v/>
      </c>
      <c r="AP20" s="412" t="str">
        <f>IF($C20&lt;&gt;"",IFERROR(VLOOKUP($C20,#REF!,#REF!,FALSE),""),"")</f>
        <v/>
      </c>
      <c r="AQ20" s="412" t="str">
        <f>IF($C20&lt;&gt;"",IFERROR(VLOOKUP($C20,#REF!,#REF!,FALSE),""),"")</f>
        <v/>
      </c>
      <c r="AR20" s="615" t="str">
        <f>IF($C20&lt;&gt;"",IFERROR(VLOOKUP($C20,#REF!,#REF!,FALSE),""),"")</f>
        <v/>
      </c>
      <c r="AS20" s="615"/>
      <c r="AT20" s="412" t="str">
        <f>IF($C20&lt;&gt;"",IFERROR(VLOOKUP($C20,#REF!,#REF!,FALSE),""),"")</f>
        <v/>
      </c>
      <c r="AU20" s="412" t="str">
        <f>IF($C20&lt;&gt;"",IFERROR(VLOOKUP($C20,#REF!,#REF!,FALSE),""),"")</f>
        <v/>
      </c>
    </row>
    <row r="21" spans="1:47" x14ac:dyDescent="0.45">
      <c r="A21" t="s">
        <v>311</v>
      </c>
      <c r="B21" t="s">
        <v>299</v>
      </c>
      <c r="C21" t="str">
        <f>A21&amp;B21</f>
        <v>M00_All state_funded schools</v>
      </c>
      <c r="D21" s="32" t="s">
        <v>227</v>
      </c>
      <c r="E21" s="32"/>
      <c r="F21" s="2">
        <f>VLOOKUP($B21,SQL_1c_instnum!$B:$C,2,FALSE)</f>
        <v>2159</v>
      </c>
      <c r="G21" s="2"/>
      <c r="H21" s="412" t="str">
        <f>IF($C21&lt;&gt;"",IFERROR(VLOOKUP($C21,#REF!,#REF!,FALSE),""),"")</f>
        <v/>
      </c>
      <c r="I21" s="486" t="str">
        <f>IF($C21&lt;&gt;"",IFERROR(VLOOKUP($C21,#REF!,#REF!,FALSE),""),"")</f>
        <v/>
      </c>
      <c r="J21" s="488" t="str">
        <f>IF($C21&lt;&gt;"",IFERROR(VLOOKUP($C21,#REF!,#REF!,FALSE),""),"")</f>
        <v/>
      </c>
      <c r="K21" s="488"/>
      <c r="L21" s="10" t="str">
        <f>IF($C21&lt;&gt;"",IFERROR(VLOOKUP($C21,#REF!,#REF!,FALSE),""),"")</f>
        <v/>
      </c>
      <c r="M21" s="412" t="str">
        <f>IF($C21&lt;&gt;"",IFERROR(VLOOKUP($C21,#REF!,#REF!,FALSE),""),"")</f>
        <v/>
      </c>
      <c r="N21" s="486" t="str">
        <f>IF($C21&lt;&gt;"",IFERROR(VLOOKUP($C21,#REF!,#REF!,FALSE),""),"")</f>
        <v/>
      </c>
      <c r="O21" s="10" t="str">
        <f>IF($C21&lt;&gt;"",IFERROR(VLOOKUP($C21,#REF!,#REF!,FALSE),""),"")</f>
        <v/>
      </c>
      <c r="P21" s="488" t="str">
        <f>IF($C21&lt;&gt;"",IFERROR(VLOOKUP($C21,#REF!,#REF!,FALSE),""),"")</f>
        <v/>
      </c>
      <c r="Q21" s="10" t="str">
        <f>IF($C21&lt;&gt;"",IFERROR(VLOOKUP($C21,#REF!,#REF!,FALSE),""),"")</f>
        <v/>
      </c>
      <c r="R21" s="412" t="str">
        <f>IF($C21&lt;&gt;"",IFERROR(VLOOKUP($C21,#REF!,#REF!,FALSE),""),"")</f>
        <v/>
      </c>
      <c r="S21" s="486" t="str">
        <f>IF($C21&lt;&gt;"",IFERROR(VLOOKUP($C21,#REF!,#REF!,FALSE),""),"")</f>
        <v/>
      </c>
      <c r="T21" s="10" t="str">
        <f>IF($C21&lt;&gt;"",IFERROR(VLOOKUP($C21,#REF!,#REF!,FALSE),""),"")</f>
        <v/>
      </c>
      <c r="U21" s="488" t="str">
        <f>IF($C21&lt;&gt;"",IFERROR(VLOOKUP($C21,#REF!,#REF!,FALSE),""),"")</f>
        <v/>
      </c>
      <c r="V21" s="488" t="str">
        <f>IF($C21&lt;&gt;"",IFERROR(VLOOKUP($C21,#REF!,#REF!,FALSE),""),"")</f>
        <v/>
      </c>
      <c r="W21" s="10" t="str">
        <f>IF($C21&lt;&gt;"",IFERROR(VLOOKUP($C21,#REF!,#REF!,FALSE),""),"")</f>
        <v/>
      </c>
      <c r="X21" s="412" t="str">
        <f>IF($C21&lt;&gt;"",IFERROR(VLOOKUP($C21,#REF!,#REF!,FALSE),""),"")</f>
        <v/>
      </c>
      <c r="Y21" s="488" t="str">
        <f>IF($C21&lt;&gt;"",IFERROR(VLOOKUP($C21,#REF!,#REF!,FALSE),""),"")</f>
        <v/>
      </c>
      <c r="Z21" s="10" t="str">
        <f>IF($C21&lt;&gt;"",IFERROR(VLOOKUP($C21,#REF!,#REF!,FALSE),""),"")</f>
        <v/>
      </c>
      <c r="AA21" s="412" t="str">
        <f>IF($C21&lt;&gt;"",IFERROR(VLOOKUP($C21,#REF!,#REF!,FALSE),""),"")</f>
        <v/>
      </c>
      <c r="AB21" s="486" t="str">
        <f>IF($C21&lt;&gt;"",IFERROR(VLOOKUP($C21,#REF!,#REF!,FALSE),""),"")</f>
        <v/>
      </c>
      <c r="AC21" s="10" t="str">
        <f>IF($C21&lt;&gt;"",IFERROR(VLOOKUP($C21,#REF!,#REF!,FALSE),""),"")</f>
        <v/>
      </c>
      <c r="AD21" s="488" t="str">
        <f>IF($C21&lt;&gt;"",IFERROR(VLOOKUP($C21,#REF!,#REF!,FALSE),""),"")</f>
        <v/>
      </c>
      <c r="AE21" s="488"/>
      <c r="AF21" s="10" t="str">
        <f>IF($C21&lt;&gt;"",IFERROR(VLOOKUP($C21,#REF!,#REF!,FALSE),""),"")</f>
        <v/>
      </c>
      <c r="AG21" s="412" t="str">
        <f>IF($C21&lt;&gt;"",IFERROR(VLOOKUP($C21,#REF!,#REF!,FALSE),""),"")</f>
        <v/>
      </c>
      <c r="AH21" s="486" t="str">
        <f>IF($C21&lt;&gt;"",IFERROR(VLOOKUP($C21,#REF!,#REF!,FALSE),""),"")</f>
        <v/>
      </c>
      <c r="AI21" s="10" t="str">
        <f>IF($C21&lt;&gt;"",IFERROR(VLOOKUP($C21,#REF!,#REF!,FALSE),""),"")</f>
        <v/>
      </c>
      <c r="AJ21" s="613" t="str">
        <f>IF($C21&lt;&gt;"",IFERROR(VLOOKUP($C21,#REF!,#REF!,FALSE),""),"")</f>
        <v/>
      </c>
      <c r="AK21" s="615" t="str">
        <f>IF($C21&lt;&gt;"",IFERROR(VLOOKUP($C21,#REF!,#REF!,FALSE),""),"")</f>
        <v/>
      </c>
      <c r="AL21" s="615"/>
      <c r="AM21" s="412" t="str">
        <f>IF($C21&lt;&gt;"",IFERROR(VLOOKUP($C21,#REF!,#REF!,FALSE),""),"")</f>
        <v/>
      </c>
      <c r="AN21" s="412" t="str">
        <f>IF($C21&lt;&gt;"",IFERROR(VLOOKUP($C21,#REF!,#REF!,FALSE),""),"")</f>
        <v/>
      </c>
      <c r="AO21" s="616" t="str">
        <f>IF($C21&lt;&gt;"",IFERROR(VLOOKUP($C21,#REF!,#REF!,FALSE),""),"")</f>
        <v/>
      </c>
      <c r="AP21" s="412" t="str">
        <f>IF($C21&lt;&gt;"",IFERROR(VLOOKUP($C21,#REF!,#REF!,FALSE),""),"")</f>
        <v/>
      </c>
      <c r="AQ21" s="412" t="str">
        <f>IF($C21&lt;&gt;"",IFERROR(VLOOKUP($C21,#REF!,#REF!,FALSE),""),"")</f>
        <v/>
      </c>
      <c r="AR21" s="615" t="str">
        <f>IF($C21&lt;&gt;"",IFERROR(VLOOKUP($C21,#REF!,#REF!,FALSE),""),"")</f>
        <v/>
      </c>
      <c r="AS21" s="615"/>
      <c r="AT21" s="412" t="str">
        <f>IF($C21&lt;&gt;"",IFERROR(VLOOKUP($C21,#REF!,#REF!,FALSE),""),"")</f>
        <v/>
      </c>
      <c r="AU21" s="412" t="str">
        <f>IF($C21&lt;&gt;"",IFERROR(VLOOKUP($C21,#REF!,#REF!,FALSE),""),"")</f>
        <v/>
      </c>
    </row>
    <row r="22" spans="1:47" x14ac:dyDescent="0.45">
      <c r="D22" s="36" t="s">
        <v>32</v>
      </c>
      <c r="E22" s="36"/>
      <c r="F22" s="2"/>
      <c r="G22" s="2"/>
      <c r="H22" s="412" t="str">
        <f>IF($C22&lt;&gt;"",IFERROR(VLOOKUP($C22,#REF!,#REF!,FALSE),""),"")</f>
        <v/>
      </c>
      <c r="I22" s="486" t="str">
        <f>IF($C22&lt;&gt;"",IFERROR(VLOOKUP($C22,#REF!,#REF!,FALSE),""),"")</f>
        <v/>
      </c>
      <c r="J22" s="488" t="str">
        <f>IF($C22&lt;&gt;"",IFERROR(VLOOKUP($C22,#REF!,#REF!,FALSE),""),"")</f>
        <v/>
      </c>
      <c r="K22" s="488"/>
      <c r="L22" s="10" t="str">
        <f>IF($C22&lt;&gt;"",IFERROR(VLOOKUP($C22,#REF!,#REF!,FALSE),""),"")</f>
        <v/>
      </c>
      <c r="M22" s="412" t="str">
        <f>IF($C22&lt;&gt;"",IFERROR(VLOOKUP($C22,#REF!,#REF!,FALSE),""),"")</f>
        <v/>
      </c>
      <c r="N22" s="486" t="str">
        <f>IF($C22&lt;&gt;"",IFERROR(VLOOKUP($C22,#REF!,#REF!,FALSE),""),"")</f>
        <v/>
      </c>
      <c r="O22" s="10" t="str">
        <f>IF($C22&lt;&gt;"",IFERROR(VLOOKUP($C22,#REF!,#REF!,FALSE),""),"")</f>
        <v/>
      </c>
      <c r="P22" s="488" t="str">
        <f>IF($C22&lt;&gt;"",IFERROR(VLOOKUP($C22,#REF!,#REF!,FALSE),""),"")</f>
        <v/>
      </c>
      <c r="Q22" s="10" t="str">
        <f>IF($C22&lt;&gt;"",IFERROR(VLOOKUP($C22,#REF!,#REF!,FALSE),""),"")</f>
        <v/>
      </c>
      <c r="R22" s="412" t="str">
        <f>IF($C22&lt;&gt;"",IFERROR(VLOOKUP($C22,#REF!,#REF!,FALSE),""),"")</f>
        <v/>
      </c>
      <c r="S22" s="486" t="str">
        <f>IF($C22&lt;&gt;"",IFERROR(VLOOKUP($C22,#REF!,#REF!,FALSE),""),"")</f>
        <v/>
      </c>
      <c r="T22" s="10" t="str">
        <f>IF($C22&lt;&gt;"",IFERROR(VLOOKUP($C22,#REF!,#REF!,FALSE),""),"")</f>
        <v/>
      </c>
      <c r="U22" s="488" t="str">
        <f>IF($C22&lt;&gt;"",IFERROR(VLOOKUP($C22,#REF!,#REF!,FALSE),""),"")</f>
        <v/>
      </c>
      <c r="V22" s="488" t="str">
        <f>IF($C22&lt;&gt;"",IFERROR(VLOOKUP($C22,#REF!,#REF!,FALSE),""),"")</f>
        <v/>
      </c>
      <c r="W22" s="10" t="str">
        <f>IF($C22&lt;&gt;"",IFERROR(VLOOKUP($C22,#REF!,#REF!,FALSE),""),"")</f>
        <v/>
      </c>
      <c r="X22" s="412" t="str">
        <f>IF($C22&lt;&gt;"",IFERROR(VLOOKUP($C22,#REF!,#REF!,FALSE),""),"")</f>
        <v/>
      </c>
      <c r="Y22" s="488" t="str">
        <f>IF($C22&lt;&gt;"",IFERROR(VLOOKUP($C22,#REF!,#REF!,FALSE),""),"")</f>
        <v/>
      </c>
      <c r="Z22" s="10" t="str">
        <f>IF($C22&lt;&gt;"",IFERROR(VLOOKUP($C22,#REF!,#REF!,FALSE),""),"")</f>
        <v/>
      </c>
      <c r="AA22" s="412" t="str">
        <f>IF($C22&lt;&gt;"",IFERROR(VLOOKUP($C22,#REF!,#REF!,FALSE),""),"")</f>
        <v/>
      </c>
      <c r="AB22" s="486" t="str">
        <f>IF($C22&lt;&gt;"",IFERROR(VLOOKUP($C22,#REF!,#REF!,FALSE),""),"")</f>
        <v/>
      </c>
      <c r="AC22" s="10" t="str">
        <f>IF($C22&lt;&gt;"",IFERROR(VLOOKUP($C22,#REF!,#REF!,FALSE),""),"")</f>
        <v/>
      </c>
      <c r="AD22" s="488" t="str">
        <f>IF($C22&lt;&gt;"",IFERROR(VLOOKUP($C22,#REF!,#REF!,FALSE),""),"")</f>
        <v/>
      </c>
      <c r="AE22" s="488"/>
      <c r="AF22" s="10" t="str">
        <f>IF($C22&lt;&gt;"",IFERROR(VLOOKUP($C22,#REF!,#REF!,FALSE),""),"")</f>
        <v/>
      </c>
      <c r="AG22" s="412" t="str">
        <f>IF($C22&lt;&gt;"",IFERROR(VLOOKUP($C22,#REF!,#REF!,FALSE),""),"")</f>
        <v/>
      </c>
      <c r="AH22" s="486" t="str">
        <f>IF($C22&lt;&gt;"",IFERROR(VLOOKUP($C22,#REF!,#REF!,FALSE),""),"")</f>
        <v/>
      </c>
      <c r="AI22" s="10" t="str">
        <f>IF($C22&lt;&gt;"",IFERROR(VLOOKUP($C22,#REF!,#REF!,FALSE),""),"")</f>
        <v/>
      </c>
      <c r="AJ22" s="613" t="str">
        <f>IF($C22&lt;&gt;"",IFERROR(VLOOKUP($C22,#REF!,#REF!,FALSE),""),"")</f>
        <v/>
      </c>
      <c r="AK22" s="615" t="str">
        <f>IF($C22&lt;&gt;"",IFERROR(VLOOKUP($C22,#REF!,#REF!,FALSE),""),"")</f>
        <v/>
      </c>
      <c r="AL22" s="615"/>
      <c r="AM22" s="412" t="str">
        <f>IF($C22&lt;&gt;"",IFERROR(VLOOKUP($C22,#REF!,#REF!,FALSE),""),"")</f>
        <v/>
      </c>
      <c r="AN22" s="412" t="str">
        <f>IF($C22&lt;&gt;"",IFERROR(VLOOKUP($C22,#REF!,#REF!,FALSE),""),"")</f>
        <v/>
      </c>
      <c r="AO22" s="616" t="str">
        <f>IF($C22&lt;&gt;"",IFERROR(VLOOKUP($C22,#REF!,#REF!,FALSE),""),"")</f>
        <v/>
      </c>
      <c r="AP22" s="412" t="str">
        <f>IF($C22&lt;&gt;"",IFERROR(VLOOKUP($C22,#REF!,#REF!,FALSE),""),"")</f>
        <v/>
      </c>
      <c r="AQ22" s="412" t="str">
        <f>IF($C22&lt;&gt;"",IFERROR(VLOOKUP($C22,#REF!,#REF!,FALSE),""),"")</f>
        <v/>
      </c>
      <c r="AR22" s="615" t="str">
        <f>IF($C22&lt;&gt;"",IFERROR(VLOOKUP($C22,#REF!,#REF!,FALSE),""),"")</f>
        <v/>
      </c>
      <c r="AS22" s="615"/>
      <c r="AT22" s="412" t="str">
        <f>IF($C22&lt;&gt;"",IFERROR(VLOOKUP($C22,#REF!,#REF!,FALSE),""),"")</f>
        <v/>
      </c>
      <c r="AU22" s="412" t="str">
        <f>IF($C22&lt;&gt;"",IFERROR(VLOOKUP($C22,#REF!,#REF!,FALSE),""),"")</f>
        <v/>
      </c>
    </row>
    <row r="23" spans="1:47" x14ac:dyDescent="0.45">
      <c r="A23" t="s">
        <v>311</v>
      </c>
      <c r="B23" t="s">
        <v>302</v>
      </c>
      <c r="C23" t="str">
        <f>A23&amp;B23</f>
        <v>M01_selective schools</v>
      </c>
      <c r="D23" s="73"/>
      <c r="E23" s="74" t="s">
        <v>42</v>
      </c>
      <c r="F23" s="2">
        <f>VLOOKUP($B23,SQL_1c_instnum!$B:$C,2,FALSE)</f>
        <v>163</v>
      </c>
      <c r="G23" s="2"/>
      <c r="H23" s="412" t="str">
        <f>IF($C23&lt;&gt;"",IFERROR(VLOOKUP($C23,#REF!,#REF!,FALSE),""),"")</f>
        <v/>
      </c>
      <c r="I23" s="486" t="str">
        <f>IF($C23&lt;&gt;"",IFERROR(VLOOKUP($C23,#REF!,#REF!,FALSE),""),"")</f>
        <v/>
      </c>
      <c r="J23" s="488" t="str">
        <f>IF($C23&lt;&gt;"",IFERROR(VLOOKUP($C23,#REF!,#REF!,FALSE),""),"")</f>
        <v/>
      </c>
      <c r="K23" s="488"/>
      <c r="L23" s="10" t="str">
        <f>IF($C23&lt;&gt;"",IFERROR(VLOOKUP($C23,#REF!,#REF!,FALSE),""),"")</f>
        <v/>
      </c>
      <c r="M23" s="412" t="str">
        <f>IF($C23&lt;&gt;"",IFERROR(VLOOKUP($C23,#REF!,#REF!,FALSE),""),"")</f>
        <v/>
      </c>
      <c r="N23" s="486" t="str">
        <f>IF($C23&lt;&gt;"",IFERROR(VLOOKUP($C23,#REF!,#REF!,FALSE),""),"")</f>
        <v/>
      </c>
      <c r="O23" s="10" t="str">
        <f>IF($C23&lt;&gt;"",IFERROR(VLOOKUP($C23,#REF!,#REF!,FALSE),""),"")</f>
        <v/>
      </c>
      <c r="P23" s="488" t="str">
        <f>IF($C23&lt;&gt;"",IFERROR(VLOOKUP($C23,#REF!,#REF!,FALSE),""),"")</f>
        <v/>
      </c>
      <c r="Q23" s="10" t="str">
        <f>IF($C23&lt;&gt;"",IFERROR(VLOOKUP($C23,#REF!,#REF!,FALSE),""),"")</f>
        <v/>
      </c>
      <c r="R23" s="412" t="str">
        <f>IF($C23&lt;&gt;"",IFERROR(VLOOKUP($C23,#REF!,#REF!,FALSE),""),"")</f>
        <v/>
      </c>
      <c r="S23" s="486" t="str">
        <f>IF($C23&lt;&gt;"",IFERROR(VLOOKUP($C23,#REF!,#REF!,FALSE),""),"")</f>
        <v/>
      </c>
      <c r="T23" s="10" t="str">
        <f>IF($C23&lt;&gt;"",IFERROR(VLOOKUP($C23,#REF!,#REF!,FALSE),""),"")</f>
        <v/>
      </c>
      <c r="U23" s="488" t="str">
        <f>IF($C23&lt;&gt;"",IFERROR(VLOOKUP($C23,#REF!,#REF!,FALSE),""),"")</f>
        <v/>
      </c>
      <c r="V23" s="488" t="str">
        <f>IF($C23&lt;&gt;"",IFERROR(VLOOKUP($C23,#REF!,#REF!,FALSE),""),"")</f>
        <v/>
      </c>
      <c r="W23" s="10" t="str">
        <f>IF($C23&lt;&gt;"",IFERROR(VLOOKUP($C23,#REF!,#REF!,FALSE),""),"")</f>
        <v/>
      </c>
      <c r="X23" s="412" t="str">
        <f>IF($C23&lt;&gt;"",IFERROR(VLOOKUP($C23,#REF!,#REF!,FALSE),""),"")</f>
        <v/>
      </c>
      <c r="Y23" s="488" t="str">
        <f>IF($C23&lt;&gt;"",IFERROR(VLOOKUP($C23,#REF!,#REF!,FALSE),""),"")</f>
        <v/>
      </c>
      <c r="Z23" s="10" t="str">
        <f>IF($C23&lt;&gt;"",IFERROR(VLOOKUP($C23,#REF!,#REF!,FALSE),""),"")</f>
        <v/>
      </c>
      <c r="AA23" s="412" t="str">
        <f>IF($C23&lt;&gt;"",IFERROR(VLOOKUP($C23,#REF!,#REF!,FALSE),""),"")</f>
        <v/>
      </c>
      <c r="AB23" s="486" t="str">
        <f>IF($C23&lt;&gt;"",IFERROR(VLOOKUP($C23,#REF!,#REF!,FALSE),""),"")</f>
        <v/>
      </c>
      <c r="AC23" s="10" t="str">
        <f>IF($C23&lt;&gt;"",IFERROR(VLOOKUP($C23,#REF!,#REF!,FALSE),""),"")</f>
        <v/>
      </c>
      <c r="AD23" s="488" t="str">
        <f>IF($C23&lt;&gt;"",IFERROR(VLOOKUP($C23,#REF!,#REF!,FALSE),""),"")</f>
        <v/>
      </c>
      <c r="AE23" s="488"/>
      <c r="AF23" s="10" t="str">
        <f>IF($C23&lt;&gt;"",IFERROR(VLOOKUP($C23,#REF!,#REF!,FALSE),""),"")</f>
        <v/>
      </c>
      <c r="AG23" s="412" t="str">
        <f>IF($C23&lt;&gt;"",IFERROR(VLOOKUP($C23,#REF!,#REF!,FALSE),""),"")</f>
        <v/>
      </c>
      <c r="AH23" s="486" t="str">
        <f>IF($C23&lt;&gt;"",IFERROR(VLOOKUP($C23,#REF!,#REF!,FALSE),""),"")</f>
        <v/>
      </c>
      <c r="AI23" s="10" t="str">
        <f>IF($C23&lt;&gt;"",IFERROR(VLOOKUP($C23,#REF!,#REF!,FALSE),""),"")</f>
        <v/>
      </c>
      <c r="AJ23" s="613" t="str">
        <f>IF($C23&lt;&gt;"",IFERROR(VLOOKUP($C23,#REF!,#REF!,FALSE),""),"")</f>
        <v/>
      </c>
      <c r="AK23" s="615" t="str">
        <f>IF($C23&lt;&gt;"",IFERROR(VLOOKUP($C23,#REF!,#REF!,FALSE),""),"")</f>
        <v/>
      </c>
      <c r="AL23" s="615"/>
      <c r="AM23" s="412" t="str">
        <f>IF($C23&lt;&gt;"",IFERROR(VLOOKUP($C23,#REF!,#REF!,FALSE),""),"")</f>
        <v/>
      </c>
      <c r="AN23" s="412" t="str">
        <f>IF($C23&lt;&gt;"",IFERROR(VLOOKUP($C23,#REF!,#REF!,FALSE),""),"")</f>
        <v/>
      </c>
      <c r="AO23" s="616" t="str">
        <f>IF($C23&lt;&gt;"",IFERROR(VLOOKUP($C23,#REF!,#REF!,FALSE),""),"")</f>
        <v/>
      </c>
      <c r="AP23" s="412" t="str">
        <f>IF($C23&lt;&gt;"",IFERROR(VLOOKUP($C23,#REF!,#REF!,FALSE),""),"")</f>
        <v/>
      </c>
      <c r="AQ23" s="412" t="str">
        <f>IF($C23&lt;&gt;"",IFERROR(VLOOKUP($C23,#REF!,#REF!,FALSE),""),"")</f>
        <v/>
      </c>
      <c r="AR23" s="615" t="str">
        <f>IF($C23&lt;&gt;"",IFERROR(VLOOKUP($C23,#REF!,#REF!,FALSE),""),"")</f>
        <v/>
      </c>
      <c r="AS23" s="615"/>
      <c r="AT23" s="412" t="str">
        <f>IF($C23&lt;&gt;"",IFERROR(VLOOKUP($C23,#REF!,#REF!,FALSE),""),"")</f>
        <v/>
      </c>
      <c r="AU23" s="412" t="str">
        <f>IF($C23&lt;&gt;"",IFERROR(VLOOKUP($C23,#REF!,#REF!,FALSE),""),"")</f>
        <v/>
      </c>
    </row>
    <row r="24" spans="1:47" x14ac:dyDescent="0.45">
      <c r="A24" t="s">
        <v>311</v>
      </c>
      <c r="B24" t="s">
        <v>305</v>
      </c>
      <c r="C24" t="str">
        <f>A24&amp;B24</f>
        <v>M02_Non-selective schools in highly selective areas</v>
      </c>
      <c r="D24" s="73"/>
      <c r="E24" s="74" t="s">
        <v>43</v>
      </c>
      <c r="F24" s="2">
        <f>VLOOKUP($B24,SQL_1c_instnum!$B:$C,2,FALSE)</f>
        <v>176</v>
      </c>
      <c r="G24" s="2"/>
      <c r="H24" s="412" t="str">
        <f>IF($C24&lt;&gt;"",IFERROR(VLOOKUP($C24,#REF!,#REF!,FALSE),""),"")</f>
        <v/>
      </c>
      <c r="I24" s="486" t="str">
        <f>IF($C24&lt;&gt;"",IFERROR(VLOOKUP($C24,#REF!,#REF!,FALSE),""),"")</f>
        <v/>
      </c>
      <c r="J24" s="488" t="str">
        <f>IF($C24&lt;&gt;"",IFERROR(VLOOKUP($C24,#REF!,#REF!,FALSE),""),"")</f>
        <v/>
      </c>
      <c r="K24" s="488"/>
      <c r="L24" s="10" t="str">
        <f>IF($C24&lt;&gt;"",IFERROR(VLOOKUP($C24,#REF!,#REF!,FALSE),""),"")</f>
        <v/>
      </c>
      <c r="M24" s="412" t="str">
        <f>IF($C24&lt;&gt;"",IFERROR(VLOOKUP($C24,#REF!,#REF!,FALSE),""),"")</f>
        <v/>
      </c>
      <c r="N24" s="486" t="str">
        <f>IF($C24&lt;&gt;"",IFERROR(VLOOKUP($C24,#REF!,#REF!,FALSE),""),"")</f>
        <v/>
      </c>
      <c r="O24" s="10" t="str">
        <f>IF($C24&lt;&gt;"",IFERROR(VLOOKUP($C24,#REF!,#REF!,FALSE),""),"")</f>
        <v/>
      </c>
      <c r="P24" s="488" t="str">
        <f>IF($C24&lt;&gt;"",IFERROR(VLOOKUP($C24,#REF!,#REF!,FALSE),""),"")</f>
        <v/>
      </c>
      <c r="Q24" s="10" t="str">
        <f>IF($C24&lt;&gt;"",IFERROR(VLOOKUP($C24,#REF!,#REF!,FALSE),""),"")</f>
        <v/>
      </c>
      <c r="R24" s="412" t="str">
        <f>IF($C24&lt;&gt;"",IFERROR(VLOOKUP($C24,#REF!,#REF!,FALSE),""),"")</f>
        <v/>
      </c>
      <c r="S24" s="486" t="str">
        <f>IF($C24&lt;&gt;"",IFERROR(VLOOKUP($C24,#REF!,#REF!,FALSE),""),"")</f>
        <v/>
      </c>
      <c r="T24" s="10" t="str">
        <f>IF($C24&lt;&gt;"",IFERROR(VLOOKUP($C24,#REF!,#REF!,FALSE),""),"")</f>
        <v/>
      </c>
      <c r="U24" s="488" t="str">
        <f>IF($C24&lt;&gt;"",IFERROR(VLOOKUP($C24,#REF!,#REF!,FALSE),""),"")</f>
        <v/>
      </c>
      <c r="V24" s="488" t="str">
        <f>IF($C24&lt;&gt;"",IFERROR(VLOOKUP($C24,#REF!,#REF!,FALSE),""),"")</f>
        <v/>
      </c>
      <c r="W24" s="10" t="str">
        <f>IF($C24&lt;&gt;"",IFERROR(VLOOKUP($C24,#REF!,#REF!,FALSE),""),"")</f>
        <v/>
      </c>
      <c r="X24" s="412" t="str">
        <f>IF($C24&lt;&gt;"",IFERROR(VLOOKUP($C24,#REF!,#REF!,FALSE),""),"")</f>
        <v/>
      </c>
      <c r="Y24" s="488" t="str">
        <f>IF($C24&lt;&gt;"",IFERROR(VLOOKUP($C24,#REF!,#REF!,FALSE),""),"")</f>
        <v/>
      </c>
      <c r="Z24" s="10" t="str">
        <f>IF($C24&lt;&gt;"",IFERROR(VLOOKUP($C24,#REF!,#REF!,FALSE),""),"")</f>
        <v/>
      </c>
      <c r="AA24" s="412" t="str">
        <f>IF($C24&lt;&gt;"",IFERROR(VLOOKUP($C24,#REF!,#REF!,FALSE),""),"")</f>
        <v/>
      </c>
      <c r="AB24" s="486" t="str">
        <f>IF($C24&lt;&gt;"",IFERROR(VLOOKUP($C24,#REF!,#REF!,FALSE),""),"")</f>
        <v/>
      </c>
      <c r="AC24" s="10" t="str">
        <f>IF($C24&lt;&gt;"",IFERROR(VLOOKUP($C24,#REF!,#REF!,FALSE),""),"")</f>
        <v/>
      </c>
      <c r="AD24" s="488" t="str">
        <f>IF($C24&lt;&gt;"",IFERROR(VLOOKUP($C24,#REF!,#REF!,FALSE),""),"")</f>
        <v/>
      </c>
      <c r="AE24" s="488"/>
      <c r="AF24" s="10" t="str">
        <f>IF($C24&lt;&gt;"",IFERROR(VLOOKUP($C24,#REF!,#REF!,FALSE),""),"")</f>
        <v/>
      </c>
      <c r="AG24" s="412" t="str">
        <f>IF($C24&lt;&gt;"",IFERROR(VLOOKUP($C24,#REF!,#REF!,FALSE),""),"")</f>
        <v/>
      </c>
      <c r="AH24" s="486" t="str">
        <f>IF($C24&lt;&gt;"",IFERROR(VLOOKUP($C24,#REF!,#REF!,FALSE),""),"")</f>
        <v/>
      </c>
      <c r="AI24" s="10" t="str">
        <f>IF($C24&lt;&gt;"",IFERROR(VLOOKUP($C24,#REF!,#REF!,FALSE),""),"")</f>
        <v/>
      </c>
      <c r="AJ24" s="613" t="str">
        <f>IF($C24&lt;&gt;"",IFERROR(VLOOKUP($C24,#REF!,#REF!,FALSE),""),"")</f>
        <v/>
      </c>
      <c r="AK24" s="615" t="str">
        <f>IF($C24&lt;&gt;"",IFERROR(VLOOKUP($C24,#REF!,#REF!,FALSE),""),"")</f>
        <v/>
      </c>
      <c r="AL24" s="615"/>
      <c r="AM24" s="412" t="str">
        <f>IF($C24&lt;&gt;"",IFERROR(VLOOKUP($C24,#REF!,#REF!,FALSE),""),"")</f>
        <v/>
      </c>
      <c r="AN24" s="412" t="str">
        <f>IF($C24&lt;&gt;"",IFERROR(VLOOKUP($C24,#REF!,#REF!,FALSE),""),"")</f>
        <v/>
      </c>
      <c r="AO24" s="616" t="str">
        <f>IF($C24&lt;&gt;"",IFERROR(VLOOKUP($C24,#REF!,#REF!,FALSE),""),"")</f>
        <v/>
      </c>
      <c r="AP24" s="412" t="str">
        <f>IF($C24&lt;&gt;"",IFERROR(VLOOKUP($C24,#REF!,#REF!,FALSE),""),"")</f>
        <v/>
      </c>
      <c r="AQ24" s="412" t="str">
        <f>IF($C24&lt;&gt;"",IFERROR(VLOOKUP($C24,#REF!,#REF!,FALSE),""),"")</f>
        <v/>
      </c>
      <c r="AR24" s="615" t="str">
        <f>IF($C24&lt;&gt;"",IFERROR(VLOOKUP($C24,#REF!,#REF!,FALSE),""),"")</f>
        <v/>
      </c>
      <c r="AS24" s="615"/>
      <c r="AT24" s="412" t="str">
        <f>IF($C24&lt;&gt;"",IFERROR(VLOOKUP($C24,#REF!,#REF!,FALSE),""),"")</f>
        <v/>
      </c>
      <c r="AU24" s="412" t="str">
        <f>IF($C24&lt;&gt;"",IFERROR(VLOOKUP($C24,#REF!,#REF!,FALSE),""),"")</f>
        <v/>
      </c>
    </row>
    <row r="25" spans="1:47" x14ac:dyDescent="0.45">
      <c r="A25" t="s">
        <v>311</v>
      </c>
      <c r="B25" t="s">
        <v>307</v>
      </c>
      <c r="C25" t="str">
        <f>A25&amp;B25</f>
        <v>M03_Non-selective schools in other areas (inc. areas with low selection)</v>
      </c>
      <c r="D25" s="73"/>
      <c r="E25" s="75" t="s">
        <v>44</v>
      </c>
      <c r="F25" s="2">
        <f>VLOOKUP($B25,SQL_1c_instnum!$B:$C,2,FALSE)</f>
        <v>1769</v>
      </c>
      <c r="G25" s="2"/>
      <c r="H25" s="412" t="str">
        <f>IF($C25&lt;&gt;"",IFERROR(VLOOKUP($C25,#REF!,#REF!,FALSE),""),"")</f>
        <v/>
      </c>
      <c r="I25" s="486" t="str">
        <f>IF($C25&lt;&gt;"",IFERROR(VLOOKUP($C25,#REF!,#REF!,FALSE),""),"")</f>
        <v/>
      </c>
      <c r="J25" s="488" t="str">
        <f>IF($C25&lt;&gt;"",IFERROR(VLOOKUP($C25,#REF!,#REF!,FALSE),""),"")</f>
        <v/>
      </c>
      <c r="K25" s="488"/>
      <c r="L25" s="10" t="str">
        <f>IF($C25&lt;&gt;"",IFERROR(VLOOKUP($C25,#REF!,#REF!,FALSE),""),"")</f>
        <v/>
      </c>
      <c r="M25" s="412" t="str">
        <f>IF($C25&lt;&gt;"",IFERROR(VLOOKUP($C25,#REF!,#REF!,FALSE),""),"")</f>
        <v/>
      </c>
      <c r="N25" s="486" t="str">
        <f>IF($C25&lt;&gt;"",IFERROR(VLOOKUP($C25,#REF!,#REF!,FALSE),""),"")</f>
        <v/>
      </c>
      <c r="O25" s="10" t="str">
        <f>IF($C25&lt;&gt;"",IFERROR(VLOOKUP($C25,#REF!,#REF!,FALSE),""),"")</f>
        <v/>
      </c>
      <c r="P25" s="488" t="str">
        <f>IF($C25&lt;&gt;"",IFERROR(VLOOKUP($C25,#REF!,#REF!,FALSE),""),"")</f>
        <v/>
      </c>
      <c r="Q25" s="10" t="str">
        <f>IF($C25&lt;&gt;"",IFERROR(VLOOKUP($C25,#REF!,#REF!,FALSE),""),"")</f>
        <v/>
      </c>
      <c r="R25" s="412" t="str">
        <f>IF($C25&lt;&gt;"",IFERROR(VLOOKUP($C25,#REF!,#REF!,FALSE),""),"")</f>
        <v/>
      </c>
      <c r="S25" s="486" t="str">
        <f>IF($C25&lt;&gt;"",IFERROR(VLOOKUP($C25,#REF!,#REF!,FALSE),""),"")</f>
        <v/>
      </c>
      <c r="T25" s="10" t="str">
        <f>IF($C25&lt;&gt;"",IFERROR(VLOOKUP($C25,#REF!,#REF!,FALSE),""),"")</f>
        <v/>
      </c>
      <c r="U25" s="488" t="str">
        <f>IF($C25&lt;&gt;"",IFERROR(VLOOKUP($C25,#REF!,#REF!,FALSE),""),"")</f>
        <v/>
      </c>
      <c r="V25" s="488" t="str">
        <f>IF($C25&lt;&gt;"",IFERROR(VLOOKUP($C25,#REF!,#REF!,FALSE),""),"")</f>
        <v/>
      </c>
      <c r="W25" s="10" t="str">
        <f>IF($C25&lt;&gt;"",IFERROR(VLOOKUP($C25,#REF!,#REF!,FALSE),""),"")</f>
        <v/>
      </c>
      <c r="X25" s="412" t="str">
        <f>IF($C25&lt;&gt;"",IFERROR(VLOOKUP($C25,#REF!,#REF!,FALSE),""),"")</f>
        <v/>
      </c>
      <c r="Y25" s="488" t="str">
        <f>IF($C25&lt;&gt;"",IFERROR(VLOOKUP($C25,#REF!,#REF!,FALSE),""),"")</f>
        <v/>
      </c>
      <c r="Z25" s="10" t="str">
        <f>IF($C25&lt;&gt;"",IFERROR(VLOOKUP($C25,#REF!,#REF!,FALSE),""),"")</f>
        <v/>
      </c>
      <c r="AA25" s="412" t="str">
        <f>IF($C25&lt;&gt;"",IFERROR(VLOOKUP($C25,#REF!,#REF!,FALSE),""),"")</f>
        <v/>
      </c>
      <c r="AB25" s="486" t="str">
        <f>IF($C25&lt;&gt;"",IFERROR(VLOOKUP($C25,#REF!,#REF!,FALSE),""),"")</f>
        <v/>
      </c>
      <c r="AC25" s="10" t="str">
        <f>IF($C25&lt;&gt;"",IFERROR(VLOOKUP($C25,#REF!,#REF!,FALSE),""),"")</f>
        <v/>
      </c>
      <c r="AD25" s="488" t="str">
        <f>IF($C25&lt;&gt;"",IFERROR(VLOOKUP($C25,#REF!,#REF!,FALSE),""),"")</f>
        <v/>
      </c>
      <c r="AE25" s="488"/>
      <c r="AF25" s="10" t="str">
        <f>IF($C25&lt;&gt;"",IFERROR(VLOOKUP($C25,#REF!,#REF!,FALSE),""),"")</f>
        <v/>
      </c>
      <c r="AG25" s="412" t="str">
        <f>IF($C25&lt;&gt;"",IFERROR(VLOOKUP($C25,#REF!,#REF!,FALSE),""),"")</f>
        <v/>
      </c>
      <c r="AH25" s="486" t="str">
        <f>IF($C25&lt;&gt;"",IFERROR(VLOOKUP($C25,#REF!,#REF!,FALSE),""),"")</f>
        <v/>
      </c>
      <c r="AI25" s="10" t="str">
        <f>IF($C25&lt;&gt;"",IFERROR(VLOOKUP($C25,#REF!,#REF!,FALSE),""),"")</f>
        <v/>
      </c>
      <c r="AJ25" s="613" t="str">
        <f>IF($C25&lt;&gt;"",IFERROR(VLOOKUP($C25,#REF!,#REF!,FALSE),""),"")</f>
        <v/>
      </c>
      <c r="AK25" s="615" t="str">
        <f>IF($C25&lt;&gt;"",IFERROR(VLOOKUP($C25,#REF!,#REF!,FALSE),""),"")</f>
        <v/>
      </c>
      <c r="AL25" s="615"/>
      <c r="AM25" s="412" t="str">
        <f>IF($C25&lt;&gt;"",IFERROR(VLOOKUP($C25,#REF!,#REF!,FALSE),""),"")</f>
        <v/>
      </c>
      <c r="AN25" s="412" t="str">
        <f>IF($C25&lt;&gt;"",IFERROR(VLOOKUP($C25,#REF!,#REF!,FALSE),""),"")</f>
        <v/>
      </c>
      <c r="AO25" s="616" t="str">
        <f>IF($C25&lt;&gt;"",IFERROR(VLOOKUP($C25,#REF!,#REF!,FALSE),""),"")</f>
        <v/>
      </c>
      <c r="AP25" s="412" t="str">
        <f>IF($C25&lt;&gt;"",IFERROR(VLOOKUP($C25,#REF!,#REF!,FALSE),""),"")</f>
        <v/>
      </c>
      <c r="AQ25" s="412" t="str">
        <f>IF($C25&lt;&gt;"",IFERROR(VLOOKUP($C25,#REF!,#REF!,FALSE),""),"")</f>
        <v/>
      </c>
      <c r="AR25" s="615" t="str">
        <f>IF($C25&lt;&gt;"",IFERROR(VLOOKUP($C25,#REF!,#REF!,FALSE),""),"")</f>
        <v/>
      </c>
      <c r="AS25" s="615"/>
      <c r="AT25" s="412" t="str">
        <f>IF($C25&lt;&gt;"",IFERROR(VLOOKUP($C25,#REF!,#REF!,FALSE),""),"")</f>
        <v/>
      </c>
      <c r="AU25" s="412" t="str">
        <f>IF($C25&lt;&gt;"",IFERROR(VLOOKUP($C25,#REF!,#REF!,FALSE),""),"")</f>
        <v/>
      </c>
    </row>
    <row r="26" spans="1:47" x14ac:dyDescent="0.45">
      <c r="D26" s="38"/>
      <c r="E26" s="76"/>
      <c r="F26" s="2"/>
      <c r="G26" s="2"/>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row>
    <row r="27" spans="1:47" ht="12.95" customHeight="1" x14ac:dyDescent="0.45">
      <c r="D27" s="77"/>
      <c r="E27" s="77"/>
      <c r="F27" s="2"/>
      <c r="G27" s="2"/>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t="s">
        <v>480</v>
      </c>
    </row>
    <row r="28" spans="1:47" ht="12.95" customHeight="1" x14ac:dyDescent="0.45">
      <c r="D28" s="39"/>
      <c r="E28" s="39"/>
      <c r="F28" s="2"/>
      <c r="G28" s="2"/>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row>
    <row r="29" spans="1:47" ht="12.95" customHeight="1" x14ac:dyDescent="0.45">
      <c r="D29" s="40" t="s">
        <v>519</v>
      </c>
      <c r="E29" s="40"/>
      <c r="F29" s="2"/>
      <c r="G29" s="2"/>
      <c r="H29" s="10"/>
      <c r="I29" s="10"/>
      <c r="J29" s="10"/>
      <c r="K29" s="10"/>
      <c r="L29" s="10"/>
      <c r="M29" s="438"/>
      <c r="N29" s="10"/>
      <c r="O29" s="10"/>
      <c r="P29" s="10"/>
      <c r="Q29" s="10"/>
      <c r="R29" s="10"/>
      <c r="S29" s="10"/>
      <c r="T29" s="10"/>
      <c r="U29" s="10"/>
      <c r="V29" s="10"/>
      <c r="W29" s="10"/>
      <c r="X29" s="10"/>
      <c r="Y29" s="10"/>
      <c r="Z29" s="10"/>
      <c r="AA29" s="438"/>
      <c r="AB29" s="10"/>
      <c r="AC29" s="10"/>
      <c r="AD29" s="10"/>
      <c r="AE29" s="10"/>
      <c r="AF29" s="10"/>
      <c r="AG29" s="10"/>
      <c r="AH29" s="438"/>
      <c r="AI29" s="10"/>
      <c r="AJ29" s="10"/>
      <c r="AK29" s="10"/>
      <c r="AL29" s="10"/>
      <c r="AM29" s="10"/>
      <c r="AN29" s="10"/>
      <c r="AO29" s="10"/>
      <c r="AP29" s="10"/>
      <c r="AQ29" s="10"/>
      <c r="AR29" s="10"/>
      <c r="AS29" s="10"/>
      <c r="AT29" s="10"/>
      <c r="AU29" s="10"/>
    </row>
    <row r="30" spans="1:47" ht="12.95" customHeight="1" x14ac:dyDescent="0.45">
      <c r="D30" s="41" t="s">
        <v>16</v>
      </c>
      <c r="E30" s="41"/>
      <c r="F30" s="2"/>
      <c r="G30" s="2"/>
      <c r="H30" s="10"/>
      <c r="I30" s="10"/>
      <c r="J30" s="10"/>
      <c r="K30" s="10"/>
      <c r="L30" s="10"/>
      <c r="M30" s="438"/>
      <c r="N30" s="10"/>
      <c r="O30" s="10"/>
      <c r="P30" s="10"/>
      <c r="Q30" s="10"/>
      <c r="R30" s="10"/>
      <c r="S30" s="10"/>
      <c r="T30" s="10"/>
      <c r="U30" s="10"/>
      <c r="V30" s="10"/>
      <c r="W30" s="10"/>
      <c r="X30" s="10"/>
      <c r="Y30" s="10"/>
      <c r="Z30" s="10"/>
      <c r="AA30" s="438"/>
      <c r="AB30" s="10"/>
      <c r="AC30" s="10"/>
      <c r="AD30" s="10"/>
      <c r="AE30" s="10"/>
      <c r="AF30" s="10"/>
      <c r="AG30" s="10"/>
      <c r="AH30" s="438"/>
      <c r="AI30" s="10"/>
      <c r="AJ30" s="10"/>
      <c r="AK30" s="10"/>
      <c r="AL30" s="10"/>
      <c r="AM30" s="10"/>
      <c r="AN30" s="10"/>
      <c r="AO30" s="10"/>
      <c r="AP30" s="10"/>
      <c r="AQ30" s="10"/>
      <c r="AR30" s="10"/>
      <c r="AS30" s="10"/>
      <c r="AT30" s="10"/>
      <c r="AU30" s="10"/>
    </row>
    <row r="31" spans="1:47" ht="12.95" customHeight="1" x14ac:dyDescent="0.45">
      <c r="D31" s="44" t="s">
        <v>520</v>
      </c>
      <c r="E31" s="44"/>
      <c r="F31" s="2"/>
      <c r="G31" s="2"/>
      <c r="H31" s="10"/>
      <c r="I31" s="10"/>
      <c r="J31" s="10"/>
      <c r="K31" s="10"/>
      <c r="L31" s="10"/>
      <c r="M31" s="438"/>
      <c r="N31" s="10"/>
      <c r="O31" s="10"/>
      <c r="P31" s="10"/>
      <c r="Q31" s="10"/>
      <c r="R31" s="10"/>
      <c r="S31" s="10"/>
      <c r="T31" s="10"/>
      <c r="U31" s="10"/>
      <c r="V31" s="10"/>
      <c r="W31" s="10"/>
      <c r="X31" s="10"/>
      <c r="Y31" s="10"/>
      <c r="Z31" s="10"/>
      <c r="AA31" s="438"/>
      <c r="AB31" s="10"/>
      <c r="AC31" s="10"/>
      <c r="AD31" s="10"/>
      <c r="AE31" s="10"/>
      <c r="AF31" s="10"/>
      <c r="AG31" s="10"/>
      <c r="AH31" s="438"/>
      <c r="AI31" s="10"/>
      <c r="AJ31" s="10"/>
      <c r="AK31" s="10"/>
      <c r="AL31" s="10"/>
      <c r="AM31" s="10"/>
      <c r="AN31" s="10"/>
      <c r="AO31" s="10"/>
      <c r="AP31" s="10"/>
      <c r="AQ31" s="10"/>
      <c r="AR31" s="10"/>
      <c r="AS31" s="10"/>
      <c r="AT31" s="10"/>
      <c r="AU31" s="10"/>
    </row>
    <row r="32" spans="1:47" ht="12.95" customHeight="1" x14ac:dyDescent="0.45">
      <c r="D32" s="44" t="s">
        <v>506</v>
      </c>
      <c r="E32" s="44"/>
      <c r="F32" s="2"/>
      <c r="G32" s="2"/>
      <c r="H32" s="10"/>
      <c r="I32" s="10"/>
      <c r="J32" s="10"/>
      <c r="K32" s="10"/>
      <c r="L32" s="10"/>
      <c r="M32" s="438"/>
      <c r="N32" s="10"/>
      <c r="O32" s="10"/>
      <c r="P32" s="10"/>
      <c r="Q32" s="10"/>
      <c r="R32" s="10"/>
      <c r="S32" s="10"/>
      <c r="T32" s="10"/>
      <c r="U32" s="10"/>
      <c r="V32" s="10"/>
      <c r="W32" s="10"/>
      <c r="X32" s="10"/>
      <c r="Y32" s="10"/>
      <c r="Z32" s="10"/>
      <c r="AA32" s="438"/>
      <c r="AB32" s="10"/>
      <c r="AC32" s="10"/>
      <c r="AD32" s="10"/>
      <c r="AE32" s="10"/>
      <c r="AF32" s="10"/>
      <c r="AG32" s="10"/>
      <c r="AH32" s="438"/>
      <c r="AI32" s="10"/>
      <c r="AJ32" s="10"/>
      <c r="AK32" s="10"/>
      <c r="AL32" s="10"/>
      <c r="AM32" s="10"/>
      <c r="AN32" s="10"/>
      <c r="AO32" s="10"/>
      <c r="AP32" s="10"/>
      <c r="AQ32" s="10"/>
      <c r="AR32" s="10"/>
      <c r="AS32" s="10"/>
      <c r="AT32" s="10"/>
      <c r="AU32" s="10"/>
    </row>
    <row r="33" spans="4:47" ht="12.95" customHeight="1" x14ac:dyDescent="0.45">
      <c r="D33" s="46" t="s">
        <v>17</v>
      </c>
      <c r="E33" s="46"/>
      <c r="F33" s="2"/>
      <c r="G33" s="7"/>
      <c r="H33" s="10"/>
      <c r="I33" s="10"/>
      <c r="J33" s="10"/>
      <c r="K33" s="10"/>
      <c r="L33" s="10"/>
      <c r="M33" s="438"/>
      <c r="N33" s="10"/>
      <c r="O33" s="10"/>
      <c r="P33" s="10"/>
      <c r="Q33" s="10"/>
      <c r="R33" s="10"/>
      <c r="S33" s="10"/>
      <c r="T33" s="10"/>
      <c r="U33" s="10"/>
      <c r="V33" s="10"/>
      <c r="W33" s="10"/>
      <c r="X33" s="10"/>
      <c r="Y33" s="10"/>
      <c r="Z33" s="10"/>
      <c r="AA33" s="438"/>
      <c r="AB33" s="10"/>
      <c r="AC33" s="10"/>
      <c r="AD33" s="10"/>
      <c r="AE33" s="10"/>
      <c r="AF33" s="10"/>
      <c r="AG33" s="10"/>
      <c r="AH33" s="438"/>
      <c r="AI33" s="10"/>
      <c r="AJ33" s="10"/>
      <c r="AK33" s="10"/>
      <c r="AL33" s="10"/>
      <c r="AM33" s="10"/>
      <c r="AN33" s="10"/>
      <c r="AO33" s="10"/>
      <c r="AP33" s="10"/>
      <c r="AQ33" s="10"/>
      <c r="AR33" s="10"/>
      <c r="AS33" s="10"/>
      <c r="AT33" s="10"/>
      <c r="AU33" s="10"/>
    </row>
    <row r="34" spans="4:47" ht="12.95" customHeight="1" x14ac:dyDescent="0.45">
      <c r="D34" s="41" t="s">
        <v>18</v>
      </c>
      <c r="E34" s="41"/>
      <c r="F34" s="41"/>
      <c r="G34" s="41"/>
      <c r="H34" s="41"/>
      <c r="I34" s="41"/>
      <c r="J34" s="41"/>
      <c r="K34" s="41"/>
      <c r="L34" s="41"/>
      <c r="M34" s="46"/>
      <c r="N34" s="41"/>
      <c r="O34" s="41"/>
      <c r="P34" s="41"/>
      <c r="Q34" s="41"/>
      <c r="R34" s="41"/>
      <c r="S34" s="41"/>
      <c r="T34" s="41"/>
      <c r="U34" s="41"/>
      <c r="V34" s="41"/>
      <c r="W34" s="41"/>
      <c r="X34" s="41"/>
      <c r="Y34" s="41"/>
      <c r="Z34" s="41"/>
      <c r="AA34" s="46"/>
      <c r="AB34" s="42"/>
      <c r="AC34" s="45"/>
      <c r="AD34" s="43"/>
      <c r="AE34" s="43"/>
      <c r="AF34" s="43"/>
      <c r="AG34" s="43"/>
      <c r="AH34" s="439"/>
      <c r="AI34" s="43"/>
      <c r="AJ34" s="43"/>
      <c r="AK34" s="43"/>
      <c r="AL34" s="43"/>
      <c r="AM34" s="43"/>
      <c r="AN34" s="43"/>
      <c r="AO34" s="43"/>
      <c r="AP34" s="43"/>
      <c r="AQ34" s="43"/>
      <c r="AR34" s="43"/>
      <c r="AS34" s="43"/>
      <c r="AT34" s="43"/>
      <c r="AU34" s="43"/>
    </row>
    <row r="35" spans="4:47" ht="12.95" customHeight="1" x14ac:dyDescent="0.45">
      <c r="D35" s="41" t="s">
        <v>19</v>
      </c>
      <c r="E35" s="41"/>
      <c r="F35" s="41"/>
      <c r="G35" s="41"/>
      <c r="H35" s="41"/>
      <c r="I35" s="41"/>
      <c r="J35" s="41"/>
      <c r="K35" s="41"/>
      <c r="L35" s="41"/>
      <c r="M35" s="46"/>
      <c r="N35" s="41"/>
      <c r="O35" s="41"/>
      <c r="P35" s="41"/>
      <c r="Q35" s="41"/>
      <c r="R35" s="41"/>
      <c r="S35" s="41"/>
      <c r="T35" s="41"/>
      <c r="U35" s="41"/>
      <c r="V35" s="41"/>
      <c r="W35" s="41"/>
      <c r="X35" s="41"/>
      <c r="Y35" s="41"/>
      <c r="Z35" s="41"/>
      <c r="AA35" s="46"/>
      <c r="AB35" s="42"/>
      <c r="AC35" s="45"/>
      <c r="AD35" s="43"/>
      <c r="AE35" s="43"/>
      <c r="AF35" s="43"/>
      <c r="AG35" s="43"/>
      <c r="AH35" s="439"/>
      <c r="AI35" s="43"/>
      <c r="AJ35" s="43"/>
      <c r="AK35" s="43"/>
      <c r="AL35" s="43"/>
      <c r="AM35" s="43"/>
      <c r="AN35" s="43"/>
      <c r="AO35" s="43"/>
      <c r="AP35" s="43"/>
      <c r="AQ35" s="43"/>
      <c r="AR35" s="43"/>
      <c r="AS35" s="43"/>
      <c r="AT35" s="43"/>
      <c r="AU35" s="43"/>
    </row>
    <row r="36" spans="4:47" ht="12.95" customHeight="1" x14ac:dyDescent="0.45">
      <c r="D36" s="41" t="s">
        <v>20</v>
      </c>
      <c r="E36" s="41"/>
      <c r="F36" s="41"/>
      <c r="G36" s="41"/>
      <c r="H36" s="41"/>
      <c r="I36" s="41"/>
      <c r="J36" s="41"/>
      <c r="K36" s="41"/>
      <c r="L36" s="41"/>
      <c r="M36" s="46"/>
      <c r="N36" s="41"/>
      <c r="O36" s="41"/>
      <c r="P36" s="41"/>
      <c r="Q36" s="41"/>
      <c r="R36" s="41"/>
      <c r="S36" s="41"/>
      <c r="T36" s="41"/>
      <c r="U36" s="41"/>
      <c r="V36" s="41"/>
      <c r="W36" s="41"/>
      <c r="X36" s="41"/>
      <c r="Y36" s="41"/>
      <c r="Z36" s="41"/>
      <c r="AA36" s="46"/>
      <c r="AB36" s="42"/>
      <c r="AC36" s="45"/>
      <c r="AD36" s="43"/>
      <c r="AE36" s="43"/>
      <c r="AF36" s="43"/>
      <c r="AG36" s="43"/>
      <c r="AH36" s="439"/>
      <c r="AI36" s="43"/>
      <c r="AJ36" s="43"/>
      <c r="AK36" s="43"/>
      <c r="AL36" s="43"/>
      <c r="AM36" s="43"/>
      <c r="AN36" s="43"/>
      <c r="AO36" s="43"/>
      <c r="AP36" s="43"/>
      <c r="AQ36" s="43"/>
      <c r="AR36" s="43"/>
      <c r="AS36" s="43"/>
      <c r="AT36" s="43"/>
      <c r="AU36" s="43"/>
    </row>
    <row r="37" spans="4:47" ht="12.95" customHeight="1" x14ac:dyDescent="0.45">
      <c r="D37" s="41" t="s">
        <v>21</v>
      </c>
      <c r="E37" s="41"/>
      <c r="F37" s="41"/>
      <c r="G37" s="41"/>
      <c r="H37" s="41"/>
      <c r="I37" s="41"/>
      <c r="J37" s="41"/>
      <c r="K37" s="41"/>
      <c r="L37" s="41"/>
      <c r="M37" s="46"/>
      <c r="N37" s="41"/>
      <c r="O37" s="41"/>
      <c r="P37" s="41"/>
      <c r="Q37" s="41"/>
      <c r="R37" s="41"/>
      <c r="S37" s="41"/>
      <c r="T37" s="41"/>
      <c r="U37" s="41"/>
      <c r="V37" s="41"/>
      <c r="W37" s="41"/>
      <c r="X37" s="41"/>
      <c r="Y37" s="41"/>
      <c r="Z37" s="41"/>
      <c r="AA37" s="46"/>
      <c r="AB37" s="42"/>
      <c r="AC37" s="45"/>
      <c r="AD37" s="43"/>
      <c r="AE37" s="43"/>
      <c r="AF37" s="43"/>
      <c r="AG37" s="43"/>
      <c r="AH37" s="439"/>
      <c r="AI37" s="43"/>
      <c r="AJ37" s="43"/>
      <c r="AK37" s="43"/>
      <c r="AL37" s="43"/>
      <c r="AM37" s="43"/>
      <c r="AN37" s="43"/>
      <c r="AO37" s="43"/>
      <c r="AP37" s="43"/>
      <c r="AQ37" s="43"/>
      <c r="AR37" s="43"/>
      <c r="AS37" s="43"/>
      <c r="AT37" s="43"/>
      <c r="AU37" s="43"/>
    </row>
    <row r="38" spans="4:47" ht="12.95" customHeight="1" x14ac:dyDescent="0.45">
      <c r="D38" s="41" t="s">
        <v>22</v>
      </c>
      <c r="E38" s="41"/>
      <c r="F38" s="41"/>
      <c r="G38" s="41"/>
      <c r="H38" s="41"/>
      <c r="I38" s="41"/>
      <c r="J38" s="41"/>
      <c r="K38" s="41"/>
      <c r="L38" s="41"/>
      <c r="M38" s="46"/>
      <c r="N38" s="41"/>
      <c r="O38" s="41"/>
      <c r="P38" s="41"/>
      <c r="Q38" s="41"/>
      <c r="R38" s="41"/>
      <c r="S38" s="41"/>
      <c r="T38" s="41"/>
      <c r="U38" s="41"/>
      <c r="V38" s="41"/>
      <c r="W38" s="41"/>
      <c r="X38" s="41"/>
      <c r="Y38" s="41"/>
      <c r="Z38" s="41"/>
      <c r="AA38" s="46"/>
      <c r="AB38" s="42"/>
      <c r="AC38" s="45"/>
      <c r="AD38" s="43"/>
      <c r="AE38" s="43"/>
      <c r="AF38" s="43"/>
      <c r="AG38" s="43"/>
      <c r="AH38" s="439"/>
      <c r="AI38" s="43"/>
      <c r="AJ38" s="43"/>
      <c r="AK38" s="43"/>
      <c r="AL38" s="43"/>
      <c r="AM38" s="43"/>
      <c r="AN38" s="43"/>
      <c r="AO38" s="43"/>
      <c r="AP38" s="43"/>
      <c r="AQ38" s="43"/>
      <c r="AR38" s="43"/>
      <c r="AS38" s="43"/>
      <c r="AT38" s="43"/>
      <c r="AU38" s="43"/>
    </row>
    <row r="39" spans="4:47" ht="12.95" customHeight="1" x14ac:dyDescent="0.45">
      <c r="D39" s="2" t="s">
        <v>203</v>
      </c>
      <c r="E39" s="41"/>
      <c r="F39" s="41"/>
      <c r="G39" s="41"/>
      <c r="H39" s="41"/>
      <c r="I39" s="41"/>
      <c r="J39" s="41"/>
      <c r="K39" s="41"/>
      <c r="L39" s="41"/>
      <c r="M39" s="46"/>
      <c r="N39" s="41"/>
      <c r="O39" s="41"/>
      <c r="P39" s="41"/>
      <c r="Q39" s="41"/>
      <c r="R39" s="41"/>
      <c r="S39" s="41"/>
      <c r="T39" s="41"/>
      <c r="U39" s="41"/>
      <c r="V39" s="41"/>
      <c r="W39" s="41"/>
      <c r="X39" s="41"/>
      <c r="Y39" s="41"/>
      <c r="Z39" s="41"/>
      <c r="AA39" s="46"/>
      <c r="AB39" s="42"/>
      <c r="AC39" s="45"/>
      <c r="AD39" s="43"/>
      <c r="AE39" s="43"/>
      <c r="AF39" s="43"/>
      <c r="AG39" s="43"/>
      <c r="AH39" s="439"/>
      <c r="AI39" s="43"/>
      <c r="AJ39" s="43"/>
      <c r="AK39" s="43"/>
      <c r="AL39" s="43"/>
      <c r="AM39" s="43"/>
      <c r="AN39" s="43"/>
      <c r="AO39" s="43"/>
      <c r="AP39" s="43"/>
      <c r="AQ39" s="43"/>
      <c r="AR39" s="43"/>
      <c r="AS39" s="43"/>
      <c r="AT39" s="43"/>
      <c r="AU39" s="43"/>
    </row>
    <row r="40" spans="4:47" ht="12.95" customHeight="1" x14ac:dyDescent="0.45">
      <c r="D40" s="41" t="s">
        <v>204</v>
      </c>
      <c r="E40" s="41"/>
      <c r="F40" s="41"/>
      <c r="G40" s="41"/>
      <c r="H40" s="41"/>
      <c r="I40" s="41"/>
      <c r="J40" s="41"/>
      <c r="K40" s="41"/>
      <c r="L40" s="41"/>
      <c r="M40" s="46"/>
      <c r="N40" s="41"/>
      <c r="O40" s="41"/>
      <c r="P40" s="41"/>
      <c r="Q40" s="41"/>
      <c r="R40" s="41"/>
      <c r="S40" s="41"/>
      <c r="T40" s="41"/>
      <c r="U40" s="41"/>
      <c r="V40" s="41"/>
      <c r="W40" s="41"/>
      <c r="X40" s="41"/>
      <c r="Y40" s="41"/>
      <c r="Z40" s="41"/>
      <c r="AA40" s="46"/>
      <c r="AB40" s="42"/>
      <c r="AC40" s="45"/>
      <c r="AD40" s="43"/>
      <c r="AE40" s="43"/>
      <c r="AF40" s="43"/>
      <c r="AG40" s="43"/>
      <c r="AH40" s="439"/>
      <c r="AI40" s="43"/>
      <c r="AJ40" s="43"/>
      <c r="AK40" s="43"/>
      <c r="AL40" s="43"/>
      <c r="AM40" s="43"/>
      <c r="AN40" s="43"/>
      <c r="AO40" s="43"/>
      <c r="AP40" s="43"/>
      <c r="AQ40" s="43"/>
      <c r="AR40" s="43"/>
      <c r="AS40" s="43"/>
      <c r="AT40" s="43"/>
      <c r="AU40" s="43"/>
    </row>
    <row r="41" spans="4:47" ht="12.95" customHeight="1" x14ac:dyDescent="0.45">
      <c r="D41" s="47" t="s">
        <v>205</v>
      </c>
      <c r="E41" s="47"/>
      <c r="F41" s="41"/>
      <c r="G41" s="41"/>
      <c r="H41" s="41"/>
      <c r="I41" s="41"/>
      <c r="J41" s="41"/>
      <c r="K41" s="41"/>
      <c r="L41" s="41"/>
      <c r="M41" s="46"/>
      <c r="N41" s="41"/>
      <c r="O41" s="41"/>
      <c r="P41" s="41"/>
      <c r="Q41" s="41"/>
      <c r="R41" s="41"/>
      <c r="S41" s="41"/>
      <c r="T41" s="41"/>
      <c r="U41" s="41"/>
      <c r="V41" s="41"/>
      <c r="W41" s="41"/>
      <c r="X41" s="41"/>
      <c r="Y41" s="41"/>
      <c r="Z41" s="41"/>
      <c r="AA41" s="46"/>
      <c r="AB41" s="42"/>
      <c r="AC41" s="45"/>
      <c r="AD41" s="43"/>
      <c r="AE41" s="43"/>
      <c r="AF41" s="43"/>
      <c r="AG41" s="43"/>
      <c r="AH41" s="439"/>
      <c r="AI41" s="43"/>
      <c r="AJ41" s="43"/>
      <c r="AK41" s="43"/>
      <c r="AL41" s="43"/>
      <c r="AM41" s="43"/>
      <c r="AN41" s="43"/>
      <c r="AO41" s="43"/>
      <c r="AP41" s="43"/>
      <c r="AQ41" s="43"/>
      <c r="AR41" s="43"/>
      <c r="AS41" s="43"/>
      <c r="AT41" s="43"/>
      <c r="AU41" s="43"/>
    </row>
    <row r="42" spans="4:47" ht="12.95" customHeight="1" x14ac:dyDescent="0.45">
      <c r="D42" s="41" t="s">
        <v>206</v>
      </c>
      <c r="E42" s="41"/>
      <c r="F42" s="41"/>
      <c r="G42" s="41"/>
      <c r="H42" s="41"/>
      <c r="I42" s="41"/>
      <c r="J42" s="41"/>
      <c r="K42" s="41"/>
      <c r="L42" s="41"/>
      <c r="M42" s="46"/>
      <c r="N42" s="41"/>
      <c r="O42" s="41"/>
      <c r="P42" s="41"/>
      <c r="Q42" s="41"/>
      <c r="R42" s="41"/>
      <c r="S42" s="41"/>
      <c r="T42" s="41"/>
      <c r="U42" s="41"/>
      <c r="V42" s="41"/>
      <c r="W42" s="41"/>
      <c r="X42" s="41"/>
      <c r="Y42" s="41"/>
      <c r="Z42" s="41"/>
      <c r="AA42" s="46"/>
      <c r="AB42" s="42"/>
      <c r="AC42" s="45"/>
      <c r="AD42" s="43"/>
      <c r="AE42" s="43"/>
      <c r="AF42" s="43"/>
      <c r="AG42" s="43"/>
      <c r="AH42" s="439"/>
      <c r="AI42" s="43"/>
      <c r="AJ42" s="43"/>
      <c r="AK42" s="43"/>
      <c r="AL42" s="43"/>
      <c r="AM42" s="43"/>
      <c r="AN42" s="43"/>
      <c r="AO42" s="43"/>
      <c r="AP42" s="43"/>
      <c r="AQ42" s="43"/>
      <c r="AR42" s="43"/>
      <c r="AS42" s="43"/>
      <c r="AT42" s="43"/>
      <c r="AU42" s="43"/>
    </row>
    <row r="43" spans="4:47" ht="12.95" customHeight="1" x14ac:dyDescent="0.45">
      <c r="D43" s="48" t="s">
        <v>207</v>
      </c>
      <c r="E43" s="48"/>
      <c r="F43" s="41"/>
      <c r="G43" s="41"/>
      <c r="H43" s="41"/>
      <c r="I43" s="41"/>
      <c r="J43" s="41"/>
      <c r="K43" s="41"/>
      <c r="L43" s="41"/>
      <c r="M43" s="46"/>
      <c r="N43" s="41"/>
      <c r="O43" s="41"/>
      <c r="P43" s="41"/>
      <c r="Q43" s="41"/>
      <c r="R43" s="41"/>
      <c r="S43" s="41"/>
      <c r="T43" s="41"/>
      <c r="U43" s="41"/>
      <c r="V43" s="41"/>
      <c r="W43" s="41"/>
      <c r="X43" s="41"/>
      <c r="Y43" s="41"/>
      <c r="Z43" s="41"/>
      <c r="AA43" s="46"/>
      <c r="AB43" s="42"/>
      <c r="AC43" s="45"/>
      <c r="AD43" s="43"/>
      <c r="AE43" s="43"/>
      <c r="AF43" s="43"/>
      <c r="AG43" s="43"/>
      <c r="AH43" s="439"/>
      <c r="AI43" s="43"/>
      <c r="AJ43" s="43"/>
      <c r="AK43" s="43"/>
      <c r="AL43" s="43"/>
      <c r="AM43" s="43"/>
      <c r="AN43" s="43"/>
      <c r="AO43" s="43"/>
      <c r="AP43" s="43"/>
      <c r="AQ43" s="43"/>
      <c r="AR43" s="43"/>
      <c r="AS43" s="43"/>
      <c r="AT43" s="43"/>
      <c r="AU43" s="43"/>
    </row>
    <row r="44" spans="4:47" ht="12.95" customHeight="1" x14ac:dyDescent="0.45">
      <c r="D44" s="47" t="s">
        <v>208</v>
      </c>
      <c r="E44" s="47"/>
      <c r="F44" s="41"/>
      <c r="G44" s="41"/>
      <c r="H44" s="41"/>
      <c r="I44" s="41"/>
      <c r="J44" s="41"/>
      <c r="K44" s="41"/>
      <c r="L44" s="41"/>
      <c r="M44" s="46"/>
      <c r="N44" s="41"/>
      <c r="O44" s="41"/>
      <c r="P44" s="41"/>
      <c r="Q44" s="41"/>
      <c r="R44" s="41"/>
      <c r="S44" s="41"/>
      <c r="T44" s="41"/>
      <c r="U44" s="41"/>
      <c r="V44" s="41"/>
      <c r="W44" s="41"/>
      <c r="X44" s="41"/>
      <c r="Y44" s="41"/>
      <c r="Z44" s="41"/>
      <c r="AA44" s="46"/>
      <c r="AB44" s="42"/>
      <c r="AC44" s="45"/>
      <c r="AD44" s="43"/>
      <c r="AE44" s="43"/>
      <c r="AF44" s="43"/>
      <c r="AG44" s="43"/>
      <c r="AH44" s="439"/>
      <c r="AI44" s="43"/>
      <c r="AJ44" s="43"/>
      <c r="AK44" s="43"/>
      <c r="AL44" s="43"/>
      <c r="AM44" s="43"/>
      <c r="AN44" s="43"/>
      <c r="AO44" s="43"/>
      <c r="AP44" s="43"/>
      <c r="AQ44" s="43"/>
      <c r="AR44" s="43"/>
      <c r="AS44" s="43"/>
      <c r="AT44" s="43"/>
      <c r="AU44" s="43"/>
    </row>
    <row r="45" spans="4:47" ht="12.95" customHeight="1" x14ac:dyDescent="0.45">
      <c r="D45" s="1030" t="s">
        <v>507</v>
      </c>
      <c r="E45" s="1030"/>
      <c r="F45" s="1030"/>
      <c r="G45" s="1030"/>
      <c r="H45" s="1030"/>
      <c r="I45" s="1030"/>
      <c r="J45" s="1030"/>
      <c r="K45" s="1030"/>
      <c r="L45" s="1030"/>
      <c r="M45" s="1030"/>
      <c r="N45" s="1030"/>
      <c r="O45" s="1030"/>
      <c r="P45" s="1030"/>
      <c r="Q45" s="1030"/>
      <c r="R45" s="1030"/>
      <c r="S45" s="1030"/>
      <c r="T45" s="1030"/>
      <c r="U45" s="1030"/>
      <c r="V45" s="1030"/>
      <c r="W45" s="1030"/>
      <c r="X45" s="437"/>
      <c r="Y45" s="437"/>
      <c r="Z45" s="437"/>
      <c r="AA45" s="440"/>
      <c r="AB45" s="49"/>
      <c r="AC45" s="49"/>
      <c r="AD45" s="49"/>
      <c r="AE45" s="49"/>
      <c r="AF45" s="49"/>
      <c r="AG45" s="49"/>
      <c r="AH45" s="441"/>
      <c r="AI45" s="16"/>
      <c r="AJ45" s="16"/>
      <c r="AK45" s="16"/>
      <c r="AL45" s="16"/>
      <c r="AM45" s="16"/>
      <c r="AN45" s="16"/>
      <c r="AO45" s="16"/>
      <c r="AP45" s="16"/>
      <c r="AQ45" s="16"/>
      <c r="AR45" s="16"/>
      <c r="AS45" s="16"/>
      <c r="AT45" s="16"/>
      <c r="AU45" s="17"/>
    </row>
    <row r="46" spans="4:47" ht="12.95" customHeight="1" x14ac:dyDescent="0.45">
      <c r="D46" s="632" t="s">
        <v>508</v>
      </c>
      <c r="E46" s="632"/>
      <c r="F46" s="635"/>
      <c r="G46" s="635"/>
      <c r="H46" s="635"/>
      <c r="I46" s="635"/>
      <c r="J46" s="635"/>
      <c r="K46" s="635"/>
      <c r="L46" s="635"/>
      <c r="M46" s="635"/>
      <c r="N46" s="635"/>
      <c r="O46" s="635"/>
      <c r="P46" s="635"/>
      <c r="Q46" s="635"/>
      <c r="R46" s="635"/>
      <c r="S46" s="635"/>
      <c r="T46" s="635"/>
      <c r="U46" s="635"/>
      <c r="V46" s="635"/>
      <c r="W46" s="635"/>
      <c r="X46" s="635"/>
      <c r="Y46" s="635"/>
      <c r="Z46" s="635"/>
      <c r="AA46" s="631"/>
      <c r="AB46" s="632"/>
      <c r="AC46" s="632"/>
      <c r="AD46" s="632"/>
      <c r="AE46" s="632"/>
      <c r="AF46" s="632"/>
      <c r="AG46" s="632"/>
      <c r="AH46" s="633"/>
      <c r="AI46" s="634"/>
      <c r="AJ46" s="16"/>
      <c r="AK46" s="16"/>
      <c r="AL46" s="16"/>
      <c r="AM46" s="16"/>
      <c r="AN46" s="16"/>
      <c r="AO46" s="16"/>
      <c r="AP46" s="16"/>
      <c r="AQ46" s="16"/>
      <c r="AR46" s="16"/>
      <c r="AS46" s="16"/>
      <c r="AT46" s="16"/>
      <c r="AU46" s="17"/>
    </row>
    <row r="47" spans="4:47" ht="24" customHeight="1" x14ac:dyDescent="0.45">
      <c r="D47" s="1029" t="s">
        <v>676</v>
      </c>
      <c r="E47" s="1029"/>
      <c r="F47" s="1029"/>
      <c r="G47" s="1029"/>
      <c r="H47" s="1029"/>
      <c r="I47" s="1029"/>
      <c r="J47" s="1029"/>
      <c r="K47" s="1029"/>
      <c r="L47" s="1029"/>
      <c r="M47" s="1029"/>
      <c r="N47" s="1029"/>
      <c r="O47" s="1029"/>
      <c r="P47" s="1029"/>
      <c r="Q47" s="1029"/>
      <c r="R47" s="1029"/>
      <c r="S47" s="1029"/>
      <c r="T47" s="1029"/>
      <c r="U47" s="1029"/>
      <c r="V47" s="1029"/>
      <c r="W47" s="1029"/>
      <c r="X47" s="1029"/>
      <c r="Y47" s="1029"/>
      <c r="Z47" s="1029"/>
      <c r="AA47" s="1029"/>
      <c r="AB47" s="1029"/>
      <c r="AC47" s="1029"/>
      <c r="AD47" s="1029"/>
      <c r="AE47" s="1029"/>
      <c r="AF47" s="1029"/>
      <c r="AG47" s="1029"/>
      <c r="AH47" s="1029"/>
      <c r="AI47" s="1029"/>
      <c r="AJ47" s="610"/>
      <c r="AK47" s="16"/>
      <c r="AL47" s="16"/>
      <c r="AM47" s="16"/>
      <c r="AN47" s="16"/>
      <c r="AO47" s="16"/>
      <c r="AP47" s="16"/>
      <c r="AQ47" s="16"/>
      <c r="AR47" s="16"/>
      <c r="AS47" s="16"/>
      <c r="AT47" s="16"/>
      <c r="AU47" s="17"/>
    </row>
    <row r="48" spans="4:47" ht="26.25" customHeight="1" x14ac:dyDescent="0.45">
      <c r="D48" s="1029" t="s">
        <v>677</v>
      </c>
      <c r="E48" s="1029"/>
      <c r="F48" s="1029"/>
      <c r="G48" s="1029"/>
      <c r="H48" s="1029"/>
      <c r="I48" s="1029"/>
      <c r="J48" s="1029"/>
      <c r="K48" s="1029"/>
      <c r="L48" s="1029"/>
      <c r="M48" s="1029"/>
      <c r="N48" s="1029"/>
      <c r="O48" s="1029"/>
      <c r="P48" s="1029"/>
      <c r="Q48" s="1029"/>
      <c r="R48" s="1029"/>
      <c r="S48" s="1029"/>
      <c r="T48" s="1029"/>
      <c r="U48" s="1029"/>
      <c r="V48" s="1029"/>
      <c r="W48" s="1029"/>
      <c r="X48" s="1029"/>
      <c r="Y48" s="1029"/>
      <c r="Z48" s="1029"/>
      <c r="AA48" s="1029"/>
      <c r="AB48" s="1029"/>
      <c r="AC48" s="1029"/>
      <c r="AD48" s="1029"/>
      <c r="AE48" s="1029"/>
      <c r="AF48" s="1029"/>
      <c r="AG48" s="1029"/>
      <c r="AH48" s="1029"/>
      <c r="AI48" s="1029"/>
      <c r="AJ48" s="610"/>
      <c r="AK48" s="16"/>
      <c r="AL48" s="16"/>
      <c r="AM48" s="16"/>
      <c r="AN48" s="16"/>
      <c r="AO48" s="16"/>
      <c r="AP48" s="16"/>
      <c r="AQ48" s="16"/>
      <c r="AR48" s="16"/>
      <c r="AS48" s="16"/>
      <c r="AT48" s="16"/>
      <c r="AU48" s="17"/>
    </row>
    <row r="49" spans="4:47" ht="12.95" customHeight="1" x14ac:dyDescent="0.45">
      <c r="D49" s="430"/>
      <c r="E49" s="430"/>
      <c r="F49" s="430"/>
      <c r="G49" s="430"/>
      <c r="H49" s="430"/>
      <c r="I49" s="430"/>
      <c r="J49" s="430"/>
      <c r="K49" s="621"/>
      <c r="L49" s="430"/>
      <c r="M49" s="430"/>
      <c r="N49" s="430"/>
      <c r="O49" s="430"/>
      <c r="P49" s="430"/>
      <c r="Q49" s="430"/>
      <c r="R49" s="430"/>
      <c r="S49" s="430"/>
      <c r="T49" s="430"/>
      <c r="U49" s="430"/>
      <c r="V49" s="430"/>
      <c r="W49" s="430"/>
      <c r="X49" s="430"/>
      <c r="Y49" s="430"/>
      <c r="Z49" s="430"/>
      <c r="AA49" s="440"/>
      <c r="AB49" s="49"/>
      <c r="AC49" s="49"/>
      <c r="AD49" s="49"/>
      <c r="AE49" s="49"/>
      <c r="AF49" s="49"/>
      <c r="AG49" s="49"/>
      <c r="AH49" s="441"/>
      <c r="AI49" s="16"/>
      <c r="AJ49" s="16"/>
      <c r="AK49" s="16"/>
      <c r="AL49" s="16"/>
      <c r="AM49" s="16"/>
      <c r="AN49" s="51"/>
      <c r="AO49" s="51"/>
      <c r="AP49" s="51"/>
      <c r="AQ49" s="51"/>
      <c r="AR49" s="51"/>
      <c r="AS49" s="51"/>
      <c r="AT49" s="51"/>
      <c r="AU49" s="52"/>
    </row>
    <row r="50" spans="4:47" ht="12.95" customHeight="1" x14ac:dyDescent="0.45">
      <c r="D50" s="78" t="s">
        <v>509</v>
      </c>
      <c r="E50" s="50"/>
      <c r="F50" s="50"/>
      <c r="G50" s="50"/>
      <c r="H50" s="50"/>
      <c r="I50" s="50"/>
      <c r="J50" s="50"/>
      <c r="K50" s="50"/>
      <c r="L50" s="50"/>
      <c r="M50" s="442"/>
      <c r="N50" s="50"/>
      <c r="O50" s="50"/>
      <c r="P50" s="50"/>
      <c r="Q50" s="50"/>
      <c r="R50" s="50"/>
      <c r="S50" s="50"/>
      <c r="T50" s="50"/>
      <c r="U50" s="50"/>
      <c r="V50" s="50"/>
      <c r="W50" s="50"/>
      <c r="X50" s="50"/>
      <c r="Y50" s="50"/>
      <c r="Z50" s="50"/>
      <c r="AA50" s="442"/>
      <c r="AB50" s="16"/>
      <c r="AC50" s="16"/>
      <c r="AD50" s="16"/>
      <c r="AE50" s="16"/>
      <c r="AF50" s="16"/>
      <c r="AG50" s="16"/>
      <c r="AH50" s="443"/>
      <c r="AI50" s="51"/>
      <c r="AJ50" s="51"/>
      <c r="AK50" s="51"/>
      <c r="AL50" s="51"/>
      <c r="AM50" s="51"/>
      <c r="AN50" s="51"/>
      <c r="AO50" s="51"/>
      <c r="AP50" s="51"/>
      <c r="AQ50" s="51"/>
      <c r="AR50" s="51"/>
      <c r="AS50" s="51"/>
      <c r="AT50" s="51"/>
      <c r="AU50" s="52"/>
    </row>
    <row r="51" spans="4:47" ht="12.95" customHeight="1" x14ac:dyDescent="0.45">
      <c r="D51" s="53" t="s">
        <v>510</v>
      </c>
      <c r="E51" s="53"/>
      <c r="F51" s="54"/>
      <c r="G51" s="54"/>
      <c r="H51" s="54"/>
      <c r="I51" s="54"/>
      <c r="J51" s="54"/>
      <c r="K51" s="54"/>
      <c r="L51" s="54"/>
      <c r="M51" s="444"/>
      <c r="N51" s="54"/>
      <c r="O51" s="54"/>
      <c r="P51" s="54"/>
      <c r="Q51" s="54"/>
      <c r="R51" s="54"/>
      <c r="S51" s="54"/>
      <c r="T51" s="54"/>
      <c r="U51" s="54"/>
      <c r="V51" s="54"/>
      <c r="W51" s="54"/>
      <c r="X51" s="54"/>
      <c r="Y51" s="54"/>
      <c r="Z51" s="54"/>
      <c r="AA51" s="444"/>
      <c r="AB51" s="55"/>
      <c r="AC51" s="55"/>
      <c r="AD51" s="55"/>
      <c r="AE51" s="55"/>
      <c r="AF51" s="55"/>
      <c r="AG51" s="55"/>
      <c r="AH51" s="445"/>
      <c r="AI51" s="56"/>
      <c r="AJ51" s="56"/>
      <c r="AK51" s="56"/>
      <c r="AL51" s="56"/>
      <c r="AM51" s="56"/>
      <c r="AN51" s="56"/>
      <c r="AO51" s="56"/>
      <c r="AP51" s="56"/>
      <c r="AQ51" s="56"/>
      <c r="AR51" s="56"/>
      <c r="AS51" s="56"/>
      <c r="AT51" s="56"/>
      <c r="AU51" s="57"/>
    </row>
    <row r="52" spans="4:47" ht="12.95" customHeight="1" x14ac:dyDescent="0.45">
      <c r="D52" s="79" t="s">
        <v>45</v>
      </c>
      <c r="E52" s="80"/>
      <c r="F52" s="80"/>
      <c r="G52" s="80"/>
      <c r="H52" s="80"/>
      <c r="I52" s="80"/>
      <c r="J52" s="80"/>
      <c r="K52" s="80"/>
      <c r="L52" s="80"/>
      <c r="M52" s="446"/>
      <c r="N52" s="80"/>
      <c r="O52" s="80"/>
      <c r="P52" s="80"/>
      <c r="Q52" s="80"/>
      <c r="R52" s="80"/>
      <c r="S52" s="80"/>
      <c r="T52" s="80"/>
      <c r="U52" s="80"/>
      <c r="V52" s="80"/>
      <c r="W52" s="80"/>
      <c r="X52" s="80"/>
      <c r="Y52" s="80"/>
      <c r="Z52" s="80"/>
      <c r="AA52" s="446"/>
      <c r="AB52" s="81"/>
      <c r="AC52" s="81"/>
      <c r="AD52" s="81"/>
      <c r="AE52" s="81"/>
      <c r="AF52" s="81"/>
      <c r="AG52" s="81"/>
      <c r="AH52" s="447"/>
      <c r="AI52" s="82"/>
      <c r="AJ52" s="82"/>
      <c r="AK52" s="82"/>
      <c r="AL52" s="82"/>
      <c r="AM52" s="82"/>
      <c r="AN52" s="82"/>
      <c r="AO52" s="82"/>
      <c r="AP52" s="82"/>
      <c r="AQ52" s="82"/>
      <c r="AR52" s="82"/>
      <c r="AS52" s="82"/>
      <c r="AT52" s="82"/>
      <c r="AU52" s="83"/>
    </row>
    <row r="53" spans="4:47" ht="12.95" customHeight="1" x14ac:dyDescent="0.45">
      <c r="D53" s="84" t="s">
        <v>296</v>
      </c>
      <c r="E53" s="80"/>
      <c r="F53" s="80"/>
      <c r="G53" s="80"/>
      <c r="H53" s="80"/>
      <c r="I53" s="80"/>
      <c r="J53" s="80"/>
      <c r="K53" s="80"/>
      <c r="L53" s="80"/>
      <c r="M53" s="446"/>
      <c r="N53" s="80"/>
      <c r="O53" s="80"/>
      <c r="P53" s="80"/>
      <c r="Q53" s="80"/>
      <c r="R53" s="80"/>
      <c r="S53" s="80"/>
      <c r="T53" s="80"/>
      <c r="U53" s="80"/>
      <c r="V53" s="80"/>
      <c r="W53" s="80"/>
      <c r="X53" s="80"/>
      <c r="Y53" s="80"/>
      <c r="Z53" s="80"/>
      <c r="AA53" s="446"/>
      <c r="AB53" s="81"/>
      <c r="AC53" s="81"/>
      <c r="AD53" s="81"/>
      <c r="AE53" s="81"/>
      <c r="AF53" s="81"/>
      <c r="AG53" s="81"/>
      <c r="AH53" s="447"/>
      <c r="AI53" s="82"/>
      <c r="AJ53" s="82"/>
      <c r="AK53" s="82"/>
      <c r="AL53" s="82"/>
      <c r="AM53" s="82"/>
      <c r="AN53" s="82"/>
      <c r="AO53" s="82"/>
      <c r="AP53" s="82"/>
      <c r="AQ53" s="82"/>
      <c r="AR53" s="82"/>
      <c r="AS53" s="82"/>
      <c r="AT53" s="82"/>
      <c r="AU53" s="83"/>
    </row>
    <row r="54" spans="4:47" ht="12.95" customHeight="1" x14ac:dyDescent="0.45">
      <c r="D54" s="1030" t="s">
        <v>46</v>
      </c>
      <c r="E54" s="1030"/>
      <c r="F54" s="1030"/>
      <c r="G54" s="1030"/>
      <c r="H54" s="1030"/>
      <c r="I54" s="1030"/>
      <c r="J54" s="1030"/>
      <c r="K54" s="1030"/>
      <c r="L54" s="1030"/>
      <c r="M54" s="1030"/>
      <c r="N54" s="1030"/>
      <c r="O54" s="1030"/>
      <c r="P54" s="1030"/>
      <c r="Q54" s="1030"/>
      <c r="R54" s="1030"/>
      <c r="S54" s="1030"/>
      <c r="T54" s="1030"/>
      <c r="U54" s="1030"/>
      <c r="V54" s="1030"/>
      <c r="W54" s="1030"/>
      <c r="X54" s="1030"/>
      <c r="Y54" s="1030"/>
      <c r="Z54" s="430"/>
      <c r="AA54" s="440"/>
      <c r="AB54" s="81"/>
      <c r="AC54" s="81"/>
      <c r="AD54" s="81"/>
      <c r="AE54" s="81"/>
      <c r="AF54" s="81"/>
      <c r="AG54" s="81"/>
      <c r="AH54" s="447"/>
      <c r="AI54" s="82"/>
      <c r="AJ54" s="82"/>
      <c r="AK54" s="82"/>
      <c r="AL54" s="82"/>
      <c r="AM54" s="82"/>
      <c r="AN54" s="82"/>
      <c r="AO54" s="82"/>
      <c r="AP54" s="82"/>
      <c r="AQ54" s="82"/>
      <c r="AR54" s="82"/>
      <c r="AS54" s="82"/>
      <c r="AT54" s="82"/>
      <c r="AU54" s="83"/>
    </row>
    <row r="55" spans="4:47" ht="12.95" customHeight="1" x14ac:dyDescent="0.45">
      <c r="D55" s="80" t="s">
        <v>522</v>
      </c>
      <c r="E55" s="430"/>
      <c r="F55" s="430"/>
      <c r="G55" s="430"/>
      <c r="H55" s="430"/>
      <c r="I55" s="430"/>
      <c r="J55" s="430"/>
      <c r="K55" s="621"/>
      <c r="L55" s="430"/>
      <c r="M55" s="430"/>
      <c r="N55" s="430"/>
      <c r="O55" s="430"/>
      <c r="P55" s="430"/>
      <c r="Q55" s="430"/>
      <c r="R55" s="430"/>
      <c r="S55" s="430"/>
      <c r="T55" s="430"/>
      <c r="U55" s="430"/>
      <c r="V55" s="430"/>
      <c r="W55" s="430"/>
      <c r="X55" s="430"/>
      <c r="Y55" s="430"/>
      <c r="Z55" s="430"/>
      <c r="AA55" s="440"/>
      <c r="AB55" s="81"/>
      <c r="AC55" s="81"/>
      <c r="AD55" s="81"/>
      <c r="AE55" s="81"/>
      <c r="AF55" s="81"/>
      <c r="AG55" s="81"/>
      <c r="AH55" s="447"/>
      <c r="AI55" s="82"/>
      <c r="AJ55" s="82"/>
      <c r="AK55" s="82"/>
      <c r="AL55" s="82"/>
      <c r="AM55" s="82"/>
      <c r="AN55" s="56"/>
      <c r="AO55" s="56"/>
      <c r="AP55" s="56"/>
      <c r="AQ55" s="56"/>
      <c r="AR55" s="56"/>
      <c r="AS55" s="56"/>
      <c r="AT55" s="56"/>
      <c r="AU55" s="57"/>
    </row>
    <row r="56" spans="4:47" ht="12.95" customHeight="1" x14ac:dyDescent="0.45">
      <c r="D56" s="376"/>
      <c r="E56" s="376"/>
      <c r="F56" s="376"/>
      <c r="G56" s="376"/>
      <c r="H56" s="376"/>
      <c r="I56" s="376"/>
      <c r="J56" s="376"/>
      <c r="K56" s="376"/>
      <c r="L56" s="376"/>
      <c r="M56" s="448"/>
      <c r="N56" s="376"/>
      <c r="O56" s="376"/>
      <c r="P56" s="376"/>
      <c r="Q56" s="376"/>
      <c r="R56" s="376"/>
      <c r="S56" s="376"/>
      <c r="T56" s="376"/>
      <c r="U56" s="376"/>
      <c r="V56" s="376"/>
      <c r="W56" s="376"/>
      <c r="X56" s="376"/>
      <c r="Y56" s="376"/>
      <c r="Z56" s="376"/>
      <c r="AA56" s="448"/>
      <c r="AB56" s="55"/>
      <c r="AC56" s="55"/>
      <c r="AD56" s="55"/>
      <c r="AE56" s="55"/>
      <c r="AF56" s="55"/>
      <c r="AG56" s="55"/>
      <c r="AH56" s="445"/>
      <c r="AI56" s="56"/>
      <c r="AJ56" s="56"/>
      <c r="AK56" s="56"/>
      <c r="AL56" s="56"/>
      <c r="AM56" s="56"/>
      <c r="AN56" s="56"/>
      <c r="AO56" s="56"/>
      <c r="AP56" s="56"/>
      <c r="AQ56" s="56"/>
      <c r="AR56" s="56"/>
      <c r="AS56" s="56"/>
      <c r="AT56" s="56"/>
      <c r="AU56" s="57"/>
    </row>
    <row r="57" spans="4:47" ht="12.95" customHeight="1" x14ac:dyDescent="0.45">
      <c r="D57" s="59" t="s">
        <v>23</v>
      </c>
      <c r="E57" s="59"/>
      <c r="F57" s="55"/>
      <c r="G57" s="55"/>
      <c r="H57" s="55"/>
      <c r="I57" s="55"/>
      <c r="J57" s="55"/>
      <c r="K57" s="55"/>
      <c r="L57" s="55"/>
      <c r="M57" s="445"/>
      <c r="N57" s="55"/>
      <c r="O57" s="55"/>
      <c r="P57" s="55"/>
      <c r="Q57" s="55"/>
      <c r="R57" s="55"/>
      <c r="S57" s="55"/>
      <c r="T57" s="55"/>
      <c r="U57" s="55"/>
      <c r="V57" s="55"/>
      <c r="W57" s="55"/>
      <c r="X57" s="55"/>
      <c r="Y57" s="55"/>
      <c r="Z57" s="55"/>
      <c r="AA57" s="445"/>
      <c r="AB57" s="55"/>
      <c r="AC57" s="55"/>
      <c r="AD57" s="55"/>
      <c r="AE57" s="55"/>
      <c r="AF57" s="55"/>
      <c r="AG57" s="55"/>
      <c r="AH57" s="445"/>
      <c r="AI57" s="56"/>
      <c r="AJ57" s="56"/>
      <c r="AK57" s="56"/>
      <c r="AL57" s="56"/>
      <c r="AM57" s="56"/>
      <c r="AN57" s="56"/>
      <c r="AO57" s="56"/>
      <c r="AP57" s="56"/>
      <c r="AQ57" s="56"/>
      <c r="AR57" s="56"/>
      <c r="AS57" s="56"/>
      <c r="AT57" s="56"/>
      <c r="AU57" s="57"/>
    </row>
    <row r="58" spans="4:47" ht="12.95" customHeight="1" x14ac:dyDescent="0.45">
      <c r="D58" s="44" t="s">
        <v>26</v>
      </c>
      <c r="E58" s="44"/>
      <c r="F58" s="55"/>
      <c r="G58" s="55"/>
      <c r="H58" s="55"/>
      <c r="I58" s="55"/>
      <c r="J58" s="55"/>
      <c r="K58" s="55"/>
      <c r="L58" s="55"/>
      <c r="M58" s="445"/>
      <c r="N58" s="55"/>
      <c r="O58" s="55"/>
      <c r="P58" s="55"/>
      <c r="Q58" s="55"/>
      <c r="R58" s="55"/>
      <c r="S58" s="55"/>
      <c r="T58" s="55"/>
      <c r="U58" s="55"/>
      <c r="V58" s="55"/>
      <c r="W58" s="55"/>
      <c r="X58" s="55"/>
      <c r="Y58" s="55"/>
      <c r="Z58" s="55"/>
      <c r="AA58" s="445"/>
      <c r="AB58" s="55"/>
      <c r="AC58" s="55"/>
      <c r="AD58" s="55"/>
      <c r="AE58" s="55"/>
      <c r="AF58" s="55"/>
      <c r="AG58" s="55"/>
      <c r="AH58" s="445"/>
      <c r="AI58" s="56"/>
      <c r="AJ58" s="56"/>
      <c r="AK58" s="56"/>
      <c r="AL58" s="56"/>
      <c r="AM58" s="56"/>
      <c r="AN58" s="56"/>
      <c r="AO58" s="56"/>
      <c r="AP58" s="56"/>
      <c r="AQ58" s="56"/>
      <c r="AR58" s="56"/>
      <c r="AS58" s="56"/>
      <c r="AT58" s="56"/>
      <c r="AU58" s="57"/>
    </row>
    <row r="59" spans="4:47" ht="12.95" customHeight="1" x14ac:dyDescent="0.45">
      <c r="D59" s="44" t="s">
        <v>27</v>
      </c>
      <c r="E59" s="44"/>
      <c r="F59" s="55"/>
      <c r="G59" s="55"/>
      <c r="H59" s="55"/>
      <c r="I59" s="55"/>
      <c r="J59" s="55"/>
      <c r="K59" s="55"/>
      <c r="L59" s="55"/>
      <c r="M59" s="445"/>
      <c r="N59" s="55"/>
      <c r="O59" s="55"/>
      <c r="P59" s="55"/>
      <c r="Q59" s="55"/>
      <c r="R59" s="55"/>
      <c r="S59" s="55"/>
      <c r="T59" s="55"/>
      <c r="U59" s="55"/>
      <c r="V59" s="55"/>
      <c r="W59" s="55"/>
      <c r="X59" s="55"/>
      <c r="Y59" s="55"/>
      <c r="Z59" s="55"/>
      <c r="AA59" s="445"/>
      <c r="AB59" s="55"/>
      <c r="AC59" s="55"/>
      <c r="AD59" s="55"/>
      <c r="AE59" s="55"/>
      <c r="AF59" s="55"/>
      <c r="AG59" s="55"/>
      <c r="AH59" s="445"/>
      <c r="AI59" s="56"/>
      <c r="AJ59" s="56"/>
      <c r="AK59" s="56"/>
      <c r="AL59" s="56"/>
      <c r="AM59" s="56"/>
      <c r="AN59" s="55"/>
      <c r="AO59" s="55"/>
      <c r="AP59" s="55"/>
      <c r="AQ59" s="55"/>
      <c r="AR59" s="55"/>
      <c r="AS59" s="55"/>
      <c r="AT59" s="55"/>
      <c r="AU59" s="55"/>
    </row>
    <row r="60" spans="4:47" ht="12.95" customHeight="1" x14ac:dyDescent="0.45">
      <c r="D60" s="60" t="s">
        <v>521</v>
      </c>
      <c r="E60" s="60"/>
      <c r="F60" s="61"/>
      <c r="G60" s="61"/>
      <c r="H60" s="61"/>
      <c r="I60" s="61"/>
      <c r="J60" s="61"/>
      <c r="K60" s="61"/>
      <c r="L60" s="61"/>
      <c r="M60" s="449"/>
      <c r="N60" s="61"/>
      <c r="O60" s="61"/>
      <c r="P60" s="62"/>
      <c r="Q60" s="62"/>
      <c r="R60" s="62"/>
      <c r="S60" s="62"/>
      <c r="T60" s="62"/>
      <c r="U60" s="62"/>
      <c r="V60" s="55"/>
      <c r="W60" s="55"/>
      <c r="X60" s="55"/>
      <c r="Y60" s="55"/>
      <c r="Z60" s="55"/>
      <c r="AA60" s="445"/>
      <c r="AB60" s="55"/>
      <c r="AC60" s="55"/>
      <c r="AD60" s="55"/>
      <c r="AE60" s="55"/>
      <c r="AF60" s="55"/>
      <c r="AG60" s="55"/>
      <c r="AH60" s="445"/>
      <c r="AI60" s="55"/>
      <c r="AJ60" s="55"/>
      <c r="AK60" s="55"/>
      <c r="AL60" s="55"/>
      <c r="AM60" s="55"/>
      <c r="AN60" s="56"/>
      <c r="AO60" s="56"/>
      <c r="AP60" s="56"/>
      <c r="AQ60" s="56"/>
      <c r="AR60" s="56"/>
      <c r="AS60" s="56"/>
      <c r="AT60" s="56"/>
      <c r="AU60" s="57"/>
    </row>
    <row r="61" spans="4:47" ht="12.95" customHeight="1" x14ac:dyDescent="0.45">
      <c r="D61" s="1024" t="s">
        <v>487</v>
      </c>
      <c r="E61" s="1025"/>
      <c r="F61" s="1025"/>
      <c r="G61" s="1025"/>
      <c r="H61" s="1025"/>
      <c r="I61" s="1025"/>
      <c r="J61" s="1025"/>
      <c r="K61" s="1025"/>
      <c r="L61" s="1025"/>
      <c r="M61" s="1025"/>
      <c r="N61" s="1025"/>
      <c r="O61" s="1025"/>
      <c r="P61" s="1025"/>
      <c r="Q61" s="1025"/>
      <c r="R61" s="1025"/>
      <c r="S61" s="1025"/>
      <c r="T61" s="1025"/>
      <c r="U61" s="1026"/>
      <c r="V61" s="1026"/>
      <c r="W61" s="1026"/>
      <c r="X61" s="1026"/>
      <c r="Y61" s="1026"/>
      <c r="Z61" s="1026"/>
      <c r="AA61" s="1026"/>
      <c r="AB61" s="1026"/>
      <c r="AC61" s="1026"/>
      <c r="AD61" s="1026"/>
      <c r="AE61" s="1026"/>
      <c r="AF61" s="1026"/>
      <c r="AG61" s="1026"/>
      <c r="AH61" s="1026"/>
      <c r="AI61" s="1026"/>
      <c r="AJ61" s="1026"/>
      <c r="AK61" s="1026"/>
      <c r="AL61" s="1026"/>
      <c r="AM61" s="1026"/>
      <c r="AN61" s="56"/>
      <c r="AO61" s="56"/>
      <c r="AP61" s="56"/>
      <c r="AQ61" s="56"/>
      <c r="AR61" s="56"/>
      <c r="AS61" s="56"/>
      <c r="AT61" s="56"/>
      <c r="AU61" s="57"/>
    </row>
    <row r="62" spans="4:47" ht="12.95" customHeight="1" x14ac:dyDescent="0.45">
      <c r="D62" s="2" t="s">
        <v>672</v>
      </c>
      <c r="E62" s="597"/>
      <c r="F62" s="597"/>
      <c r="G62" s="597"/>
      <c r="H62" s="597"/>
      <c r="I62" s="597"/>
      <c r="J62" s="597"/>
      <c r="K62" s="619"/>
      <c r="L62" s="597"/>
      <c r="M62" s="597"/>
      <c r="N62" s="597"/>
      <c r="O62" s="597"/>
      <c r="P62" s="597"/>
      <c r="Q62" s="597"/>
      <c r="R62" s="597"/>
      <c r="S62" s="597"/>
      <c r="T62" s="597"/>
      <c r="U62" s="598"/>
      <c r="V62" s="598"/>
      <c r="W62" s="598"/>
      <c r="X62" s="598"/>
      <c r="Y62" s="598"/>
      <c r="Z62" s="598"/>
      <c r="AA62" s="598"/>
      <c r="AB62" s="598"/>
      <c r="AC62" s="598"/>
      <c r="AD62" s="598"/>
      <c r="AE62" s="620"/>
      <c r="AF62" s="598"/>
      <c r="AG62" s="598"/>
      <c r="AH62" s="598"/>
      <c r="AI62" s="598"/>
      <c r="AJ62" s="611"/>
      <c r="AK62" s="602"/>
      <c r="AL62" s="620"/>
      <c r="AM62" s="598"/>
      <c r="AN62" s="56"/>
      <c r="AO62" s="56"/>
      <c r="AP62" s="56"/>
      <c r="AQ62" s="56"/>
      <c r="AR62" s="56"/>
      <c r="AS62" s="56"/>
      <c r="AT62" s="56"/>
      <c r="AU62" s="57"/>
    </row>
    <row r="63" spans="4:47" s="2" customFormat="1" ht="10.15" x14ac:dyDescent="0.3">
      <c r="D63" s="377" t="s">
        <v>287</v>
      </c>
      <c r="E63" s="378"/>
      <c r="F63" s="378"/>
      <c r="G63" s="378"/>
      <c r="H63" s="378"/>
      <c r="I63" s="378"/>
      <c r="J63" s="378"/>
      <c r="K63" s="378"/>
      <c r="L63" s="378"/>
      <c r="M63" s="450"/>
      <c r="N63" s="378"/>
      <c r="O63" s="378"/>
      <c r="P63" s="378"/>
      <c r="Q63" s="378"/>
      <c r="R63" s="378"/>
      <c r="S63" s="378"/>
      <c r="T63" s="378"/>
      <c r="U63" s="378"/>
      <c r="V63" s="378"/>
      <c r="W63" s="378"/>
      <c r="X63" s="378"/>
      <c r="Y63" s="378"/>
      <c r="Z63" s="378"/>
      <c r="AA63" s="450"/>
      <c r="AB63" s="378"/>
      <c r="AC63" s="378"/>
      <c r="AD63" s="378"/>
      <c r="AE63" s="378"/>
      <c r="AF63" s="378"/>
      <c r="AG63" s="378"/>
      <c r="AH63" s="450"/>
      <c r="AI63" s="378"/>
      <c r="AJ63" s="378"/>
      <c r="AK63" s="378"/>
      <c r="AL63" s="378"/>
      <c r="AM63" s="378"/>
      <c r="AN63" s="378"/>
      <c r="AO63" s="378"/>
      <c r="AP63" s="378"/>
      <c r="AQ63" s="378"/>
      <c r="AR63" s="378"/>
      <c r="AS63" s="378"/>
      <c r="AT63" s="378"/>
    </row>
    <row r="64" spans="4:47" ht="12.95" customHeight="1" x14ac:dyDescent="0.45">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85"/>
    </row>
    <row r="65" spans="4:47" ht="12.95" customHeight="1" x14ac:dyDescent="0.45">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85"/>
    </row>
    <row r="66" spans="4:47" ht="12.95" customHeight="1" x14ac:dyDescent="0.45">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85"/>
    </row>
  </sheetData>
  <mergeCells count="10">
    <mergeCell ref="AN6:AR6"/>
    <mergeCell ref="D45:W45"/>
    <mergeCell ref="D61:AM61"/>
    <mergeCell ref="D54:Y54"/>
    <mergeCell ref="H6:J6"/>
    <mergeCell ref="M6:Y6"/>
    <mergeCell ref="AA6:AC6"/>
    <mergeCell ref="AG6:AI6"/>
    <mergeCell ref="D47:AI47"/>
    <mergeCell ref="D48:AI48"/>
  </mergeCells>
  <hyperlinks>
    <hyperlink ref="D63" r:id="rId1"/>
    <hyperlink ref="D61" r:id="rId2" display="Where qualifications taken by a student are in the same subject area and similar in content, ‘discounting’ rules have been applied to avoid double counting qualifications. More information can be found in  'technical guide' document."/>
    <hyperlink ref="D1" location="Contents!A1" display="Return to contents"/>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B102"/>
  <sheetViews>
    <sheetView showGridLines="0" zoomScaleNormal="100" workbookViewId="0">
      <selection activeCell="N3" sqref="N3:R80"/>
    </sheetView>
  </sheetViews>
  <sheetFormatPr defaultRowHeight="14.25" x14ac:dyDescent="0.45"/>
  <cols>
    <col min="1" max="2" width="16.3984375" customWidth="1"/>
    <col min="3" max="3" width="26.265625" style="31" customWidth="1"/>
    <col min="4" max="12" width="9.1328125" style="31"/>
    <col min="13" max="13" width="9.59765625" style="31" customWidth="1"/>
  </cols>
  <sheetData>
    <row r="1" spans="1:28" x14ac:dyDescent="0.45">
      <c r="C1" s="451" t="s">
        <v>488</v>
      </c>
    </row>
    <row r="2" spans="1:28" x14ac:dyDescent="0.45">
      <c r="C2" s="143" t="s">
        <v>512</v>
      </c>
      <c r="D2" s="88"/>
      <c r="E2" s="88"/>
      <c r="F2" s="88"/>
      <c r="G2" s="88"/>
      <c r="H2" s="89"/>
      <c r="I2" s="89"/>
      <c r="J2" s="89"/>
      <c r="K2" s="89"/>
      <c r="L2" s="89"/>
      <c r="M2" s="88"/>
    </row>
    <row r="3" spans="1:28" x14ac:dyDescent="0.45">
      <c r="C3" s="142" t="s">
        <v>479</v>
      </c>
      <c r="D3" s="404" t="s">
        <v>465</v>
      </c>
      <c r="E3" s="90"/>
      <c r="F3" s="90"/>
      <c r="G3" s="90"/>
      <c r="H3" s="383"/>
      <c r="I3" s="383"/>
      <c r="J3" s="383"/>
      <c r="K3" s="383"/>
      <c r="L3" s="1035"/>
      <c r="M3" s="1035"/>
      <c r="N3" s="395" t="s">
        <v>462</v>
      </c>
      <c r="O3" s="395"/>
      <c r="P3" s="395"/>
      <c r="Q3" s="395"/>
    </row>
    <row r="4" spans="1:28" x14ac:dyDescent="0.45">
      <c r="C4" s="384" t="s">
        <v>0</v>
      </c>
      <c r="D4" s="93"/>
      <c r="E4" s="90"/>
      <c r="F4" s="90"/>
      <c r="G4" s="94"/>
      <c r="H4" s="383"/>
      <c r="I4" s="383"/>
      <c r="J4" s="383"/>
      <c r="K4" s="95"/>
      <c r="L4" s="383"/>
      <c r="M4" s="96"/>
      <c r="N4" s="396"/>
      <c r="O4" s="396"/>
      <c r="P4" s="396"/>
      <c r="Q4" s="396"/>
      <c r="R4" s="405" t="s">
        <v>466</v>
      </c>
    </row>
    <row r="5" spans="1:28" x14ac:dyDescent="0.45">
      <c r="C5" s="97" t="s">
        <v>298</v>
      </c>
      <c r="D5" s="98">
        <v>24</v>
      </c>
      <c r="E5" s="98">
        <v>25</v>
      </c>
      <c r="F5" s="98">
        <v>26</v>
      </c>
      <c r="G5" s="98">
        <v>27</v>
      </c>
      <c r="H5" s="98">
        <v>28</v>
      </c>
      <c r="I5" s="98">
        <v>29</v>
      </c>
      <c r="J5" s="98">
        <v>30</v>
      </c>
      <c r="K5" s="98">
        <v>31</v>
      </c>
      <c r="L5" s="98">
        <v>32</v>
      </c>
      <c r="M5" s="98">
        <v>33</v>
      </c>
      <c r="N5" s="396" t="s">
        <v>463</v>
      </c>
      <c r="O5" s="396"/>
      <c r="P5" s="396"/>
      <c r="Q5" s="1031"/>
    </row>
    <row r="6" spans="1:28" ht="14.45" customHeight="1" x14ac:dyDescent="0.45">
      <c r="C6" s="452"/>
      <c r="D6" s="1032" t="s">
        <v>48</v>
      </c>
      <c r="E6" s="1032"/>
      <c r="F6" s="1032"/>
      <c r="G6" s="1032"/>
      <c r="H6" s="1032"/>
      <c r="I6" s="1032"/>
      <c r="J6" s="1032"/>
      <c r="K6" s="1032"/>
      <c r="L6" s="1032"/>
      <c r="M6" s="1033" t="s">
        <v>49</v>
      </c>
      <c r="N6" s="396"/>
      <c r="O6" s="396"/>
      <c r="P6" s="396"/>
      <c r="Q6" s="1031"/>
      <c r="R6" s="139"/>
      <c r="S6" s="1032" t="s">
        <v>48</v>
      </c>
      <c r="T6" s="1032"/>
      <c r="U6" s="1032"/>
      <c r="V6" s="1032"/>
      <c r="W6" s="1032"/>
      <c r="X6" s="1032"/>
      <c r="Y6" s="1032"/>
      <c r="Z6" s="1032"/>
      <c r="AA6" s="1032"/>
      <c r="AB6" s="1033" t="s">
        <v>49</v>
      </c>
    </row>
    <row r="7" spans="1:28" x14ac:dyDescent="0.45">
      <c r="C7" s="141" t="s">
        <v>47</v>
      </c>
      <c r="D7" s="99" t="s">
        <v>50</v>
      </c>
      <c r="E7" s="99" t="s">
        <v>51</v>
      </c>
      <c r="F7" s="99" t="s">
        <v>52</v>
      </c>
      <c r="G7" s="99" t="s">
        <v>53</v>
      </c>
      <c r="H7" s="99" t="s">
        <v>54</v>
      </c>
      <c r="I7" s="99" t="s">
        <v>55</v>
      </c>
      <c r="J7" s="100" t="s">
        <v>56</v>
      </c>
      <c r="K7" s="101" t="s">
        <v>57</v>
      </c>
      <c r="L7" s="101" t="s">
        <v>58</v>
      </c>
      <c r="M7" s="1034"/>
      <c r="N7" s="397" t="s">
        <v>57</v>
      </c>
      <c r="O7" s="397" t="s">
        <v>58</v>
      </c>
      <c r="P7" s="397" t="s">
        <v>464</v>
      </c>
      <c r="Q7" s="398" t="s">
        <v>49</v>
      </c>
      <c r="R7" s="141" t="s">
        <v>47</v>
      </c>
      <c r="S7" s="99" t="s">
        <v>50</v>
      </c>
      <c r="T7" s="99" t="s">
        <v>51</v>
      </c>
      <c r="U7" s="99" t="s">
        <v>52</v>
      </c>
      <c r="V7" s="99" t="s">
        <v>53</v>
      </c>
      <c r="W7" s="99" t="s">
        <v>54</v>
      </c>
      <c r="X7" s="99" t="s">
        <v>55</v>
      </c>
      <c r="Y7" s="100" t="s">
        <v>56</v>
      </c>
      <c r="Z7" s="101" t="s">
        <v>57</v>
      </c>
      <c r="AA7" s="101" t="s">
        <v>58</v>
      </c>
      <c r="AB7" s="1034"/>
    </row>
    <row r="8" spans="1:28" x14ac:dyDescent="0.45">
      <c r="C8" s="29"/>
      <c r="D8" s="29"/>
      <c r="E8" s="29"/>
      <c r="F8" s="29"/>
      <c r="G8" s="29"/>
      <c r="H8" s="29"/>
      <c r="I8" s="29"/>
      <c r="J8" s="29"/>
      <c r="K8" s="29"/>
      <c r="L8" s="29"/>
      <c r="M8" s="29"/>
      <c r="R8" s="29"/>
      <c r="S8" s="29"/>
      <c r="T8" s="29"/>
      <c r="U8" s="29"/>
      <c r="V8" s="29"/>
      <c r="W8" s="29"/>
      <c r="X8" s="29"/>
      <c r="Y8" s="29"/>
      <c r="Z8" s="29"/>
      <c r="AA8" s="29"/>
      <c r="AB8" s="29"/>
    </row>
    <row r="9" spans="1:28" x14ac:dyDescent="0.45">
      <c r="A9" t="s">
        <v>338</v>
      </c>
      <c r="B9" t="str">
        <f>IF(A9&lt;&gt;"",CONCATENATE($C$5,A9),"")</f>
        <v>ALL01_0_Biological Sciences</v>
      </c>
      <c r="C9" s="102" t="s">
        <v>59</v>
      </c>
      <c r="D9" s="103" t="str">
        <f>IFERROR(VLOOKUP($B9,#REF!,'Table 2a old'!D$5,FALSE),"")</f>
        <v/>
      </c>
      <c r="E9" s="103" t="str">
        <f>IFERROR(VLOOKUP($B9,#REF!,'Table 2a old'!E$5,FALSE),"")</f>
        <v/>
      </c>
      <c r="F9" s="103" t="str">
        <f>IFERROR(VLOOKUP($B9,#REF!,'Table 2a old'!F$5,FALSE),"")</f>
        <v/>
      </c>
      <c r="G9" s="103" t="str">
        <f>IFERROR(VLOOKUP($B9,#REF!,'Table 2a old'!G$5,FALSE),"")</f>
        <v/>
      </c>
      <c r="H9" s="103" t="str">
        <f>IFERROR(VLOOKUP($B9,#REF!,'Table 2a old'!H$5,FALSE),"")</f>
        <v/>
      </c>
      <c r="I9" s="103" t="str">
        <f>IFERROR(VLOOKUP($B9,#REF!,'Table 2a old'!I$5,FALSE),"")</f>
        <v/>
      </c>
      <c r="J9" s="103" t="str">
        <f>IFERROR(VLOOKUP($B9,#REF!,'Table 2a old'!J$5,FALSE),"")</f>
        <v/>
      </c>
      <c r="K9" s="103" t="str">
        <f>IFERROR(VLOOKUP($B9,#REF!,'Table 2a old'!K$5,FALSE),"")</f>
        <v/>
      </c>
      <c r="L9" s="103" t="str">
        <f>IFERROR(VLOOKUP($B9,#REF!,'Table 2a old'!L$5,FALSE),"")</f>
        <v/>
      </c>
      <c r="M9" s="104" t="str">
        <f>IFERROR(VLOOKUP($B9,#REF!,'Table 2a old'!M$5,FALSE),"")</f>
        <v/>
      </c>
      <c r="N9" s="399">
        <f>IF(COUNTIF(D9:E9,"x")+COUNTIF(K9,"x")=1,1,0)</f>
        <v>0</v>
      </c>
      <c r="O9" s="400">
        <f>IF((COUNTIF(F9:I9,"x")+COUNTIF(K9:L9,"x"))=1,1,0)</f>
        <v>0</v>
      </c>
      <c r="P9" s="400">
        <f>IF((IF(J9="x",1,0)+IF(L9="x",1,0))=1,1,0)</f>
        <v>0</v>
      </c>
      <c r="Q9" s="400">
        <f>IF(COUNTIF(M9:M66,"x")=1,1,0)</f>
        <v>0</v>
      </c>
      <c r="R9" s="102" t="s">
        <v>59</v>
      </c>
      <c r="S9" s="103"/>
      <c r="T9" s="103"/>
      <c r="U9" s="103"/>
      <c r="V9" s="103"/>
      <c r="W9" s="103"/>
      <c r="X9" s="103"/>
      <c r="Y9" s="103"/>
      <c r="Z9" s="103"/>
      <c r="AA9" s="103"/>
      <c r="AB9" s="385"/>
    </row>
    <row r="10" spans="1:28" x14ac:dyDescent="0.45">
      <c r="A10" t="s">
        <v>339</v>
      </c>
      <c r="B10" t="str">
        <f t="shared" ref="B10:B73" si="0">IF(A10&lt;&gt;"",CONCATENATE($C$5,A10),"")</f>
        <v>ALL02_Chemistry</v>
      </c>
      <c r="C10" s="102" t="s">
        <v>60</v>
      </c>
      <c r="D10" s="103" t="str">
        <f>IFERROR(VLOOKUP($B10,#REF!,'Table 2a old'!D$5,FALSE),"")</f>
        <v/>
      </c>
      <c r="E10" s="103" t="str">
        <f>IFERROR(VLOOKUP($B10,#REF!,'Table 2a old'!E$5,FALSE),"")</f>
        <v/>
      </c>
      <c r="F10" s="103" t="str">
        <f>IFERROR(VLOOKUP($B10,#REF!,'Table 2a old'!F$5,FALSE),"")</f>
        <v/>
      </c>
      <c r="G10" s="103" t="str">
        <f>IFERROR(VLOOKUP($B10,#REF!,'Table 2a old'!G$5,FALSE),"")</f>
        <v/>
      </c>
      <c r="H10" s="103" t="str">
        <f>IFERROR(VLOOKUP($B10,#REF!,'Table 2a old'!H$5,FALSE),"")</f>
        <v/>
      </c>
      <c r="I10" s="103" t="str">
        <f>IFERROR(VLOOKUP($B10,#REF!,'Table 2a old'!I$5,FALSE),"")</f>
        <v/>
      </c>
      <c r="J10" s="103" t="str">
        <f>IFERROR(VLOOKUP($B10,#REF!,'Table 2a old'!J$5,FALSE),"")</f>
        <v/>
      </c>
      <c r="K10" s="103" t="str">
        <f>IFERROR(VLOOKUP($B10,#REF!,'Table 2a old'!K$5,FALSE),"")</f>
        <v/>
      </c>
      <c r="L10" s="103" t="str">
        <f>IFERROR(VLOOKUP($B10,#REF!,'Table 2a old'!L$5,FALSE),"")</f>
        <v/>
      </c>
      <c r="M10" s="104" t="str">
        <f>IFERROR(VLOOKUP($B10,#REF!,'Table 2a old'!M$5,FALSE),"")</f>
        <v/>
      </c>
      <c r="N10" s="399">
        <f t="shared" ref="N10:N68" si="1">IF(COUNTIF(D10:E10,"x")+COUNTIF(K10,"x")=1,1,0)</f>
        <v>0</v>
      </c>
      <c r="O10" s="400">
        <f t="shared" ref="O10:O68" si="2">IF((COUNTIF(F10:I10,"x")+COUNTIF(K10:L10,"x"))=1,1,0)</f>
        <v>0</v>
      </c>
      <c r="P10" s="400">
        <f t="shared" ref="P10:P68" si="3">IF((IF(J10="x",1,0)+IF(L10="x",1,0))=1,1,0)</f>
        <v>0</v>
      </c>
      <c r="Q10" s="401"/>
      <c r="R10" s="102" t="s">
        <v>60</v>
      </c>
      <c r="S10" s="103"/>
      <c r="T10" s="103"/>
      <c r="U10" s="103"/>
      <c r="V10" s="103"/>
      <c r="W10" s="103"/>
      <c r="X10" s="103"/>
      <c r="Y10" s="103"/>
      <c r="Z10" s="103"/>
      <c r="AA10" s="103"/>
      <c r="AB10" s="385"/>
    </row>
    <row r="11" spans="1:28" x14ac:dyDescent="0.45">
      <c r="A11" t="s">
        <v>340</v>
      </c>
      <c r="B11" t="str">
        <f t="shared" si="0"/>
        <v>ALL03_Physics</v>
      </c>
      <c r="C11" s="102" t="s">
        <v>61</v>
      </c>
      <c r="D11" s="103" t="str">
        <f>IFERROR(VLOOKUP($B11,#REF!,'Table 2a old'!D$5,FALSE),"")</f>
        <v/>
      </c>
      <c r="E11" s="103" t="str">
        <f>IFERROR(VLOOKUP($B11,#REF!,'Table 2a old'!E$5,FALSE),"")</f>
        <v/>
      </c>
      <c r="F11" s="103" t="str">
        <f>IFERROR(VLOOKUP($B11,#REF!,'Table 2a old'!F$5,FALSE),"")</f>
        <v/>
      </c>
      <c r="G11" s="103" t="str">
        <f>IFERROR(VLOOKUP($B11,#REF!,'Table 2a old'!G$5,FALSE),"")</f>
        <v/>
      </c>
      <c r="H11" s="103" t="str">
        <f>IFERROR(VLOOKUP($B11,#REF!,'Table 2a old'!H$5,FALSE),"")</f>
        <v/>
      </c>
      <c r="I11" s="103" t="str">
        <f>IFERROR(VLOOKUP($B11,#REF!,'Table 2a old'!I$5,FALSE),"")</f>
        <v/>
      </c>
      <c r="J11" s="103" t="str">
        <f>IFERROR(VLOOKUP($B11,#REF!,'Table 2a old'!J$5,FALSE),"")</f>
        <v/>
      </c>
      <c r="K11" s="103" t="str">
        <f>IFERROR(VLOOKUP($B11,#REF!,'Table 2a old'!K$5,FALSE),"")</f>
        <v/>
      </c>
      <c r="L11" s="103" t="str">
        <f>IFERROR(VLOOKUP($B11,#REF!,'Table 2a old'!L$5,FALSE),"")</f>
        <v/>
      </c>
      <c r="M11" s="104" t="str">
        <f>IFERROR(VLOOKUP($B11,#REF!,'Table 2a old'!M$5,FALSE),"")</f>
        <v/>
      </c>
      <c r="N11" s="399">
        <f t="shared" si="1"/>
        <v>0</v>
      </c>
      <c r="O11" s="400">
        <f t="shared" si="2"/>
        <v>0</v>
      </c>
      <c r="P11" s="400">
        <f t="shared" si="3"/>
        <v>0</v>
      </c>
      <c r="Q11" s="401"/>
      <c r="R11" s="102" t="s">
        <v>61</v>
      </c>
      <c r="S11" s="103"/>
      <c r="T11" s="103"/>
      <c r="U11" s="103"/>
      <c r="V11" s="103"/>
      <c r="W11" s="103"/>
      <c r="X11" s="103"/>
      <c r="Y11" s="103"/>
      <c r="Z11" s="103"/>
      <c r="AA11" s="103"/>
      <c r="AB11" s="385"/>
    </row>
    <row r="12" spans="1:28" x14ac:dyDescent="0.45">
      <c r="A12" t="s">
        <v>341</v>
      </c>
      <c r="B12" t="str">
        <f t="shared" si="0"/>
        <v>ALL04_Other_Sciences</v>
      </c>
      <c r="C12" s="102" t="s">
        <v>62</v>
      </c>
      <c r="D12" s="103" t="str">
        <f>IFERROR(VLOOKUP($B12,#REF!,'Table 2a old'!D$5,FALSE),"")</f>
        <v/>
      </c>
      <c r="E12" s="103" t="str">
        <f>IFERROR(VLOOKUP($B12,#REF!,'Table 2a old'!E$5,FALSE),"")</f>
        <v/>
      </c>
      <c r="F12" s="103" t="str">
        <f>IFERROR(VLOOKUP($B12,#REF!,'Table 2a old'!F$5,FALSE),"")</f>
        <v/>
      </c>
      <c r="G12" s="103" t="str">
        <f>IFERROR(VLOOKUP($B12,#REF!,'Table 2a old'!G$5,FALSE),"")</f>
        <v/>
      </c>
      <c r="H12" s="103" t="str">
        <f>IFERROR(VLOOKUP($B12,#REF!,'Table 2a old'!H$5,FALSE),"")</f>
        <v/>
      </c>
      <c r="I12" s="103" t="str">
        <f>IFERROR(VLOOKUP($B12,#REF!,'Table 2a old'!I$5,FALSE),"")</f>
        <v/>
      </c>
      <c r="J12" s="103" t="str">
        <f>IFERROR(VLOOKUP($B12,#REF!,'Table 2a old'!J$5,FALSE),"")</f>
        <v/>
      </c>
      <c r="K12" s="103" t="str">
        <f>IFERROR(VLOOKUP($B12,#REF!,'Table 2a old'!K$5,FALSE),"")</f>
        <v/>
      </c>
      <c r="L12" s="103" t="str">
        <f>IFERROR(VLOOKUP($B12,#REF!,'Table 2a old'!L$5,FALSE),"")</f>
        <v/>
      </c>
      <c r="M12" s="104" t="str">
        <f>IFERROR(VLOOKUP($B12,#REF!,'Table 2a old'!M$5,FALSE),"")</f>
        <v/>
      </c>
      <c r="N12" s="399">
        <f t="shared" si="1"/>
        <v>0</v>
      </c>
      <c r="O12" s="400">
        <f t="shared" si="2"/>
        <v>0</v>
      </c>
      <c r="P12" s="400">
        <f t="shared" si="3"/>
        <v>0</v>
      </c>
      <c r="Q12" s="401"/>
      <c r="R12" s="102" t="s">
        <v>62</v>
      </c>
      <c r="S12" s="103"/>
      <c r="T12" s="103"/>
      <c r="U12" s="103"/>
      <c r="V12" s="103"/>
      <c r="W12" s="103"/>
      <c r="X12" s="103"/>
      <c r="Y12" s="103"/>
      <c r="Z12" s="103"/>
      <c r="AA12" s="103"/>
      <c r="AB12" s="385"/>
    </row>
    <row r="13" spans="1:28" x14ac:dyDescent="0.45">
      <c r="B13" t="str">
        <f t="shared" si="0"/>
        <v/>
      </c>
      <c r="C13" s="102"/>
      <c r="D13" s="103" t="str">
        <f>IFERROR(VLOOKUP($B13,#REF!,'Table 2a old'!D$5,FALSE),"")</f>
        <v/>
      </c>
      <c r="E13" s="103" t="str">
        <f>IFERROR(VLOOKUP($B13,#REF!,'Table 2a old'!E$5,FALSE),"")</f>
        <v/>
      </c>
      <c r="F13" s="103" t="str">
        <f>IFERROR(VLOOKUP($B13,#REF!,'Table 2a old'!F$5,FALSE),"")</f>
        <v/>
      </c>
      <c r="G13" s="103" t="str">
        <f>IFERROR(VLOOKUP($B13,#REF!,'Table 2a old'!G$5,FALSE),"")</f>
        <v/>
      </c>
      <c r="H13" s="103" t="str">
        <f>IFERROR(VLOOKUP($B13,#REF!,'Table 2a old'!H$5,FALSE),"")</f>
        <v/>
      </c>
      <c r="I13" s="103" t="str">
        <f>IFERROR(VLOOKUP($B13,#REF!,'Table 2a old'!I$5,FALSE),"")</f>
        <v/>
      </c>
      <c r="J13" s="103" t="str">
        <f>IFERROR(VLOOKUP($B13,#REF!,'Table 2a old'!J$5,FALSE),"")</f>
        <v/>
      </c>
      <c r="K13" s="103" t="str">
        <f>IFERROR(VLOOKUP($B13,#REF!,'Table 2a old'!K$5,FALSE),"")</f>
        <v/>
      </c>
      <c r="L13" s="103" t="str">
        <f>IFERROR(VLOOKUP($B13,#REF!,'Table 2a old'!L$5,FALSE),"")</f>
        <v/>
      </c>
      <c r="M13" s="104" t="str">
        <f>IFERROR(VLOOKUP($B13,#REF!,'Table 2a old'!M$5,FALSE),"")</f>
        <v/>
      </c>
      <c r="N13" s="399">
        <f t="shared" si="1"/>
        <v>0</v>
      </c>
      <c r="O13" s="400">
        <f t="shared" si="2"/>
        <v>0</v>
      </c>
      <c r="P13" s="400">
        <f t="shared" si="3"/>
        <v>0</v>
      </c>
      <c r="Q13" s="401"/>
      <c r="R13" s="102"/>
      <c r="S13" s="103"/>
      <c r="T13" s="103"/>
      <c r="U13" s="103"/>
      <c r="V13" s="103"/>
      <c r="W13" s="103"/>
      <c r="X13" s="103"/>
      <c r="Y13" s="103"/>
      <c r="Z13" s="103"/>
      <c r="AA13" s="103"/>
      <c r="AB13" s="385"/>
    </row>
    <row r="14" spans="1:28" x14ac:dyDescent="0.45">
      <c r="A14" t="s">
        <v>342</v>
      </c>
      <c r="B14" t="str">
        <f t="shared" si="0"/>
        <v>ALL05_0_All_Maths</v>
      </c>
      <c r="C14" s="102" t="s">
        <v>63</v>
      </c>
      <c r="D14" s="103" t="str">
        <f>IFERROR(VLOOKUP($B14,#REF!,'Table 2a old'!D$5,FALSE),"")</f>
        <v/>
      </c>
      <c r="E14" s="103" t="str">
        <f>IFERROR(VLOOKUP($B14,#REF!,'Table 2a old'!E$5,FALSE),"")</f>
        <v/>
      </c>
      <c r="F14" s="103" t="str">
        <f>IFERROR(VLOOKUP($B14,#REF!,'Table 2a old'!F$5,FALSE),"")</f>
        <v/>
      </c>
      <c r="G14" s="103" t="str">
        <f>IFERROR(VLOOKUP($B14,#REF!,'Table 2a old'!G$5,FALSE),"")</f>
        <v/>
      </c>
      <c r="H14" s="103" t="str">
        <f>IFERROR(VLOOKUP($B14,#REF!,'Table 2a old'!H$5,FALSE),"")</f>
        <v/>
      </c>
      <c r="I14" s="103" t="str">
        <f>IFERROR(VLOOKUP($B14,#REF!,'Table 2a old'!I$5,FALSE),"")</f>
        <v/>
      </c>
      <c r="J14" s="103" t="str">
        <f>IFERROR(VLOOKUP($B14,#REF!,'Table 2a old'!J$5,FALSE),"")</f>
        <v/>
      </c>
      <c r="K14" s="103" t="str">
        <f>IFERROR(VLOOKUP($B14,#REF!,'Table 2a old'!K$5,FALSE),"")</f>
        <v/>
      </c>
      <c r="L14" s="103" t="str">
        <f>IFERROR(VLOOKUP($B14,#REF!,'Table 2a old'!L$5,FALSE),"")</f>
        <v/>
      </c>
      <c r="M14" s="104" t="str">
        <f>IFERROR(VLOOKUP($B14,#REF!,'Table 2a old'!M$5,FALSE),"")</f>
        <v/>
      </c>
      <c r="N14" s="399">
        <f t="shared" si="1"/>
        <v>0</v>
      </c>
      <c r="O14" s="400">
        <f t="shared" si="2"/>
        <v>0</v>
      </c>
      <c r="P14" s="400">
        <f t="shared" si="3"/>
        <v>0</v>
      </c>
      <c r="Q14" s="401"/>
      <c r="R14" s="102" t="s">
        <v>63</v>
      </c>
      <c r="S14" s="103"/>
      <c r="T14" s="103"/>
      <c r="U14" s="103"/>
      <c r="V14" s="103"/>
      <c r="W14" s="103"/>
      <c r="X14" s="103"/>
      <c r="Y14" s="103"/>
      <c r="Z14" s="103"/>
      <c r="AA14" s="103"/>
      <c r="AB14" s="385"/>
    </row>
    <row r="15" spans="1:28" x14ac:dyDescent="0.45">
      <c r="B15" t="str">
        <f t="shared" si="0"/>
        <v/>
      </c>
      <c r="C15" s="105" t="s">
        <v>64</v>
      </c>
      <c r="D15" s="103" t="str">
        <f>IFERROR(VLOOKUP($B15,#REF!,'Table 2a old'!D$5,FALSE),"")</f>
        <v/>
      </c>
      <c r="E15" s="103" t="str">
        <f>IFERROR(VLOOKUP($B15,#REF!,'Table 2a old'!E$5,FALSE),"")</f>
        <v/>
      </c>
      <c r="F15" s="103" t="str">
        <f>IFERROR(VLOOKUP($B15,#REF!,'Table 2a old'!F$5,FALSE),"")</f>
        <v/>
      </c>
      <c r="G15" s="103" t="str">
        <f>IFERROR(VLOOKUP($B15,#REF!,'Table 2a old'!G$5,FALSE),"")</f>
        <v/>
      </c>
      <c r="H15" s="103" t="str">
        <f>IFERROR(VLOOKUP($B15,#REF!,'Table 2a old'!H$5,FALSE),"")</f>
        <v/>
      </c>
      <c r="I15" s="103" t="str">
        <f>IFERROR(VLOOKUP($B15,#REF!,'Table 2a old'!I$5,FALSE),"")</f>
        <v/>
      </c>
      <c r="J15" s="103" t="str">
        <f>IFERROR(VLOOKUP($B15,#REF!,'Table 2a old'!J$5,FALSE),"")</f>
        <v/>
      </c>
      <c r="K15" s="103" t="str">
        <f>IFERROR(VLOOKUP($B15,#REF!,'Table 2a old'!K$5,FALSE),"")</f>
        <v/>
      </c>
      <c r="L15" s="103" t="str">
        <f>IFERROR(VLOOKUP($B15,#REF!,'Table 2a old'!L$5,FALSE),"")</f>
        <v/>
      </c>
      <c r="M15" s="104" t="str">
        <f>IFERROR(VLOOKUP($B15,#REF!,'Table 2a old'!M$5,FALSE),"")</f>
        <v/>
      </c>
      <c r="N15" s="399">
        <f t="shared" si="1"/>
        <v>0</v>
      </c>
      <c r="O15" s="400">
        <f t="shared" si="2"/>
        <v>0</v>
      </c>
      <c r="P15" s="400">
        <f t="shared" si="3"/>
        <v>0</v>
      </c>
      <c r="Q15" s="401"/>
      <c r="R15" s="105" t="s">
        <v>64</v>
      </c>
      <c r="S15" s="103"/>
      <c r="T15" s="103"/>
      <c r="U15" s="103"/>
      <c r="V15" s="103"/>
      <c r="W15" s="103"/>
      <c r="X15" s="103"/>
      <c r="Y15" s="103"/>
      <c r="Z15" s="103"/>
      <c r="AA15" s="103"/>
      <c r="AB15" s="385"/>
    </row>
    <row r="16" spans="1:28" x14ac:dyDescent="0.45">
      <c r="A16" t="s">
        <v>343</v>
      </c>
      <c r="B16" t="str">
        <f t="shared" si="0"/>
        <v>ALL05_1_Mathematics</v>
      </c>
      <c r="C16" s="105" t="s">
        <v>65</v>
      </c>
      <c r="D16" s="103" t="str">
        <f>IFERROR(VLOOKUP($B16,#REF!,'Table 2a old'!D$5,FALSE),"")</f>
        <v/>
      </c>
      <c r="E16" s="103" t="str">
        <f>IFERROR(VLOOKUP($B16,#REF!,'Table 2a old'!E$5,FALSE),"")</f>
        <v/>
      </c>
      <c r="F16" s="103" t="str">
        <f>IFERROR(VLOOKUP($B16,#REF!,'Table 2a old'!F$5,FALSE),"")</f>
        <v/>
      </c>
      <c r="G16" s="103" t="str">
        <f>IFERROR(VLOOKUP($B16,#REF!,'Table 2a old'!G$5,FALSE),"")</f>
        <v/>
      </c>
      <c r="H16" s="103" t="str">
        <f>IFERROR(VLOOKUP($B16,#REF!,'Table 2a old'!H$5,FALSE),"")</f>
        <v/>
      </c>
      <c r="I16" s="103" t="str">
        <f>IFERROR(VLOOKUP($B16,#REF!,'Table 2a old'!I$5,FALSE),"")</f>
        <v/>
      </c>
      <c r="J16" s="103" t="str">
        <f>IFERROR(VLOOKUP($B16,#REF!,'Table 2a old'!J$5,FALSE),"")</f>
        <v/>
      </c>
      <c r="K16" s="103" t="str">
        <f>IFERROR(VLOOKUP($B16,#REF!,'Table 2a old'!K$5,FALSE),"")</f>
        <v/>
      </c>
      <c r="L16" s="103" t="str">
        <f>IFERROR(VLOOKUP($B16,#REF!,'Table 2a old'!L$5,FALSE),"")</f>
        <v/>
      </c>
      <c r="M16" s="104" t="str">
        <f>IFERROR(VLOOKUP($B16,#REF!,'Table 2a old'!M$5,FALSE),"")</f>
        <v/>
      </c>
      <c r="N16" s="399">
        <f t="shared" si="1"/>
        <v>0</v>
      </c>
      <c r="O16" s="400">
        <f t="shared" si="2"/>
        <v>0</v>
      </c>
      <c r="P16" s="400">
        <f t="shared" si="3"/>
        <v>0</v>
      </c>
      <c r="Q16" s="401"/>
      <c r="R16" s="105" t="s">
        <v>65</v>
      </c>
      <c r="S16" s="103"/>
      <c r="T16" s="103"/>
      <c r="U16" s="103"/>
      <c r="V16" s="103"/>
      <c r="W16" s="103"/>
      <c r="X16" s="103"/>
      <c r="Y16" s="103"/>
      <c r="Z16" s="103"/>
      <c r="AA16" s="103"/>
      <c r="AB16" s="385"/>
    </row>
    <row r="17" spans="1:28" x14ac:dyDescent="0.45">
      <c r="A17" t="s">
        <v>344</v>
      </c>
      <c r="B17" t="str">
        <f t="shared" si="0"/>
        <v>ALL05_2_Pure Mathematics</v>
      </c>
      <c r="C17" s="105" t="s">
        <v>66</v>
      </c>
      <c r="D17" s="103" t="str">
        <f>IFERROR(VLOOKUP($B17,#REF!,'Table 2a old'!D$5,FALSE),"")</f>
        <v/>
      </c>
      <c r="E17" s="103" t="str">
        <f>IFERROR(VLOOKUP($B17,#REF!,'Table 2a old'!E$5,FALSE),"")</f>
        <v/>
      </c>
      <c r="F17" s="103" t="str">
        <f>IFERROR(VLOOKUP($B17,#REF!,'Table 2a old'!F$5,FALSE),"")</f>
        <v/>
      </c>
      <c r="G17" s="103" t="str">
        <f>IFERROR(VLOOKUP($B17,#REF!,'Table 2a old'!G$5,FALSE),"")</f>
        <v/>
      </c>
      <c r="H17" s="103" t="str">
        <f>IFERROR(VLOOKUP($B17,#REF!,'Table 2a old'!H$5,FALSE),"")</f>
        <v/>
      </c>
      <c r="I17" s="103" t="str">
        <f>IFERROR(VLOOKUP($B17,#REF!,'Table 2a old'!I$5,FALSE),"")</f>
        <v/>
      </c>
      <c r="J17" s="103" t="str">
        <f>IFERROR(VLOOKUP($B17,#REF!,'Table 2a old'!J$5,FALSE),"")</f>
        <v/>
      </c>
      <c r="K17" s="103" t="str">
        <f>IFERROR(VLOOKUP($B17,#REF!,'Table 2a old'!K$5,FALSE),"")</f>
        <v/>
      </c>
      <c r="L17" s="103" t="str">
        <f>IFERROR(VLOOKUP($B17,#REF!,'Table 2a old'!L$5,FALSE),"")</f>
        <v/>
      </c>
      <c r="M17" s="104" t="str">
        <f>IFERROR(VLOOKUP($B17,#REF!,'Table 2a old'!M$5,FALSE),"")</f>
        <v/>
      </c>
      <c r="N17" s="399">
        <f t="shared" si="1"/>
        <v>0</v>
      </c>
      <c r="O17" s="400">
        <f t="shared" si="2"/>
        <v>0</v>
      </c>
      <c r="P17" s="400">
        <f t="shared" si="3"/>
        <v>0</v>
      </c>
      <c r="Q17" s="401"/>
      <c r="R17" s="105" t="s">
        <v>66</v>
      </c>
      <c r="S17" s="103"/>
      <c r="T17" s="103"/>
      <c r="U17" s="103"/>
      <c r="V17" s="103"/>
      <c r="W17" s="103"/>
      <c r="X17" s="103"/>
      <c r="Y17" s="103"/>
      <c r="Z17" s="103"/>
      <c r="AA17" s="103"/>
      <c r="AB17" s="385"/>
    </row>
    <row r="18" spans="1:28" x14ac:dyDescent="0.45">
      <c r="A18" t="s">
        <v>346</v>
      </c>
      <c r="B18" t="str">
        <f t="shared" si="0"/>
        <v>ALL05_3_Statistics</v>
      </c>
      <c r="C18" s="105" t="s">
        <v>67</v>
      </c>
      <c r="D18" s="103" t="str">
        <f>IFERROR(VLOOKUP($B18,#REF!,'Table 2a old'!D$5,FALSE),"")</f>
        <v/>
      </c>
      <c r="E18" s="103" t="str">
        <f>IFERROR(VLOOKUP($B18,#REF!,'Table 2a old'!E$5,FALSE),"")</f>
        <v/>
      </c>
      <c r="F18" s="103" t="str">
        <f>IFERROR(VLOOKUP($B18,#REF!,'Table 2a old'!F$5,FALSE),"")</f>
        <v/>
      </c>
      <c r="G18" s="103" t="str">
        <f>IFERROR(VLOOKUP($B18,#REF!,'Table 2a old'!G$5,FALSE),"")</f>
        <v/>
      </c>
      <c r="H18" s="103" t="str">
        <f>IFERROR(VLOOKUP($B18,#REF!,'Table 2a old'!H$5,FALSE),"")</f>
        <v/>
      </c>
      <c r="I18" s="103" t="str">
        <f>IFERROR(VLOOKUP($B18,#REF!,'Table 2a old'!I$5,FALSE),"")</f>
        <v/>
      </c>
      <c r="J18" s="103" t="str">
        <f>IFERROR(VLOOKUP($B18,#REF!,'Table 2a old'!J$5,FALSE),"")</f>
        <v/>
      </c>
      <c r="K18" s="103" t="str">
        <f>IFERROR(VLOOKUP($B18,#REF!,'Table 2a old'!K$5,FALSE),"")</f>
        <v/>
      </c>
      <c r="L18" s="103" t="str">
        <f>IFERROR(VLOOKUP($B18,#REF!,'Table 2a old'!L$5,FALSE),"")</f>
        <v/>
      </c>
      <c r="M18" s="104" t="str">
        <f>IFERROR(VLOOKUP($B18,#REF!,'Table 2a old'!M$5,FALSE),"")</f>
        <v/>
      </c>
      <c r="N18" s="399">
        <f t="shared" si="1"/>
        <v>0</v>
      </c>
      <c r="O18" s="400">
        <f t="shared" si="2"/>
        <v>0</v>
      </c>
      <c r="P18" s="400">
        <f t="shared" si="3"/>
        <v>0</v>
      </c>
      <c r="Q18" s="401"/>
      <c r="R18" s="105" t="s">
        <v>67</v>
      </c>
      <c r="S18" s="103"/>
      <c r="T18" s="103"/>
      <c r="U18" s="103"/>
      <c r="V18" s="103"/>
      <c r="W18" s="103"/>
      <c r="X18" s="103"/>
      <c r="Y18" s="103"/>
      <c r="Z18" s="103"/>
      <c r="AA18" s="103"/>
      <c r="AB18" s="385"/>
    </row>
    <row r="19" spans="1:28" x14ac:dyDescent="0.45">
      <c r="A19" t="s">
        <v>347</v>
      </c>
      <c r="B19" t="str">
        <f t="shared" si="0"/>
        <v>ALL05_4_Use of Mathematics</v>
      </c>
      <c r="C19" s="105" t="s">
        <v>68</v>
      </c>
      <c r="D19" s="103" t="str">
        <f>IFERROR(VLOOKUP($B19,#REF!,'Table 2a old'!D$5,FALSE),"")</f>
        <v/>
      </c>
      <c r="E19" s="103" t="str">
        <f>IFERROR(VLOOKUP($B19,#REF!,'Table 2a old'!E$5,FALSE),"")</f>
        <v/>
      </c>
      <c r="F19" s="103" t="str">
        <f>IFERROR(VLOOKUP($B19,#REF!,'Table 2a old'!F$5,FALSE),"")</f>
        <v/>
      </c>
      <c r="G19" s="103" t="str">
        <f>IFERROR(VLOOKUP($B19,#REF!,'Table 2a old'!G$5,FALSE),"")</f>
        <v/>
      </c>
      <c r="H19" s="103" t="str">
        <f>IFERROR(VLOOKUP($B19,#REF!,'Table 2a old'!H$5,FALSE),"")</f>
        <v/>
      </c>
      <c r="I19" s="103" t="str">
        <f>IFERROR(VLOOKUP($B19,#REF!,'Table 2a old'!I$5,FALSE),"")</f>
        <v/>
      </c>
      <c r="J19" s="103" t="str">
        <f>IFERROR(VLOOKUP($B19,#REF!,'Table 2a old'!J$5,FALSE),"")</f>
        <v/>
      </c>
      <c r="K19" s="103" t="str">
        <f>IFERROR(VLOOKUP($B19,#REF!,'Table 2a old'!K$5,FALSE),"")</f>
        <v/>
      </c>
      <c r="L19" s="103" t="str">
        <f>IFERROR(VLOOKUP($B19,#REF!,'Table 2a old'!L$5,FALSE),"")</f>
        <v/>
      </c>
      <c r="M19" s="104" t="str">
        <f>IFERROR(VLOOKUP($B19,#REF!,'Table 2a old'!M$5,FALSE),"")</f>
        <v/>
      </c>
      <c r="N19" s="399">
        <f t="shared" si="1"/>
        <v>0</v>
      </c>
      <c r="O19" s="400">
        <f t="shared" si="2"/>
        <v>0</v>
      </c>
      <c r="P19" s="400">
        <f t="shared" si="3"/>
        <v>0</v>
      </c>
      <c r="Q19" s="401"/>
      <c r="R19" s="105" t="s">
        <v>68</v>
      </c>
      <c r="S19" s="103"/>
      <c r="T19" s="103"/>
      <c r="U19" s="103"/>
      <c r="V19" s="103"/>
      <c r="W19" s="103"/>
      <c r="X19" s="103"/>
      <c r="Y19" s="103"/>
      <c r="Z19" s="103"/>
      <c r="AA19" s="103"/>
      <c r="AB19" s="385"/>
    </row>
    <row r="20" spans="1:28" x14ac:dyDescent="0.45">
      <c r="A20" t="s">
        <v>348</v>
      </c>
      <c r="B20" t="str">
        <f t="shared" si="0"/>
        <v>ALL05_5_Mathematics_other</v>
      </c>
      <c r="C20" s="105" t="s">
        <v>69</v>
      </c>
      <c r="D20" s="103" t="str">
        <f>IFERROR(VLOOKUP($B20,#REF!,'Table 2a old'!D$5,FALSE),"")</f>
        <v/>
      </c>
      <c r="E20" s="103" t="str">
        <f>IFERROR(VLOOKUP($B20,#REF!,'Table 2a old'!E$5,FALSE),"")</f>
        <v/>
      </c>
      <c r="F20" s="103" t="str">
        <f>IFERROR(VLOOKUP($B20,#REF!,'Table 2a old'!F$5,FALSE),"")</f>
        <v/>
      </c>
      <c r="G20" s="103" t="str">
        <f>IFERROR(VLOOKUP($B20,#REF!,'Table 2a old'!G$5,FALSE),"")</f>
        <v/>
      </c>
      <c r="H20" s="103" t="str">
        <f>IFERROR(VLOOKUP($B20,#REF!,'Table 2a old'!H$5,FALSE),"")</f>
        <v/>
      </c>
      <c r="I20" s="103" t="str">
        <f>IFERROR(VLOOKUP($B20,#REF!,'Table 2a old'!I$5,FALSE),"")</f>
        <v/>
      </c>
      <c r="J20" s="103" t="str">
        <f>IFERROR(VLOOKUP($B20,#REF!,'Table 2a old'!J$5,FALSE),"")</f>
        <v/>
      </c>
      <c r="K20" s="103" t="str">
        <f>IFERROR(VLOOKUP($B20,#REF!,'Table 2a old'!K$5,FALSE),"")</f>
        <v/>
      </c>
      <c r="L20" s="103" t="str">
        <f>IFERROR(VLOOKUP($B20,#REF!,'Table 2a old'!L$5,FALSE),"")</f>
        <v/>
      </c>
      <c r="M20" s="104" t="str">
        <f>IFERROR(VLOOKUP($B20,#REF!,'Table 2a old'!M$5,FALSE),"")</f>
        <v/>
      </c>
      <c r="N20" s="399">
        <f t="shared" si="1"/>
        <v>0</v>
      </c>
      <c r="O20" s="400">
        <f>IF((COUNTIF(F20:I20,"x")+COUNTIF(K20:L20,"x"))=1,1,0)</f>
        <v>0</v>
      </c>
      <c r="P20" s="400">
        <f t="shared" si="3"/>
        <v>0</v>
      </c>
      <c r="Q20" s="401"/>
      <c r="R20" s="105" t="s">
        <v>69</v>
      </c>
      <c r="S20" s="103"/>
      <c r="T20" s="103"/>
      <c r="U20" s="103"/>
      <c r="V20" s="103"/>
      <c r="W20" s="103"/>
      <c r="X20" s="103"/>
      <c r="Y20" s="103"/>
      <c r="Z20" s="103"/>
      <c r="AA20" s="103"/>
      <c r="AB20" s="385"/>
    </row>
    <row r="21" spans="1:28" x14ac:dyDescent="0.45">
      <c r="B21" t="str">
        <f t="shared" si="0"/>
        <v/>
      </c>
      <c r="C21" s="106"/>
      <c r="D21" s="103" t="str">
        <f>IFERROR(VLOOKUP($B21,#REF!,'Table 2a old'!D$5,FALSE),"")</f>
        <v/>
      </c>
      <c r="E21" s="103" t="str">
        <f>IFERROR(VLOOKUP($B21,#REF!,'Table 2a old'!E$5,FALSE),"")</f>
        <v/>
      </c>
      <c r="F21" s="103" t="str">
        <f>IFERROR(VLOOKUP($B21,#REF!,'Table 2a old'!F$5,FALSE),"")</f>
        <v/>
      </c>
      <c r="G21" s="103" t="str">
        <f>IFERROR(VLOOKUP($B21,#REF!,'Table 2a old'!G$5,FALSE),"")</f>
        <v/>
      </c>
      <c r="H21" s="103" t="str">
        <f>IFERROR(VLOOKUP($B21,#REF!,'Table 2a old'!H$5,FALSE),"")</f>
        <v/>
      </c>
      <c r="I21" s="103" t="str">
        <f>IFERROR(VLOOKUP($B21,#REF!,'Table 2a old'!I$5,FALSE),"")</f>
        <v/>
      </c>
      <c r="J21" s="103" t="str">
        <f>IFERROR(VLOOKUP($B21,#REF!,'Table 2a old'!J$5,FALSE),"")</f>
        <v/>
      </c>
      <c r="K21" s="103" t="str">
        <f>IFERROR(VLOOKUP($B21,#REF!,'Table 2a old'!K$5,FALSE),"")</f>
        <v/>
      </c>
      <c r="L21" s="103" t="str">
        <f>IFERROR(VLOOKUP($B21,#REF!,'Table 2a old'!L$5,FALSE),"")</f>
        <v/>
      </c>
      <c r="M21" s="104" t="str">
        <f>IFERROR(VLOOKUP($B21,#REF!,'Table 2a old'!M$5,FALSE),"")</f>
        <v/>
      </c>
      <c r="N21" s="399">
        <f t="shared" si="1"/>
        <v>0</v>
      </c>
      <c r="O21" s="400">
        <f t="shared" si="2"/>
        <v>0</v>
      </c>
      <c r="P21" s="400">
        <f t="shared" si="3"/>
        <v>0</v>
      </c>
      <c r="Q21" s="401"/>
      <c r="R21" s="106"/>
      <c r="S21" s="103"/>
      <c r="T21" s="103"/>
      <c r="U21" s="103"/>
      <c r="V21" s="103"/>
      <c r="W21" s="103"/>
      <c r="X21" s="103"/>
      <c r="Y21" s="103"/>
      <c r="Z21" s="103"/>
      <c r="AA21" s="103"/>
      <c r="AB21" s="385"/>
    </row>
    <row r="22" spans="1:28" x14ac:dyDescent="0.45">
      <c r="A22" t="s">
        <v>350</v>
      </c>
      <c r="B22" t="str">
        <f t="shared" si="0"/>
        <v>ALL06_Further_Maths</v>
      </c>
      <c r="C22" s="102" t="s">
        <v>70</v>
      </c>
      <c r="D22" s="103" t="str">
        <f>IFERROR(VLOOKUP($B22,#REF!,'Table 2a old'!D$5,FALSE),"")</f>
        <v/>
      </c>
      <c r="E22" s="103" t="str">
        <f>IFERROR(VLOOKUP($B22,#REF!,'Table 2a old'!E$5,FALSE),"")</f>
        <v/>
      </c>
      <c r="F22" s="103" t="str">
        <f>IFERROR(VLOOKUP($B22,#REF!,'Table 2a old'!F$5,FALSE),"")</f>
        <v/>
      </c>
      <c r="G22" s="103" t="str">
        <f>IFERROR(VLOOKUP($B22,#REF!,'Table 2a old'!G$5,FALSE),"")</f>
        <v/>
      </c>
      <c r="H22" s="103" t="str">
        <f>IFERROR(VLOOKUP($B22,#REF!,'Table 2a old'!H$5,FALSE),"")</f>
        <v/>
      </c>
      <c r="I22" s="103" t="str">
        <f>IFERROR(VLOOKUP($B22,#REF!,'Table 2a old'!I$5,FALSE),"")</f>
        <v/>
      </c>
      <c r="J22" s="103" t="str">
        <f>IFERROR(VLOOKUP($B22,#REF!,'Table 2a old'!J$5,FALSE),"")</f>
        <v/>
      </c>
      <c r="K22" s="103" t="str">
        <f>IFERROR(VLOOKUP($B22,#REF!,'Table 2a old'!K$5,FALSE),"")</f>
        <v/>
      </c>
      <c r="L22" s="103" t="str">
        <f>IFERROR(VLOOKUP($B22,#REF!,'Table 2a old'!L$5,FALSE),"")</f>
        <v/>
      </c>
      <c r="M22" s="104" t="str">
        <f>IFERROR(VLOOKUP($B22,#REF!,'Table 2a old'!M$5,FALSE),"")</f>
        <v/>
      </c>
      <c r="N22" s="399">
        <f t="shared" si="1"/>
        <v>0</v>
      </c>
      <c r="O22" s="400">
        <f t="shared" si="2"/>
        <v>0</v>
      </c>
      <c r="P22" s="400">
        <f t="shared" si="3"/>
        <v>0</v>
      </c>
      <c r="Q22" s="401"/>
      <c r="R22" s="102" t="s">
        <v>70</v>
      </c>
      <c r="S22" s="103"/>
      <c r="T22" s="103"/>
      <c r="U22" s="103"/>
      <c r="V22" s="103"/>
      <c r="W22" s="103"/>
      <c r="X22" s="103"/>
      <c r="Y22" s="103"/>
      <c r="Z22" s="103"/>
      <c r="AA22" s="103"/>
      <c r="AB22" s="385"/>
    </row>
    <row r="23" spans="1:28" x14ac:dyDescent="0.45">
      <c r="B23" t="str">
        <f t="shared" si="0"/>
        <v/>
      </c>
      <c r="C23" s="102"/>
      <c r="D23" s="103" t="str">
        <f>IFERROR(VLOOKUP($B23,#REF!,'Table 2a old'!D$5,FALSE),"")</f>
        <v/>
      </c>
      <c r="E23" s="103" t="str">
        <f>IFERROR(VLOOKUP($B23,#REF!,'Table 2a old'!E$5,FALSE),"")</f>
        <v/>
      </c>
      <c r="F23" s="103" t="str">
        <f>IFERROR(VLOOKUP($B23,#REF!,'Table 2a old'!F$5,FALSE),"")</f>
        <v/>
      </c>
      <c r="G23" s="103" t="str">
        <f>IFERROR(VLOOKUP($B23,#REF!,'Table 2a old'!G$5,FALSE),"")</f>
        <v/>
      </c>
      <c r="H23" s="103" t="str">
        <f>IFERROR(VLOOKUP($B23,#REF!,'Table 2a old'!H$5,FALSE),"")</f>
        <v/>
      </c>
      <c r="I23" s="103" t="str">
        <f>IFERROR(VLOOKUP($B23,#REF!,'Table 2a old'!I$5,FALSE),"")</f>
        <v/>
      </c>
      <c r="J23" s="103" t="str">
        <f>IFERROR(VLOOKUP($B23,#REF!,'Table 2a old'!J$5,FALSE),"")</f>
        <v/>
      </c>
      <c r="K23" s="103" t="str">
        <f>IFERROR(VLOOKUP($B23,#REF!,'Table 2a old'!K$5,FALSE),"")</f>
        <v/>
      </c>
      <c r="L23" s="103" t="str">
        <f>IFERROR(VLOOKUP($B23,#REF!,'Table 2a old'!L$5,FALSE),"")</f>
        <v/>
      </c>
      <c r="M23" s="104" t="str">
        <f>IFERROR(VLOOKUP($B23,#REF!,'Table 2a old'!M$5,FALSE),"")</f>
        <v/>
      </c>
      <c r="N23" s="399">
        <f t="shared" si="1"/>
        <v>0</v>
      </c>
      <c r="O23" s="400">
        <f t="shared" si="2"/>
        <v>0</v>
      </c>
      <c r="P23" s="400">
        <f t="shared" si="3"/>
        <v>0</v>
      </c>
      <c r="Q23" s="401"/>
      <c r="R23" s="102"/>
      <c r="S23" s="103"/>
      <c r="T23" s="103"/>
      <c r="U23" s="103"/>
      <c r="V23" s="103"/>
      <c r="W23" s="103"/>
      <c r="X23" s="103"/>
      <c r="Y23" s="103"/>
      <c r="Z23" s="103"/>
      <c r="AA23" s="103"/>
      <c r="AB23" s="385"/>
    </row>
    <row r="24" spans="1:28" x14ac:dyDescent="0.45">
      <c r="A24" t="s">
        <v>351</v>
      </c>
      <c r="B24" t="str">
        <f t="shared" si="0"/>
        <v>ALL07_0_English</v>
      </c>
      <c r="C24" s="102" t="s">
        <v>71</v>
      </c>
      <c r="D24" s="103" t="str">
        <f>IFERROR(VLOOKUP($B24,#REF!,'Table 2a old'!D$5,FALSE),"")</f>
        <v/>
      </c>
      <c r="E24" s="103" t="str">
        <f>IFERROR(VLOOKUP($B24,#REF!,'Table 2a old'!E$5,FALSE),"")</f>
        <v/>
      </c>
      <c r="F24" s="103" t="str">
        <f>IFERROR(VLOOKUP($B24,#REF!,'Table 2a old'!F$5,FALSE),"")</f>
        <v/>
      </c>
      <c r="G24" s="103" t="str">
        <f>IFERROR(VLOOKUP($B24,#REF!,'Table 2a old'!G$5,FALSE),"")</f>
        <v/>
      </c>
      <c r="H24" s="103" t="str">
        <f>IFERROR(VLOOKUP($B24,#REF!,'Table 2a old'!H$5,FALSE),"")</f>
        <v/>
      </c>
      <c r="I24" s="103" t="str">
        <f>IFERROR(VLOOKUP($B24,#REF!,'Table 2a old'!I$5,FALSE),"")</f>
        <v/>
      </c>
      <c r="J24" s="103" t="str">
        <f>IFERROR(VLOOKUP($B24,#REF!,'Table 2a old'!J$5,FALSE),"")</f>
        <v/>
      </c>
      <c r="K24" s="103" t="str">
        <f>IFERROR(VLOOKUP($B24,#REF!,'Table 2a old'!K$5,FALSE),"")</f>
        <v/>
      </c>
      <c r="L24" s="103" t="str">
        <f>IFERROR(VLOOKUP($B24,#REF!,'Table 2a old'!L$5,FALSE),"")</f>
        <v/>
      </c>
      <c r="M24" s="104" t="str">
        <f>IFERROR(VLOOKUP($B24,#REF!,'Table 2a old'!M$5,FALSE),"")</f>
        <v/>
      </c>
      <c r="N24" s="399">
        <f t="shared" si="1"/>
        <v>0</v>
      </c>
      <c r="O24" s="400">
        <f t="shared" si="2"/>
        <v>0</v>
      </c>
      <c r="P24" s="400">
        <f t="shared" si="3"/>
        <v>0</v>
      </c>
      <c r="Q24" s="401"/>
      <c r="R24" s="102" t="s">
        <v>71</v>
      </c>
      <c r="S24" s="103"/>
      <c r="T24" s="103"/>
      <c r="U24" s="103"/>
      <c r="V24" s="103"/>
      <c r="W24" s="103"/>
      <c r="X24" s="103"/>
      <c r="Y24" s="103"/>
      <c r="Z24" s="103"/>
      <c r="AA24" s="103"/>
      <c r="AB24" s="385"/>
    </row>
    <row r="25" spans="1:28" x14ac:dyDescent="0.45">
      <c r="B25" t="str">
        <f t="shared" si="0"/>
        <v/>
      </c>
      <c r="C25" s="105" t="s">
        <v>8</v>
      </c>
      <c r="D25" s="103" t="str">
        <f>IFERROR(VLOOKUP($B25,#REF!,'Table 2a old'!D$5,FALSE),"")</f>
        <v/>
      </c>
      <c r="E25" s="103" t="str">
        <f>IFERROR(VLOOKUP($B25,#REF!,'Table 2a old'!E$5,FALSE),"")</f>
        <v/>
      </c>
      <c r="F25" s="103" t="str">
        <f>IFERROR(VLOOKUP($B25,#REF!,'Table 2a old'!F$5,FALSE),"")</f>
        <v/>
      </c>
      <c r="G25" s="103" t="str">
        <f>IFERROR(VLOOKUP($B25,#REF!,'Table 2a old'!G$5,FALSE),"")</f>
        <v/>
      </c>
      <c r="H25" s="103" t="str">
        <f>IFERROR(VLOOKUP($B25,#REF!,'Table 2a old'!H$5,FALSE),"")</f>
        <v/>
      </c>
      <c r="I25" s="103" t="str">
        <f>IFERROR(VLOOKUP($B25,#REF!,'Table 2a old'!I$5,FALSE),"")</f>
        <v/>
      </c>
      <c r="J25" s="103" t="str">
        <f>IFERROR(VLOOKUP($B25,#REF!,'Table 2a old'!J$5,FALSE),"")</f>
        <v/>
      </c>
      <c r="K25" s="103" t="str">
        <f>IFERROR(VLOOKUP($B25,#REF!,'Table 2a old'!K$5,FALSE),"")</f>
        <v/>
      </c>
      <c r="L25" s="103" t="str">
        <f>IFERROR(VLOOKUP($B25,#REF!,'Table 2a old'!L$5,FALSE),"")</f>
        <v/>
      </c>
      <c r="M25" s="104" t="str">
        <f>IFERROR(VLOOKUP($B25,#REF!,'Table 2a old'!M$5,FALSE),"")</f>
        <v/>
      </c>
      <c r="N25" s="399">
        <f t="shared" si="1"/>
        <v>0</v>
      </c>
      <c r="O25" s="400">
        <f t="shared" si="2"/>
        <v>0</v>
      </c>
      <c r="P25" s="400">
        <f t="shared" si="3"/>
        <v>0</v>
      </c>
      <c r="Q25" s="401"/>
      <c r="R25" s="105" t="s">
        <v>8</v>
      </c>
      <c r="S25" s="103"/>
      <c r="T25" s="103"/>
      <c r="U25" s="103"/>
      <c r="V25" s="103"/>
      <c r="W25" s="103"/>
      <c r="X25" s="103"/>
      <c r="Y25" s="103"/>
      <c r="Z25" s="103"/>
      <c r="AA25" s="103"/>
      <c r="AB25" s="385"/>
    </row>
    <row r="26" spans="1:28" x14ac:dyDescent="0.45">
      <c r="A26" t="s">
        <v>352</v>
      </c>
      <c r="B26" t="str">
        <f t="shared" si="0"/>
        <v>ALL07_1_English_Literature</v>
      </c>
      <c r="C26" s="105" t="s">
        <v>72</v>
      </c>
      <c r="D26" s="103" t="str">
        <f>IFERROR(VLOOKUP($B26,#REF!,'Table 2a old'!D$5,FALSE),"")</f>
        <v/>
      </c>
      <c r="E26" s="103" t="str">
        <f>IFERROR(VLOOKUP($B26,#REF!,'Table 2a old'!E$5,FALSE),"")</f>
        <v/>
      </c>
      <c r="F26" s="103" t="str">
        <f>IFERROR(VLOOKUP($B26,#REF!,'Table 2a old'!F$5,FALSE),"")</f>
        <v/>
      </c>
      <c r="G26" s="103" t="str">
        <f>IFERROR(VLOOKUP($B26,#REF!,'Table 2a old'!G$5,FALSE),"")</f>
        <v/>
      </c>
      <c r="H26" s="103" t="str">
        <f>IFERROR(VLOOKUP($B26,#REF!,'Table 2a old'!H$5,FALSE),"")</f>
        <v/>
      </c>
      <c r="I26" s="103" t="str">
        <f>IFERROR(VLOOKUP($B26,#REF!,'Table 2a old'!I$5,FALSE),"")</f>
        <v/>
      </c>
      <c r="J26" s="103" t="str">
        <f>IFERROR(VLOOKUP($B26,#REF!,'Table 2a old'!J$5,FALSE),"")</f>
        <v/>
      </c>
      <c r="K26" s="103" t="str">
        <f>IFERROR(VLOOKUP($B26,#REF!,'Table 2a old'!K$5,FALSE),"")</f>
        <v/>
      </c>
      <c r="L26" s="103" t="str">
        <f>IFERROR(VLOOKUP($B26,#REF!,'Table 2a old'!L$5,FALSE),"")</f>
        <v/>
      </c>
      <c r="M26" s="104" t="str">
        <f>IFERROR(VLOOKUP($B26,#REF!,'Table 2a old'!M$5,FALSE),"")</f>
        <v/>
      </c>
      <c r="N26" s="399">
        <f t="shared" si="1"/>
        <v>0</v>
      </c>
      <c r="O26" s="400">
        <f t="shared" si="2"/>
        <v>0</v>
      </c>
      <c r="P26" s="400">
        <f t="shared" si="3"/>
        <v>0</v>
      </c>
      <c r="Q26" s="401"/>
      <c r="R26" s="105" t="s">
        <v>72</v>
      </c>
      <c r="S26" s="103"/>
      <c r="T26" s="103"/>
      <c r="U26" s="103"/>
      <c r="V26" s="103"/>
      <c r="W26" s="103"/>
      <c r="X26" s="103"/>
      <c r="Y26" s="103"/>
      <c r="Z26" s="103"/>
      <c r="AA26" s="103"/>
      <c r="AB26" s="385"/>
    </row>
    <row r="27" spans="1:28" x14ac:dyDescent="0.45">
      <c r="A27" t="s">
        <v>353</v>
      </c>
      <c r="B27" t="str">
        <f t="shared" si="0"/>
        <v>ALL07_2_English Language</v>
      </c>
      <c r="C27" s="105" t="s">
        <v>73</v>
      </c>
      <c r="D27" s="103" t="str">
        <f>IFERROR(VLOOKUP($B27,#REF!,'Table 2a old'!D$5,FALSE),"")</f>
        <v/>
      </c>
      <c r="E27" s="103" t="str">
        <f>IFERROR(VLOOKUP($B27,#REF!,'Table 2a old'!E$5,FALSE),"")</f>
        <v/>
      </c>
      <c r="F27" s="103" t="str">
        <f>IFERROR(VLOOKUP($B27,#REF!,'Table 2a old'!F$5,FALSE),"")</f>
        <v/>
      </c>
      <c r="G27" s="103" t="str">
        <f>IFERROR(VLOOKUP($B27,#REF!,'Table 2a old'!G$5,FALSE),"")</f>
        <v/>
      </c>
      <c r="H27" s="103" t="str">
        <f>IFERROR(VLOOKUP($B27,#REF!,'Table 2a old'!H$5,FALSE),"")</f>
        <v/>
      </c>
      <c r="I27" s="103" t="str">
        <f>IFERROR(VLOOKUP($B27,#REF!,'Table 2a old'!I$5,FALSE),"")</f>
        <v/>
      </c>
      <c r="J27" s="103" t="str">
        <f>IFERROR(VLOOKUP($B27,#REF!,'Table 2a old'!J$5,FALSE),"")</f>
        <v/>
      </c>
      <c r="K27" s="103" t="str">
        <f>IFERROR(VLOOKUP($B27,#REF!,'Table 2a old'!K$5,FALSE),"")</f>
        <v/>
      </c>
      <c r="L27" s="103" t="str">
        <f>IFERROR(VLOOKUP($B27,#REF!,'Table 2a old'!L$5,FALSE),"")</f>
        <v/>
      </c>
      <c r="M27" s="104" t="str">
        <f>IFERROR(VLOOKUP($B27,#REF!,'Table 2a old'!M$5,FALSE),"")</f>
        <v/>
      </c>
      <c r="N27" s="399">
        <f t="shared" si="1"/>
        <v>0</v>
      </c>
      <c r="O27" s="400">
        <f t="shared" si="2"/>
        <v>0</v>
      </c>
      <c r="P27" s="400">
        <f t="shared" si="3"/>
        <v>0</v>
      </c>
      <c r="Q27" s="401"/>
      <c r="R27" s="105" t="s">
        <v>73</v>
      </c>
      <c r="S27" s="103"/>
      <c r="T27" s="103"/>
      <c r="U27" s="103"/>
      <c r="V27" s="103"/>
      <c r="W27" s="103"/>
      <c r="X27" s="103"/>
      <c r="Y27" s="103"/>
      <c r="Z27" s="103"/>
      <c r="AA27" s="103"/>
      <c r="AB27" s="385"/>
    </row>
    <row r="28" spans="1:28" x14ac:dyDescent="0.45">
      <c r="A28" t="s">
        <v>354</v>
      </c>
      <c r="B28" t="str">
        <f t="shared" si="0"/>
        <v>ALL07_3_English_Language&amp;Literature</v>
      </c>
      <c r="C28" s="105" t="s">
        <v>74</v>
      </c>
      <c r="D28" s="103" t="str">
        <f>IFERROR(VLOOKUP($B28,#REF!,'Table 2a old'!D$5,FALSE),"")</f>
        <v/>
      </c>
      <c r="E28" s="103" t="str">
        <f>IFERROR(VLOOKUP($B28,#REF!,'Table 2a old'!E$5,FALSE),"")</f>
        <v/>
      </c>
      <c r="F28" s="103" t="str">
        <f>IFERROR(VLOOKUP($B28,#REF!,'Table 2a old'!F$5,FALSE),"")</f>
        <v/>
      </c>
      <c r="G28" s="103" t="str">
        <f>IFERROR(VLOOKUP($B28,#REF!,'Table 2a old'!G$5,FALSE),"")</f>
        <v/>
      </c>
      <c r="H28" s="103" t="str">
        <f>IFERROR(VLOOKUP($B28,#REF!,'Table 2a old'!H$5,FALSE),"")</f>
        <v/>
      </c>
      <c r="I28" s="103" t="str">
        <f>IFERROR(VLOOKUP($B28,#REF!,'Table 2a old'!I$5,FALSE),"")</f>
        <v/>
      </c>
      <c r="J28" s="103" t="str">
        <f>IFERROR(VLOOKUP($B28,#REF!,'Table 2a old'!J$5,FALSE),"")</f>
        <v/>
      </c>
      <c r="K28" s="103" t="str">
        <f>IFERROR(VLOOKUP($B28,#REF!,'Table 2a old'!K$5,FALSE),"")</f>
        <v/>
      </c>
      <c r="L28" s="103" t="str">
        <f>IFERROR(VLOOKUP($B28,#REF!,'Table 2a old'!L$5,FALSE),"")</f>
        <v/>
      </c>
      <c r="M28" s="104" t="str">
        <f>IFERROR(VLOOKUP($B28,#REF!,'Table 2a old'!M$5,FALSE),"")</f>
        <v/>
      </c>
      <c r="N28" s="399">
        <f t="shared" si="1"/>
        <v>0</v>
      </c>
      <c r="O28" s="400">
        <f t="shared" si="2"/>
        <v>0</v>
      </c>
      <c r="P28" s="400">
        <f t="shared" si="3"/>
        <v>0</v>
      </c>
      <c r="Q28" s="401"/>
      <c r="R28" s="105" t="s">
        <v>74</v>
      </c>
      <c r="S28" s="103"/>
      <c r="T28" s="103"/>
      <c r="U28" s="103"/>
      <c r="V28" s="103"/>
      <c r="W28" s="103"/>
      <c r="X28" s="103"/>
      <c r="Y28" s="103"/>
      <c r="Z28" s="103"/>
      <c r="AA28" s="103"/>
      <c r="AB28" s="385"/>
    </row>
    <row r="29" spans="1:28" x14ac:dyDescent="0.45">
      <c r="B29" t="str">
        <f t="shared" si="0"/>
        <v/>
      </c>
      <c r="C29" s="105"/>
      <c r="D29" s="103" t="str">
        <f>IFERROR(VLOOKUP($B29,#REF!,'Table 2a old'!D$5,FALSE),"")</f>
        <v/>
      </c>
      <c r="E29" s="103" t="str">
        <f>IFERROR(VLOOKUP($B29,#REF!,'Table 2a old'!E$5,FALSE),"")</f>
        <v/>
      </c>
      <c r="F29" s="103" t="str">
        <f>IFERROR(VLOOKUP($B29,#REF!,'Table 2a old'!F$5,FALSE),"")</f>
        <v/>
      </c>
      <c r="G29" s="103" t="str">
        <f>IFERROR(VLOOKUP($B29,#REF!,'Table 2a old'!G$5,FALSE),"")</f>
        <v/>
      </c>
      <c r="H29" s="103" t="str">
        <f>IFERROR(VLOOKUP($B29,#REF!,'Table 2a old'!H$5,FALSE),"")</f>
        <v/>
      </c>
      <c r="I29" s="103" t="str">
        <f>IFERROR(VLOOKUP($B29,#REF!,'Table 2a old'!I$5,FALSE),"")</f>
        <v/>
      </c>
      <c r="J29" s="103" t="str">
        <f>IFERROR(VLOOKUP($B29,#REF!,'Table 2a old'!J$5,FALSE),"")</f>
        <v/>
      </c>
      <c r="K29" s="103" t="str">
        <f>IFERROR(VLOOKUP($B29,#REF!,'Table 2a old'!K$5,FALSE),"")</f>
        <v/>
      </c>
      <c r="L29" s="103" t="str">
        <f>IFERROR(VLOOKUP($B29,#REF!,'Table 2a old'!L$5,FALSE),"")</f>
        <v/>
      </c>
      <c r="M29" s="104" t="str">
        <f>IFERROR(VLOOKUP($B29,#REF!,'Table 2a old'!M$5,FALSE),"")</f>
        <v/>
      </c>
      <c r="N29" s="399">
        <f t="shared" si="1"/>
        <v>0</v>
      </c>
      <c r="O29" s="400">
        <f t="shared" si="2"/>
        <v>0</v>
      </c>
      <c r="P29" s="400">
        <f t="shared" si="3"/>
        <v>0</v>
      </c>
      <c r="Q29" s="401"/>
      <c r="R29" s="105"/>
      <c r="S29" s="103"/>
      <c r="T29" s="103"/>
      <c r="U29" s="103"/>
      <c r="V29" s="103"/>
      <c r="W29" s="103"/>
      <c r="X29" s="103"/>
      <c r="Y29" s="103"/>
      <c r="Z29" s="103"/>
      <c r="AA29" s="103"/>
      <c r="AB29" s="385"/>
    </row>
    <row r="30" spans="1:28" x14ac:dyDescent="0.45">
      <c r="A30" t="s">
        <v>355</v>
      </c>
      <c r="B30" t="str">
        <f t="shared" si="0"/>
        <v>ALL15_Design&amp;Technology</v>
      </c>
      <c r="C30" s="102" t="s">
        <v>75</v>
      </c>
      <c r="D30" s="103" t="str">
        <f>IFERROR(VLOOKUP($B30,#REF!,'Table 2a old'!D$5,FALSE),"")</f>
        <v/>
      </c>
      <c r="E30" s="103" t="str">
        <f>IFERROR(VLOOKUP($B30,#REF!,'Table 2a old'!E$5,FALSE),"")</f>
        <v/>
      </c>
      <c r="F30" s="103" t="str">
        <f>IFERROR(VLOOKUP($B30,#REF!,'Table 2a old'!F$5,FALSE),"")</f>
        <v/>
      </c>
      <c r="G30" s="103" t="str">
        <f>IFERROR(VLOOKUP($B30,#REF!,'Table 2a old'!G$5,FALSE),"")</f>
        <v/>
      </c>
      <c r="H30" s="103" t="str">
        <f>IFERROR(VLOOKUP($B30,#REF!,'Table 2a old'!H$5,FALSE),"")</f>
        <v/>
      </c>
      <c r="I30" s="103" t="str">
        <f>IFERROR(VLOOKUP($B30,#REF!,'Table 2a old'!I$5,FALSE),"")</f>
        <v/>
      </c>
      <c r="J30" s="103" t="str">
        <f>IFERROR(VLOOKUP($B30,#REF!,'Table 2a old'!J$5,FALSE),"")</f>
        <v/>
      </c>
      <c r="K30" s="103" t="str">
        <f>IFERROR(VLOOKUP($B30,#REF!,'Table 2a old'!K$5,FALSE),"")</f>
        <v/>
      </c>
      <c r="L30" s="103" t="str">
        <f>IFERROR(VLOOKUP($B30,#REF!,'Table 2a old'!L$5,FALSE),"")</f>
        <v/>
      </c>
      <c r="M30" s="104" t="str">
        <f>IFERROR(VLOOKUP($B30,#REF!,'Table 2a old'!M$5,FALSE),"")</f>
        <v/>
      </c>
      <c r="N30" s="399">
        <f t="shared" si="1"/>
        <v>0</v>
      </c>
      <c r="O30" s="400">
        <f t="shared" si="2"/>
        <v>0</v>
      </c>
      <c r="P30" s="400">
        <f t="shared" si="3"/>
        <v>0</v>
      </c>
      <c r="Q30" s="401"/>
      <c r="R30" s="102" t="s">
        <v>75</v>
      </c>
      <c r="S30" s="103"/>
      <c r="T30" s="103"/>
      <c r="U30" s="103"/>
      <c r="V30" s="103"/>
      <c r="W30" s="103"/>
      <c r="X30" s="103"/>
      <c r="Y30" s="103"/>
      <c r="Z30" s="103"/>
      <c r="AA30" s="103"/>
      <c r="AB30" s="385"/>
    </row>
    <row r="31" spans="1:28" x14ac:dyDescent="0.45">
      <c r="A31" t="s">
        <v>356</v>
      </c>
      <c r="B31" t="str">
        <f t="shared" si="0"/>
        <v>ALL16_Computing</v>
      </c>
      <c r="C31" s="102" t="s">
        <v>283</v>
      </c>
      <c r="D31" s="103" t="str">
        <f>IFERROR(VLOOKUP($B31,#REF!,'Table 2a old'!D$5,FALSE),"")</f>
        <v/>
      </c>
      <c r="E31" s="103" t="str">
        <f>IFERROR(VLOOKUP($B31,#REF!,'Table 2a old'!E$5,FALSE),"")</f>
        <v/>
      </c>
      <c r="F31" s="103" t="str">
        <f>IFERROR(VLOOKUP($B31,#REF!,'Table 2a old'!F$5,FALSE),"")</f>
        <v/>
      </c>
      <c r="G31" s="103" t="str">
        <f>IFERROR(VLOOKUP($B31,#REF!,'Table 2a old'!G$5,FALSE),"")</f>
        <v/>
      </c>
      <c r="H31" s="103" t="str">
        <f>IFERROR(VLOOKUP($B31,#REF!,'Table 2a old'!H$5,FALSE),"")</f>
        <v/>
      </c>
      <c r="I31" s="103" t="str">
        <f>IFERROR(VLOOKUP($B31,#REF!,'Table 2a old'!I$5,FALSE),"")</f>
        <v/>
      </c>
      <c r="J31" s="103" t="str">
        <f>IFERROR(VLOOKUP($B31,#REF!,'Table 2a old'!J$5,FALSE),"")</f>
        <v/>
      </c>
      <c r="K31" s="103" t="str">
        <f>IFERROR(VLOOKUP($B31,#REF!,'Table 2a old'!K$5,FALSE),"")</f>
        <v/>
      </c>
      <c r="L31" s="103" t="str">
        <f>IFERROR(VLOOKUP($B31,#REF!,'Table 2a old'!L$5,FALSE),"")</f>
        <v/>
      </c>
      <c r="M31" s="104" t="str">
        <f>IFERROR(VLOOKUP($B31,#REF!,'Table 2a old'!M$5,FALSE),"")</f>
        <v/>
      </c>
      <c r="N31" s="399">
        <f t="shared" si="1"/>
        <v>0</v>
      </c>
      <c r="O31" s="400">
        <f t="shared" si="2"/>
        <v>0</v>
      </c>
      <c r="P31" s="400">
        <f t="shared" si="3"/>
        <v>0</v>
      </c>
      <c r="Q31" s="401"/>
      <c r="R31" s="102" t="s">
        <v>76</v>
      </c>
      <c r="S31" s="103"/>
      <c r="T31" s="103"/>
      <c r="U31" s="103"/>
      <c r="V31" s="103"/>
      <c r="W31" s="103"/>
      <c r="X31" s="103"/>
      <c r="Y31" s="103"/>
      <c r="Z31" s="103"/>
      <c r="AA31" s="103"/>
      <c r="AB31" s="385"/>
    </row>
    <row r="32" spans="1:28" x14ac:dyDescent="0.45">
      <c r="A32" t="s">
        <v>357</v>
      </c>
      <c r="B32" t="str">
        <f t="shared" si="0"/>
        <v>ALL17_ICT</v>
      </c>
      <c r="C32" s="109" t="s">
        <v>77</v>
      </c>
      <c r="D32" s="103" t="str">
        <f>IFERROR(VLOOKUP($B32,#REF!,'Table 2a old'!D$5,FALSE),"")</f>
        <v/>
      </c>
      <c r="E32" s="103" t="str">
        <f>IFERROR(VLOOKUP($B32,#REF!,'Table 2a old'!E$5,FALSE),"")</f>
        <v/>
      </c>
      <c r="F32" s="103" t="str">
        <f>IFERROR(VLOOKUP($B32,#REF!,'Table 2a old'!F$5,FALSE),"")</f>
        <v/>
      </c>
      <c r="G32" s="103" t="str">
        <f>IFERROR(VLOOKUP($B32,#REF!,'Table 2a old'!G$5,FALSE),"")</f>
        <v/>
      </c>
      <c r="H32" s="103" t="str">
        <f>IFERROR(VLOOKUP($B32,#REF!,'Table 2a old'!H$5,FALSE),"")</f>
        <v/>
      </c>
      <c r="I32" s="103" t="str">
        <f>IFERROR(VLOOKUP($B32,#REF!,'Table 2a old'!I$5,FALSE),"")</f>
        <v/>
      </c>
      <c r="J32" s="103" t="str">
        <f>IFERROR(VLOOKUP($B32,#REF!,'Table 2a old'!J$5,FALSE),"")</f>
        <v/>
      </c>
      <c r="K32" s="103" t="str">
        <f>IFERROR(VLOOKUP($B32,#REF!,'Table 2a old'!K$5,FALSE),"")</f>
        <v/>
      </c>
      <c r="L32" s="103" t="str">
        <f>IFERROR(VLOOKUP($B32,#REF!,'Table 2a old'!L$5,FALSE),"")</f>
        <v/>
      </c>
      <c r="M32" s="104" t="str">
        <f>IFERROR(VLOOKUP($B32,#REF!,'Table 2a old'!M$5,FALSE),"")</f>
        <v/>
      </c>
      <c r="N32" s="399">
        <f t="shared" si="1"/>
        <v>0</v>
      </c>
      <c r="O32" s="400">
        <f t="shared" si="2"/>
        <v>0</v>
      </c>
      <c r="P32" s="400">
        <f t="shared" si="3"/>
        <v>0</v>
      </c>
      <c r="Q32" s="401"/>
      <c r="R32" s="109" t="s">
        <v>77</v>
      </c>
      <c r="S32" s="103"/>
      <c r="T32" s="103"/>
      <c r="U32" s="103"/>
      <c r="V32" s="103"/>
      <c r="W32" s="103"/>
      <c r="X32" s="103"/>
      <c r="Y32" s="103"/>
      <c r="Z32" s="103"/>
      <c r="AA32" s="103"/>
      <c r="AB32" s="385"/>
    </row>
    <row r="33" spans="1:28" x14ac:dyDescent="0.45">
      <c r="B33" t="str">
        <f t="shared" si="0"/>
        <v/>
      </c>
      <c r="C33" s="110"/>
      <c r="D33" s="103" t="str">
        <f>IFERROR(VLOOKUP($B33,#REF!,'Table 2a old'!D$5,FALSE),"")</f>
        <v/>
      </c>
      <c r="E33" s="103" t="str">
        <f>IFERROR(VLOOKUP($B33,#REF!,'Table 2a old'!E$5,FALSE),"")</f>
        <v/>
      </c>
      <c r="F33" s="103" t="str">
        <f>IFERROR(VLOOKUP($B33,#REF!,'Table 2a old'!F$5,FALSE),"")</f>
        <v/>
      </c>
      <c r="G33" s="103" t="str">
        <f>IFERROR(VLOOKUP($B33,#REF!,'Table 2a old'!G$5,FALSE),"")</f>
        <v/>
      </c>
      <c r="H33" s="103" t="str">
        <f>IFERROR(VLOOKUP($B33,#REF!,'Table 2a old'!H$5,FALSE),"")</f>
        <v/>
      </c>
      <c r="I33" s="103" t="str">
        <f>IFERROR(VLOOKUP($B33,#REF!,'Table 2a old'!I$5,FALSE),"")</f>
        <v/>
      </c>
      <c r="J33" s="103" t="str">
        <f>IFERROR(VLOOKUP($B33,#REF!,'Table 2a old'!J$5,FALSE),"")</f>
        <v/>
      </c>
      <c r="K33" s="103" t="str">
        <f>IFERROR(VLOOKUP($B33,#REF!,'Table 2a old'!K$5,FALSE),"")</f>
        <v/>
      </c>
      <c r="L33" s="103" t="str">
        <f>IFERROR(VLOOKUP($B33,#REF!,'Table 2a old'!L$5,FALSE),"")</f>
        <v/>
      </c>
      <c r="M33" s="104" t="str">
        <f>IFERROR(VLOOKUP($B33,#REF!,'Table 2a old'!M$5,FALSE),"")</f>
        <v/>
      </c>
      <c r="N33" s="399">
        <f t="shared" si="1"/>
        <v>0</v>
      </c>
      <c r="O33" s="400">
        <f t="shared" si="2"/>
        <v>0</v>
      </c>
      <c r="P33" s="400">
        <f t="shared" si="3"/>
        <v>0</v>
      </c>
      <c r="Q33" s="401"/>
      <c r="R33" s="110"/>
      <c r="S33" s="103"/>
      <c r="T33" s="103"/>
      <c r="U33" s="103"/>
      <c r="V33" s="103"/>
      <c r="W33" s="103"/>
      <c r="X33" s="103"/>
      <c r="Y33" s="103"/>
      <c r="Z33" s="103"/>
      <c r="AA33" s="103"/>
      <c r="AB33" s="385"/>
    </row>
    <row r="34" spans="1:28" x14ac:dyDescent="0.45">
      <c r="A34" t="s">
        <v>358</v>
      </c>
      <c r="B34" t="str">
        <f t="shared" si="0"/>
        <v>ALL18_Home Economics</v>
      </c>
      <c r="C34" s="102" t="s">
        <v>78</v>
      </c>
      <c r="D34" s="103" t="str">
        <f>IFERROR(VLOOKUP($B34,#REF!,'Table 2a old'!D$5,FALSE),"")</f>
        <v/>
      </c>
      <c r="E34" s="103" t="str">
        <f>IFERROR(VLOOKUP($B34,#REF!,'Table 2a old'!E$5,FALSE),"")</f>
        <v/>
      </c>
      <c r="F34" s="103" t="str">
        <f>IFERROR(VLOOKUP($B34,#REF!,'Table 2a old'!F$5,FALSE),"")</f>
        <v/>
      </c>
      <c r="G34" s="103" t="str">
        <f>IFERROR(VLOOKUP($B34,#REF!,'Table 2a old'!G$5,FALSE),"")</f>
        <v/>
      </c>
      <c r="H34" s="103" t="str">
        <f>IFERROR(VLOOKUP($B34,#REF!,'Table 2a old'!H$5,FALSE),"")</f>
        <v/>
      </c>
      <c r="I34" s="103" t="str">
        <f>IFERROR(VLOOKUP($B34,#REF!,'Table 2a old'!I$5,FALSE),"")</f>
        <v/>
      </c>
      <c r="J34" s="103" t="str">
        <f>IFERROR(VLOOKUP($B34,#REF!,'Table 2a old'!J$5,FALSE),"")</f>
        <v/>
      </c>
      <c r="K34" s="103" t="str">
        <f>IFERROR(VLOOKUP($B34,#REF!,'Table 2a old'!K$5,FALSE),"")</f>
        <v/>
      </c>
      <c r="L34" s="103" t="str">
        <f>IFERROR(VLOOKUP($B34,#REF!,'Table 2a old'!L$5,FALSE),"")</f>
        <v/>
      </c>
      <c r="M34" s="104" t="str">
        <f>IFERROR(VLOOKUP($B34,#REF!,'Table 2a old'!M$5,FALSE),"")</f>
        <v/>
      </c>
      <c r="N34" s="399">
        <f t="shared" si="1"/>
        <v>0</v>
      </c>
      <c r="O34" s="400">
        <f t="shared" si="2"/>
        <v>0</v>
      </c>
      <c r="P34" s="400">
        <f t="shared" si="3"/>
        <v>0</v>
      </c>
      <c r="Q34" s="401"/>
      <c r="R34" s="102" t="s">
        <v>78</v>
      </c>
      <c r="S34" s="103"/>
      <c r="T34" s="103"/>
      <c r="U34" s="103"/>
      <c r="V34" s="103"/>
      <c r="W34" s="103"/>
      <c r="X34" s="103"/>
      <c r="Y34" s="103"/>
      <c r="Z34" s="103"/>
      <c r="AA34" s="103"/>
      <c r="AB34" s="385"/>
    </row>
    <row r="35" spans="1:28" x14ac:dyDescent="0.45">
      <c r="B35" t="str">
        <f t="shared" si="0"/>
        <v/>
      </c>
      <c r="C35" s="102"/>
      <c r="D35" s="103" t="str">
        <f>IFERROR(VLOOKUP($B35,#REF!,'Table 2a old'!D$5,FALSE),"")</f>
        <v/>
      </c>
      <c r="E35" s="103" t="str">
        <f>IFERROR(VLOOKUP($B35,#REF!,'Table 2a old'!E$5,FALSE),"")</f>
        <v/>
      </c>
      <c r="F35" s="103" t="str">
        <f>IFERROR(VLOOKUP($B35,#REF!,'Table 2a old'!F$5,FALSE),"")</f>
        <v/>
      </c>
      <c r="G35" s="103" t="str">
        <f>IFERROR(VLOOKUP($B35,#REF!,'Table 2a old'!G$5,FALSE),"")</f>
        <v/>
      </c>
      <c r="H35" s="103" t="str">
        <f>IFERROR(VLOOKUP($B35,#REF!,'Table 2a old'!H$5,FALSE),"")</f>
        <v/>
      </c>
      <c r="I35" s="103" t="str">
        <f>IFERROR(VLOOKUP($B35,#REF!,'Table 2a old'!I$5,FALSE),"")</f>
        <v/>
      </c>
      <c r="J35" s="103" t="str">
        <f>IFERROR(VLOOKUP($B35,#REF!,'Table 2a old'!J$5,FALSE),"")</f>
        <v/>
      </c>
      <c r="K35" s="103" t="str">
        <f>IFERROR(VLOOKUP($B35,#REF!,'Table 2a old'!K$5,FALSE),"")</f>
        <v/>
      </c>
      <c r="L35" s="103" t="str">
        <f>IFERROR(VLOOKUP($B35,#REF!,'Table 2a old'!L$5,FALSE),"")</f>
        <v/>
      </c>
      <c r="M35" s="104" t="str">
        <f>IFERROR(VLOOKUP($B35,#REF!,'Table 2a old'!M$5,FALSE),"")</f>
        <v/>
      </c>
      <c r="N35" s="399">
        <f t="shared" si="1"/>
        <v>0</v>
      </c>
      <c r="O35" s="400">
        <f t="shared" si="2"/>
        <v>0</v>
      </c>
      <c r="P35" s="400">
        <f t="shared" si="3"/>
        <v>0</v>
      </c>
      <c r="Q35" s="401"/>
      <c r="R35" s="102"/>
      <c r="S35" s="103"/>
      <c r="T35" s="103"/>
      <c r="U35" s="103"/>
      <c r="V35" s="103"/>
      <c r="W35" s="103"/>
      <c r="X35" s="103"/>
      <c r="Y35" s="103"/>
      <c r="Z35" s="103"/>
      <c r="AA35" s="103"/>
      <c r="AB35" s="385"/>
    </row>
    <row r="36" spans="1:28" x14ac:dyDescent="0.45">
      <c r="A36" t="s">
        <v>359</v>
      </c>
      <c r="B36" t="str">
        <f t="shared" si="0"/>
        <v>ALL19_Account&amp;Finance</v>
      </c>
      <c r="C36" s="102" t="s">
        <v>79</v>
      </c>
      <c r="D36" s="103" t="str">
        <f>IFERROR(VLOOKUP($B36,#REF!,'Table 2a old'!D$5,FALSE),"")</f>
        <v/>
      </c>
      <c r="E36" s="103" t="str">
        <f>IFERROR(VLOOKUP($B36,#REF!,'Table 2a old'!E$5,FALSE),"")</f>
        <v/>
      </c>
      <c r="F36" s="103" t="str">
        <f>IFERROR(VLOOKUP($B36,#REF!,'Table 2a old'!F$5,FALSE),"")</f>
        <v/>
      </c>
      <c r="G36" s="103" t="str">
        <f>IFERROR(VLOOKUP($B36,#REF!,'Table 2a old'!G$5,FALSE),"")</f>
        <v/>
      </c>
      <c r="H36" s="103" t="str">
        <f>IFERROR(VLOOKUP($B36,#REF!,'Table 2a old'!H$5,FALSE),"")</f>
        <v/>
      </c>
      <c r="I36" s="103" t="str">
        <f>IFERROR(VLOOKUP($B36,#REF!,'Table 2a old'!I$5,FALSE),"")</f>
        <v/>
      </c>
      <c r="J36" s="103" t="str">
        <f>IFERROR(VLOOKUP($B36,#REF!,'Table 2a old'!J$5,FALSE),"")</f>
        <v/>
      </c>
      <c r="K36" s="103" t="str">
        <f>IFERROR(VLOOKUP($B36,#REF!,'Table 2a old'!K$5,FALSE),"")</f>
        <v/>
      </c>
      <c r="L36" s="103" t="str">
        <f>IFERROR(VLOOKUP($B36,#REF!,'Table 2a old'!L$5,FALSE),"")</f>
        <v/>
      </c>
      <c r="M36" s="104" t="str">
        <f>IFERROR(VLOOKUP($B36,#REF!,'Table 2a old'!M$5,FALSE),"")</f>
        <v/>
      </c>
      <c r="N36" s="399">
        <f t="shared" si="1"/>
        <v>0</v>
      </c>
      <c r="O36" s="400">
        <f t="shared" si="2"/>
        <v>0</v>
      </c>
      <c r="P36" s="400">
        <f t="shared" si="3"/>
        <v>0</v>
      </c>
      <c r="Q36" s="401"/>
      <c r="R36" s="102" t="s">
        <v>79</v>
      </c>
      <c r="S36" s="103"/>
      <c r="T36" s="103"/>
      <c r="U36" s="103"/>
      <c r="V36" s="103"/>
      <c r="W36" s="103"/>
      <c r="X36" s="103"/>
      <c r="Y36" s="103"/>
      <c r="Z36" s="103"/>
      <c r="AA36" s="103"/>
      <c r="AB36" s="385"/>
    </row>
    <row r="37" spans="1:28" x14ac:dyDescent="0.45">
      <c r="A37" t="s">
        <v>360</v>
      </c>
      <c r="B37" t="str">
        <f t="shared" si="0"/>
        <v>ALL20_Business_Studies</v>
      </c>
      <c r="C37" s="102" t="s">
        <v>80</v>
      </c>
      <c r="D37" s="103" t="str">
        <f>IFERROR(VLOOKUP($B37,#REF!,'Table 2a old'!D$5,FALSE),"")</f>
        <v/>
      </c>
      <c r="E37" s="103" t="str">
        <f>IFERROR(VLOOKUP($B37,#REF!,'Table 2a old'!E$5,FALSE),"")</f>
        <v/>
      </c>
      <c r="F37" s="103" t="str">
        <f>IFERROR(VLOOKUP($B37,#REF!,'Table 2a old'!F$5,FALSE),"")</f>
        <v/>
      </c>
      <c r="G37" s="103" t="str">
        <f>IFERROR(VLOOKUP($B37,#REF!,'Table 2a old'!G$5,FALSE),"")</f>
        <v/>
      </c>
      <c r="H37" s="103" t="str">
        <f>IFERROR(VLOOKUP($B37,#REF!,'Table 2a old'!H$5,FALSE),"")</f>
        <v/>
      </c>
      <c r="I37" s="103" t="str">
        <f>IFERROR(VLOOKUP($B37,#REF!,'Table 2a old'!I$5,FALSE),"")</f>
        <v/>
      </c>
      <c r="J37" s="103" t="str">
        <f>IFERROR(VLOOKUP($B37,#REF!,'Table 2a old'!J$5,FALSE),"")</f>
        <v/>
      </c>
      <c r="K37" s="103" t="str">
        <f>IFERROR(VLOOKUP($B37,#REF!,'Table 2a old'!K$5,FALSE),"")</f>
        <v/>
      </c>
      <c r="L37" s="103" t="str">
        <f>IFERROR(VLOOKUP($B37,#REF!,'Table 2a old'!L$5,FALSE),"")</f>
        <v/>
      </c>
      <c r="M37" s="104" t="str">
        <f>IFERROR(VLOOKUP($B37,#REF!,'Table 2a old'!M$5,FALSE),"")</f>
        <v/>
      </c>
      <c r="N37" s="399">
        <f t="shared" si="1"/>
        <v>0</v>
      </c>
      <c r="O37" s="400">
        <f t="shared" si="2"/>
        <v>0</v>
      </c>
      <c r="P37" s="400">
        <f t="shared" si="3"/>
        <v>0</v>
      </c>
      <c r="Q37" s="401"/>
      <c r="R37" s="102" t="s">
        <v>80</v>
      </c>
      <c r="S37" s="103"/>
      <c r="T37" s="103"/>
      <c r="U37" s="103"/>
      <c r="V37" s="103"/>
      <c r="W37" s="103"/>
      <c r="X37" s="103"/>
      <c r="Y37" s="103"/>
      <c r="Z37" s="103"/>
      <c r="AA37" s="103"/>
      <c r="AB37" s="385"/>
    </row>
    <row r="38" spans="1:28" x14ac:dyDescent="0.45">
      <c r="A38" t="s">
        <v>361</v>
      </c>
      <c r="B38" t="str">
        <f t="shared" si="0"/>
        <v>ALL21_Economics</v>
      </c>
      <c r="C38" s="102" t="s">
        <v>81</v>
      </c>
      <c r="D38" s="103" t="str">
        <f>IFERROR(VLOOKUP($B38,#REF!,'Table 2a old'!D$5,FALSE),"")</f>
        <v/>
      </c>
      <c r="E38" s="103" t="str">
        <f>IFERROR(VLOOKUP($B38,#REF!,'Table 2a old'!E$5,FALSE),"")</f>
        <v/>
      </c>
      <c r="F38" s="103" t="str">
        <f>IFERROR(VLOOKUP($B38,#REF!,'Table 2a old'!F$5,FALSE),"")</f>
        <v/>
      </c>
      <c r="G38" s="103" t="str">
        <f>IFERROR(VLOOKUP($B38,#REF!,'Table 2a old'!G$5,FALSE),"")</f>
        <v/>
      </c>
      <c r="H38" s="103" t="str">
        <f>IFERROR(VLOOKUP($B38,#REF!,'Table 2a old'!H$5,FALSE),"")</f>
        <v/>
      </c>
      <c r="I38" s="103" t="str">
        <f>IFERROR(VLOOKUP($B38,#REF!,'Table 2a old'!I$5,FALSE),"")</f>
        <v/>
      </c>
      <c r="J38" s="103" t="str">
        <f>IFERROR(VLOOKUP($B38,#REF!,'Table 2a old'!J$5,FALSE),"")</f>
        <v/>
      </c>
      <c r="K38" s="103" t="str">
        <f>IFERROR(VLOOKUP($B38,#REF!,'Table 2a old'!K$5,FALSE),"")</f>
        <v/>
      </c>
      <c r="L38" s="103" t="str">
        <f>IFERROR(VLOOKUP($B38,#REF!,'Table 2a old'!L$5,FALSE),"")</f>
        <v/>
      </c>
      <c r="M38" s="104" t="str">
        <f>IFERROR(VLOOKUP($B38,#REF!,'Table 2a old'!M$5,FALSE),"")</f>
        <v/>
      </c>
      <c r="N38" s="399">
        <f t="shared" si="1"/>
        <v>0</v>
      </c>
      <c r="O38" s="400">
        <f t="shared" si="2"/>
        <v>0</v>
      </c>
      <c r="P38" s="400">
        <f t="shared" si="3"/>
        <v>0</v>
      </c>
      <c r="Q38" s="401"/>
      <c r="R38" s="102" t="s">
        <v>81</v>
      </c>
      <c r="S38" s="103"/>
      <c r="T38" s="103"/>
      <c r="U38" s="103"/>
      <c r="V38" s="103"/>
      <c r="W38" s="103"/>
      <c r="X38" s="103"/>
      <c r="Y38" s="103"/>
      <c r="Z38" s="103"/>
      <c r="AA38" s="103"/>
      <c r="AB38" s="385"/>
    </row>
    <row r="39" spans="1:28" x14ac:dyDescent="0.45">
      <c r="A39" t="s">
        <v>362</v>
      </c>
      <c r="B39" t="str">
        <f t="shared" si="0"/>
        <v>ALL22_Geography</v>
      </c>
      <c r="C39" s="102" t="s">
        <v>82</v>
      </c>
      <c r="D39" s="103" t="str">
        <f>IFERROR(VLOOKUP($B39,#REF!,'Table 2a old'!D$5,FALSE),"")</f>
        <v/>
      </c>
      <c r="E39" s="103" t="str">
        <f>IFERROR(VLOOKUP($B39,#REF!,'Table 2a old'!E$5,FALSE),"")</f>
        <v/>
      </c>
      <c r="F39" s="103" t="str">
        <f>IFERROR(VLOOKUP($B39,#REF!,'Table 2a old'!F$5,FALSE),"")</f>
        <v/>
      </c>
      <c r="G39" s="103" t="str">
        <f>IFERROR(VLOOKUP($B39,#REF!,'Table 2a old'!G$5,FALSE),"")</f>
        <v/>
      </c>
      <c r="H39" s="103" t="str">
        <f>IFERROR(VLOOKUP($B39,#REF!,'Table 2a old'!H$5,FALSE),"")</f>
        <v/>
      </c>
      <c r="I39" s="103" t="str">
        <f>IFERROR(VLOOKUP($B39,#REF!,'Table 2a old'!I$5,FALSE),"")</f>
        <v/>
      </c>
      <c r="J39" s="103" t="str">
        <f>IFERROR(VLOOKUP($B39,#REF!,'Table 2a old'!J$5,FALSE),"")</f>
        <v/>
      </c>
      <c r="K39" s="103" t="str">
        <f>IFERROR(VLOOKUP($B39,#REF!,'Table 2a old'!K$5,FALSE),"")</f>
        <v/>
      </c>
      <c r="L39" s="103" t="str">
        <f>IFERROR(VLOOKUP($B39,#REF!,'Table 2a old'!L$5,FALSE),"")</f>
        <v/>
      </c>
      <c r="M39" s="104" t="str">
        <f>IFERROR(VLOOKUP($B39,#REF!,'Table 2a old'!M$5,FALSE),"")</f>
        <v/>
      </c>
      <c r="N39" s="399">
        <f>IF(COUNTIF(D39:E39,"x")+COUNTIF(K39,"x")=1,1,0)</f>
        <v>0</v>
      </c>
      <c r="O39" s="400">
        <f t="shared" si="2"/>
        <v>0</v>
      </c>
      <c r="P39" s="400">
        <f t="shared" si="3"/>
        <v>0</v>
      </c>
      <c r="Q39" s="401"/>
      <c r="R39" s="102" t="s">
        <v>82</v>
      </c>
      <c r="S39" s="103"/>
      <c r="T39" s="103"/>
      <c r="U39" s="103"/>
      <c r="V39" s="103"/>
      <c r="W39" s="103"/>
      <c r="X39" s="103"/>
      <c r="Y39" s="103"/>
      <c r="Z39" s="103"/>
      <c r="AA39" s="103"/>
      <c r="AB39" s="385"/>
    </row>
    <row r="40" spans="1:28" x14ac:dyDescent="0.45">
      <c r="A40" t="s">
        <v>363</v>
      </c>
      <c r="B40" t="str">
        <f t="shared" si="0"/>
        <v>ALL23_Government&amp;Politics</v>
      </c>
      <c r="C40" s="102" t="s">
        <v>83</v>
      </c>
      <c r="D40" s="103" t="str">
        <f>IFERROR(VLOOKUP($B40,#REF!,'Table 2a old'!D$5,FALSE),"")</f>
        <v/>
      </c>
      <c r="E40" s="103" t="str">
        <f>IFERROR(VLOOKUP($B40,#REF!,'Table 2a old'!E$5,FALSE),"")</f>
        <v/>
      </c>
      <c r="F40" s="103" t="str">
        <f>IFERROR(VLOOKUP($B40,#REF!,'Table 2a old'!F$5,FALSE),"")</f>
        <v/>
      </c>
      <c r="G40" s="103" t="str">
        <f>IFERROR(VLOOKUP($B40,#REF!,'Table 2a old'!G$5,FALSE),"")</f>
        <v/>
      </c>
      <c r="H40" s="103" t="str">
        <f>IFERROR(VLOOKUP($B40,#REF!,'Table 2a old'!H$5,FALSE),"")</f>
        <v/>
      </c>
      <c r="I40" s="103" t="str">
        <f>IFERROR(VLOOKUP($B40,#REF!,'Table 2a old'!I$5,FALSE),"")</f>
        <v/>
      </c>
      <c r="J40" s="103" t="str">
        <f>IFERROR(VLOOKUP($B40,#REF!,'Table 2a old'!J$5,FALSE),"")</f>
        <v/>
      </c>
      <c r="K40" s="103" t="str">
        <f>IFERROR(VLOOKUP($B40,#REF!,'Table 2a old'!K$5,FALSE),"")</f>
        <v/>
      </c>
      <c r="L40" s="103" t="str">
        <f>IFERROR(VLOOKUP($B40,#REF!,'Table 2a old'!L$5,FALSE),"")</f>
        <v/>
      </c>
      <c r="M40" s="104" t="str">
        <f>IFERROR(VLOOKUP($B40,#REF!,'Table 2a old'!M$5,FALSE),"")</f>
        <v/>
      </c>
      <c r="N40" s="399">
        <f t="shared" si="1"/>
        <v>0</v>
      </c>
      <c r="O40" s="400">
        <f t="shared" si="2"/>
        <v>0</v>
      </c>
      <c r="P40" s="400">
        <f t="shared" si="3"/>
        <v>0</v>
      </c>
      <c r="Q40" s="401"/>
      <c r="R40" s="102" t="s">
        <v>83</v>
      </c>
      <c r="S40" s="103"/>
      <c r="T40" s="103"/>
      <c r="U40" s="103"/>
      <c r="V40" s="103"/>
      <c r="W40" s="103"/>
      <c r="X40" s="103"/>
      <c r="Y40" s="103"/>
      <c r="Z40" s="103"/>
      <c r="AA40" s="103"/>
      <c r="AB40" s="385"/>
    </row>
    <row r="41" spans="1:28" x14ac:dyDescent="0.45">
      <c r="A41" t="s">
        <v>364</v>
      </c>
      <c r="B41" t="str">
        <f t="shared" si="0"/>
        <v>ALL24_History</v>
      </c>
      <c r="C41" s="102" t="s">
        <v>84</v>
      </c>
      <c r="D41" s="103" t="str">
        <f>IFERROR(VLOOKUP($B41,#REF!,'Table 2a old'!D$5,FALSE),"")</f>
        <v/>
      </c>
      <c r="E41" s="103" t="str">
        <f>IFERROR(VLOOKUP($B41,#REF!,'Table 2a old'!E$5,FALSE),"")</f>
        <v/>
      </c>
      <c r="F41" s="103" t="str">
        <f>IFERROR(VLOOKUP($B41,#REF!,'Table 2a old'!F$5,FALSE),"")</f>
        <v/>
      </c>
      <c r="G41" s="103" t="str">
        <f>IFERROR(VLOOKUP($B41,#REF!,'Table 2a old'!G$5,FALSE),"")</f>
        <v/>
      </c>
      <c r="H41" s="103" t="str">
        <f>IFERROR(VLOOKUP($B41,#REF!,'Table 2a old'!H$5,FALSE),"")</f>
        <v/>
      </c>
      <c r="I41" s="103" t="str">
        <f>IFERROR(VLOOKUP($B41,#REF!,'Table 2a old'!I$5,FALSE),"")</f>
        <v/>
      </c>
      <c r="J41" s="103" t="str">
        <f>IFERROR(VLOOKUP($B41,#REF!,'Table 2a old'!J$5,FALSE),"")</f>
        <v/>
      </c>
      <c r="K41" s="103" t="str">
        <f>IFERROR(VLOOKUP($B41,#REF!,'Table 2a old'!K$5,FALSE),"")</f>
        <v/>
      </c>
      <c r="L41" s="103" t="str">
        <f>IFERROR(VLOOKUP($B41,#REF!,'Table 2a old'!L$5,FALSE),"")</f>
        <v/>
      </c>
      <c r="M41" s="104" t="str">
        <f>IFERROR(VLOOKUP($B41,#REF!,'Table 2a old'!M$5,FALSE),"")</f>
        <v/>
      </c>
      <c r="N41" s="399">
        <f t="shared" si="1"/>
        <v>0</v>
      </c>
      <c r="O41" s="400">
        <f t="shared" si="2"/>
        <v>0</v>
      </c>
      <c r="P41" s="400">
        <f t="shared" si="3"/>
        <v>0</v>
      </c>
      <c r="Q41" s="401"/>
      <c r="R41" s="102" t="s">
        <v>84</v>
      </c>
      <c r="S41" s="103"/>
      <c r="T41" s="103"/>
      <c r="U41" s="103"/>
      <c r="V41" s="103"/>
      <c r="W41" s="103"/>
      <c r="X41" s="103"/>
      <c r="Y41" s="103"/>
      <c r="Z41" s="103"/>
      <c r="AA41" s="103"/>
      <c r="AB41" s="385"/>
    </row>
    <row r="42" spans="1:28" x14ac:dyDescent="0.45">
      <c r="A42" t="s">
        <v>365</v>
      </c>
      <c r="B42" t="str">
        <f t="shared" si="0"/>
        <v>ALL25_Law</v>
      </c>
      <c r="C42" s="102" t="s">
        <v>85</v>
      </c>
      <c r="D42" s="103" t="str">
        <f>IFERROR(VLOOKUP($B42,#REF!,'Table 2a old'!D$5,FALSE),"")</f>
        <v/>
      </c>
      <c r="E42" s="103" t="str">
        <f>IFERROR(VLOOKUP($B42,#REF!,'Table 2a old'!E$5,FALSE),"")</f>
        <v/>
      </c>
      <c r="F42" s="103" t="str">
        <f>IFERROR(VLOOKUP($B42,#REF!,'Table 2a old'!F$5,FALSE),"")</f>
        <v/>
      </c>
      <c r="G42" s="103" t="str">
        <f>IFERROR(VLOOKUP($B42,#REF!,'Table 2a old'!G$5,FALSE),"")</f>
        <v/>
      </c>
      <c r="H42" s="103" t="str">
        <f>IFERROR(VLOOKUP($B42,#REF!,'Table 2a old'!H$5,FALSE),"")</f>
        <v/>
      </c>
      <c r="I42" s="103" t="str">
        <f>IFERROR(VLOOKUP($B42,#REF!,'Table 2a old'!I$5,FALSE),"")</f>
        <v/>
      </c>
      <c r="J42" s="103" t="str">
        <f>IFERROR(VLOOKUP($B42,#REF!,'Table 2a old'!J$5,FALSE),"")</f>
        <v/>
      </c>
      <c r="K42" s="103" t="str">
        <f>IFERROR(VLOOKUP($B42,#REF!,'Table 2a old'!K$5,FALSE),"")</f>
        <v/>
      </c>
      <c r="L42" s="103" t="str">
        <f>IFERROR(VLOOKUP($B42,#REF!,'Table 2a old'!L$5,FALSE),"")</f>
        <v/>
      </c>
      <c r="M42" s="104" t="str">
        <f>IFERROR(VLOOKUP($B42,#REF!,'Table 2a old'!M$5,FALSE),"")</f>
        <v/>
      </c>
      <c r="N42" s="399">
        <f t="shared" si="1"/>
        <v>0</v>
      </c>
      <c r="O42" s="400">
        <f t="shared" si="2"/>
        <v>0</v>
      </c>
      <c r="P42" s="400">
        <f t="shared" si="3"/>
        <v>0</v>
      </c>
      <c r="Q42" s="401"/>
      <c r="R42" s="102" t="s">
        <v>85</v>
      </c>
      <c r="S42" s="103"/>
      <c r="T42" s="103"/>
      <c r="U42" s="103"/>
      <c r="V42" s="103"/>
      <c r="W42" s="103"/>
      <c r="X42" s="103"/>
      <c r="Y42" s="103"/>
      <c r="Z42" s="103"/>
      <c r="AA42" s="103"/>
      <c r="AB42" s="385"/>
    </row>
    <row r="43" spans="1:28" x14ac:dyDescent="0.45">
      <c r="A43" t="s">
        <v>366</v>
      </c>
      <c r="B43" t="str">
        <f t="shared" si="0"/>
        <v>ALL26_Psychology</v>
      </c>
      <c r="C43" s="102" t="s">
        <v>86</v>
      </c>
      <c r="D43" s="103" t="str">
        <f>IFERROR(VLOOKUP($B43,#REF!,'Table 2a old'!D$5,FALSE),"")</f>
        <v/>
      </c>
      <c r="E43" s="103" t="str">
        <f>IFERROR(VLOOKUP($B43,#REF!,'Table 2a old'!E$5,FALSE),"")</f>
        <v/>
      </c>
      <c r="F43" s="103" t="str">
        <f>IFERROR(VLOOKUP($B43,#REF!,'Table 2a old'!F$5,FALSE),"")</f>
        <v/>
      </c>
      <c r="G43" s="103" t="str">
        <f>IFERROR(VLOOKUP($B43,#REF!,'Table 2a old'!G$5,FALSE),"")</f>
        <v/>
      </c>
      <c r="H43" s="103" t="str">
        <f>IFERROR(VLOOKUP($B43,#REF!,'Table 2a old'!H$5,FALSE),"")</f>
        <v/>
      </c>
      <c r="I43" s="103" t="str">
        <f>IFERROR(VLOOKUP($B43,#REF!,'Table 2a old'!I$5,FALSE),"")</f>
        <v/>
      </c>
      <c r="J43" s="103" t="str">
        <f>IFERROR(VLOOKUP($B43,#REF!,'Table 2a old'!J$5,FALSE),"")</f>
        <v/>
      </c>
      <c r="K43" s="103" t="str">
        <f>IFERROR(VLOOKUP($B43,#REF!,'Table 2a old'!K$5,FALSE),"")</f>
        <v/>
      </c>
      <c r="L43" s="103" t="str">
        <f>IFERROR(VLOOKUP($B43,#REF!,'Table 2a old'!L$5,FALSE),"")</f>
        <v/>
      </c>
      <c r="M43" s="104" t="str">
        <f>IFERROR(VLOOKUP($B43,#REF!,'Table 2a old'!M$5,FALSE),"")</f>
        <v/>
      </c>
      <c r="N43" s="399">
        <f t="shared" si="1"/>
        <v>0</v>
      </c>
      <c r="O43" s="400">
        <f t="shared" si="2"/>
        <v>0</v>
      </c>
      <c r="P43" s="400">
        <f t="shared" si="3"/>
        <v>0</v>
      </c>
      <c r="Q43" s="401"/>
      <c r="R43" s="102" t="s">
        <v>86</v>
      </c>
      <c r="S43" s="103"/>
      <c r="T43" s="103"/>
      <c r="U43" s="103"/>
      <c r="V43" s="103"/>
      <c r="W43" s="103"/>
      <c r="X43" s="103"/>
      <c r="Y43" s="103"/>
      <c r="Z43" s="103"/>
      <c r="AA43" s="103"/>
      <c r="AB43" s="385"/>
    </row>
    <row r="44" spans="1:28" x14ac:dyDescent="0.45">
      <c r="A44" t="s">
        <v>367</v>
      </c>
      <c r="B44" t="str">
        <f t="shared" si="0"/>
        <v>ALL27_Sociology</v>
      </c>
      <c r="C44" s="102" t="s">
        <v>87</v>
      </c>
      <c r="D44" s="103" t="str">
        <f>IFERROR(VLOOKUP($B44,#REF!,'Table 2a old'!D$5,FALSE),"")</f>
        <v/>
      </c>
      <c r="E44" s="103" t="str">
        <f>IFERROR(VLOOKUP($B44,#REF!,'Table 2a old'!E$5,FALSE),"")</f>
        <v/>
      </c>
      <c r="F44" s="103" t="str">
        <f>IFERROR(VLOOKUP($B44,#REF!,'Table 2a old'!F$5,FALSE),"")</f>
        <v/>
      </c>
      <c r="G44" s="103" t="str">
        <f>IFERROR(VLOOKUP($B44,#REF!,'Table 2a old'!G$5,FALSE),"")</f>
        <v/>
      </c>
      <c r="H44" s="103" t="str">
        <f>IFERROR(VLOOKUP($B44,#REF!,'Table 2a old'!H$5,FALSE),"")</f>
        <v/>
      </c>
      <c r="I44" s="103" t="str">
        <f>IFERROR(VLOOKUP($B44,#REF!,'Table 2a old'!I$5,FALSE),"")</f>
        <v/>
      </c>
      <c r="J44" s="103" t="str">
        <f>IFERROR(VLOOKUP($B44,#REF!,'Table 2a old'!J$5,FALSE),"")</f>
        <v/>
      </c>
      <c r="K44" s="103" t="str">
        <f>IFERROR(VLOOKUP($B44,#REF!,'Table 2a old'!K$5,FALSE),"")</f>
        <v/>
      </c>
      <c r="L44" s="103" t="str">
        <f>IFERROR(VLOOKUP($B44,#REF!,'Table 2a old'!L$5,FALSE),"")</f>
        <v/>
      </c>
      <c r="M44" s="104" t="str">
        <f>IFERROR(VLOOKUP($B44,#REF!,'Table 2a old'!M$5,FALSE),"")</f>
        <v/>
      </c>
      <c r="N44" s="399">
        <f t="shared" si="1"/>
        <v>0</v>
      </c>
      <c r="O44" s="400">
        <f t="shared" si="2"/>
        <v>0</v>
      </c>
      <c r="P44" s="400">
        <f t="shared" si="3"/>
        <v>0</v>
      </c>
      <c r="Q44" s="401"/>
      <c r="R44" s="102" t="s">
        <v>87</v>
      </c>
      <c r="S44" s="103"/>
      <c r="T44" s="103"/>
      <c r="U44" s="103"/>
      <c r="V44" s="103"/>
      <c r="W44" s="103"/>
      <c r="X44" s="103"/>
      <c r="Y44" s="103"/>
      <c r="Z44" s="103"/>
      <c r="AA44" s="103"/>
      <c r="AB44" s="385"/>
    </row>
    <row r="45" spans="1:28" x14ac:dyDescent="0.45">
      <c r="A45" t="s">
        <v>368</v>
      </c>
      <c r="B45" t="str">
        <f t="shared" si="0"/>
        <v>ALL28_Other_Social_Studies</v>
      </c>
      <c r="C45" s="102" t="s">
        <v>88</v>
      </c>
      <c r="D45" s="103" t="str">
        <f>IFERROR(VLOOKUP($B45,#REF!,'Table 2a old'!D$5,FALSE),"")</f>
        <v/>
      </c>
      <c r="E45" s="103" t="str">
        <f>IFERROR(VLOOKUP($B45,#REF!,'Table 2a old'!E$5,FALSE),"")</f>
        <v/>
      </c>
      <c r="F45" s="103" t="str">
        <f>IFERROR(VLOOKUP($B45,#REF!,'Table 2a old'!F$5,FALSE),"")</f>
        <v/>
      </c>
      <c r="G45" s="103" t="str">
        <f>IFERROR(VLOOKUP($B45,#REF!,'Table 2a old'!G$5,FALSE),"")</f>
        <v/>
      </c>
      <c r="H45" s="103" t="str">
        <f>IFERROR(VLOOKUP($B45,#REF!,'Table 2a old'!H$5,FALSE),"")</f>
        <v/>
      </c>
      <c r="I45" s="103" t="str">
        <f>IFERROR(VLOOKUP($B45,#REF!,'Table 2a old'!I$5,FALSE),"")</f>
        <v/>
      </c>
      <c r="J45" s="103" t="str">
        <f>IFERROR(VLOOKUP($B45,#REF!,'Table 2a old'!J$5,FALSE),"")</f>
        <v/>
      </c>
      <c r="K45" s="103" t="str">
        <f>IFERROR(VLOOKUP($B45,#REF!,'Table 2a old'!K$5,FALSE),"")</f>
        <v/>
      </c>
      <c r="L45" s="103" t="str">
        <f>IFERROR(VLOOKUP($B45,#REF!,'Table 2a old'!L$5,FALSE),"")</f>
        <v/>
      </c>
      <c r="M45" s="104" t="str">
        <f>IFERROR(VLOOKUP($B45,#REF!,'Table 2a old'!M$5,FALSE),"")</f>
        <v/>
      </c>
      <c r="N45" s="399">
        <f t="shared" si="1"/>
        <v>0</v>
      </c>
      <c r="O45" s="400">
        <f t="shared" si="2"/>
        <v>0</v>
      </c>
      <c r="P45" s="400">
        <f t="shared" si="3"/>
        <v>0</v>
      </c>
      <c r="Q45" s="401"/>
      <c r="R45" s="102" t="s">
        <v>88</v>
      </c>
      <c r="S45" s="103"/>
      <c r="T45" s="103"/>
      <c r="U45" s="103"/>
      <c r="V45" s="103"/>
      <c r="W45" s="103"/>
      <c r="X45" s="103"/>
      <c r="Y45" s="103"/>
      <c r="Z45" s="103"/>
      <c r="AA45" s="103"/>
      <c r="AB45" s="385"/>
    </row>
    <row r="46" spans="1:28" x14ac:dyDescent="0.45">
      <c r="B46" t="str">
        <f t="shared" si="0"/>
        <v/>
      </c>
      <c r="C46" s="102"/>
      <c r="D46" s="103" t="str">
        <f>IFERROR(VLOOKUP($B46,#REF!,'Table 2a old'!D$5,FALSE),"")</f>
        <v/>
      </c>
      <c r="E46" s="103" t="str">
        <f>IFERROR(VLOOKUP($B46,#REF!,'Table 2a old'!E$5,FALSE),"")</f>
        <v/>
      </c>
      <c r="F46" s="103" t="str">
        <f>IFERROR(VLOOKUP($B46,#REF!,'Table 2a old'!F$5,FALSE),"")</f>
        <v/>
      </c>
      <c r="G46" s="103" t="str">
        <f>IFERROR(VLOOKUP($B46,#REF!,'Table 2a old'!G$5,FALSE),"")</f>
        <v/>
      </c>
      <c r="H46" s="103" t="str">
        <f>IFERROR(VLOOKUP($B46,#REF!,'Table 2a old'!H$5,FALSE),"")</f>
        <v/>
      </c>
      <c r="I46" s="103" t="str">
        <f>IFERROR(VLOOKUP($B46,#REF!,'Table 2a old'!I$5,FALSE),"")</f>
        <v/>
      </c>
      <c r="J46" s="103" t="str">
        <f>IFERROR(VLOOKUP($B46,#REF!,'Table 2a old'!J$5,FALSE),"")</f>
        <v/>
      </c>
      <c r="K46" s="103" t="str">
        <f>IFERROR(VLOOKUP($B46,#REF!,'Table 2a old'!K$5,FALSE),"")</f>
        <v/>
      </c>
      <c r="L46" s="103" t="str">
        <f>IFERROR(VLOOKUP($B46,#REF!,'Table 2a old'!L$5,FALSE),"")</f>
        <v/>
      </c>
      <c r="M46" s="104" t="str">
        <f>IFERROR(VLOOKUP($B46,#REF!,'Table 2a old'!M$5,FALSE),"")</f>
        <v/>
      </c>
      <c r="N46" s="399">
        <f t="shared" si="1"/>
        <v>0</v>
      </c>
      <c r="O46" s="400">
        <f t="shared" si="2"/>
        <v>0</v>
      </c>
      <c r="P46" s="400">
        <f t="shared" si="3"/>
        <v>0</v>
      </c>
      <c r="Q46" s="401"/>
      <c r="R46" s="102"/>
      <c r="S46" s="103"/>
      <c r="T46" s="103"/>
      <c r="U46" s="103"/>
      <c r="V46" s="103"/>
      <c r="W46" s="103"/>
      <c r="X46" s="103"/>
      <c r="Y46" s="103"/>
      <c r="Z46" s="103"/>
      <c r="AA46" s="103"/>
      <c r="AB46" s="385"/>
    </row>
    <row r="47" spans="1:28" x14ac:dyDescent="0.45">
      <c r="A47" t="s">
        <v>369</v>
      </c>
      <c r="B47" t="str">
        <f t="shared" si="0"/>
        <v>ALL29_Art&amp;Design</v>
      </c>
      <c r="C47" s="111" t="s">
        <v>89</v>
      </c>
      <c r="D47" s="103" t="str">
        <f>IFERROR(VLOOKUP($B47,#REF!,'Table 2a old'!D$5,FALSE),"")</f>
        <v/>
      </c>
      <c r="E47" s="103" t="str">
        <f>IFERROR(VLOOKUP($B47,#REF!,'Table 2a old'!E$5,FALSE),"")</f>
        <v/>
      </c>
      <c r="F47" s="103" t="str">
        <f>IFERROR(VLOOKUP($B47,#REF!,'Table 2a old'!F$5,FALSE),"")</f>
        <v/>
      </c>
      <c r="G47" s="103" t="str">
        <f>IFERROR(VLOOKUP($B47,#REF!,'Table 2a old'!G$5,FALSE),"")</f>
        <v/>
      </c>
      <c r="H47" s="103" t="str">
        <f>IFERROR(VLOOKUP($B47,#REF!,'Table 2a old'!H$5,FALSE),"")</f>
        <v/>
      </c>
      <c r="I47" s="103" t="str">
        <f>IFERROR(VLOOKUP($B47,#REF!,'Table 2a old'!I$5,FALSE),"")</f>
        <v/>
      </c>
      <c r="J47" s="103" t="str">
        <f>IFERROR(VLOOKUP($B47,#REF!,'Table 2a old'!J$5,FALSE),"")</f>
        <v/>
      </c>
      <c r="K47" s="103" t="str">
        <f>IFERROR(VLOOKUP($B47,#REF!,'Table 2a old'!K$5,FALSE),"")</f>
        <v/>
      </c>
      <c r="L47" s="103" t="str">
        <f>IFERROR(VLOOKUP($B47,#REF!,'Table 2a old'!L$5,FALSE),"")</f>
        <v/>
      </c>
      <c r="M47" s="104" t="str">
        <f>IFERROR(VLOOKUP($B47,#REF!,'Table 2a old'!M$5,FALSE),"")</f>
        <v/>
      </c>
      <c r="N47" s="399">
        <f t="shared" si="1"/>
        <v>0</v>
      </c>
      <c r="O47" s="400">
        <f t="shared" si="2"/>
        <v>0</v>
      </c>
      <c r="P47" s="400">
        <f t="shared" si="3"/>
        <v>0</v>
      </c>
      <c r="Q47" s="401"/>
      <c r="R47" s="111" t="s">
        <v>89</v>
      </c>
      <c r="S47" s="103"/>
      <c r="T47" s="103"/>
      <c r="U47" s="103"/>
      <c r="V47" s="103"/>
      <c r="W47" s="103"/>
      <c r="X47" s="103"/>
      <c r="Y47" s="103"/>
      <c r="Z47" s="103"/>
      <c r="AA47" s="103"/>
      <c r="AB47" s="385"/>
    </row>
    <row r="48" spans="1:28" x14ac:dyDescent="0.45">
      <c r="A48" t="s">
        <v>370</v>
      </c>
      <c r="B48" t="str">
        <f t="shared" si="0"/>
        <v>ALL30_Drama</v>
      </c>
      <c r="C48" s="111" t="s">
        <v>90</v>
      </c>
      <c r="D48" s="103" t="str">
        <f>IFERROR(VLOOKUP($B48,#REF!,'Table 2a old'!D$5,FALSE),"")</f>
        <v/>
      </c>
      <c r="E48" s="103" t="str">
        <f>IFERROR(VLOOKUP($B48,#REF!,'Table 2a old'!E$5,FALSE),"")</f>
        <v/>
      </c>
      <c r="F48" s="103" t="str">
        <f>IFERROR(VLOOKUP($B48,#REF!,'Table 2a old'!F$5,FALSE),"")</f>
        <v/>
      </c>
      <c r="G48" s="103" t="str">
        <f>IFERROR(VLOOKUP($B48,#REF!,'Table 2a old'!G$5,FALSE),"")</f>
        <v/>
      </c>
      <c r="H48" s="103" t="str">
        <f>IFERROR(VLOOKUP($B48,#REF!,'Table 2a old'!H$5,FALSE),"")</f>
        <v/>
      </c>
      <c r="I48" s="103" t="str">
        <f>IFERROR(VLOOKUP($B48,#REF!,'Table 2a old'!I$5,FALSE),"")</f>
        <v/>
      </c>
      <c r="J48" s="103" t="str">
        <f>IFERROR(VLOOKUP($B48,#REF!,'Table 2a old'!J$5,FALSE),"")</f>
        <v/>
      </c>
      <c r="K48" s="103" t="str">
        <f>IFERROR(VLOOKUP($B48,#REF!,'Table 2a old'!K$5,FALSE),"")</f>
        <v/>
      </c>
      <c r="L48" s="103" t="str">
        <f>IFERROR(VLOOKUP($B48,#REF!,'Table 2a old'!L$5,FALSE),"")</f>
        <v/>
      </c>
      <c r="M48" s="104" t="str">
        <f>IFERROR(VLOOKUP($B48,#REF!,'Table 2a old'!M$5,FALSE),"")</f>
        <v/>
      </c>
      <c r="N48" s="399">
        <f t="shared" si="1"/>
        <v>0</v>
      </c>
      <c r="O48" s="400">
        <f t="shared" si="2"/>
        <v>0</v>
      </c>
      <c r="P48" s="400">
        <f t="shared" si="3"/>
        <v>0</v>
      </c>
      <c r="Q48" s="402"/>
      <c r="R48" s="111" t="s">
        <v>90</v>
      </c>
      <c r="S48" s="103"/>
      <c r="T48" s="103"/>
      <c r="U48" s="103"/>
      <c r="V48" s="103"/>
      <c r="W48" s="103"/>
      <c r="X48" s="103"/>
      <c r="Y48" s="103"/>
      <c r="Z48" s="103"/>
      <c r="AA48" s="103"/>
      <c r="AB48" s="385"/>
    </row>
    <row r="49" spans="1:28" x14ac:dyDescent="0.45">
      <c r="A49" t="s">
        <v>371</v>
      </c>
      <c r="B49" t="str">
        <f t="shared" si="0"/>
        <v>ALL31_Media_Film_TV</v>
      </c>
      <c r="C49" s="111" t="s">
        <v>91</v>
      </c>
      <c r="D49" s="103" t="str">
        <f>IFERROR(VLOOKUP($B49,#REF!,'Table 2a old'!D$5,FALSE),"")</f>
        <v/>
      </c>
      <c r="E49" s="103" t="str">
        <f>IFERROR(VLOOKUP($B49,#REF!,'Table 2a old'!E$5,FALSE),"")</f>
        <v/>
      </c>
      <c r="F49" s="103" t="str">
        <f>IFERROR(VLOOKUP($B49,#REF!,'Table 2a old'!F$5,FALSE),"")</f>
        <v/>
      </c>
      <c r="G49" s="103" t="str">
        <f>IFERROR(VLOOKUP($B49,#REF!,'Table 2a old'!G$5,FALSE),"")</f>
        <v/>
      </c>
      <c r="H49" s="103" t="str">
        <f>IFERROR(VLOOKUP($B49,#REF!,'Table 2a old'!H$5,FALSE),"")</f>
        <v/>
      </c>
      <c r="I49" s="103" t="str">
        <f>IFERROR(VLOOKUP($B49,#REF!,'Table 2a old'!I$5,FALSE),"")</f>
        <v/>
      </c>
      <c r="J49" s="103" t="str">
        <f>IFERROR(VLOOKUP($B49,#REF!,'Table 2a old'!J$5,FALSE),"")</f>
        <v/>
      </c>
      <c r="K49" s="103" t="str">
        <f>IFERROR(VLOOKUP($B49,#REF!,'Table 2a old'!K$5,FALSE),"")</f>
        <v/>
      </c>
      <c r="L49" s="103" t="str">
        <f>IFERROR(VLOOKUP($B49,#REF!,'Table 2a old'!L$5,FALSE),"")</f>
        <v/>
      </c>
      <c r="M49" s="104" t="str">
        <f>IFERROR(VLOOKUP($B49,#REF!,'Table 2a old'!M$5,FALSE),"")</f>
        <v/>
      </c>
      <c r="N49" s="399">
        <f t="shared" si="1"/>
        <v>0</v>
      </c>
      <c r="O49" s="400">
        <f t="shared" si="2"/>
        <v>0</v>
      </c>
      <c r="P49" s="400">
        <f t="shared" si="3"/>
        <v>0</v>
      </c>
      <c r="Q49" s="402"/>
      <c r="R49" s="111" t="s">
        <v>91</v>
      </c>
      <c r="S49" s="103"/>
      <c r="T49" s="103"/>
      <c r="U49" s="103"/>
      <c r="V49" s="103"/>
      <c r="W49" s="103"/>
      <c r="X49" s="103"/>
      <c r="Y49" s="103"/>
      <c r="Z49" s="103"/>
      <c r="AA49" s="103"/>
      <c r="AB49" s="385"/>
    </row>
    <row r="50" spans="1:28" x14ac:dyDescent="0.45">
      <c r="A50" t="s">
        <v>372</v>
      </c>
      <c r="B50" t="str">
        <f t="shared" si="0"/>
        <v>ALL32_Other_Comm_Studies</v>
      </c>
      <c r="C50" s="111" t="s">
        <v>92</v>
      </c>
      <c r="D50" s="103" t="str">
        <f>IFERROR(VLOOKUP($B50,#REF!,'Table 2a old'!D$5,FALSE),"")</f>
        <v/>
      </c>
      <c r="E50" s="103" t="str">
        <f>IFERROR(VLOOKUP($B50,#REF!,'Table 2a old'!E$5,FALSE),"")</f>
        <v/>
      </c>
      <c r="F50" s="103" t="str">
        <f>IFERROR(VLOOKUP($B50,#REF!,'Table 2a old'!F$5,FALSE),"")</f>
        <v/>
      </c>
      <c r="G50" s="103" t="str">
        <f>IFERROR(VLOOKUP($B50,#REF!,'Table 2a old'!G$5,FALSE),"")</f>
        <v/>
      </c>
      <c r="H50" s="103" t="str">
        <f>IFERROR(VLOOKUP($B50,#REF!,'Table 2a old'!H$5,FALSE),"")</f>
        <v/>
      </c>
      <c r="I50" s="103" t="str">
        <f>IFERROR(VLOOKUP($B50,#REF!,'Table 2a old'!I$5,FALSE),"")</f>
        <v/>
      </c>
      <c r="J50" s="103" t="str">
        <f>IFERROR(VLOOKUP($B50,#REF!,'Table 2a old'!J$5,FALSE),"")</f>
        <v/>
      </c>
      <c r="K50" s="103" t="str">
        <f>IFERROR(VLOOKUP($B50,#REF!,'Table 2a old'!K$5,FALSE),"")</f>
        <v/>
      </c>
      <c r="L50" s="103" t="str">
        <f>IFERROR(VLOOKUP($B50,#REF!,'Table 2a old'!L$5,FALSE),"")</f>
        <v/>
      </c>
      <c r="M50" s="104" t="str">
        <f>IFERROR(VLOOKUP($B50,#REF!,'Table 2a old'!M$5,FALSE),"")</f>
        <v/>
      </c>
      <c r="N50" s="399">
        <f t="shared" si="1"/>
        <v>0</v>
      </c>
      <c r="O50" s="400">
        <f t="shared" si="2"/>
        <v>0</v>
      </c>
      <c r="P50" s="400">
        <f t="shared" si="3"/>
        <v>0</v>
      </c>
      <c r="Q50" s="402"/>
      <c r="R50" s="111" t="s">
        <v>92</v>
      </c>
      <c r="S50" s="103"/>
      <c r="T50" s="103"/>
      <c r="U50" s="103"/>
      <c r="V50" s="103"/>
      <c r="W50" s="103"/>
      <c r="X50" s="103"/>
      <c r="Y50" s="103"/>
      <c r="Z50" s="103"/>
      <c r="AA50" s="103"/>
      <c r="AB50" s="385"/>
    </row>
    <row r="51" spans="1:28" x14ac:dyDescent="0.45">
      <c r="B51" t="str">
        <f t="shared" si="0"/>
        <v/>
      </c>
      <c r="C51" s="102"/>
      <c r="D51" s="103" t="str">
        <f>IFERROR(VLOOKUP($B51,#REF!,'Table 2a old'!D$5,FALSE),"")</f>
        <v/>
      </c>
      <c r="E51" s="103" t="str">
        <f>IFERROR(VLOOKUP($B51,#REF!,'Table 2a old'!E$5,FALSE),"")</f>
        <v/>
      </c>
      <c r="F51" s="103" t="str">
        <f>IFERROR(VLOOKUP($B51,#REF!,'Table 2a old'!F$5,FALSE),"")</f>
        <v/>
      </c>
      <c r="G51" s="103" t="str">
        <f>IFERROR(VLOOKUP($B51,#REF!,'Table 2a old'!G$5,FALSE),"")</f>
        <v/>
      </c>
      <c r="H51" s="103" t="str">
        <f>IFERROR(VLOOKUP($B51,#REF!,'Table 2a old'!H$5,FALSE),"")</f>
        <v/>
      </c>
      <c r="I51" s="103" t="str">
        <f>IFERROR(VLOOKUP($B51,#REF!,'Table 2a old'!I$5,FALSE),"")</f>
        <v/>
      </c>
      <c r="J51" s="103" t="str">
        <f>IFERROR(VLOOKUP($B51,#REF!,'Table 2a old'!J$5,FALSE),"")</f>
        <v/>
      </c>
      <c r="K51" s="103" t="str">
        <f>IFERROR(VLOOKUP($B51,#REF!,'Table 2a old'!K$5,FALSE),"")</f>
        <v/>
      </c>
      <c r="L51" s="103" t="str">
        <f>IFERROR(VLOOKUP($B51,#REF!,'Table 2a old'!L$5,FALSE),"")</f>
        <v/>
      </c>
      <c r="M51" s="104" t="str">
        <f>IFERROR(VLOOKUP($B51,#REF!,'Table 2a old'!M$5,FALSE),"")</f>
        <v/>
      </c>
      <c r="N51" s="399">
        <f t="shared" si="1"/>
        <v>0</v>
      </c>
      <c r="O51" s="400">
        <f t="shared" si="2"/>
        <v>0</v>
      </c>
      <c r="P51" s="400">
        <f t="shared" si="3"/>
        <v>0</v>
      </c>
      <c r="Q51" s="402"/>
      <c r="R51" s="102"/>
      <c r="S51" s="103"/>
      <c r="T51" s="103"/>
      <c r="U51" s="103"/>
      <c r="V51" s="103"/>
      <c r="W51" s="103"/>
      <c r="X51" s="103"/>
      <c r="Y51" s="103"/>
      <c r="Z51" s="103"/>
      <c r="AA51" s="103"/>
      <c r="AB51" s="385"/>
    </row>
    <row r="52" spans="1:28" x14ac:dyDescent="0.45">
      <c r="A52" t="s">
        <v>373</v>
      </c>
      <c r="B52" t="str">
        <f t="shared" si="0"/>
        <v>ALL33_French</v>
      </c>
      <c r="C52" s="102" t="s">
        <v>93</v>
      </c>
      <c r="D52" s="103" t="str">
        <f>IFERROR(VLOOKUP($B52,#REF!,'Table 2a old'!D$5,FALSE),"")</f>
        <v/>
      </c>
      <c r="E52" s="103" t="str">
        <f>IFERROR(VLOOKUP($B52,#REF!,'Table 2a old'!E$5,FALSE),"")</f>
        <v/>
      </c>
      <c r="F52" s="103" t="str">
        <f>IFERROR(VLOOKUP($B52,#REF!,'Table 2a old'!F$5,FALSE),"")</f>
        <v/>
      </c>
      <c r="G52" s="103" t="str">
        <f>IFERROR(VLOOKUP($B52,#REF!,'Table 2a old'!G$5,FALSE),"")</f>
        <v/>
      </c>
      <c r="H52" s="103" t="str">
        <f>IFERROR(VLOOKUP($B52,#REF!,'Table 2a old'!H$5,FALSE),"")</f>
        <v/>
      </c>
      <c r="I52" s="103" t="str">
        <f>IFERROR(VLOOKUP($B52,#REF!,'Table 2a old'!I$5,FALSE),"")</f>
        <v/>
      </c>
      <c r="J52" s="103" t="str">
        <f>IFERROR(VLOOKUP($B52,#REF!,'Table 2a old'!J$5,FALSE),"")</f>
        <v/>
      </c>
      <c r="K52" s="103" t="str">
        <f>IFERROR(VLOOKUP($B52,#REF!,'Table 2a old'!K$5,FALSE),"")</f>
        <v/>
      </c>
      <c r="L52" s="103" t="str">
        <f>IFERROR(VLOOKUP($B52,#REF!,'Table 2a old'!L$5,FALSE),"")</f>
        <v/>
      </c>
      <c r="M52" s="104" t="str">
        <f>IFERROR(VLOOKUP($B52,#REF!,'Table 2a old'!M$5,FALSE),"")</f>
        <v/>
      </c>
      <c r="N52" s="399">
        <f t="shared" si="1"/>
        <v>0</v>
      </c>
      <c r="O52" s="400">
        <f t="shared" si="2"/>
        <v>0</v>
      </c>
      <c r="P52" s="400">
        <f t="shared" si="3"/>
        <v>0</v>
      </c>
      <c r="Q52" s="402"/>
      <c r="R52" s="102" t="s">
        <v>93</v>
      </c>
      <c r="S52" s="103"/>
      <c r="T52" s="103"/>
      <c r="U52" s="103"/>
      <c r="V52" s="103"/>
      <c r="W52" s="103"/>
      <c r="X52" s="103"/>
      <c r="Y52" s="103"/>
      <c r="Z52" s="103"/>
      <c r="AA52" s="103"/>
      <c r="AB52" s="385"/>
    </row>
    <row r="53" spans="1:28" x14ac:dyDescent="0.45">
      <c r="A53" t="s">
        <v>374</v>
      </c>
      <c r="B53" t="str">
        <f t="shared" si="0"/>
        <v>ALL34_German</v>
      </c>
      <c r="C53" s="102" t="s">
        <v>94</v>
      </c>
      <c r="D53" s="103" t="str">
        <f>IFERROR(VLOOKUP($B53,#REF!,'Table 2a old'!D$5,FALSE),"")</f>
        <v/>
      </c>
      <c r="E53" s="103" t="str">
        <f>IFERROR(VLOOKUP($B53,#REF!,'Table 2a old'!E$5,FALSE),"")</f>
        <v/>
      </c>
      <c r="F53" s="103" t="str">
        <f>IFERROR(VLOOKUP($B53,#REF!,'Table 2a old'!F$5,FALSE),"")</f>
        <v/>
      </c>
      <c r="G53" s="103" t="str">
        <f>IFERROR(VLOOKUP($B53,#REF!,'Table 2a old'!G$5,FALSE),"")</f>
        <v/>
      </c>
      <c r="H53" s="103" t="str">
        <f>IFERROR(VLOOKUP($B53,#REF!,'Table 2a old'!H$5,FALSE),"")</f>
        <v/>
      </c>
      <c r="I53" s="103" t="str">
        <f>IFERROR(VLOOKUP($B53,#REF!,'Table 2a old'!I$5,FALSE),"")</f>
        <v/>
      </c>
      <c r="J53" s="103" t="str">
        <f>IFERROR(VLOOKUP($B53,#REF!,'Table 2a old'!J$5,FALSE),"")</f>
        <v/>
      </c>
      <c r="K53" s="103" t="str">
        <f>IFERROR(VLOOKUP($B53,#REF!,'Table 2a old'!K$5,FALSE),"")</f>
        <v/>
      </c>
      <c r="L53" s="103" t="str">
        <f>IFERROR(VLOOKUP($B53,#REF!,'Table 2a old'!L$5,FALSE),"")</f>
        <v/>
      </c>
      <c r="M53" s="104" t="str">
        <f>IFERROR(VLOOKUP($B53,#REF!,'Table 2a old'!M$5,FALSE),"")</f>
        <v/>
      </c>
      <c r="N53" s="399">
        <f t="shared" si="1"/>
        <v>0</v>
      </c>
      <c r="O53" s="400">
        <f t="shared" si="2"/>
        <v>0</v>
      </c>
      <c r="P53" s="400">
        <f t="shared" si="3"/>
        <v>0</v>
      </c>
      <c r="Q53" s="401"/>
      <c r="R53" s="102" t="s">
        <v>94</v>
      </c>
      <c r="S53" s="103"/>
      <c r="T53" s="103"/>
      <c r="U53" s="103"/>
      <c r="V53" s="103"/>
      <c r="W53" s="103"/>
      <c r="X53" s="103"/>
      <c r="Y53" s="103"/>
      <c r="Z53" s="103"/>
      <c r="AA53" s="103"/>
      <c r="AB53" s="385"/>
    </row>
    <row r="54" spans="1:28" x14ac:dyDescent="0.45">
      <c r="A54" t="s">
        <v>375</v>
      </c>
      <c r="B54" t="str">
        <f t="shared" si="0"/>
        <v>ALL35_Spanish</v>
      </c>
      <c r="C54" s="102" t="s">
        <v>95</v>
      </c>
      <c r="D54" s="103" t="str">
        <f>IFERROR(VLOOKUP($B54,#REF!,'Table 2a old'!D$5,FALSE),"")</f>
        <v/>
      </c>
      <c r="E54" s="103" t="str">
        <f>IFERROR(VLOOKUP($B54,#REF!,'Table 2a old'!E$5,FALSE),"")</f>
        <v/>
      </c>
      <c r="F54" s="103" t="str">
        <f>IFERROR(VLOOKUP($B54,#REF!,'Table 2a old'!F$5,FALSE),"")</f>
        <v/>
      </c>
      <c r="G54" s="103" t="str">
        <f>IFERROR(VLOOKUP($B54,#REF!,'Table 2a old'!G$5,FALSE),"")</f>
        <v/>
      </c>
      <c r="H54" s="103" t="str">
        <f>IFERROR(VLOOKUP($B54,#REF!,'Table 2a old'!H$5,FALSE),"")</f>
        <v/>
      </c>
      <c r="I54" s="103" t="str">
        <f>IFERROR(VLOOKUP($B54,#REF!,'Table 2a old'!I$5,FALSE),"")</f>
        <v/>
      </c>
      <c r="J54" s="103" t="str">
        <f>IFERROR(VLOOKUP($B54,#REF!,'Table 2a old'!J$5,FALSE),"")</f>
        <v/>
      </c>
      <c r="K54" s="103" t="str">
        <f>IFERROR(VLOOKUP($B54,#REF!,'Table 2a old'!K$5,FALSE),"")</f>
        <v/>
      </c>
      <c r="L54" s="103" t="str">
        <f>IFERROR(VLOOKUP($B54,#REF!,'Table 2a old'!L$5,FALSE),"")</f>
        <v/>
      </c>
      <c r="M54" s="104" t="str">
        <f>IFERROR(VLOOKUP($B54,#REF!,'Table 2a old'!M$5,FALSE),"")</f>
        <v/>
      </c>
      <c r="N54" s="399">
        <f t="shared" si="1"/>
        <v>0</v>
      </c>
      <c r="O54" s="400">
        <f t="shared" si="2"/>
        <v>0</v>
      </c>
      <c r="P54" s="400">
        <f t="shared" si="3"/>
        <v>0</v>
      </c>
      <c r="Q54" s="401"/>
      <c r="R54" s="102" t="s">
        <v>95</v>
      </c>
      <c r="S54" s="103"/>
      <c r="T54" s="103"/>
      <c r="U54" s="103"/>
      <c r="V54" s="103"/>
      <c r="W54" s="103"/>
      <c r="X54" s="103"/>
      <c r="Y54" s="103"/>
      <c r="Z54" s="103"/>
      <c r="AA54" s="103"/>
      <c r="AB54" s="385"/>
    </row>
    <row r="55" spans="1:28" x14ac:dyDescent="0.45">
      <c r="A55" t="s">
        <v>376</v>
      </c>
      <c r="B55" t="str">
        <f t="shared" si="0"/>
        <v>ALL36_0_Other_Modern_Languages</v>
      </c>
      <c r="C55" s="102" t="s">
        <v>96</v>
      </c>
      <c r="D55" s="103" t="str">
        <f>IFERROR(VLOOKUP($B55,#REF!,'Table 2a old'!D$5,FALSE),"")</f>
        <v/>
      </c>
      <c r="E55" s="103" t="str">
        <f>IFERROR(VLOOKUP($B55,#REF!,'Table 2a old'!E$5,FALSE),"")</f>
        <v/>
      </c>
      <c r="F55" s="103" t="str">
        <f>IFERROR(VLOOKUP($B55,#REF!,'Table 2a old'!F$5,FALSE),"")</f>
        <v/>
      </c>
      <c r="G55" s="103" t="str">
        <f>IFERROR(VLOOKUP($B55,#REF!,'Table 2a old'!G$5,FALSE),"")</f>
        <v/>
      </c>
      <c r="H55" s="103" t="str">
        <f>IFERROR(VLOOKUP($B55,#REF!,'Table 2a old'!H$5,FALSE),"")</f>
        <v/>
      </c>
      <c r="I55" s="103" t="str">
        <f>IFERROR(VLOOKUP($B55,#REF!,'Table 2a old'!I$5,FALSE),"")</f>
        <v/>
      </c>
      <c r="J55" s="103" t="str">
        <f>IFERROR(VLOOKUP($B55,#REF!,'Table 2a old'!J$5,FALSE),"")</f>
        <v/>
      </c>
      <c r="K55" s="103" t="str">
        <f>IFERROR(VLOOKUP($B55,#REF!,'Table 2a old'!K$5,FALSE),"")</f>
        <v/>
      </c>
      <c r="L55" s="103" t="str">
        <f>IFERROR(VLOOKUP($B55,#REF!,'Table 2a old'!L$5,FALSE),"")</f>
        <v/>
      </c>
      <c r="M55" s="104" t="str">
        <f>IFERROR(VLOOKUP($B55,#REF!,'Table 2a old'!M$5,FALSE),"")</f>
        <v/>
      </c>
      <c r="N55" s="399">
        <f t="shared" si="1"/>
        <v>0</v>
      </c>
      <c r="O55" s="400">
        <f t="shared" si="2"/>
        <v>0</v>
      </c>
      <c r="P55" s="400">
        <f t="shared" si="3"/>
        <v>0</v>
      </c>
      <c r="Q55" s="402"/>
      <c r="R55" s="102" t="s">
        <v>96</v>
      </c>
      <c r="S55" s="103"/>
      <c r="T55" s="103"/>
      <c r="U55" s="103"/>
      <c r="V55" s="103"/>
      <c r="W55" s="103"/>
      <c r="X55" s="103"/>
      <c r="Y55" s="103"/>
      <c r="Z55" s="103"/>
      <c r="AA55" s="103"/>
      <c r="AB55" s="385"/>
    </row>
    <row r="56" spans="1:28" x14ac:dyDescent="0.45">
      <c r="B56" t="str">
        <f t="shared" si="0"/>
        <v/>
      </c>
      <c r="C56" s="105" t="s">
        <v>8</v>
      </c>
      <c r="D56" s="103" t="str">
        <f>IFERROR(VLOOKUP($B56,#REF!,'Table 2a old'!D$5,FALSE),"")</f>
        <v/>
      </c>
      <c r="E56" s="103" t="str">
        <f>IFERROR(VLOOKUP($B56,#REF!,'Table 2a old'!E$5,FALSE),"")</f>
        <v/>
      </c>
      <c r="F56" s="103" t="str">
        <f>IFERROR(VLOOKUP($B56,#REF!,'Table 2a old'!F$5,FALSE),"")</f>
        <v/>
      </c>
      <c r="G56" s="103" t="str">
        <f>IFERROR(VLOOKUP($B56,#REF!,'Table 2a old'!G$5,FALSE),"")</f>
        <v/>
      </c>
      <c r="H56" s="103" t="str">
        <f>IFERROR(VLOOKUP($B56,#REF!,'Table 2a old'!H$5,FALSE),"")</f>
        <v/>
      </c>
      <c r="I56" s="103" t="str">
        <f>IFERROR(VLOOKUP($B56,#REF!,'Table 2a old'!I$5,FALSE),"")</f>
        <v/>
      </c>
      <c r="J56" s="103" t="str">
        <f>IFERROR(VLOOKUP($B56,#REF!,'Table 2a old'!J$5,FALSE),"")</f>
        <v/>
      </c>
      <c r="K56" s="103" t="str">
        <f>IFERROR(VLOOKUP($B56,#REF!,'Table 2a old'!K$5,FALSE),"")</f>
        <v/>
      </c>
      <c r="L56" s="103" t="str">
        <f>IFERROR(VLOOKUP($B56,#REF!,'Table 2a old'!L$5,FALSE),"")</f>
        <v/>
      </c>
      <c r="M56" s="104" t="str">
        <f>IFERROR(VLOOKUP($B56,#REF!,'Table 2a old'!M$5,FALSE),"")</f>
        <v/>
      </c>
      <c r="N56" s="399">
        <f t="shared" si="1"/>
        <v>0</v>
      </c>
      <c r="O56" s="400">
        <f t="shared" si="2"/>
        <v>0</v>
      </c>
      <c r="P56" s="400">
        <f t="shared" si="3"/>
        <v>0</v>
      </c>
      <c r="Q56" s="402"/>
      <c r="R56" s="105" t="s">
        <v>8</v>
      </c>
      <c r="S56" s="103"/>
      <c r="T56" s="103"/>
      <c r="U56" s="103"/>
      <c r="V56" s="103"/>
      <c r="W56" s="103"/>
      <c r="X56" s="103"/>
      <c r="Y56" s="103"/>
      <c r="Z56" s="103"/>
      <c r="AA56" s="103"/>
      <c r="AB56" s="385"/>
    </row>
    <row r="57" spans="1:28" x14ac:dyDescent="0.45">
      <c r="A57" t="s">
        <v>377</v>
      </c>
      <c r="B57" t="str">
        <f t="shared" si="0"/>
        <v>ALL36_1_Chinese</v>
      </c>
      <c r="C57" s="105" t="s">
        <v>97</v>
      </c>
      <c r="D57" s="103" t="str">
        <f>IFERROR(VLOOKUP($B57,#REF!,'Table 2a old'!D$5,FALSE),"")</f>
        <v/>
      </c>
      <c r="E57" s="103" t="str">
        <f>IFERROR(VLOOKUP($B57,#REF!,'Table 2a old'!E$5,FALSE),"")</f>
        <v/>
      </c>
      <c r="F57" s="103" t="str">
        <f>IFERROR(VLOOKUP($B57,#REF!,'Table 2a old'!F$5,FALSE),"")</f>
        <v/>
      </c>
      <c r="G57" s="103" t="str">
        <f>IFERROR(VLOOKUP($B57,#REF!,'Table 2a old'!G$5,FALSE),"")</f>
        <v/>
      </c>
      <c r="H57" s="103" t="str">
        <f>IFERROR(VLOOKUP($B57,#REF!,'Table 2a old'!H$5,FALSE),"")</f>
        <v/>
      </c>
      <c r="I57" s="103" t="str">
        <f>IFERROR(VLOOKUP($B57,#REF!,'Table 2a old'!I$5,FALSE),"")</f>
        <v/>
      </c>
      <c r="J57" s="103" t="str">
        <f>IFERROR(VLOOKUP($B57,#REF!,'Table 2a old'!J$5,FALSE),"")</f>
        <v/>
      </c>
      <c r="K57" s="103" t="str">
        <f>IFERROR(VLOOKUP($B57,#REF!,'Table 2a old'!K$5,FALSE),"")</f>
        <v/>
      </c>
      <c r="L57" s="103" t="str">
        <f>IFERROR(VLOOKUP($B57,#REF!,'Table 2a old'!L$5,FALSE),"")</f>
        <v/>
      </c>
      <c r="M57" s="104" t="str">
        <f>IFERROR(VLOOKUP($B57,#REF!,'Table 2a old'!M$5,FALSE),"")</f>
        <v/>
      </c>
      <c r="N57" s="399">
        <f t="shared" si="1"/>
        <v>0</v>
      </c>
      <c r="O57" s="400">
        <f t="shared" si="2"/>
        <v>0</v>
      </c>
      <c r="P57" s="400">
        <f t="shared" si="3"/>
        <v>0</v>
      </c>
      <c r="Q57" s="402"/>
      <c r="R57" s="105" t="s">
        <v>97</v>
      </c>
      <c r="S57" s="103"/>
      <c r="T57" s="103"/>
      <c r="U57" s="103"/>
      <c r="V57" s="103"/>
      <c r="W57" s="103"/>
      <c r="X57" s="103"/>
      <c r="Y57" s="103"/>
      <c r="Z57" s="103"/>
      <c r="AA57" s="103"/>
      <c r="AB57" s="385"/>
    </row>
    <row r="58" spans="1:28" x14ac:dyDescent="0.45">
      <c r="A58" t="s">
        <v>378</v>
      </c>
      <c r="B58" t="str">
        <f t="shared" si="0"/>
        <v>ALL36_2_Italian</v>
      </c>
      <c r="C58" s="105" t="s">
        <v>98</v>
      </c>
      <c r="D58" s="103" t="str">
        <f>IFERROR(VLOOKUP($B58,#REF!,'Table 2a old'!D$5,FALSE),"")</f>
        <v/>
      </c>
      <c r="E58" s="103" t="str">
        <f>IFERROR(VLOOKUP($B58,#REF!,'Table 2a old'!E$5,FALSE),"")</f>
        <v/>
      </c>
      <c r="F58" s="103" t="str">
        <f>IFERROR(VLOOKUP($B58,#REF!,'Table 2a old'!F$5,FALSE),"")</f>
        <v/>
      </c>
      <c r="G58" s="103" t="str">
        <f>IFERROR(VLOOKUP($B58,#REF!,'Table 2a old'!G$5,FALSE),"")</f>
        <v/>
      </c>
      <c r="H58" s="103" t="str">
        <f>IFERROR(VLOOKUP($B58,#REF!,'Table 2a old'!H$5,FALSE),"")</f>
        <v/>
      </c>
      <c r="I58" s="103" t="str">
        <f>IFERROR(VLOOKUP($B58,#REF!,'Table 2a old'!I$5,FALSE),"")</f>
        <v/>
      </c>
      <c r="J58" s="103" t="str">
        <f>IFERROR(VLOOKUP($B58,#REF!,'Table 2a old'!J$5,FALSE),"")</f>
        <v/>
      </c>
      <c r="K58" s="103" t="str">
        <f>IFERROR(VLOOKUP($B58,#REF!,'Table 2a old'!K$5,FALSE),"")</f>
        <v/>
      </c>
      <c r="L58" s="103" t="str">
        <f>IFERROR(VLOOKUP($B58,#REF!,'Table 2a old'!L$5,FALSE),"")</f>
        <v/>
      </c>
      <c r="M58" s="104" t="str">
        <f>IFERROR(VLOOKUP($B58,#REF!,'Table 2a old'!M$5,FALSE),"")</f>
        <v/>
      </c>
      <c r="N58" s="399">
        <f t="shared" si="1"/>
        <v>0</v>
      </c>
      <c r="O58" s="400">
        <f t="shared" si="2"/>
        <v>0</v>
      </c>
      <c r="P58" s="400">
        <f t="shared" si="3"/>
        <v>0</v>
      </c>
      <c r="Q58" s="402"/>
      <c r="R58" s="105" t="s">
        <v>98</v>
      </c>
      <c r="S58" s="103"/>
      <c r="T58" s="103"/>
      <c r="U58" s="103"/>
      <c r="V58" s="103"/>
      <c r="W58" s="103"/>
      <c r="X58" s="103"/>
      <c r="Y58" s="103"/>
      <c r="Z58" s="103"/>
      <c r="AA58" s="103"/>
      <c r="AB58" s="385"/>
    </row>
    <row r="59" spans="1:28" x14ac:dyDescent="0.45">
      <c r="A59" t="s">
        <v>379</v>
      </c>
      <c r="B59" t="str">
        <f t="shared" si="0"/>
        <v>ALL36_3_Polish</v>
      </c>
      <c r="C59" s="105" t="s">
        <v>99</v>
      </c>
      <c r="D59" s="103" t="str">
        <f>IFERROR(VLOOKUP($B59,#REF!,'Table 2a old'!D$5,FALSE),"")</f>
        <v/>
      </c>
      <c r="E59" s="103" t="str">
        <f>IFERROR(VLOOKUP($B59,#REF!,'Table 2a old'!E$5,FALSE),"")</f>
        <v/>
      </c>
      <c r="F59" s="103" t="str">
        <f>IFERROR(VLOOKUP($B59,#REF!,'Table 2a old'!F$5,FALSE),"")</f>
        <v/>
      </c>
      <c r="G59" s="103" t="str">
        <f>IFERROR(VLOOKUP($B59,#REF!,'Table 2a old'!G$5,FALSE),"")</f>
        <v/>
      </c>
      <c r="H59" s="103" t="str">
        <f>IFERROR(VLOOKUP($B59,#REF!,'Table 2a old'!H$5,FALSE),"")</f>
        <v/>
      </c>
      <c r="I59" s="103" t="str">
        <f>IFERROR(VLOOKUP($B59,#REF!,'Table 2a old'!I$5,FALSE),"")</f>
        <v/>
      </c>
      <c r="J59" s="103" t="str">
        <f>IFERROR(VLOOKUP($B59,#REF!,'Table 2a old'!J$5,FALSE),"")</f>
        <v/>
      </c>
      <c r="K59" s="103" t="str">
        <f>IFERROR(VLOOKUP($B59,#REF!,'Table 2a old'!K$5,FALSE),"")</f>
        <v/>
      </c>
      <c r="L59" s="103" t="str">
        <f>IFERROR(VLOOKUP($B59,#REF!,'Table 2a old'!L$5,FALSE),"")</f>
        <v/>
      </c>
      <c r="M59" s="104" t="str">
        <f>IFERROR(VLOOKUP($B59,#REF!,'Table 2a old'!M$5,FALSE),"")</f>
        <v/>
      </c>
      <c r="N59" s="399">
        <f t="shared" si="1"/>
        <v>0</v>
      </c>
      <c r="O59" s="400">
        <f t="shared" si="2"/>
        <v>0</v>
      </c>
      <c r="P59" s="400">
        <f t="shared" si="3"/>
        <v>0</v>
      </c>
      <c r="Q59" s="401"/>
      <c r="R59" s="105" t="s">
        <v>99</v>
      </c>
      <c r="S59" s="103"/>
      <c r="T59" s="103"/>
      <c r="U59" s="103"/>
      <c r="V59" s="103"/>
      <c r="W59" s="103"/>
      <c r="X59" s="103"/>
      <c r="Y59" s="103"/>
      <c r="Z59" s="103"/>
      <c r="AA59" s="103"/>
      <c r="AB59" s="385"/>
    </row>
    <row r="60" spans="1:28" x14ac:dyDescent="0.45">
      <c r="A60" t="s">
        <v>380</v>
      </c>
      <c r="B60" t="str">
        <f t="shared" si="0"/>
        <v>ALL36_4_Russian</v>
      </c>
      <c r="C60" s="105" t="s">
        <v>100</v>
      </c>
      <c r="D60" s="103" t="str">
        <f>IFERROR(VLOOKUP($B60,#REF!,'Table 2a old'!D$5,FALSE),"")</f>
        <v/>
      </c>
      <c r="E60" s="103" t="str">
        <f>IFERROR(VLOOKUP($B60,#REF!,'Table 2a old'!E$5,FALSE),"")</f>
        <v/>
      </c>
      <c r="F60" s="103" t="str">
        <f>IFERROR(VLOOKUP($B60,#REF!,'Table 2a old'!F$5,FALSE),"")</f>
        <v/>
      </c>
      <c r="G60" s="103" t="str">
        <f>IFERROR(VLOOKUP($B60,#REF!,'Table 2a old'!G$5,FALSE),"")</f>
        <v/>
      </c>
      <c r="H60" s="103" t="str">
        <f>IFERROR(VLOOKUP($B60,#REF!,'Table 2a old'!H$5,FALSE),"")</f>
        <v/>
      </c>
      <c r="I60" s="103" t="str">
        <f>IFERROR(VLOOKUP($B60,#REF!,'Table 2a old'!I$5,FALSE),"")</f>
        <v/>
      </c>
      <c r="J60" s="103" t="str">
        <f>IFERROR(VLOOKUP($B60,#REF!,'Table 2a old'!J$5,FALSE),"")</f>
        <v/>
      </c>
      <c r="K60" s="103" t="str">
        <f>IFERROR(VLOOKUP($B60,#REF!,'Table 2a old'!K$5,FALSE),"")</f>
        <v/>
      </c>
      <c r="L60" s="103" t="str">
        <f>IFERROR(VLOOKUP($B60,#REF!,'Table 2a old'!L$5,FALSE),"")</f>
        <v/>
      </c>
      <c r="M60" s="104" t="str">
        <f>IFERROR(VLOOKUP($B60,#REF!,'Table 2a old'!M$5,FALSE),"")</f>
        <v/>
      </c>
      <c r="N60" s="399">
        <f t="shared" si="1"/>
        <v>0</v>
      </c>
      <c r="O60" s="400">
        <f t="shared" si="2"/>
        <v>0</v>
      </c>
      <c r="P60" s="400">
        <f t="shared" si="3"/>
        <v>0</v>
      </c>
      <c r="Q60" s="401"/>
      <c r="R60" s="105" t="s">
        <v>100</v>
      </c>
      <c r="S60" s="103"/>
      <c r="T60" s="103"/>
      <c r="U60" s="103"/>
      <c r="V60" s="103"/>
      <c r="W60" s="103"/>
      <c r="X60" s="103"/>
      <c r="Y60" s="103"/>
      <c r="Z60" s="103"/>
      <c r="AA60" s="103"/>
      <c r="AB60" s="385"/>
    </row>
    <row r="61" spans="1:28" x14ac:dyDescent="0.45">
      <c r="A61" t="s">
        <v>381</v>
      </c>
      <c r="B61" t="str">
        <f t="shared" si="0"/>
        <v>ALL36_5_Other_Modern_Languages</v>
      </c>
      <c r="C61" s="112" t="s">
        <v>101</v>
      </c>
      <c r="D61" s="103" t="str">
        <f>IFERROR(VLOOKUP($B61,#REF!,'Table 2a old'!D$5,FALSE),"")</f>
        <v/>
      </c>
      <c r="E61" s="103" t="str">
        <f>IFERROR(VLOOKUP($B61,#REF!,'Table 2a old'!E$5,FALSE),"")</f>
        <v/>
      </c>
      <c r="F61" s="103" t="str">
        <f>IFERROR(VLOOKUP($B61,#REF!,'Table 2a old'!F$5,FALSE),"")</f>
        <v/>
      </c>
      <c r="G61" s="103" t="str">
        <f>IFERROR(VLOOKUP($B61,#REF!,'Table 2a old'!G$5,FALSE),"")</f>
        <v/>
      </c>
      <c r="H61" s="103" t="str">
        <f>IFERROR(VLOOKUP($B61,#REF!,'Table 2a old'!H$5,FALSE),"")</f>
        <v/>
      </c>
      <c r="I61" s="103" t="str">
        <f>IFERROR(VLOOKUP($B61,#REF!,'Table 2a old'!I$5,FALSE),"")</f>
        <v/>
      </c>
      <c r="J61" s="103" t="str">
        <f>IFERROR(VLOOKUP($B61,#REF!,'Table 2a old'!J$5,FALSE),"")</f>
        <v/>
      </c>
      <c r="K61" s="103" t="str">
        <f>IFERROR(VLOOKUP($B61,#REF!,'Table 2a old'!K$5,FALSE),"")</f>
        <v/>
      </c>
      <c r="L61" s="103" t="str">
        <f>IFERROR(VLOOKUP($B61,#REF!,'Table 2a old'!L$5,FALSE),"")</f>
        <v/>
      </c>
      <c r="M61" s="104" t="str">
        <f>IFERROR(VLOOKUP($B61,#REF!,'Table 2a old'!M$5,FALSE),"")</f>
        <v/>
      </c>
      <c r="N61" s="399">
        <f t="shared" si="1"/>
        <v>0</v>
      </c>
      <c r="O61" s="400">
        <f t="shared" si="2"/>
        <v>0</v>
      </c>
      <c r="P61" s="400">
        <f t="shared" si="3"/>
        <v>0</v>
      </c>
      <c r="Q61" s="401"/>
      <c r="R61" s="112" t="s">
        <v>101</v>
      </c>
      <c r="S61" s="103"/>
      <c r="T61" s="103"/>
      <c r="U61" s="103"/>
      <c r="V61" s="103"/>
      <c r="W61" s="103"/>
      <c r="X61" s="103"/>
      <c r="Y61" s="103"/>
      <c r="Z61" s="103"/>
      <c r="AA61" s="103"/>
      <c r="AB61" s="385"/>
    </row>
    <row r="62" spans="1:28" x14ac:dyDescent="0.45">
      <c r="B62" t="str">
        <f t="shared" si="0"/>
        <v/>
      </c>
      <c r="C62" s="105"/>
      <c r="D62" s="103" t="str">
        <f>IFERROR(VLOOKUP($B62,#REF!,'Table 2a old'!D$5,FALSE),"")</f>
        <v/>
      </c>
      <c r="E62" s="103" t="str">
        <f>IFERROR(VLOOKUP($B62,#REF!,'Table 2a old'!E$5,FALSE),"")</f>
        <v/>
      </c>
      <c r="F62" s="103" t="str">
        <f>IFERROR(VLOOKUP($B62,#REF!,'Table 2a old'!F$5,FALSE),"")</f>
        <v/>
      </c>
      <c r="G62" s="103" t="str">
        <f>IFERROR(VLOOKUP($B62,#REF!,'Table 2a old'!G$5,FALSE),"")</f>
        <v/>
      </c>
      <c r="H62" s="103" t="str">
        <f>IFERROR(VLOOKUP($B62,#REF!,'Table 2a old'!H$5,FALSE),"")</f>
        <v/>
      </c>
      <c r="I62" s="103" t="str">
        <f>IFERROR(VLOOKUP($B62,#REF!,'Table 2a old'!I$5,FALSE),"")</f>
        <v/>
      </c>
      <c r="J62" s="103" t="str">
        <f>IFERROR(VLOOKUP($B62,#REF!,'Table 2a old'!J$5,FALSE),"")</f>
        <v/>
      </c>
      <c r="K62" s="103" t="str">
        <f>IFERROR(VLOOKUP($B62,#REF!,'Table 2a old'!K$5,FALSE),"")</f>
        <v/>
      </c>
      <c r="L62" s="103" t="str">
        <f>IFERROR(VLOOKUP($B62,#REF!,'Table 2a old'!L$5,FALSE),"")</f>
        <v/>
      </c>
      <c r="M62" s="104" t="str">
        <f>IFERROR(VLOOKUP($B62,#REF!,'Table 2a old'!M$5,FALSE),"")</f>
        <v/>
      </c>
      <c r="N62" s="399">
        <f t="shared" si="1"/>
        <v>0</v>
      </c>
      <c r="O62" s="400">
        <f t="shared" si="2"/>
        <v>0</v>
      </c>
      <c r="P62" s="400">
        <f t="shared" si="3"/>
        <v>0</v>
      </c>
      <c r="Q62" s="401"/>
      <c r="R62" s="105"/>
      <c r="S62" s="103"/>
      <c r="T62" s="103"/>
      <c r="U62" s="103"/>
      <c r="V62" s="103"/>
      <c r="W62" s="103"/>
      <c r="X62" s="103"/>
      <c r="Y62" s="103"/>
      <c r="Z62" s="103"/>
      <c r="AA62" s="103"/>
      <c r="AB62" s="385"/>
    </row>
    <row r="63" spans="1:28" x14ac:dyDescent="0.45">
      <c r="A63" t="s">
        <v>382</v>
      </c>
      <c r="B63" t="str">
        <f t="shared" si="0"/>
        <v>ALL41_0_Classical_Studies</v>
      </c>
      <c r="C63" s="102" t="s">
        <v>102</v>
      </c>
      <c r="D63" s="103" t="str">
        <f>IFERROR(VLOOKUP($B63,#REF!,'Table 2a old'!D$5,FALSE),"")</f>
        <v/>
      </c>
      <c r="E63" s="103" t="str">
        <f>IFERROR(VLOOKUP($B63,#REF!,'Table 2a old'!E$5,FALSE),"")</f>
        <v/>
      </c>
      <c r="F63" s="103" t="str">
        <f>IFERROR(VLOOKUP($B63,#REF!,'Table 2a old'!F$5,FALSE),"")</f>
        <v/>
      </c>
      <c r="G63" s="103" t="str">
        <f>IFERROR(VLOOKUP($B63,#REF!,'Table 2a old'!G$5,FALSE),"")</f>
        <v/>
      </c>
      <c r="H63" s="103" t="str">
        <f>IFERROR(VLOOKUP($B63,#REF!,'Table 2a old'!H$5,FALSE),"")</f>
        <v/>
      </c>
      <c r="I63" s="103" t="str">
        <f>IFERROR(VLOOKUP($B63,#REF!,'Table 2a old'!I$5,FALSE),"")</f>
        <v/>
      </c>
      <c r="J63" s="103" t="str">
        <f>IFERROR(VLOOKUP($B63,#REF!,'Table 2a old'!J$5,FALSE),"")</f>
        <v/>
      </c>
      <c r="K63" s="103" t="str">
        <f>IFERROR(VLOOKUP($B63,#REF!,'Table 2a old'!K$5,FALSE),"")</f>
        <v/>
      </c>
      <c r="L63" s="103" t="str">
        <f>IFERROR(VLOOKUP($B63,#REF!,'Table 2a old'!L$5,FALSE),"")</f>
        <v/>
      </c>
      <c r="M63" s="104" t="str">
        <f>IFERROR(VLOOKUP($B63,#REF!,'Table 2a old'!M$5,FALSE),"")</f>
        <v/>
      </c>
      <c r="N63" s="399">
        <f t="shared" si="1"/>
        <v>0</v>
      </c>
      <c r="O63" s="400">
        <f t="shared" si="2"/>
        <v>0</v>
      </c>
      <c r="P63" s="400">
        <f t="shared" si="3"/>
        <v>0</v>
      </c>
      <c r="Q63" s="401"/>
      <c r="R63" s="102" t="s">
        <v>102</v>
      </c>
      <c r="S63" s="103"/>
      <c r="T63" s="103"/>
      <c r="U63" s="103"/>
      <c r="V63" s="103"/>
      <c r="W63" s="103"/>
      <c r="X63" s="103"/>
      <c r="Y63" s="103"/>
      <c r="Z63" s="103"/>
      <c r="AA63" s="103"/>
      <c r="AB63" s="385"/>
    </row>
    <row r="64" spans="1:28" x14ac:dyDescent="0.45">
      <c r="B64" t="str">
        <f t="shared" si="0"/>
        <v/>
      </c>
      <c r="C64" s="105" t="s">
        <v>8</v>
      </c>
      <c r="D64" s="103" t="str">
        <f>IFERROR(VLOOKUP($B64,#REF!,'Table 2a old'!D$5,FALSE),"")</f>
        <v/>
      </c>
      <c r="E64" s="103" t="str">
        <f>IFERROR(VLOOKUP($B64,#REF!,'Table 2a old'!E$5,FALSE),"")</f>
        <v/>
      </c>
      <c r="F64" s="103" t="str">
        <f>IFERROR(VLOOKUP($B64,#REF!,'Table 2a old'!F$5,FALSE),"")</f>
        <v/>
      </c>
      <c r="G64" s="103" t="str">
        <f>IFERROR(VLOOKUP($B64,#REF!,'Table 2a old'!G$5,FALSE),"")</f>
        <v/>
      </c>
      <c r="H64" s="103" t="str">
        <f>IFERROR(VLOOKUP($B64,#REF!,'Table 2a old'!H$5,FALSE),"")</f>
        <v/>
      </c>
      <c r="I64" s="103" t="str">
        <f>IFERROR(VLOOKUP($B64,#REF!,'Table 2a old'!I$5,FALSE),"")</f>
        <v/>
      </c>
      <c r="J64" s="103" t="str">
        <f>IFERROR(VLOOKUP($B64,#REF!,'Table 2a old'!J$5,FALSE),"")</f>
        <v/>
      </c>
      <c r="K64" s="103" t="str">
        <f>IFERROR(VLOOKUP($B64,#REF!,'Table 2a old'!K$5,FALSE),"")</f>
        <v/>
      </c>
      <c r="L64" s="103" t="str">
        <f>IFERROR(VLOOKUP($B64,#REF!,'Table 2a old'!L$5,FALSE),"")</f>
        <v/>
      </c>
      <c r="M64" s="104" t="str">
        <f>IFERROR(VLOOKUP($B64,#REF!,'Table 2a old'!M$5,FALSE),"")</f>
        <v/>
      </c>
      <c r="N64" s="399">
        <f t="shared" si="1"/>
        <v>0</v>
      </c>
      <c r="O64" s="400">
        <f t="shared" si="2"/>
        <v>0</v>
      </c>
      <c r="P64" s="400">
        <f t="shared" si="3"/>
        <v>0</v>
      </c>
      <c r="Q64" s="401"/>
      <c r="R64" s="105" t="s">
        <v>8</v>
      </c>
      <c r="S64" s="103"/>
      <c r="T64" s="103"/>
      <c r="U64" s="103"/>
      <c r="V64" s="103"/>
      <c r="W64" s="103"/>
      <c r="X64" s="103"/>
      <c r="Y64" s="103"/>
      <c r="Z64" s="103"/>
      <c r="AA64" s="103"/>
      <c r="AB64" s="385"/>
    </row>
    <row r="65" spans="1:28" x14ac:dyDescent="0.45">
      <c r="A65" t="s">
        <v>383</v>
      </c>
      <c r="B65" t="str">
        <f t="shared" si="0"/>
        <v>ALL41_1_Latin</v>
      </c>
      <c r="C65" s="113" t="s">
        <v>103</v>
      </c>
      <c r="D65" s="103" t="str">
        <f>IFERROR(VLOOKUP($B65,#REF!,'Table 2a old'!D$5,FALSE),"")</f>
        <v/>
      </c>
      <c r="E65" s="103" t="str">
        <f>IFERROR(VLOOKUP($B65,#REF!,'Table 2a old'!E$5,FALSE),"")</f>
        <v/>
      </c>
      <c r="F65" s="103" t="str">
        <f>IFERROR(VLOOKUP($B65,#REF!,'Table 2a old'!F$5,FALSE),"")</f>
        <v/>
      </c>
      <c r="G65" s="103" t="str">
        <f>IFERROR(VLOOKUP($B65,#REF!,'Table 2a old'!G$5,FALSE),"")</f>
        <v/>
      </c>
      <c r="H65" s="103" t="str">
        <f>IFERROR(VLOOKUP($B65,#REF!,'Table 2a old'!H$5,FALSE),"")</f>
        <v/>
      </c>
      <c r="I65" s="103" t="str">
        <f>IFERROR(VLOOKUP($B65,#REF!,'Table 2a old'!I$5,FALSE),"")</f>
        <v/>
      </c>
      <c r="J65" s="103" t="str">
        <f>IFERROR(VLOOKUP($B65,#REF!,'Table 2a old'!J$5,FALSE),"")</f>
        <v/>
      </c>
      <c r="K65" s="103" t="str">
        <f>IFERROR(VLOOKUP($B65,#REF!,'Table 2a old'!K$5,FALSE),"")</f>
        <v/>
      </c>
      <c r="L65" s="103" t="str">
        <f>IFERROR(VLOOKUP($B65,#REF!,'Table 2a old'!L$5,FALSE),"")</f>
        <v/>
      </c>
      <c r="M65" s="104" t="str">
        <f>IFERROR(VLOOKUP($B65,#REF!,'Table 2a old'!M$5,FALSE),"")</f>
        <v/>
      </c>
      <c r="N65" s="399">
        <f t="shared" si="1"/>
        <v>0</v>
      </c>
      <c r="O65" s="400">
        <f t="shared" si="2"/>
        <v>0</v>
      </c>
      <c r="P65" s="400">
        <f t="shared" si="3"/>
        <v>0</v>
      </c>
      <c r="Q65" s="401"/>
      <c r="R65" s="113" t="s">
        <v>103</v>
      </c>
      <c r="S65" s="103"/>
      <c r="T65" s="103"/>
      <c r="U65" s="103"/>
      <c r="V65" s="103"/>
      <c r="W65" s="103"/>
      <c r="X65" s="103"/>
      <c r="Y65" s="103"/>
      <c r="Z65" s="103"/>
      <c r="AA65" s="103"/>
      <c r="AB65" s="385"/>
    </row>
    <row r="66" spans="1:28" x14ac:dyDescent="0.45">
      <c r="A66" t="s">
        <v>384</v>
      </c>
      <c r="B66" t="str">
        <f t="shared" si="0"/>
        <v>ALL41_2_Greek</v>
      </c>
      <c r="C66" s="105" t="s">
        <v>104</v>
      </c>
      <c r="D66" s="103" t="str">
        <f>IFERROR(VLOOKUP($B66,#REF!,'Table 2a old'!D$5,FALSE),"")</f>
        <v/>
      </c>
      <c r="E66" s="103" t="str">
        <f>IFERROR(VLOOKUP($B66,#REF!,'Table 2a old'!E$5,FALSE),"")</f>
        <v/>
      </c>
      <c r="F66" s="103" t="str">
        <f>IFERROR(VLOOKUP($B66,#REF!,'Table 2a old'!F$5,FALSE),"")</f>
        <v/>
      </c>
      <c r="G66" s="103" t="str">
        <f>IFERROR(VLOOKUP($B66,#REF!,'Table 2a old'!G$5,FALSE),"")</f>
        <v/>
      </c>
      <c r="H66" s="103" t="str">
        <f>IFERROR(VLOOKUP($B66,#REF!,'Table 2a old'!H$5,FALSE),"")</f>
        <v/>
      </c>
      <c r="I66" s="103" t="str">
        <f>IFERROR(VLOOKUP($B66,#REF!,'Table 2a old'!I$5,FALSE),"")</f>
        <v/>
      </c>
      <c r="J66" s="103" t="str">
        <f>IFERROR(VLOOKUP($B66,#REF!,'Table 2a old'!J$5,FALSE),"")</f>
        <v/>
      </c>
      <c r="K66" s="103" t="str">
        <f>IFERROR(VLOOKUP($B66,#REF!,'Table 2a old'!K$5,FALSE),"")</f>
        <v/>
      </c>
      <c r="L66" s="103" t="str">
        <f>IFERROR(VLOOKUP($B66,#REF!,'Table 2a old'!L$5,FALSE),"")</f>
        <v/>
      </c>
      <c r="M66" s="104" t="str">
        <f>IFERROR(VLOOKUP($B66,#REF!,'Table 2a old'!M$5,FALSE),"")</f>
        <v/>
      </c>
      <c r="N66" s="399">
        <f t="shared" si="1"/>
        <v>0</v>
      </c>
      <c r="O66" s="400">
        <f t="shared" si="2"/>
        <v>0</v>
      </c>
      <c r="P66" s="400">
        <f t="shared" si="3"/>
        <v>0</v>
      </c>
      <c r="Q66" s="401"/>
      <c r="R66" s="105" t="s">
        <v>104</v>
      </c>
      <c r="S66" s="103"/>
      <c r="T66" s="103"/>
      <c r="U66" s="103"/>
      <c r="V66" s="103"/>
      <c r="W66" s="103"/>
      <c r="X66" s="103"/>
      <c r="Y66" s="103"/>
      <c r="Z66" s="103"/>
      <c r="AA66" s="103"/>
      <c r="AB66" s="385"/>
    </row>
    <row r="67" spans="1:28" x14ac:dyDescent="0.45">
      <c r="A67" t="s">
        <v>385</v>
      </c>
      <c r="B67" t="str">
        <f t="shared" si="0"/>
        <v>ALL41_3_ClassicalCivilisation</v>
      </c>
      <c r="C67" s="114" t="s">
        <v>105</v>
      </c>
      <c r="D67" s="103" t="str">
        <f>IFERROR(VLOOKUP($B67,#REF!,'Table 2a old'!D$5,FALSE),"")</f>
        <v/>
      </c>
      <c r="E67" s="103" t="str">
        <f>IFERROR(VLOOKUP($B67,#REF!,'Table 2a old'!E$5,FALSE),"")</f>
        <v/>
      </c>
      <c r="F67" s="103" t="str">
        <f>IFERROR(VLOOKUP($B67,#REF!,'Table 2a old'!F$5,FALSE),"")</f>
        <v/>
      </c>
      <c r="G67" s="103" t="str">
        <f>IFERROR(VLOOKUP($B67,#REF!,'Table 2a old'!G$5,FALSE),"")</f>
        <v/>
      </c>
      <c r="H67" s="103" t="str">
        <f>IFERROR(VLOOKUP($B67,#REF!,'Table 2a old'!H$5,FALSE),"")</f>
        <v/>
      </c>
      <c r="I67" s="103" t="str">
        <f>IFERROR(VLOOKUP($B67,#REF!,'Table 2a old'!I$5,FALSE),"")</f>
        <v/>
      </c>
      <c r="J67" s="103" t="str">
        <f>IFERROR(VLOOKUP($B67,#REF!,'Table 2a old'!J$5,FALSE),"")</f>
        <v/>
      </c>
      <c r="K67" s="103" t="str">
        <f>IFERROR(VLOOKUP($B67,#REF!,'Table 2a old'!K$5,FALSE),"")</f>
        <v/>
      </c>
      <c r="L67" s="103" t="str">
        <f>IFERROR(VLOOKUP($B67,#REF!,'Table 2a old'!L$5,FALSE),"")</f>
        <v/>
      </c>
      <c r="M67" s="104" t="str">
        <f>IFERROR(VLOOKUP($B67,#REF!,'Table 2a old'!M$5,FALSE),"")</f>
        <v/>
      </c>
      <c r="N67" s="399">
        <f t="shared" si="1"/>
        <v>0</v>
      </c>
      <c r="O67" s="400">
        <f t="shared" si="2"/>
        <v>0</v>
      </c>
      <c r="P67" s="400">
        <f t="shared" si="3"/>
        <v>0</v>
      </c>
      <c r="Q67" s="401"/>
      <c r="R67" s="114" t="s">
        <v>105</v>
      </c>
      <c r="S67" s="103"/>
      <c r="T67" s="103"/>
      <c r="U67" s="103"/>
      <c r="V67" s="103"/>
      <c r="W67" s="103"/>
      <c r="X67" s="103"/>
      <c r="Y67" s="103"/>
      <c r="Z67" s="103"/>
      <c r="AA67" s="103"/>
      <c r="AB67" s="385"/>
    </row>
    <row r="68" spans="1:28" x14ac:dyDescent="0.45">
      <c r="A68" t="s">
        <v>386</v>
      </c>
      <c r="B68" t="str">
        <f t="shared" si="0"/>
        <v>ALL41_4_Other_Classical_Studies</v>
      </c>
      <c r="C68" s="114" t="s">
        <v>106</v>
      </c>
      <c r="D68" s="103" t="str">
        <f>IFERROR(VLOOKUP($B68,#REF!,'Table 2a old'!D$5,FALSE),"")</f>
        <v/>
      </c>
      <c r="E68" s="103" t="str">
        <f>IFERROR(VLOOKUP($B68,#REF!,'Table 2a old'!E$5,FALSE),"")</f>
        <v/>
      </c>
      <c r="F68" s="103" t="str">
        <f>IFERROR(VLOOKUP($B68,#REF!,'Table 2a old'!F$5,FALSE),"")</f>
        <v/>
      </c>
      <c r="G68" s="103" t="str">
        <f>IFERROR(VLOOKUP($B68,#REF!,'Table 2a old'!G$5,FALSE),"")</f>
        <v/>
      </c>
      <c r="H68" s="103" t="str">
        <f>IFERROR(VLOOKUP($B68,#REF!,'Table 2a old'!H$5,FALSE),"")</f>
        <v/>
      </c>
      <c r="I68" s="103" t="str">
        <f>IFERROR(VLOOKUP($B68,#REF!,'Table 2a old'!I$5,FALSE),"")</f>
        <v/>
      </c>
      <c r="J68" s="103" t="str">
        <f>IFERROR(VLOOKUP($B68,#REF!,'Table 2a old'!J$5,FALSE),"")</f>
        <v/>
      </c>
      <c r="K68" s="103" t="str">
        <f>IFERROR(VLOOKUP($B68,#REF!,'Table 2a old'!K$5,FALSE),"")</f>
        <v/>
      </c>
      <c r="L68" s="103" t="str">
        <f>IFERROR(VLOOKUP($B68,#REF!,'Table 2a old'!L$5,FALSE),"")</f>
        <v/>
      </c>
      <c r="M68" s="104" t="str">
        <f>IFERROR(VLOOKUP($B68,#REF!,'Table 2a old'!M$5,FALSE),"")</f>
        <v/>
      </c>
      <c r="N68" s="399">
        <f t="shared" si="1"/>
        <v>0</v>
      </c>
      <c r="O68" s="400">
        <f t="shared" si="2"/>
        <v>0</v>
      </c>
      <c r="P68" s="400">
        <f t="shared" si="3"/>
        <v>0</v>
      </c>
      <c r="Q68" s="403"/>
      <c r="R68" s="114" t="s">
        <v>106</v>
      </c>
      <c r="S68" s="103"/>
      <c r="T68" s="103"/>
      <c r="U68" s="103"/>
      <c r="V68" s="103"/>
      <c r="W68" s="103"/>
      <c r="X68" s="103"/>
      <c r="Y68" s="103"/>
      <c r="Z68" s="103"/>
      <c r="AA68" s="103"/>
      <c r="AB68" s="385"/>
    </row>
    <row r="69" spans="1:28" x14ac:dyDescent="0.45">
      <c r="B69" t="str">
        <f t="shared" si="0"/>
        <v/>
      </c>
      <c r="C69" s="102"/>
      <c r="D69" s="103" t="str">
        <f>IFERROR(VLOOKUP($B69,#REF!,'Table 2a old'!D$5,FALSE),"")</f>
        <v/>
      </c>
      <c r="E69" s="103" t="str">
        <f>IFERROR(VLOOKUP($B69,#REF!,'Table 2a old'!E$5,FALSE),"")</f>
        <v/>
      </c>
      <c r="F69" s="103" t="str">
        <f>IFERROR(VLOOKUP($B69,#REF!,'Table 2a old'!F$5,FALSE),"")</f>
        <v/>
      </c>
      <c r="G69" s="103" t="str">
        <f>IFERROR(VLOOKUP($B69,#REF!,'Table 2a old'!G$5,FALSE),"")</f>
        <v/>
      </c>
      <c r="H69" s="103" t="str">
        <f>IFERROR(VLOOKUP($B69,#REF!,'Table 2a old'!H$5,FALSE),"")</f>
        <v/>
      </c>
      <c r="I69" s="103" t="str">
        <f>IFERROR(VLOOKUP($B69,#REF!,'Table 2a old'!I$5,FALSE),"")</f>
        <v/>
      </c>
      <c r="J69" s="103" t="str">
        <f>IFERROR(VLOOKUP($B69,#REF!,'Table 2a old'!J$5,FALSE),"")</f>
        <v/>
      </c>
      <c r="K69" s="103" t="str">
        <f>IFERROR(VLOOKUP($B69,#REF!,'Table 2a old'!K$5,FALSE),"")</f>
        <v/>
      </c>
      <c r="L69" s="103" t="str">
        <f>IFERROR(VLOOKUP($B69,#REF!,'Table 2a old'!L$5,FALSE),"")</f>
        <v/>
      </c>
      <c r="M69" s="104" t="str">
        <f>IFERROR(VLOOKUP($B69,#REF!,'Table 2a old'!M$5,FALSE),"")</f>
        <v/>
      </c>
      <c r="R69" s="102"/>
      <c r="S69" s="103"/>
      <c r="T69" s="103"/>
      <c r="U69" s="103"/>
      <c r="V69" s="103"/>
      <c r="W69" s="103"/>
      <c r="X69" s="103"/>
      <c r="Y69" s="103"/>
      <c r="Z69" s="103"/>
      <c r="AA69" s="103"/>
      <c r="AB69" s="385"/>
    </row>
    <row r="70" spans="1:28" x14ac:dyDescent="0.45">
      <c r="A70" t="s">
        <v>387</v>
      </c>
      <c r="B70" t="str">
        <f t="shared" si="0"/>
        <v>ALL45_Religious_Studies</v>
      </c>
      <c r="C70" s="102" t="s">
        <v>107</v>
      </c>
      <c r="D70" s="103" t="str">
        <f>IFERROR(VLOOKUP($B70,#REF!,'Table 2a old'!D$5,FALSE),"")</f>
        <v/>
      </c>
      <c r="E70" s="103" t="str">
        <f>IFERROR(VLOOKUP($B70,#REF!,'Table 2a old'!E$5,FALSE),"")</f>
        <v/>
      </c>
      <c r="F70" s="103" t="str">
        <f>IFERROR(VLOOKUP($B70,#REF!,'Table 2a old'!F$5,FALSE),"")</f>
        <v/>
      </c>
      <c r="G70" s="103" t="str">
        <f>IFERROR(VLOOKUP($B70,#REF!,'Table 2a old'!G$5,FALSE),"")</f>
        <v/>
      </c>
      <c r="H70" s="103" t="str">
        <f>IFERROR(VLOOKUP($B70,#REF!,'Table 2a old'!H$5,FALSE),"")</f>
        <v/>
      </c>
      <c r="I70" s="103" t="str">
        <f>IFERROR(VLOOKUP($B70,#REF!,'Table 2a old'!I$5,FALSE),"")</f>
        <v/>
      </c>
      <c r="J70" s="103" t="str">
        <f>IFERROR(VLOOKUP($B70,#REF!,'Table 2a old'!J$5,FALSE),"")</f>
        <v/>
      </c>
      <c r="K70" s="103" t="str">
        <f>IFERROR(VLOOKUP($B70,#REF!,'Table 2a old'!K$5,FALSE),"")</f>
        <v/>
      </c>
      <c r="L70" s="103" t="str">
        <f>IFERROR(VLOOKUP($B70,#REF!,'Table 2a old'!L$5,FALSE),"")</f>
        <v/>
      </c>
      <c r="M70" s="104" t="str">
        <f>IFERROR(VLOOKUP($B70,#REF!,'Table 2a old'!M$5,FALSE),"")</f>
        <v/>
      </c>
      <c r="N70" s="399">
        <f t="shared" ref="N70" si="4">IF(COUNTIF(D70:E70,"x")+COUNTIF(K70,"x")=1,1,0)</f>
        <v>0</v>
      </c>
      <c r="O70" s="400">
        <f t="shared" ref="O70" si="5">IF((COUNTIF(F70:I70,"x")+COUNTIF(K70:L70,"x"))=1,1,0)</f>
        <v>0</v>
      </c>
      <c r="P70" s="400">
        <f t="shared" ref="P70" si="6">IF((IF(J70="x",1,0)+IF(L70="x",1,0))=1,1,0)</f>
        <v>0</v>
      </c>
      <c r="R70" s="102" t="s">
        <v>107</v>
      </c>
      <c r="S70" s="103"/>
      <c r="T70" s="103"/>
      <c r="U70" s="103"/>
      <c r="V70" s="103"/>
      <c r="W70" s="103"/>
      <c r="X70" s="103"/>
      <c r="Y70" s="103"/>
      <c r="Z70" s="103"/>
      <c r="AA70" s="103"/>
      <c r="AB70" s="385"/>
    </row>
    <row r="71" spans="1:28" x14ac:dyDescent="0.45">
      <c r="B71" t="str">
        <f t="shared" si="0"/>
        <v/>
      </c>
      <c r="C71" s="102"/>
      <c r="D71" s="103" t="str">
        <f>IFERROR(VLOOKUP($B71,#REF!,'Table 2a old'!D$5,FALSE),"")</f>
        <v/>
      </c>
      <c r="E71" s="103" t="str">
        <f>IFERROR(VLOOKUP($B71,#REF!,'Table 2a old'!E$5,FALSE),"")</f>
        <v/>
      </c>
      <c r="F71" s="103" t="str">
        <f>IFERROR(VLOOKUP($B71,#REF!,'Table 2a old'!F$5,FALSE),"")</f>
        <v/>
      </c>
      <c r="G71" s="103" t="str">
        <f>IFERROR(VLOOKUP($B71,#REF!,'Table 2a old'!G$5,FALSE),"")</f>
        <v/>
      </c>
      <c r="H71" s="103" t="str">
        <f>IFERROR(VLOOKUP($B71,#REF!,'Table 2a old'!H$5,FALSE),"")</f>
        <v/>
      </c>
      <c r="I71" s="103" t="str">
        <f>IFERROR(VLOOKUP($B71,#REF!,'Table 2a old'!I$5,FALSE),"")</f>
        <v/>
      </c>
      <c r="J71" s="103" t="str">
        <f>IFERROR(VLOOKUP($B71,#REF!,'Table 2a old'!J$5,FALSE),"")</f>
        <v/>
      </c>
      <c r="K71" s="103" t="str">
        <f>IFERROR(VLOOKUP($B71,#REF!,'Table 2a old'!K$5,FALSE),"")</f>
        <v/>
      </c>
      <c r="L71" s="103" t="str">
        <f>IFERROR(VLOOKUP($B71,#REF!,'Table 2a old'!L$5,FALSE),"")</f>
        <v/>
      </c>
      <c r="M71" s="104" t="str">
        <f>IFERROR(VLOOKUP($B71,#REF!,'Table 2a old'!M$5,FALSE),"")</f>
        <v/>
      </c>
      <c r="R71" s="102"/>
      <c r="S71" s="103"/>
      <c r="T71" s="103"/>
      <c r="U71" s="103"/>
      <c r="V71" s="103"/>
      <c r="W71" s="103"/>
      <c r="X71" s="103"/>
      <c r="Y71" s="103"/>
      <c r="Z71" s="103"/>
      <c r="AA71" s="103"/>
      <c r="AB71" s="385"/>
    </row>
    <row r="72" spans="1:28" x14ac:dyDescent="0.45">
      <c r="A72" t="s">
        <v>388</v>
      </c>
      <c r="B72" t="str">
        <f t="shared" si="0"/>
        <v>ALL46_Music</v>
      </c>
      <c r="C72" s="102" t="s">
        <v>108</v>
      </c>
      <c r="D72" s="103" t="str">
        <f>IFERROR(VLOOKUP($B72,#REF!,'Table 2a old'!D$5,FALSE),"")</f>
        <v/>
      </c>
      <c r="E72" s="103" t="str">
        <f>IFERROR(VLOOKUP($B72,#REF!,'Table 2a old'!E$5,FALSE),"")</f>
        <v/>
      </c>
      <c r="F72" s="103" t="str">
        <f>IFERROR(VLOOKUP($B72,#REF!,'Table 2a old'!F$5,FALSE),"")</f>
        <v/>
      </c>
      <c r="G72" s="103" t="str">
        <f>IFERROR(VLOOKUP($B72,#REF!,'Table 2a old'!G$5,FALSE),"")</f>
        <v/>
      </c>
      <c r="H72" s="103" t="str">
        <f>IFERROR(VLOOKUP($B72,#REF!,'Table 2a old'!H$5,FALSE),"")</f>
        <v/>
      </c>
      <c r="I72" s="103" t="str">
        <f>IFERROR(VLOOKUP($B72,#REF!,'Table 2a old'!I$5,FALSE),"")</f>
        <v/>
      </c>
      <c r="J72" s="103" t="str">
        <f>IFERROR(VLOOKUP($B72,#REF!,'Table 2a old'!J$5,FALSE),"")</f>
        <v/>
      </c>
      <c r="K72" s="103" t="str">
        <f>IFERROR(VLOOKUP($B72,#REF!,'Table 2a old'!K$5,FALSE),"")</f>
        <v/>
      </c>
      <c r="L72" s="103" t="str">
        <f>IFERROR(VLOOKUP($B72,#REF!,'Table 2a old'!L$5,FALSE),"")</f>
        <v/>
      </c>
      <c r="M72" s="104" t="str">
        <f>IFERROR(VLOOKUP($B72,#REF!,'Table 2a old'!M$5,FALSE),"")</f>
        <v/>
      </c>
      <c r="N72" s="399">
        <f t="shared" ref="N72" si="7">IF(COUNTIF(D72:E72,"x")+COUNTIF(K72,"x")=1,1,0)</f>
        <v>0</v>
      </c>
      <c r="O72" s="400">
        <f t="shared" ref="O72" si="8">IF((COUNTIF(F72:I72,"x")+COUNTIF(K72:L72,"x"))=1,1,0)</f>
        <v>0</v>
      </c>
      <c r="P72" s="400">
        <f t="shared" ref="P72" si="9">IF((IF(J72="x",1,0)+IF(L72="x",1,0))=1,1,0)</f>
        <v>0</v>
      </c>
      <c r="R72" s="102" t="s">
        <v>108</v>
      </c>
      <c r="S72" s="103"/>
      <c r="T72" s="103"/>
      <c r="U72" s="103"/>
      <c r="V72" s="103"/>
      <c r="W72" s="103"/>
      <c r="X72" s="103"/>
      <c r="Y72" s="103"/>
      <c r="Z72" s="103"/>
      <c r="AA72" s="103"/>
      <c r="AB72" s="385"/>
    </row>
    <row r="73" spans="1:28" x14ac:dyDescent="0.45">
      <c r="B73" t="str">
        <f t="shared" si="0"/>
        <v/>
      </c>
      <c r="C73" s="102"/>
      <c r="D73" s="103" t="str">
        <f>IFERROR(VLOOKUP($B73,#REF!,'Table 2a old'!D$5,FALSE),"")</f>
        <v/>
      </c>
      <c r="E73" s="103" t="str">
        <f>IFERROR(VLOOKUP($B73,#REF!,'Table 2a old'!E$5,FALSE),"")</f>
        <v/>
      </c>
      <c r="F73" s="103" t="str">
        <f>IFERROR(VLOOKUP($B73,#REF!,'Table 2a old'!F$5,FALSE),"")</f>
        <v/>
      </c>
      <c r="G73" s="103" t="str">
        <f>IFERROR(VLOOKUP($B73,#REF!,'Table 2a old'!G$5,FALSE),"")</f>
        <v/>
      </c>
      <c r="H73" s="103" t="str">
        <f>IFERROR(VLOOKUP($B73,#REF!,'Table 2a old'!H$5,FALSE),"")</f>
        <v/>
      </c>
      <c r="I73" s="103" t="str">
        <f>IFERROR(VLOOKUP($B73,#REF!,'Table 2a old'!I$5,FALSE),"")</f>
        <v/>
      </c>
      <c r="J73" s="103" t="str">
        <f>IFERROR(VLOOKUP($B73,#REF!,'Table 2a old'!J$5,FALSE),"")</f>
        <v/>
      </c>
      <c r="K73" s="103" t="str">
        <f>IFERROR(VLOOKUP($B73,#REF!,'Table 2a old'!K$5,FALSE),"")</f>
        <v/>
      </c>
      <c r="L73" s="103" t="str">
        <f>IFERROR(VLOOKUP($B73,#REF!,'Table 2a old'!L$5,FALSE),"")</f>
        <v/>
      </c>
      <c r="M73" s="104" t="str">
        <f>IFERROR(VLOOKUP($B73,#REF!,'Table 2a old'!M$5,FALSE),"")</f>
        <v/>
      </c>
      <c r="R73" s="102"/>
      <c r="S73" s="103"/>
      <c r="T73" s="103"/>
      <c r="U73" s="103"/>
      <c r="V73" s="103"/>
      <c r="W73" s="103"/>
      <c r="X73" s="103"/>
      <c r="Y73" s="103"/>
      <c r="Z73" s="103"/>
      <c r="AA73" s="103"/>
      <c r="AB73" s="385"/>
    </row>
    <row r="74" spans="1:28" x14ac:dyDescent="0.45">
      <c r="A74" t="s">
        <v>389</v>
      </c>
      <c r="B74" t="str">
        <f t="shared" ref="B74:B80" si="10">IF(A74&lt;&gt;"",CONCATENATE($C$5,A74),"")</f>
        <v>ALL47_Physical_Education</v>
      </c>
      <c r="C74" s="102" t="s">
        <v>109</v>
      </c>
      <c r="D74" s="103" t="str">
        <f>IFERROR(VLOOKUP($B74,#REF!,'Table 2a old'!D$5,FALSE),"")</f>
        <v/>
      </c>
      <c r="E74" s="103" t="str">
        <f>IFERROR(VLOOKUP($B74,#REF!,'Table 2a old'!E$5,FALSE),"")</f>
        <v/>
      </c>
      <c r="F74" s="103" t="str">
        <f>IFERROR(VLOOKUP($B74,#REF!,'Table 2a old'!F$5,FALSE),"")</f>
        <v/>
      </c>
      <c r="G74" s="103" t="str">
        <f>IFERROR(VLOOKUP($B74,#REF!,'Table 2a old'!G$5,FALSE),"")</f>
        <v/>
      </c>
      <c r="H74" s="103" t="str">
        <f>IFERROR(VLOOKUP($B74,#REF!,'Table 2a old'!H$5,FALSE),"")</f>
        <v/>
      </c>
      <c r="I74" s="103" t="str">
        <f>IFERROR(VLOOKUP($B74,#REF!,'Table 2a old'!I$5,FALSE),"")</f>
        <v/>
      </c>
      <c r="J74" s="103" t="str">
        <f>IFERROR(VLOOKUP($B74,#REF!,'Table 2a old'!J$5,FALSE),"")</f>
        <v/>
      </c>
      <c r="K74" s="103" t="str">
        <f>IFERROR(VLOOKUP($B74,#REF!,'Table 2a old'!K$5,FALSE),"")</f>
        <v/>
      </c>
      <c r="L74" s="103" t="str">
        <f>IFERROR(VLOOKUP($B74,#REF!,'Table 2a old'!L$5,FALSE),"")</f>
        <v/>
      </c>
      <c r="M74" s="104" t="str">
        <f>IFERROR(VLOOKUP($B74,#REF!,'Table 2a old'!M$5,FALSE),"")</f>
        <v/>
      </c>
      <c r="N74" s="399">
        <f t="shared" ref="N74" si="11">IF(COUNTIF(D74:E74,"x")+COUNTIF(K74,"x")=1,1,0)</f>
        <v>0</v>
      </c>
      <c r="O74" s="400">
        <f t="shared" ref="O74" si="12">IF((COUNTIF(F74:I74,"x")+COUNTIF(K74:L74,"x"))=1,1,0)</f>
        <v>0</v>
      </c>
      <c r="P74" s="400">
        <f t="shared" ref="P74" si="13">IF((IF(J74="x",1,0)+IF(L74="x",1,0))=1,1,0)</f>
        <v>0</v>
      </c>
      <c r="R74" s="102" t="s">
        <v>109</v>
      </c>
      <c r="S74" s="103"/>
      <c r="T74" s="103"/>
      <c r="U74" s="103"/>
      <c r="V74" s="103"/>
      <c r="W74" s="103"/>
      <c r="X74" s="103"/>
      <c r="Y74" s="103"/>
      <c r="Z74" s="103"/>
      <c r="AA74" s="103"/>
      <c r="AB74" s="385"/>
    </row>
    <row r="75" spans="1:28" x14ac:dyDescent="0.45">
      <c r="B75" t="str">
        <f t="shared" si="10"/>
        <v/>
      </c>
      <c r="C75" s="102"/>
      <c r="D75" s="103" t="str">
        <f>IFERROR(VLOOKUP($B75,#REF!,'Table 2a old'!D$5,FALSE),"")</f>
        <v/>
      </c>
      <c r="E75" s="103" t="str">
        <f>IFERROR(VLOOKUP($B75,#REF!,'Table 2a old'!E$5,FALSE),"")</f>
        <v/>
      </c>
      <c r="F75" s="103" t="str">
        <f>IFERROR(VLOOKUP($B75,#REF!,'Table 2a old'!F$5,FALSE),"")</f>
        <v/>
      </c>
      <c r="G75" s="103" t="str">
        <f>IFERROR(VLOOKUP($B75,#REF!,'Table 2a old'!G$5,FALSE),"")</f>
        <v/>
      </c>
      <c r="H75" s="103" t="str">
        <f>IFERROR(VLOOKUP($B75,#REF!,'Table 2a old'!H$5,FALSE),"")</f>
        <v/>
      </c>
      <c r="I75" s="103" t="str">
        <f>IFERROR(VLOOKUP($B75,#REF!,'Table 2a old'!I$5,FALSE),"")</f>
        <v/>
      </c>
      <c r="J75" s="103" t="str">
        <f>IFERROR(VLOOKUP($B75,#REF!,'Table 2a old'!J$5,FALSE),"")</f>
        <v/>
      </c>
      <c r="K75" s="103" t="str">
        <f>IFERROR(VLOOKUP($B75,#REF!,'Table 2a old'!K$5,FALSE),"")</f>
        <v/>
      </c>
      <c r="L75" s="103" t="str">
        <f>IFERROR(VLOOKUP($B75,#REF!,'Table 2a old'!L$5,FALSE),"")</f>
        <v/>
      </c>
      <c r="M75" s="104" t="str">
        <f>IFERROR(VLOOKUP($B75,#REF!,'Table 2a old'!M$5,FALSE),"")</f>
        <v/>
      </c>
      <c r="R75" s="102"/>
      <c r="S75" s="103"/>
      <c r="T75" s="103"/>
      <c r="U75" s="103"/>
      <c r="V75" s="103"/>
      <c r="W75" s="103"/>
      <c r="X75" s="103"/>
      <c r="Y75" s="103"/>
      <c r="Z75" s="103"/>
      <c r="AA75" s="103"/>
      <c r="AB75" s="385"/>
    </row>
    <row r="76" spans="1:28" x14ac:dyDescent="0.45">
      <c r="A76" t="s">
        <v>390</v>
      </c>
      <c r="B76" t="str">
        <f t="shared" si="10"/>
        <v>ALL48_General_Studies</v>
      </c>
      <c r="C76" s="102" t="s">
        <v>110</v>
      </c>
      <c r="D76" s="103" t="str">
        <f>IFERROR(VLOOKUP($B76,#REF!,'Table 2a old'!D$5,FALSE),"")</f>
        <v/>
      </c>
      <c r="E76" s="103" t="str">
        <f>IFERROR(VLOOKUP($B76,#REF!,'Table 2a old'!E$5,FALSE),"")</f>
        <v/>
      </c>
      <c r="F76" s="103" t="str">
        <f>IFERROR(VLOOKUP($B76,#REF!,'Table 2a old'!F$5,FALSE),"")</f>
        <v/>
      </c>
      <c r="G76" s="103" t="str">
        <f>IFERROR(VLOOKUP($B76,#REF!,'Table 2a old'!G$5,FALSE),"")</f>
        <v/>
      </c>
      <c r="H76" s="103" t="str">
        <f>IFERROR(VLOOKUP($B76,#REF!,'Table 2a old'!H$5,FALSE),"")</f>
        <v/>
      </c>
      <c r="I76" s="103" t="str">
        <f>IFERROR(VLOOKUP($B76,#REF!,'Table 2a old'!I$5,FALSE),"")</f>
        <v/>
      </c>
      <c r="J76" s="103" t="str">
        <f>IFERROR(VLOOKUP($B76,#REF!,'Table 2a old'!J$5,FALSE),"")</f>
        <v/>
      </c>
      <c r="K76" s="103" t="str">
        <f>IFERROR(VLOOKUP($B76,#REF!,'Table 2a old'!K$5,FALSE),"")</f>
        <v/>
      </c>
      <c r="L76" s="103" t="str">
        <f>IFERROR(VLOOKUP($B76,#REF!,'Table 2a old'!L$5,FALSE),"")</f>
        <v/>
      </c>
      <c r="M76" s="104" t="str">
        <f>IFERROR(VLOOKUP($B76,#REF!,'Table 2a old'!M$5,FALSE),"")</f>
        <v/>
      </c>
      <c r="N76" s="399">
        <f t="shared" ref="N76" si="14">IF(COUNTIF(D76:E76,"x")+COUNTIF(K76,"x")=1,1,0)</f>
        <v>0</v>
      </c>
      <c r="O76" s="400">
        <f t="shared" ref="O76" si="15">IF((COUNTIF(F76:I76,"x")+COUNTIF(K76:L76,"x"))=1,1,0)</f>
        <v>0</v>
      </c>
      <c r="P76" s="400">
        <f t="shared" ref="P76" si="16">IF((IF(J76="x",1,0)+IF(L76="x",1,0))=1,1,0)</f>
        <v>0</v>
      </c>
      <c r="R76" s="102" t="s">
        <v>110</v>
      </c>
      <c r="S76" s="103"/>
      <c r="T76" s="103"/>
      <c r="U76" s="103"/>
      <c r="V76" s="103"/>
      <c r="W76" s="103"/>
      <c r="X76" s="103"/>
      <c r="Y76" s="103"/>
      <c r="Z76" s="103"/>
      <c r="AA76" s="103"/>
      <c r="AB76" s="385"/>
    </row>
    <row r="77" spans="1:28" x14ac:dyDescent="0.45">
      <c r="B77" t="str">
        <f t="shared" si="10"/>
        <v/>
      </c>
      <c r="C77" s="102"/>
      <c r="D77" s="103" t="str">
        <f>IFERROR(VLOOKUP($B77,#REF!,'Table 2a old'!D$5,FALSE),"")</f>
        <v/>
      </c>
      <c r="E77" s="103" t="str">
        <f>IFERROR(VLOOKUP($B77,#REF!,'Table 2a old'!E$5,FALSE),"")</f>
        <v/>
      </c>
      <c r="F77" s="103" t="str">
        <f>IFERROR(VLOOKUP($B77,#REF!,'Table 2a old'!F$5,FALSE),"")</f>
        <v/>
      </c>
      <c r="G77" s="103" t="str">
        <f>IFERROR(VLOOKUP($B77,#REF!,'Table 2a old'!G$5,FALSE),"")</f>
        <v/>
      </c>
      <c r="H77" s="103" t="str">
        <f>IFERROR(VLOOKUP($B77,#REF!,'Table 2a old'!H$5,FALSE),"")</f>
        <v/>
      </c>
      <c r="I77" s="103" t="str">
        <f>IFERROR(VLOOKUP($B77,#REF!,'Table 2a old'!I$5,FALSE),"")</f>
        <v/>
      </c>
      <c r="J77" s="103" t="str">
        <f>IFERROR(VLOOKUP($B77,#REF!,'Table 2a old'!J$5,FALSE),"")</f>
        <v/>
      </c>
      <c r="K77" s="103" t="str">
        <f>IFERROR(VLOOKUP($B77,#REF!,'Table 2a old'!K$5,FALSE),"")</f>
        <v/>
      </c>
      <c r="L77" s="103" t="str">
        <f>IFERROR(VLOOKUP($B77,#REF!,'Table 2a old'!L$5,FALSE),"")</f>
        <v/>
      </c>
      <c r="M77" s="104" t="str">
        <f>IFERROR(VLOOKUP($B77,#REF!,'Table 2a old'!M$5,FALSE),"")</f>
        <v/>
      </c>
      <c r="R77" s="102"/>
      <c r="S77" s="103"/>
      <c r="T77" s="103"/>
      <c r="U77" s="103"/>
      <c r="V77" s="103"/>
      <c r="W77" s="103"/>
      <c r="X77" s="103"/>
      <c r="Y77" s="103"/>
      <c r="Z77" s="103"/>
      <c r="AA77" s="103"/>
      <c r="AB77" s="385"/>
    </row>
    <row r="78" spans="1:28" x14ac:dyDescent="0.45">
      <c r="A78" t="s">
        <v>391</v>
      </c>
      <c r="B78" t="str">
        <f t="shared" si="10"/>
        <v>ALL98_Facilitating subjects</v>
      </c>
      <c r="C78" s="115" t="s">
        <v>111</v>
      </c>
      <c r="D78" s="103" t="str">
        <f>IFERROR(VLOOKUP($B78,#REF!,'Table 2a old'!D$5,FALSE),"")</f>
        <v/>
      </c>
      <c r="E78" s="103" t="str">
        <f>IFERROR(VLOOKUP($B78,#REF!,'Table 2a old'!E$5,FALSE),"")</f>
        <v/>
      </c>
      <c r="F78" s="103" t="str">
        <f>IFERROR(VLOOKUP($B78,#REF!,'Table 2a old'!F$5,FALSE),"")</f>
        <v/>
      </c>
      <c r="G78" s="103" t="str">
        <f>IFERROR(VLOOKUP($B78,#REF!,'Table 2a old'!G$5,FALSE),"")</f>
        <v/>
      </c>
      <c r="H78" s="103" t="str">
        <f>IFERROR(VLOOKUP($B78,#REF!,'Table 2a old'!H$5,FALSE),"")</f>
        <v/>
      </c>
      <c r="I78" s="103" t="str">
        <f>IFERROR(VLOOKUP($B78,#REF!,'Table 2a old'!I$5,FALSE),"")</f>
        <v/>
      </c>
      <c r="J78" s="103" t="str">
        <f>IFERROR(VLOOKUP($B78,#REF!,'Table 2a old'!J$5,FALSE),"")</f>
        <v/>
      </c>
      <c r="K78" s="103" t="str">
        <f>IFERROR(VLOOKUP($B78,#REF!,'Table 2a old'!K$5,FALSE),"")</f>
        <v/>
      </c>
      <c r="L78" s="103" t="str">
        <f>IFERROR(VLOOKUP($B78,#REF!,'Table 2a old'!L$5,FALSE),"")</f>
        <v/>
      </c>
      <c r="M78" s="104" t="str">
        <f>IFERROR(VLOOKUP($B78,#REF!,'Table 2a old'!M$5,FALSE),"")</f>
        <v/>
      </c>
      <c r="N78" s="399">
        <f t="shared" ref="N78" si="17">IF(COUNTIF(D78:E78,"x")+COUNTIF(K78,"x")=1,1,0)</f>
        <v>0</v>
      </c>
      <c r="O78" s="400">
        <f t="shared" ref="O78" si="18">IF((COUNTIF(F78:I78,"x")+COUNTIF(K78:L78,"x"))=1,1,0)</f>
        <v>0</v>
      </c>
      <c r="P78" s="400">
        <f t="shared" ref="P78" si="19">IF((IF(J78="x",1,0)+IF(L78="x",1,0))=1,1,0)</f>
        <v>0</v>
      </c>
      <c r="R78" s="115" t="s">
        <v>111</v>
      </c>
      <c r="S78" s="103"/>
      <c r="T78" s="103"/>
      <c r="U78" s="103"/>
      <c r="V78" s="103"/>
      <c r="W78" s="103"/>
      <c r="X78" s="103"/>
      <c r="Y78" s="103"/>
      <c r="Z78" s="103"/>
      <c r="AA78" s="103"/>
      <c r="AB78" s="385"/>
    </row>
    <row r="79" spans="1:28" x14ac:dyDescent="0.45">
      <c r="B79" t="str">
        <f t="shared" si="10"/>
        <v/>
      </c>
      <c r="C79" s="102"/>
      <c r="D79" s="103" t="str">
        <f>IFERROR(VLOOKUP($B79,#REF!,'Table 2a old'!D$5,FALSE),"")</f>
        <v/>
      </c>
      <c r="E79" s="103" t="str">
        <f>IFERROR(VLOOKUP($B79,#REF!,'Table 2a old'!E$5,FALSE),"")</f>
        <v/>
      </c>
      <c r="F79" s="103" t="str">
        <f>IFERROR(VLOOKUP($B79,#REF!,'Table 2a old'!F$5,FALSE),"")</f>
        <v/>
      </c>
      <c r="G79" s="103" t="str">
        <f>IFERROR(VLOOKUP($B79,#REF!,'Table 2a old'!G$5,FALSE),"")</f>
        <v/>
      </c>
      <c r="H79" s="103" t="str">
        <f>IFERROR(VLOOKUP($B79,#REF!,'Table 2a old'!H$5,FALSE),"")</f>
        <v/>
      </c>
      <c r="I79" s="103" t="str">
        <f>IFERROR(VLOOKUP($B79,#REF!,'Table 2a old'!I$5,FALSE),"")</f>
        <v/>
      </c>
      <c r="J79" s="103" t="str">
        <f>IFERROR(VLOOKUP($B79,#REF!,'Table 2a old'!J$5,FALSE),"")</f>
        <v/>
      </c>
      <c r="K79" s="103" t="str">
        <f>IFERROR(VLOOKUP($B79,#REF!,'Table 2a old'!K$5,FALSE),"")</f>
        <v/>
      </c>
      <c r="L79" s="103" t="str">
        <f>IFERROR(VLOOKUP($B79,#REF!,'Table 2a old'!L$5,FALSE),"")</f>
        <v/>
      </c>
      <c r="M79" s="104" t="str">
        <f>IFERROR(VLOOKUP($B79,#REF!,'Table 2a old'!M$5,FALSE),"")</f>
        <v/>
      </c>
      <c r="R79" s="102"/>
      <c r="S79" s="103"/>
      <c r="T79" s="103"/>
      <c r="U79" s="103"/>
      <c r="V79" s="103"/>
      <c r="W79" s="103"/>
      <c r="X79" s="103"/>
      <c r="Y79" s="103"/>
      <c r="Z79" s="103"/>
      <c r="AA79" s="103"/>
      <c r="AB79" s="385"/>
    </row>
    <row r="80" spans="1:28" x14ac:dyDescent="0.45">
      <c r="A80" t="s">
        <v>392</v>
      </c>
      <c r="B80" t="str">
        <f t="shared" si="10"/>
        <v>ALL99_All subjects</v>
      </c>
      <c r="C80" s="116" t="s">
        <v>112</v>
      </c>
      <c r="D80" s="103" t="str">
        <f>IFERROR(VLOOKUP($B80,#REF!,'Table 2a old'!D$5,FALSE),"")</f>
        <v/>
      </c>
      <c r="E80" s="103" t="str">
        <f>IFERROR(VLOOKUP($B80,#REF!,'Table 2a old'!E$5,FALSE),"")</f>
        <v/>
      </c>
      <c r="F80" s="103" t="str">
        <f>IFERROR(VLOOKUP($B80,#REF!,'Table 2a old'!F$5,FALSE),"")</f>
        <v/>
      </c>
      <c r="G80" s="103" t="str">
        <f>IFERROR(VLOOKUP($B80,#REF!,'Table 2a old'!G$5,FALSE),"")</f>
        <v/>
      </c>
      <c r="H80" s="103" t="str">
        <f>IFERROR(VLOOKUP($B80,#REF!,'Table 2a old'!H$5,FALSE),"")</f>
        <v/>
      </c>
      <c r="I80" s="103" t="str">
        <f>IFERROR(VLOOKUP($B80,#REF!,'Table 2a old'!I$5,FALSE),"")</f>
        <v/>
      </c>
      <c r="J80" s="103" t="str">
        <f>IFERROR(VLOOKUP($B80,#REF!,'Table 2a old'!J$5,FALSE),"")</f>
        <v/>
      </c>
      <c r="K80" s="103" t="str">
        <f>IFERROR(VLOOKUP($B80,#REF!,'Table 2a old'!K$5,FALSE),"")</f>
        <v/>
      </c>
      <c r="L80" s="103" t="str">
        <f>IFERROR(VLOOKUP($B80,#REF!,'Table 2a old'!L$5,FALSE),"")</f>
        <v/>
      </c>
      <c r="M80" s="104" t="str">
        <f>IFERROR(VLOOKUP($B80,#REF!,'Table 2a old'!M$5,FALSE),"")</f>
        <v/>
      </c>
      <c r="R80" s="116" t="s">
        <v>112</v>
      </c>
      <c r="S80" s="103"/>
      <c r="T80" s="103"/>
      <c r="U80" s="103"/>
      <c r="V80" s="103"/>
      <c r="W80" s="103"/>
      <c r="X80" s="103"/>
      <c r="Y80" s="103"/>
      <c r="Z80" s="103"/>
      <c r="AA80" s="103"/>
      <c r="AB80" s="385"/>
    </row>
    <row r="81" spans="3:28" x14ac:dyDescent="0.45">
      <c r="C81" s="117"/>
      <c r="D81" s="118"/>
      <c r="E81" s="118"/>
      <c r="F81" s="118"/>
      <c r="G81" s="118"/>
      <c r="H81" s="118"/>
      <c r="I81" s="118"/>
      <c r="J81" s="118"/>
      <c r="K81" s="118"/>
      <c r="L81" s="118"/>
      <c r="M81" s="119"/>
      <c r="R81" s="117"/>
      <c r="S81" s="118"/>
      <c r="T81" s="118"/>
      <c r="U81" s="118"/>
      <c r="V81" s="118"/>
      <c r="W81" s="118"/>
      <c r="X81" s="118"/>
      <c r="Y81" s="118"/>
      <c r="Z81" s="118"/>
      <c r="AA81" s="118"/>
      <c r="AB81" s="119"/>
    </row>
    <row r="82" spans="3:28" ht="12.95" customHeight="1" x14ac:dyDescent="0.45">
      <c r="C82" s="120"/>
      <c r="D82" s="121"/>
      <c r="E82" s="120"/>
      <c r="F82" s="120"/>
      <c r="G82" s="120"/>
      <c r="H82" s="120"/>
      <c r="I82" s="120"/>
      <c r="J82" s="120"/>
      <c r="K82" s="122"/>
      <c r="L82" s="123"/>
      <c r="M82" s="10" t="s">
        <v>480</v>
      </c>
    </row>
    <row r="83" spans="3:28" ht="12.95" customHeight="1" x14ac:dyDescent="0.45">
      <c r="C83" s="120"/>
      <c r="D83" s="121"/>
      <c r="E83" s="120"/>
      <c r="F83" s="120"/>
      <c r="G83" s="120"/>
      <c r="H83" s="120"/>
      <c r="I83" s="120"/>
      <c r="J83" s="120"/>
      <c r="K83" s="122"/>
      <c r="L83" s="123"/>
      <c r="M83" s="16"/>
    </row>
    <row r="84" spans="3:28" ht="12.95" customHeight="1" x14ac:dyDescent="0.45">
      <c r="C84" s="44" t="s">
        <v>117</v>
      </c>
      <c r="D84" s="124"/>
      <c r="E84" s="44"/>
      <c r="F84" s="44"/>
      <c r="G84" s="44"/>
      <c r="H84" s="44"/>
      <c r="I84" s="44"/>
      <c r="J84" s="44"/>
      <c r="K84" s="125"/>
      <c r="L84" s="126"/>
      <c r="M84" s="16"/>
    </row>
    <row r="85" spans="3:28" ht="12.95" customHeight="1" x14ac:dyDescent="0.45">
      <c r="C85" s="127" t="s">
        <v>523</v>
      </c>
      <c r="D85" s="124"/>
      <c r="E85" s="44"/>
      <c r="F85" s="44"/>
      <c r="G85" s="44"/>
      <c r="H85" s="44"/>
      <c r="I85" s="44"/>
      <c r="J85" s="44"/>
      <c r="K85" s="125"/>
      <c r="L85" s="126"/>
      <c r="M85" s="16"/>
    </row>
    <row r="86" spans="3:28" ht="12.95" customHeight="1" x14ac:dyDescent="0.45">
      <c r="C86" s="128" t="s">
        <v>113</v>
      </c>
      <c r="D86" s="129"/>
      <c r="E86" s="129"/>
      <c r="F86" s="128"/>
      <c r="G86" s="128"/>
      <c r="H86" s="128"/>
      <c r="I86" s="128"/>
      <c r="J86" s="128"/>
      <c r="K86" s="130"/>
      <c r="L86" s="16"/>
      <c r="M86" s="16"/>
    </row>
    <row r="87" spans="3:28" ht="12.95" customHeight="1" x14ac:dyDescent="0.45">
      <c r="C87" s="128" t="s">
        <v>114</v>
      </c>
      <c r="D87" s="131"/>
      <c r="E87" s="128"/>
      <c r="F87" s="128" t="s">
        <v>30</v>
      </c>
      <c r="G87" s="128"/>
      <c r="H87" s="128"/>
      <c r="I87" s="128"/>
      <c r="J87" s="128"/>
      <c r="K87" s="130"/>
      <c r="L87" s="16"/>
      <c r="M87" s="16"/>
    </row>
    <row r="88" spans="3:28" ht="12.95" customHeight="1" x14ac:dyDescent="0.45">
      <c r="C88" s="132" t="s">
        <v>513</v>
      </c>
      <c r="D88" s="128"/>
      <c r="E88" s="128"/>
      <c r="F88" s="128"/>
      <c r="G88" s="128"/>
      <c r="H88" s="128"/>
      <c r="I88" s="128"/>
      <c r="J88" s="128"/>
      <c r="K88" s="130"/>
      <c r="L88" s="16"/>
      <c r="M88" s="16"/>
    </row>
    <row r="89" spans="3:28" ht="12.95" customHeight="1" x14ac:dyDescent="0.45">
      <c r="C89" s="1019" t="s">
        <v>115</v>
      </c>
      <c r="D89" s="1019"/>
      <c r="E89" s="1019"/>
      <c r="F89" s="1019"/>
      <c r="G89" s="1019"/>
      <c r="H89" s="1019"/>
      <c r="I89" s="1019"/>
      <c r="J89" s="1019"/>
      <c r="K89" s="1019"/>
      <c r="L89" s="133"/>
      <c r="M89" s="16"/>
    </row>
    <row r="90" spans="3:28" ht="12.95" customHeight="1" x14ac:dyDescent="0.45">
      <c r="C90" s="134"/>
      <c r="D90" s="134"/>
      <c r="E90" s="134"/>
      <c r="F90" s="134"/>
      <c r="G90" s="134"/>
      <c r="H90" s="134"/>
      <c r="I90" s="134"/>
      <c r="J90" s="134"/>
      <c r="K90" s="134"/>
      <c r="L90" s="133"/>
      <c r="M90" s="16"/>
    </row>
    <row r="91" spans="3:28" ht="12.95" customHeight="1" x14ac:dyDescent="0.45">
      <c r="C91" s="128" t="s">
        <v>23</v>
      </c>
      <c r="D91" s="134"/>
      <c r="E91" s="134"/>
      <c r="F91" s="134"/>
      <c r="G91" s="134"/>
      <c r="H91" s="134"/>
      <c r="I91" s="134"/>
      <c r="J91" s="134"/>
      <c r="K91" s="134"/>
      <c r="L91" s="133"/>
      <c r="M91" s="16"/>
    </row>
    <row r="92" spans="3:28" ht="12.95" customHeight="1" x14ac:dyDescent="0.45">
      <c r="C92" s="135" t="s">
        <v>524</v>
      </c>
      <c r="D92" s="128"/>
      <c r="E92" s="128"/>
      <c r="F92" s="128"/>
      <c r="G92" s="128"/>
      <c r="H92" s="128"/>
      <c r="I92" s="128"/>
      <c r="J92" s="128"/>
      <c r="K92" s="128"/>
      <c r="L92" s="133"/>
      <c r="M92" s="16"/>
    </row>
    <row r="93" spans="3:28" ht="12.95" customHeight="1" x14ac:dyDescent="0.45">
      <c r="C93" s="127" t="s">
        <v>116</v>
      </c>
      <c r="D93" s="128"/>
      <c r="E93" s="128"/>
      <c r="F93" s="128"/>
      <c r="G93" s="128"/>
      <c r="H93" s="128"/>
      <c r="I93" s="128"/>
      <c r="J93" s="128"/>
      <c r="K93" s="128"/>
      <c r="L93" s="133"/>
      <c r="M93" s="16"/>
    </row>
    <row r="94" spans="3:28" ht="27.75" customHeight="1" x14ac:dyDescent="0.45">
      <c r="C94" s="1024" t="s">
        <v>487</v>
      </c>
      <c r="D94" s="1025"/>
      <c r="E94" s="1025"/>
      <c r="F94" s="1025"/>
      <c r="G94" s="1025"/>
      <c r="H94" s="1025"/>
      <c r="I94" s="1025"/>
      <c r="J94" s="1025"/>
      <c r="K94" s="1025"/>
      <c r="L94" s="1025"/>
      <c r="M94" s="1025"/>
    </row>
    <row r="95" spans="3:28" ht="12.95" customHeight="1" x14ac:dyDescent="0.45">
      <c r="C95" s="136"/>
      <c r="D95" s="127"/>
      <c r="E95" s="127"/>
      <c r="F95" s="127"/>
      <c r="G95" s="127"/>
      <c r="H95" s="127"/>
      <c r="I95" s="127"/>
      <c r="J95" s="127"/>
      <c r="K95" s="127"/>
      <c r="L95" s="137"/>
      <c r="M95" s="16"/>
    </row>
    <row r="96" spans="3:28" ht="12.95" customHeight="1" x14ac:dyDescent="0.45">
      <c r="C96" s="18"/>
      <c r="D96" s="18"/>
      <c r="E96" s="18"/>
      <c r="F96" s="18"/>
      <c r="G96" s="18"/>
      <c r="H96" s="18"/>
      <c r="I96" s="18"/>
      <c r="J96" s="18"/>
      <c r="K96" s="18"/>
      <c r="L96" s="18"/>
      <c r="M96" s="18"/>
    </row>
    <row r="97" spans="3:13" ht="12.95" customHeight="1" x14ac:dyDescent="0.45">
      <c r="C97" s="18"/>
      <c r="D97" s="18"/>
      <c r="E97" s="18"/>
      <c r="F97" s="18"/>
      <c r="G97" s="18"/>
      <c r="H97" s="18"/>
      <c r="I97" s="18"/>
      <c r="J97" s="18"/>
      <c r="K97" s="18"/>
      <c r="L97" s="18"/>
      <c r="M97" s="18"/>
    </row>
    <row r="98" spans="3:13" ht="12.95" customHeight="1" x14ac:dyDescent="0.45">
      <c r="C98" s="18"/>
      <c r="D98" s="18"/>
      <c r="E98" s="18"/>
      <c r="F98" s="18"/>
      <c r="G98" s="18"/>
      <c r="H98" s="18"/>
      <c r="I98" s="18"/>
      <c r="J98" s="18"/>
      <c r="K98" s="18"/>
      <c r="L98" s="18"/>
      <c r="M98" s="18"/>
    </row>
    <row r="99" spans="3:13" ht="12.95" customHeight="1" x14ac:dyDescent="0.45">
      <c r="C99" s="18"/>
      <c r="D99" s="18"/>
      <c r="E99" s="18"/>
      <c r="F99" s="18"/>
      <c r="G99" s="18"/>
      <c r="H99" s="18"/>
      <c r="I99" s="18"/>
      <c r="J99" s="18"/>
      <c r="K99" s="18"/>
      <c r="L99" s="18"/>
      <c r="M99" s="18"/>
    </row>
    <row r="100" spans="3:13" ht="12.95" customHeight="1" x14ac:dyDescent="0.45">
      <c r="C100" s="18"/>
      <c r="D100" s="18"/>
      <c r="E100" s="18"/>
      <c r="F100" s="18"/>
      <c r="G100" s="18"/>
      <c r="H100" s="18"/>
      <c r="I100" s="18"/>
      <c r="J100" s="18"/>
      <c r="K100" s="18"/>
      <c r="L100" s="18"/>
      <c r="M100" s="18"/>
    </row>
    <row r="101" spans="3:13" ht="12.95" customHeight="1" x14ac:dyDescent="0.45">
      <c r="C101" s="18"/>
      <c r="D101" s="18"/>
      <c r="E101" s="18"/>
      <c r="F101" s="18"/>
      <c r="G101" s="18"/>
      <c r="H101" s="18"/>
      <c r="I101" s="18"/>
      <c r="J101" s="18"/>
      <c r="K101" s="18"/>
      <c r="L101" s="18"/>
      <c r="M101" s="18"/>
    </row>
    <row r="102" spans="3:13" ht="12.95" customHeight="1" x14ac:dyDescent="0.45">
      <c r="C102" s="18"/>
      <c r="D102" s="18"/>
      <c r="E102" s="18"/>
      <c r="F102" s="18"/>
      <c r="G102" s="18"/>
      <c r="H102" s="18"/>
      <c r="I102" s="18"/>
      <c r="J102" s="18"/>
      <c r="K102" s="18"/>
      <c r="L102" s="18"/>
      <c r="M102" s="18"/>
    </row>
  </sheetData>
  <mergeCells count="8">
    <mergeCell ref="C94:M94"/>
    <mergeCell ref="C89:K89"/>
    <mergeCell ref="Q5:Q6"/>
    <mergeCell ref="S6:AA6"/>
    <mergeCell ref="AB6:AB7"/>
    <mergeCell ref="L3:M3"/>
    <mergeCell ref="D6:L6"/>
    <mergeCell ref="M6:M7"/>
  </mergeCells>
  <conditionalFormatting sqref="O78">
    <cfRule type="cellIs" dxfId="118" priority="1" operator="equal">
      <formula>1</formula>
    </cfRule>
  </conditionalFormatting>
  <conditionalFormatting sqref="N9:N68">
    <cfRule type="cellIs" dxfId="117" priority="25" operator="equal">
      <formula>1</formula>
    </cfRule>
  </conditionalFormatting>
  <conditionalFormatting sqref="N9:N68">
    <cfRule type="cellIs" dxfId="116" priority="24" operator="equal">
      <formula>1</formula>
    </cfRule>
  </conditionalFormatting>
  <conditionalFormatting sqref="Q9">
    <cfRule type="cellIs" dxfId="115" priority="23" operator="equal">
      <formula>1</formula>
    </cfRule>
  </conditionalFormatting>
  <conditionalFormatting sqref="P9:P68">
    <cfRule type="cellIs" dxfId="114" priority="22" operator="equal">
      <formula>1</formula>
    </cfRule>
  </conditionalFormatting>
  <conditionalFormatting sqref="O9:O68">
    <cfRule type="cellIs" dxfId="113" priority="21" operator="equal">
      <formula>1</formula>
    </cfRule>
  </conditionalFormatting>
  <conditionalFormatting sqref="N70">
    <cfRule type="cellIs" dxfId="112" priority="20" operator="equal">
      <formula>1</formula>
    </cfRule>
  </conditionalFormatting>
  <conditionalFormatting sqref="N70">
    <cfRule type="cellIs" dxfId="111" priority="19" operator="equal">
      <formula>1</formula>
    </cfRule>
  </conditionalFormatting>
  <conditionalFormatting sqref="P70">
    <cfRule type="cellIs" dxfId="110" priority="18" operator="equal">
      <formula>1</formula>
    </cfRule>
  </conditionalFormatting>
  <conditionalFormatting sqref="O70">
    <cfRule type="cellIs" dxfId="109" priority="17" operator="equal">
      <formula>1</formula>
    </cfRule>
  </conditionalFormatting>
  <conditionalFormatting sqref="N72">
    <cfRule type="cellIs" dxfId="108" priority="16" operator="equal">
      <formula>1</formula>
    </cfRule>
  </conditionalFormatting>
  <conditionalFormatting sqref="N72">
    <cfRule type="cellIs" dxfId="107" priority="15" operator="equal">
      <formula>1</formula>
    </cfRule>
  </conditionalFormatting>
  <conditionalFormatting sqref="P72">
    <cfRule type="cellIs" dxfId="106" priority="14" operator="equal">
      <formula>1</formula>
    </cfRule>
  </conditionalFormatting>
  <conditionalFormatting sqref="O72">
    <cfRule type="cellIs" dxfId="105" priority="13" operator="equal">
      <formula>1</formula>
    </cfRule>
  </conditionalFormatting>
  <conditionalFormatting sqref="N74">
    <cfRule type="cellIs" dxfId="104" priority="12" operator="equal">
      <formula>1</formula>
    </cfRule>
  </conditionalFormatting>
  <conditionalFormatting sqref="N74">
    <cfRule type="cellIs" dxfId="103" priority="11" operator="equal">
      <formula>1</formula>
    </cfRule>
  </conditionalFormatting>
  <conditionalFormatting sqref="P74">
    <cfRule type="cellIs" dxfId="102" priority="10" operator="equal">
      <formula>1</formula>
    </cfRule>
  </conditionalFormatting>
  <conditionalFormatting sqref="O74">
    <cfRule type="cellIs" dxfId="101" priority="9" operator="equal">
      <formula>1</formula>
    </cfRule>
  </conditionalFormatting>
  <conditionalFormatting sqref="N76">
    <cfRule type="cellIs" dxfId="100" priority="8" operator="equal">
      <formula>1</formula>
    </cfRule>
  </conditionalFormatting>
  <conditionalFormatting sqref="N76">
    <cfRule type="cellIs" dxfId="99" priority="7" operator="equal">
      <formula>1</formula>
    </cfRule>
  </conditionalFormatting>
  <conditionalFormatting sqref="P76">
    <cfRule type="cellIs" dxfId="98" priority="6" operator="equal">
      <formula>1</formula>
    </cfRule>
  </conditionalFormatting>
  <conditionalFormatting sqref="O76">
    <cfRule type="cellIs" dxfId="97" priority="5" operator="equal">
      <formula>1</formula>
    </cfRule>
  </conditionalFormatting>
  <conditionalFormatting sqref="N78">
    <cfRule type="cellIs" dxfId="96" priority="4" operator="equal">
      <formula>1</formula>
    </cfRule>
  </conditionalFormatting>
  <conditionalFormatting sqref="N78">
    <cfRule type="cellIs" dxfId="95" priority="3" operator="equal">
      <formula>1</formula>
    </cfRule>
  </conditionalFormatting>
  <conditionalFormatting sqref="P78">
    <cfRule type="cellIs" dxfId="94" priority="2" operator="equal">
      <formula>1</formula>
    </cfRule>
  </conditionalFormatting>
  <hyperlinks>
    <hyperlink ref="C89:K89" location="'List of A and AS Level subjects'!A1" display="*For a full list of subjects included in the subject groupings in this table, see 'List of A and AS Level subjects'"/>
    <hyperlink ref="C88" r:id="rId1" display="5. Facilitating A level subjects are: biology, chemistry, physics, Maths, further Maths, geography, history, English literature, modern and classical languages. For full list of facilitating subjects, see 'technical guide'"/>
    <hyperlink ref="C94" r:id="rId2" display="Where qualifications taken by a student are in the same subject area and similar in content, ‘discounting’ rules have been applied to avoid double counting qualifications. More information can be found in  'technical guide' document."/>
    <hyperlink ref="C1" location="Contents!A1" display="Return to contents"/>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Q102"/>
  <sheetViews>
    <sheetView showGridLines="0" topLeftCell="A70" zoomScaleNormal="100" workbookViewId="0">
      <selection activeCell="N3" sqref="N3:R80"/>
    </sheetView>
  </sheetViews>
  <sheetFormatPr defaultRowHeight="14.25" x14ac:dyDescent="0.45"/>
  <cols>
    <col min="1" max="2" width="16.3984375" customWidth="1"/>
    <col min="3" max="3" width="26.265625" style="31" customWidth="1"/>
    <col min="4" max="12" width="9.1328125" style="31"/>
    <col min="13" max="13" width="9.59765625" style="31" customWidth="1"/>
  </cols>
  <sheetData>
    <row r="1" spans="1:17" x14ac:dyDescent="0.45">
      <c r="C1" s="451" t="s">
        <v>488</v>
      </c>
    </row>
    <row r="2" spans="1:17" x14ac:dyDescent="0.45">
      <c r="C2" s="143" t="s">
        <v>515</v>
      </c>
      <c r="D2" s="88"/>
      <c r="E2" s="88"/>
      <c r="F2" s="88"/>
      <c r="G2" s="88"/>
      <c r="H2" s="89"/>
      <c r="I2" s="89"/>
      <c r="J2" s="89"/>
      <c r="K2" s="89"/>
      <c r="L2" s="89"/>
      <c r="M2" s="88"/>
    </row>
    <row r="3" spans="1:17" x14ac:dyDescent="0.45">
      <c r="C3" s="142" t="s">
        <v>479</v>
      </c>
      <c r="D3" s="90"/>
      <c r="E3" s="90"/>
      <c r="F3" s="90"/>
      <c r="G3" s="90"/>
      <c r="H3" s="383"/>
      <c r="I3" s="383"/>
      <c r="J3" s="383"/>
      <c r="K3" s="383"/>
      <c r="L3" s="1035"/>
      <c r="M3" s="1035"/>
      <c r="N3" s="395" t="s">
        <v>462</v>
      </c>
      <c r="O3" s="395"/>
      <c r="P3" s="395"/>
      <c r="Q3" s="395"/>
    </row>
    <row r="4" spans="1:17" x14ac:dyDescent="0.45">
      <c r="C4" s="384" t="s">
        <v>0</v>
      </c>
      <c r="D4" s="93"/>
      <c r="E4" s="90"/>
      <c r="F4" s="90"/>
      <c r="G4" s="94"/>
      <c r="H4" s="383"/>
      <c r="I4" s="383"/>
      <c r="J4" s="383"/>
      <c r="K4" s="95"/>
      <c r="L4" s="383"/>
      <c r="M4" s="96"/>
      <c r="N4" s="396"/>
      <c r="O4" s="396"/>
      <c r="P4" s="396"/>
      <c r="Q4" s="396"/>
    </row>
    <row r="5" spans="1:17" x14ac:dyDescent="0.45">
      <c r="C5" s="97" t="s">
        <v>310</v>
      </c>
      <c r="D5" s="98"/>
      <c r="E5" s="98"/>
      <c r="F5" s="98"/>
      <c r="G5" s="383"/>
      <c r="H5" s="383"/>
      <c r="I5" s="383"/>
      <c r="J5" s="383"/>
      <c r="K5" s="95"/>
      <c r="L5" s="98"/>
      <c r="M5" s="96"/>
      <c r="N5" s="396" t="s">
        <v>463</v>
      </c>
      <c r="O5" s="396"/>
      <c r="P5" s="396"/>
      <c r="Q5" s="1031"/>
    </row>
    <row r="6" spans="1:17" ht="14.45" customHeight="1" x14ac:dyDescent="0.45">
      <c r="C6" s="139"/>
      <c r="D6" s="1032" t="s">
        <v>48</v>
      </c>
      <c r="E6" s="1032"/>
      <c r="F6" s="1032"/>
      <c r="G6" s="1032"/>
      <c r="H6" s="1032"/>
      <c r="I6" s="1032"/>
      <c r="J6" s="1032"/>
      <c r="K6" s="1032"/>
      <c r="L6" s="1032"/>
      <c r="M6" s="1033" t="s">
        <v>49</v>
      </c>
      <c r="N6" s="396"/>
      <c r="O6" s="396"/>
      <c r="P6" s="396"/>
      <c r="Q6" s="1031"/>
    </row>
    <row r="7" spans="1:17" x14ac:dyDescent="0.45">
      <c r="C7" s="141" t="s">
        <v>47</v>
      </c>
      <c r="D7" s="99" t="s">
        <v>50</v>
      </c>
      <c r="E7" s="99" t="s">
        <v>51</v>
      </c>
      <c r="F7" s="99" t="s">
        <v>52</v>
      </c>
      <c r="G7" s="99" t="s">
        <v>53</v>
      </c>
      <c r="H7" s="99" t="s">
        <v>54</v>
      </c>
      <c r="I7" s="99" t="s">
        <v>55</v>
      </c>
      <c r="J7" s="100" t="s">
        <v>56</v>
      </c>
      <c r="K7" s="101" t="s">
        <v>57</v>
      </c>
      <c r="L7" s="101" t="s">
        <v>58</v>
      </c>
      <c r="M7" s="1034"/>
      <c r="N7" s="397" t="s">
        <v>57</v>
      </c>
      <c r="O7" s="397" t="s">
        <v>58</v>
      </c>
      <c r="P7" s="397" t="s">
        <v>464</v>
      </c>
      <c r="Q7" s="398" t="s">
        <v>49</v>
      </c>
    </row>
    <row r="8" spans="1:17" x14ac:dyDescent="0.45">
      <c r="C8" s="29"/>
      <c r="D8" s="29"/>
      <c r="E8" s="29"/>
      <c r="F8" s="29"/>
      <c r="G8" s="29"/>
      <c r="H8" s="29"/>
      <c r="I8" s="29"/>
      <c r="J8" s="29"/>
      <c r="K8" s="29"/>
      <c r="L8" s="29"/>
      <c r="M8" s="29"/>
    </row>
    <row r="9" spans="1:17" x14ac:dyDescent="0.45">
      <c r="A9" t="s">
        <v>338</v>
      </c>
      <c r="B9" t="str">
        <f>IF(A9&lt;&gt;"",CONCATENATE($C$5,A9),"")</f>
        <v>F01_0_Biological Sciences</v>
      </c>
      <c r="C9" s="102" t="s">
        <v>59</v>
      </c>
      <c r="D9" s="103" t="str">
        <f>IFERROR(VLOOKUP($B9,#REF!,'Table 2a old'!D$5,FALSE),"")</f>
        <v/>
      </c>
      <c r="E9" s="103" t="str">
        <f>IFERROR(VLOOKUP($B9,#REF!,'Table 2a old'!E$5,FALSE),"")</f>
        <v/>
      </c>
      <c r="F9" s="103" t="str">
        <f>IFERROR(VLOOKUP($B9,#REF!,'Table 2a old'!F$5,FALSE),"")</f>
        <v/>
      </c>
      <c r="G9" s="103" t="str">
        <f>IFERROR(VLOOKUP($B9,#REF!,'Table 2a old'!G$5,FALSE),"")</f>
        <v/>
      </c>
      <c r="H9" s="103" t="str">
        <f>IFERROR(VLOOKUP($B9,#REF!,'Table 2a old'!H$5,FALSE),"")</f>
        <v/>
      </c>
      <c r="I9" s="103" t="str">
        <f>IFERROR(VLOOKUP($B9,#REF!,'Table 2a old'!I$5,FALSE),"")</f>
        <v/>
      </c>
      <c r="J9" s="103" t="str">
        <f>IFERROR(VLOOKUP($B9,#REF!,'Table 2a old'!J$5,FALSE),"")</f>
        <v/>
      </c>
      <c r="K9" s="103" t="str">
        <f>IFERROR(VLOOKUP($B9,#REF!,'Table 2a old'!K$5,FALSE),"")</f>
        <v/>
      </c>
      <c r="L9" s="103" t="str">
        <f>IFERROR(VLOOKUP($B9,#REF!,'Table 2a old'!L$5,FALSE),"")</f>
        <v/>
      </c>
      <c r="M9" s="104" t="str">
        <f>IFERROR(VLOOKUP($B9,#REF!,'Table 2a old'!M$5,FALSE),"")</f>
        <v/>
      </c>
      <c r="N9" s="399">
        <f>IF(COUNTIF(D9:E9,"x")+COUNTIF(K9,"x")=1,1,0)</f>
        <v>0</v>
      </c>
      <c r="O9" s="400">
        <f>IF((COUNTIF(F9:I9,"x")+COUNTIF(K9:L9,"x"))=1,1,0)</f>
        <v>0</v>
      </c>
      <c r="P9" s="400">
        <f>IF((IF(J9="x",1,0)+IF(L9="x",1,0))=1,1,0)</f>
        <v>0</v>
      </c>
      <c r="Q9" s="400">
        <f>IF(COUNTIF(M9:M66,"x")=1,1,0)</f>
        <v>0</v>
      </c>
    </row>
    <row r="10" spans="1:17" x14ac:dyDescent="0.45">
      <c r="A10" t="s">
        <v>339</v>
      </c>
      <c r="B10" t="str">
        <f t="shared" ref="B10:B73" si="0">IF(A10&lt;&gt;"",CONCATENATE($C$5,A10),"")</f>
        <v>F02_Chemistry</v>
      </c>
      <c r="C10" s="102" t="s">
        <v>60</v>
      </c>
      <c r="D10" s="103" t="str">
        <f>IFERROR(VLOOKUP($B10,#REF!,'Table 2a old'!D$5,FALSE),"")</f>
        <v/>
      </c>
      <c r="E10" s="103" t="str">
        <f>IFERROR(VLOOKUP($B10,#REF!,'Table 2a old'!E$5,FALSE),"")</f>
        <v/>
      </c>
      <c r="F10" s="103" t="str">
        <f>IFERROR(VLOOKUP($B10,#REF!,'Table 2a old'!F$5,FALSE),"")</f>
        <v/>
      </c>
      <c r="G10" s="103" t="str">
        <f>IFERROR(VLOOKUP($B10,#REF!,'Table 2a old'!G$5,FALSE),"")</f>
        <v/>
      </c>
      <c r="H10" s="103" t="str">
        <f>IFERROR(VLOOKUP($B10,#REF!,'Table 2a old'!H$5,FALSE),"")</f>
        <v/>
      </c>
      <c r="I10" s="103" t="str">
        <f>IFERROR(VLOOKUP($B10,#REF!,'Table 2a old'!I$5,FALSE),"")</f>
        <v/>
      </c>
      <c r="J10" s="103" t="str">
        <f>IFERROR(VLOOKUP($B10,#REF!,'Table 2a old'!J$5,FALSE),"")</f>
        <v/>
      </c>
      <c r="K10" s="103" t="str">
        <f>IFERROR(VLOOKUP($B10,#REF!,'Table 2a old'!K$5,FALSE),"")</f>
        <v/>
      </c>
      <c r="L10" s="103" t="str">
        <f>IFERROR(VLOOKUP($B10,#REF!,'Table 2a old'!L$5,FALSE),"")</f>
        <v/>
      </c>
      <c r="M10" s="104" t="str">
        <f>IFERROR(VLOOKUP($B10,#REF!,'Table 2a old'!M$5,FALSE),"")</f>
        <v/>
      </c>
      <c r="N10" s="399">
        <f t="shared" ref="N10:N68" si="1">IF(COUNTIF(D10:E10,"x")+COUNTIF(K10,"x")=1,1,0)</f>
        <v>0</v>
      </c>
      <c r="O10" s="400">
        <f t="shared" ref="O10:O68" si="2">IF((COUNTIF(F10:I10,"x")+COUNTIF(K10:L10,"x"))=1,1,0)</f>
        <v>0</v>
      </c>
      <c r="P10" s="400">
        <f t="shared" ref="P10:P68" si="3">IF((IF(J10="x",1,0)+IF(L10="x",1,0))=1,1,0)</f>
        <v>0</v>
      </c>
      <c r="Q10" s="401"/>
    </row>
    <row r="11" spans="1:17" x14ac:dyDescent="0.45">
      <c r="A11" t="s">
        <v>340</v>
      </c>
      <c r="B11" t="str">
        <f t="shared" si="0"/>
        <v>F03_Physics</v>
      </c>
      <c r="C11" s="102" t="s">
        <v>61</v>
      </c>
      <c r="D11" s="103" t="str">
        <f>IFERROR(VLOOKUP($B11,#REF!,'Table 2a old'!D$5,FALSE),"")</f>
        <v/>
      </c>
      <c r="E11" s="103" t="str">
        <f>IFERROR(VLOOKUP($B11,#REF!,'Table 2a old'!E$5,FALSE),"")</f>
        <v/>
      </c>
      <c r="F11" s="103" t="str">
        <f>IFERROR(VLOOKUP($B11,#REF!,'Table 2a old'!F$5,FALSE),"")</f>
        <v/>
      </c>
      <c r="G11" s="103" t="str">
        <f>IFERROR(VLOOKUP($B11,#REF!,'Table 2a old'!G$5,FALSE),"")</f>
        <v/>
      </c>
      <c r="H11" s="103" t="str">
        <f>IFERROR(VLOOKUP($B11,#REF!,'Table 2a old'!H$5,FALSE),"")</f>
        <v/>
      </c>
      <c r="I11" s="103" t="str">
        <f>IFERROR(VLOOKUP($B11,#REF!,'Table 2a old'!I$5,FALSE),"")</f>
        <v/>
      </c>
      <c r="J11" s="103" t="str">
        <f>IFERROR(VLOOKUP($B11,#REF!,'Table 2a old'!J$5,FALSE),"")</f>
        <v/>
      </c>
      <c r="K11" s="103" t="str">
        <f>IFERROR(VLOOKUP($B11,#REF!,'Table 2a old'!K$5,FALSE),"")</f>
        <v/>
      </c>
      <c r="L11" s="103" t="str">
        <f>IFERROR(VLOOKUP($B11,#REF!,'Table 2a old'!L$5,FALSE),"")</f>
        <v/>
      </c>
      <c r="M11" s="104" t="str">
        <f>IFERROR(VLOOKUP($B11,#REF!,'Table 2a old'!M$5,FALSE),"")</f>
        <v/>
      </c>
      <c r="N11" s="399">
        <f t="shared" si="1"/>
        <v>0</v>
      </c>
      <c r="O11" s="400">
        <f t="shared" si="2"/>
        <v>0</v>
      </c>
      <c r="P11" s="400">
        <f t="shared" si="3"/>
        <v>0</v>
      </c>
      <c r="Q11" s="401"/>
    </row>
    <row r="12" spans="1:17" x14ac:dyDescent="0.45">
      <c r="A12" t="s">
        <v>341</v>
      </c>
      <c r="B12" t="str">
        <f t="shared" si="0"/>
        <v>F04_Other_Sciences</v>
      </c>
      <c r="C12" s="102" t="s">
        <v>62</v>
      </c>
      <c r="D12" s="103" t="str">
        <f>IFERROR(VLOOKUP($B12,#REF!,'Table 2a old'!D$5,FALSE),"")</f>
        <v/>
      </c>
      <c r="E12" s="103" t="str">
        <f>IFERROR(VLOOKUP($B12,#REF!,'Table 2a old'!E$5,FALSE),"")</f>
        <v/>
      </c>
      <c r="F12" s="103" t="str">
        <f>IFERROR(VLOOKUP($B12,#REF!,'Table 2a old'!F$5,FALSE),"")</f>
        <v/>
      </c>
      <c r="G12" s="103" t="str">
        <f>IFERROR(VLOOKUP($B12,#REF!,'Table 2a old'!G$5,FALSE),"")</f>
        <v/>
      </c>
      <c r="H12" s="103" t="str">
        <f>IFERROR(VLOOKUP($B12,#REF!,'Table 2a old'!H$5,FALSE),"")</f>
        <v/>
      </c>
      <c r="I12" s="103" t="str">
        <f>IFERROR(VLOOKUP($B12,#REF!,'Table 2a old'!I$5,FALSE),"")</f>
        <v/>
      </c>
      <c r="J12" s="103" t="str">
        <f>IFERROR(VLOOKUP($B12,#REF!,'Table 2a old'!J$5,FALSE),"")</f>
        <v/>
      </c>
      <c r="K12" s="103" t="str">
        <f>IFERROR(VLOOKUP($B12,#REF!,'Table 2a old'!K$5,FALSE),"")</f>
        <v/>
      </c>
      <c r="L12" s="103" t="str">
        <f>IFERROR(VLOOKUP($B12,#REF!,'Table 2a old'!L$5,FALSE),"")</f>
        <v/>
      </c>
      <c r="M12" s="104" t="str">
        <f>IFERROR(VLOOKUP($B12,#REF!,'Table 2a old'!M$5,FALSE),"")</f>
        <v/>
      </c>
      <c r="N12" s="399">
        <f t="shared" si="1"/>
        <v>0</v>
      </c>
      <c r="O12" s="400">
        <f t="shared" si="2"/>
        <v>0</v>
      </c>
      <c r="P12" s="400">
        <f t="shared" si="3"/>
        <v>0</v>
      </c>
      <c r="Q12" s="401"/>
    </row>
    <row r="13" spans="1:17" x14ac:dyDescent="0.45">
      <c r="B13" t="str">
        <f t="shared" si="0"/>
        <v/>
      </c>
      <c r="C13" s="102"/>
      <c r="D13" s="103"/>
      <c r="E13" s="103"/>
      <c r="F13" s="103"/>
      <c r="G13" s="103"/>
      <c r="H13" s="103"/>
      <c r="I13" s="103"/>
      <c r="J13" s="103"/>
      <c r="K13" s="103"/>
      <c r="L13" s="103"/>
      <c r="M13" s="104"/>
      <c r="N13" s="399">
        <f t="shared" si="1"/>
        <v>0</v>
      </c>
      <c r="O13" s="400">
        <f t="shared" si="2"/>
        <v>0</v>
      </c>
      <c r="P13" s="400">
        <f t="shared" si="3"/>
        <v>0</v>
      </c>
      <c r="Q13" s="401"/>
    </row>
    <row r="14" spans="1:17" x14ac:dyDescent="0.45">
      <c r="A14" t="s">
        <v>342</v>
      </c>
      <c r="B14" t="str">
        <f t="shared" si="0"/>
        <v>F05_0_All_Maths</v>
      </c>
      <c r="C14" s="102" t="s">
        <v>63</v>
      </c>
      <c r="D14" s="103" t="str">
        <f>IFERROR(VLOOKUP($B14,#REF!,'Table 2a old'!D$5,FALSE),"")</f>
        <v/>
      </c>
      <c r="E14" s="103" t="str">
        <f>IFERROR(VLOOKUP($B14,#REF!,'Table 2a old'!E$5,FALSE),"")</f>
        <v/>
      </c>
      <c r="F14" s="103" t="str">
        <f>IFERROR(VLOOKUP($B14,#REF!,'Table 2a old'!F$5,FALSE),"")</f>
        <v/>
      </c>
      <c r="G14" s="103" t="str">
        <f>IFERROR(VLOOKUP($B14,#REF!,'Table 2a old'!G$5,FALSE),"")</f>
        <v/>
      </c>
      <c r="H14" s="103" t="str">
        <f>IFERROR(VLOOKUP($B14,#REF!,'Table 2a old'!H$5,FALSE),"")</f>
        <v/>
      </c>
      <c r="I14" s="103" t="str">
        <f>IFERROR(VLOOKUP($B14,#REF!,'Table 2a old'!I$5,FALSE),"")</f>
        <v/>
      </c>
      <c r="J14" s="103" t="str">
        <f>IFERROR(VLOOKUP($B14,#REF!,'Table 2a old'!J$5,FALSE),"")</f>
        <v/>
      </c>
      <c r="K14" s="103" t="str">
        <f>IFERROR(VLOOKUP($B14,#REF!,'Table 2a old'!K$5,FALSE),"")</f>
        <v/>
      </c>
      <c r="L14" s="103" t="str">
        <f>IFERROR(VLOOKUP($B14,#REF!,'Table 2a old'!L$5,FALSE),"")</f>
        <v/>
      </c>
      <c r="M14" s="104" t="str">
        <f>IFERROR(VLOOKUP($B14,#REF!,'Table 2a old'!M$5,FALSE),"")</f>
        <v/>
      </c>
      <c r="N14" s="399">
        <f t="shared" si="1"/>
        <v>0</v>
      </c>
      <c r="O14" s="400">
        <f t="shared" si="2"/>
        <v>0</v>
      </c>
      <c r="P14" s="400">
        <f t="shared" si="3"/>
        <v>0</v>
      </c>
      <c r="Q14" s="401"/>
    </row>
    <row r="15" spans="1:17" x14ac:dyDescent="0.45">
      <c r="B15" t="str">
        <f t="shared" si="0"/>
        <v/>
      </c>
      <c r="C15" s="105" t="s">
        <v>64</v>
      </c>
      <c r="D15" s="103"/>
      <c r="E15" s="103"/>
      <c r="F15" s="103"/>
      <c r="G15" s="103"/>
      <c r="H15" s="103"/>
      <c r="I15" s="103"/>
      <c r="J15" s="103"/>
      <c r="K15" s="103"/>
      <c r="L15" s="103"/>
      <c r="M15" s="104"/>
      <c r="N15" s="399">
        <f t="shared" si="1"/>
        <v>0</v>
      </c>
      <c r="O15" s="400">
        <f t="shared" si="2"/>
        <v>0</v>
      </c>
      <c r="P15" s="400">
        <f t="shared" si="3"/>
        <v>0</v>
      </c>
      <c r="Q15" s="401"/>
    </row>
    <row r="16" spans="1:17" x14ac:dyDescent="0.45">
      <c r="A16" t="s">
        <v>343</v>
      </c>
      <c r="B16" t="str">
        <f t="shared" si="0"/>
        <v>F05_1_Mathematics</v>
      </c>
      <c r="C16" s="105" t="s">
        <v>65</v>
      </c>
      <c r="D16" s="103" t="str">
        <f>IFERROR(VLOOKUP($B16,#REF!,'Table 2a old'!D$5,FALSE),"")</f>
        <v/>
      </c>
      <c r="E16" s="103" t="str">
        <f>IFERROR(VLOOKUP($B16,#REF!,'Table 2a old'!E$5,FALSE),"")</f>
        <v/>
      </c>
      <c r="F16" s="103" t="str">
        <f>IFERROR(VLOOKUP($B16,#REF!,'Table 2a old'!F$5,FALSE),"")</f>
        <v/>
      </c>
      <c r="G16" s="103" t="str">
        <f>IFERROR(VLOOKUP($B16,#REF!,'Table 2a old'!G$5,FALSE),"")</f>
        <v/>
      </c>
      <c r="H16" s="103" t="str">
        <f>IFERROR(VLOOKUP($B16,#REF!,'Table 2a old'!H$5,FALSE),"")</f>
        <v/>
      </c>
      <c r="I16" s="103" t="str">
        <f>IFERROR(VLOOKUP($B16,#REF!,'Table 2a old'!I$5,FALSE),"")</f>
        <v/>
      </c>
      <c r="J16" s="103" t="str">
        <f>IFERROR(VLOOKUP($B16,#REF!,'Table 2a old'!J$5,FALSE),"")</f>
        <v/>
      </c>
      <c r="K16" s="103" t="str">
        <f>IFERROR(VLOOKUP($B16,#REF!,'Table 2a old'!K$5,FALSE),"")</f>
        <v/>
      </c>
      <c r="L16" s="103" t="str">
        <f>IFERROR(VLOOKUP($B16,#REF!,'Table 2a old'!L$5,FALSE),"")</f>
        <v/>
      </c>
      <c r="M16" s="104" t="str">
        <f>IFERROR(VLOOKUP($B16,#REF!,'Table 2a old'!M$5,FALSE),"")</f>
        <v/>
      </c>
      <c r="N16" s="399">
        <f t="shared" si="1"/>
        <v>0</v>
      </c>
      <c r="O16" s="400">
        <f t="shared" si="2"/>
        <v>0</v>
      </c>
      <c r="P16" s="400">
        <f t="shared" si="3"/>
        <v>0</v>
      </c>
      <c r="Q16" s="401"/>
    </row>
    <row r="17" spans="1:17" x14ac:dyDescent="0.45">
      <c r="A17" t="s">
        <v>344</v>
      </c>
      <c r="B17" t="str">
        <f t="shared" si="0"/>
        <v>F05_2_Pure Mathematics</v>
      </c>
      <c r="C17" s="105" t="s">
        <v>66</v>
      </c>
      <c r="D17" s="103" t="str">
        <f>IFERROR(VLOOKUP($B17,#REF!,'Table 2a old'!D$5,FALSE),"")</f>
        <v/>
      </c>
      <c r="E17" s="103" t="str">
        <f>IFERROR(VLOOKUP($B17,#REF!,'Table 2a old'!E$5,FALSE),"")</f>
        <v/>
      </c>
      <c r="F17" s="103" t="str">
        <f>IFERROR(VLOOKUP($B17,#REF!,'Table 2a old'!F$5,FALSE),"")</f>
        <v/>
      </c>
      <c r="G17" s="103" t="str">
        <f>IFERROR(VLOOKUP($B17,#REF!,'Table 2a old'!G$5,FALSE),"")</f>
        <v/>
      </c>
      <c r="H17" s="103" t="str">
        <f>IFERROR(VLOOKUP($B17,#REF!,'Table 2a old'!H$5,FALSE),"")</f>
        <v/>
      </c>
      <c r="I17" s="103" t="str">
        <f>IFERROR(VLOOKUP($B17,#REF!,'Table 2a old'!I$5,FALSE),"")</f>
        <v/>
      </c>
      <c r="J17" s="103" t="str">
        <f>IFERROR(VLOOKUP($B17,#REF!,'Table 2a old'!J$5,FALSE),"")</f>
        <v/>
      </c>
      <c r="K17" s="103" t="str">
        <f>IFERROR(VLOOKUP($B17,#REF!,'Table 2a old'!K$5,FALSE),"")</f>
        <v/>
      </c>
      <c r="L17" s="103" t="str">
        <f>IFERROR(VLOOKUP($B17,#REF!,'Table 2a old'!L$5,FALSE),"")</f>
        <v/>
      </c>
      <c r="M17" s="104" t="str">
        <f>IFERROR(VLOOKUP($B17,#REF!,'Table 2a old'!M$5,FALSE),"")</f>
        <v/>
      </c>
      <c r="N17" s="399">
        <f t="shared" si="1"/>
        <v>0</v>
      </c>
      <c r="O17" s="400">
        <f t="shared" si="2"/>
        <v>0</v>
      </c>
      <c r="P17" s="400">
        <f t="shared" si="3"/>
        <v>0</v>
      </c>
      <c r="Q17" s="401"/>
    </row>
    <row r="18" spans="1:17" x14ac:dyDescent="0.45">
      <c r="A18" t="s">
        <v>346</v>
      </c>
      <c r="B18" t="str">
        <f t="shared" si="0"/>
        <v>F05_3_Statistics</v>
      </c>
      <c r="C18" s="105" t="s">
        <v>67</v>
      </c>
      <c r="D18" s="103" t="str">
        <f>IFERROR(VLOOKUP($B18,#REF!,'Table 2a old'!D$5,FALSE),"")</f>
        <v/>
      </c>
      <c r="E18" s="103" t="str">
        <f>IFERROR(VLOOKUP($B18,#REF!,'Table 2a old'!E$5,FALSE),"")</f>
        <v/>
      </c>
      <c r="F18" s="103" t="str">
        <f>IFERROR(VLOOKUP($B18,#REF!,'Table 2a old'!F$5,FALSE),"")</f>
        <v/>
      </c>
      <c r="G18" s="103" t="str">
        <f>IFERROR(VLOOKUP($B18,#REF!,'Table 2a old'!G$5,FALSE),"")</f>
        <v/>
      </c>
      <c r="H18" s="103" t="str">
        <f>IFERROR(VLOOKUP($B18,#REF!,'Table 2a old'!H$5,FALSE),"")</f>
        <v/>
      </c>
      <c r="I18" s="103" t="str">
        <f>IFERROR(VLOOKUP($B18,#REF!,'Table 2a old'!I$5,FALSE),"")</f>
        <v/>
      </c>
      <c r="J18" s="103" t="str">
        <f>IFERROR(VLOOKUP($B18,#REF!,'Table 2a old'!J$5,FALSE),"")</f>
        <v/>
      </c>
      <c r="K18" s="103" t="str">
        <f>IFERROR(VLOOKUP($B18,#REF!,'Table 2a old'!K$5,FALSE),"")</f>
        <v/>
      </c>
      <c r="L18" s="103" t="str">
        <f>IFERROR(VLOOKUP($B18,#REF!,'Table 2a old'!L$5,FALSE),"")</f>
        <v/>
      </c>
      <c r="M18" s="104" t="str">
        <f>IFERROR(VLOOKUP($B18,#REF!,'Table 2a old'!M$5,FALSE),"")</f>
        <v/>
      </c>
      <c r="N18" s="399">
        <f t="shared" si="1"/>
        <v>0</v>
      </c>
      <c r="O18" s="400">
        <f t="shared" si="2"/>
        <v>0</v>
      </c>
      <c r="P18" s="400">
        <f t="shared" si="3"/>
        <v>0</v>
      </c>
      <c r="Q18" s="401"/>
    </row>
    <row r="19" spans="1:17" x14ac:dyDescent="0.45">
      <c r="A19" t="s">
        <v>347</v>
      </c>
      <c r="B19" t="str">
        <f t="shared" si="0"/>
        <v>F05_4_Use of Mathematics</v>
      </c>
      <c r="C19" s="105" t="s">
        <v>68</v>
      </c>
      <c r="D19" s="103" t="str">
        <f>IFERROR(VLOOKUP($B19,#REF!,'Table 2a old'!D$5,FALSE),"")</f>
        <v/>
      </c>
      <c r="E19" s="103" t="str">
        <f>IFERROR(VLOOKUP($B19,#REF!,'Table 2a old'!E$5,FALSE),"")</f>
        <v/>
      </c>
      <c r="F19" s="103" t="str">
        <f>IFERROR(VLOOKUP($B19,#REF!,'Table 2a old'!F$5,FALSE),"")</f>
        <v/>
      </c>
      <c r="G19" s="103" t="str">
        <f>IFERROR(VLOOKUP($B19,#REF!,'Table 2a old'!G$5,FALSE),"")</f>
        <v/>
      </c>
      <c r="H19" s="103" t="str">
        <f>IFERROR(VLOOKUP($B19,#REF!,'Table 2a old'!H$5,FALSE),"")</f>
        <v/>
      </c>
      <c r="I19" s="103" t="str">
        <f>IFERROR(VLOOKUP($B19,#REF!,'Table 2a old'!I$5,FALSE),"")</f>
        <v/>
      </c>
      <c r="J19" s="103" t="str">
        <f>IFERROR(VLOOKUP($B19,#REF!,'Table 2a old'!J$5,FALSE),"")</f>
        <v/>
      </c>
      <c r="K19" s="103" t="str">
        <f>IFERROR(VLOOKUP($B19,#REF!,'Table 2a old'!K$5,FALSE),"")</f>
        <v/>
      </c>
      <c r="L19" s="103" t="str">
        <f>IFERROR(VLOOKUP($B19,#REF!,'Table 2a old'!L$5,FALSE),"")</f>
        <v/>
      </c>
      <c r="M19" s="104" t="str">
        <f>IFERROR(VLOOKUP($B19,#REF!,'Table 2a old'!M$5,FALSE),"")</f>
        <v/>
      </c>
      <c r="N19" s="399">
        <f t="shared" si="1"/>
        <v>0</v>
      </c>
      <c r="O19" s="400">
        <f t="shared" si="2"/>
        <v>0</v>
      </c>
      <c r="P19" s="400">
        <f t="shared" si="3"/>
        <v>0</v>
      </c>
      <c r="Q19" s="401"/>
    </row>
    <row r="20" spans="1:17" x14ac:dyDescent="0.45">
      <c r="A20" t="s">
        <v>348</v>
      </c>
      <c r="B20" t="str">
        <f t="shared" si="0"/>
        <v>F05_5_Mathematics_other</v>
      </c>
      <c r="C20" s="105" t="s">
        <v>69</v>
      </c>
      <c r="D20" s="103" t="str">
        <f>IFERROR(VLOOKUP($B20,#REF!,'Table 2a old'!D$5,FALSE),"")</f>
        <v/>
      </c>
      <c r="E20" s="103" t="str">
        <f>IFERROR(VLOOKUP($B20,#REF!,'Table 2a old'!E$5,FALSE),"")</f>
        <v/>
      </c>
      <c r="F20" s="103" t="str">
        <f>IFERROR(VLOOKUP($B20,#REF!,'Table 2a old'!F$5,FALSE),"")</f>
        <v/>
      </c>
      <c r="G20" s="103" t="str">
        <f>IFERROR(VLOOKUP($B20,#REF!,'Table 2a old'!G$5,FALSE),"")</f>
        <v/>
      </c>
      <c r="H20" s="103" t="str">
        <f>IFERROR(VLOOKUP($B20,#REF!,'Table 2a old'!H$5,FALSE),"")</f>
        <v/>
      </c>
      <c r="I20" s="103" t="str">
        <f>IFERROR(VLOOKUP($B20,#REF!,'Table 2a old'!I$5,FALSE),"")</f>
        <v/>
      </c>
      <c r="J20" s="103" t="str">
        <f>IFERROR(VLOOKUP($B20,#REF!,'Table 2a old'!J$5,FALSE),"")</f>
        <v/>
      </c>
      <c r="K20" s="103" t="str">
        <f>IFERROR(VLOOKUP($B20,#REF!,'Table 2a old'!K$5,FALSE),"")</f>
        <v/>
      </c>
      <c r="L20" s="103" t="str">
        <f>IFERROR(VLOOKUP($B20,#REF!,'Table 2a old'!L$5,FALSE),"")</f>
        <v/>
      </c>
      <c r="M20" s="104" t="str">
        <f>IFERROR(VLOOKUP($B20,#REF!,'Table 2a old'!M$5,FALSE),"")</f>
        <v/>
      </c>
      <c r="N20" s="399">
        <f t="shared" si="1"/>
        <v>0</v>
      </c>
      <c r="O20" s="400">
        <f t="shared" si="2"/>
        <v>0</v>
      </c>
      <c r="P20" s="400">
        <f>IF((IF(J20="x",1,0)+IF(L20="x",1,0))=1,1,0)</f>
        <v>0</v>
      </c>
      <c r="Q20" s="401"/>
    </row>
    <row r="21" spans="1:17" x14ac:dyDescent="0.45">
      <c r="B21" t="str">
        <f t="shared" si="0"/>
        <v/>
      </c>
      <c r="C21" s="106"/>
      <c r="D21" s="103" t="str">
        <f>IFERROR(VLOOKUP($B21,#REF!,'Table 2a old'!D$5,FALSE),"")</f>
        <v/>
      </c>
      <c r="E21" s="103" t="str">
        <f>IFERROR(VLOOKUP($B21,#REF!,'Table 2a old'!E$5,FALSE),"")</f>
        <v/>
      </c>
      <c r="F21" s="103" t="str">
        <f>IFERROR(VLOOKUP($B21,#REF!,'Table 2a old'!F$5,FALSE),"")</f>
        <v/>
      </c>
      <c r="G21" s="103" t="str">
        <f>IFERROR(VLOOKUP($B21,#REF!,'Table 2a old'!G$5,FALSE),"")</f>
        <v/>
      </c>
      <c r="H21" s="103" t="str">
        <f>IFERROR(VLOOKUP($B21,#REF!,'Table 2a old'!H$5,FALSE),"")</f>
        <v/>
      </c>
      <c r="I21" s="103" t="str">
        <f>IFERROR(VLOOKUP($B21,#REF!,'Table 2a old'!I$5,FALSE),"")</f>
        <v/>
      </c>
      <c r="J21" s="103" t="str">
        <f>IFERROR(VLOOKUP($B21,#REF!,'Table 2a old'!J$5,FALSE),"")</f>
        <v/>
      </c>
      <c r="K21" s="103" t="str">
        <f>IFERROR(VLOOKUP($B21,#REF!,'Table 2a old'!K$5,FALSE),"")</f>
        <v/>
      </c>
      <c r="L21" s="103" t="str">
        <f>IFERROR(VLOOKUP($B21,#REF!,'Table 2a old'!L$5,FALSE),"")</f>
        <v/>
      </c>
      <c r="M21" s="104" t="str">
        <f>IFERROR(VLOOKUP($B21,#REF!,'Table 2a old'!M$5,FALSE),"")</f>
        <v/>
      </c>
      <c r="N21" s="399">
        <f t="shared" si="1"/>
        <v>0</v>
      </c>
      <c r="O21" s="400">
        <f t="shared" si="2"/>
        <v>0</v>
      </c>
      <c r="P21" s="400">
        <f t="shared" si="3"/>
        <v>0</v>
      </c>
      <c r="Q21" s="401"/>
    </row>
    <row r="22" spans="1:17" x14ac:dyDescent="0.45">
      <c r="A22" t="s">
        <v>350</v>
      </c>
      <c r="B22" t="str">
        <f t="shared" si="0"/>
        <v>F06_Further_Maths</v>
      </c>
      <c r="C22" s="102" t="s">
        <v>70</v>
      </c>
      <c r="D22" s="103" t="str">
        <f>IFERROR(VLOOKUP($B22,#REF!,'Table 2a old'!D$5,FALSE),"")</f>
        <v/>
      </c>
      <c r="E22" s="103" t="str">
        <f>IFERROR(VLOOKUP($B22,#REF!,'Table 2a old'!E$5,FALSE),"")</f>
        <v/>
      </c>
      <c r="F22" s="103" t="str">
        <f>IFERROR(VLOOKUP($B22,#REF!,'Table 2a old'!F$5,FALSE),"")</f>
        <v/>
      </c>
      <c r="G22" s="103" t="str">
        <f>IFERROR(VLOOKUP($B22,#REF!,'Table 2a old'!G$5,FALSE),"")</f>
        <v/>
      </c>
      <c r="H22" s="103" t="str">
        <f>IFERROR(VLOOKUP($B22,#REF!,'Table 2a old'!H$5,FALSE),"")</f>
        <v/>
      </c>
      <c r="I22" s="103" t="str">
        <f>IFERROR(VLOOKUP($B22,#REF!,'Table 2a old'!I$5,FALSE),"")</f>
        <v/>
      </c>
      <c r="J22" s="103" t="str">
        <f>IFERROR(VLOOKUP($B22,#REF!,'Table 2a old'!J$5,FALSE),"")</f>
        <v/>
      </c>
      <c r="K22" s="103" t="str">
        <f>IFERROR(VLOOKUP($B22,#REF!,'Table 2a old'!K$5,FALSE),"")</f>
        <v/>
      </c>
      <c r="L22" s="103" t="str">
        <f>IFERROR(VLOOKUP($B22,#REF!,'Table 2a old'!L$5,FALSE),"")</f>
        <v/>
      </c>
      <c r="M22" s="104" t="str">
        <f>IFERROR(VLOOKUP($B22,#REF!,'Table 2a old'!M$5,FALSE),"")</f>
        <v/>
      </c>
      <c r="N22" s="399">
        <f t="shared" si="1"/>
        <v>0</v>
      </c>
      <c r="O22" s="400">
        <f t="shared" si="2"/>
        <v>0</v>
      </c>
      <c r="P22" s="400">
        <f t="shared" si="3"/>
        <v>0</v>
      </c>
      <c r="Q22" s="401"/>
    </row>
    <row r="23" spans="1:17" x14ac:dyDescent="0.45">
      <c r="B23" t="str">
        <f t="shared" si="0"/>
        <v/>
      </c>
      <c r="C23" s="102"/>
      <c r="D23" s="103" t="str">
        <f>IFERROR(VLOOKUP($B23,#REF!,'Table 2a old'!D$5,FALSE),"")</f>
        <v/>
      </c>
      <c r="E23" s="103" t="str">
        <f>IFERROR(VLOOKUP($B23,#REF!,'Table 2a old'!E$5,FALSE),"")</f>
        <v/>
      </c>
      <c r="F23" s="103" t="str">
        <f>IFERROR(VLOOKUP($B23,#REF!,'Table 2a old'!F$5,FALSE),"")</f>
        <v/>
      </c>
      <c r="G23" s="103" t="str">
        <f>IFERROR(VLOOKUP($B23,#REF!,'Table 2a old'!G$5,FALSE),"")</f>
        <v/>
      </c>
      <c r="H23" s="103" t="str">
        <f>IFERROR(VLOOKUP($B23,#REF!,'Table 2a old'!H$5,FALSE),"")</f>
        <v/>
      </c>
      <c r="I23" s="103" t="str">
        <f>IFERROR(VLOOKUP($B23,#REF!,'Table 2a old'!I$5,FALSE),"")</f>
        <v/>
      </c>
      <c r="J23" s="103" t="str">
        <f>IFERROR(VLOOKUP($B23,#REF!,'Table 2a old'!J$5,FALSE),"")</f>
        <v/>
      </c>
      <c r="K23" s="103" t="str">
        <f>IFERROR(VLOOKUP($B23,#REF!,'Table 2a old'!K$5,FALSE),"")</f>
        <v/>
      </c>
      <c r="L23" s="103" t="str">
        <f>IFERROR(VLOOKUP($B23,#REF!,'Table 2a old'!L$5,FALSE),"")</f>
        <v/>
      </c>
      <c r="M23" s="104" t="str">
        <f>IFERROR(VLOOKUP($B23,#REF!,'Table 2a old'!M$5,FALSE),"")</f>
        <v/>
      </c>
      <c r="N23" s="399">
        <f t="shared" si="1"/>
        <v>0</v>
      </c>
      <c r="O23" s="400">
        <f t="shared" si="2"/>
        <v>0</v>
      </c>
      <c r="P23" s="400">
        <f t="shared" si="3"/>
        <v>0</v>
      </c>
      <c r="Q23" s="401"/>
    </row>
    <row r="24" spans="1:17" x14ac:dyDescent="0.45">
      <c r="A24" t="s">
        <v>351</v>
      </c>
      <c r="B24" t="str">
        <f t="shared" si="0"/>
        <v>F07_0_English</v>
      </c>
      <c r="C24" s="102" t="s">
        <v>71</v>
      </c>
      <c r="D24" s="103" t="str">
        <f>IFERROR(VLOOKUP($B24,#REF!,'Table 2a old'!D$5,FALSE),"")</f>
        <v/>
      </c>
      <c r="E24" s="103" t="str">
        <f>IFERROR(VLOOKUP($B24,#REF!,'Table 2a old'!E$5,FALSE),"")</f>
        <v/>
      </c>
      <c r="F24" s="103" t="str">
        <f>IFERROR(VLOOKUP($B24,#REF!,'Table 2a old'!F$5,FALSE),"")</f>
        <v/>
      </c>
      <c r="G24" s="103" t="str">
        <f>IFERROR(VLOOKUP($B24,#REF!,'Table 2a old'!G$5,FALSE),"")</f>
        <v/>
      </c>
      <c r="H24" s="103" t="str">
        <f>IFERROR(VLOOKUP($B24,#REF!,'Table 2a old'!H$5,FALSE),"")</f>
        <v/>
      </c>
      <c r="I24" s="103" t="str">
        <f>IFERROR(VLOOKUP($B24,#REF!,'Table 2a old'!I$5,FALSE),"")</f>
        <v/>
      </c>
      <c r="J24" s="103" t="str">
        <f>IFERROR(VLOOKUP($B24,#REF!,'Table 2a old'!J$5,FALSE),"")</f>
        <v/>
      </c>
      <c r="K24" s="103" t="str">
        <f>IFERROR(VLOOKUP($B24,#REF!,'Table 2a old'!K$5,FALSE),"")</f>
        <v/>
      </c>
      <c r="L24" s="103" t="str">
        <f>IFERROR(VLOOKUP($B24,#REF!,'Table 2a old'!L$5,FALSE),"")</f>
        <v/>
      </c>
      <c r="M24" s="104" t="str">
        <f>IFERROR(VLOOKUP($B24,#REF!,'Table 2a old'!M$5,FALSE),"")</f>
        <v/>
      </c>
      <c r="N24" s="399">
        <f t="shared" si="1"/>
        <v>0</v>
      </c>
      <c r="O24" s="400">
        <f t="shared" si="2"/>
        <v>0</v>
      </c>
      <c r="P24" s="400">
        <f t="shared" si="3"/>
        <v>0</v>
      </c>
      <c r="Q24" s="401"/>
    </row>
    <row r="25" spans="1:17" x14ac:dyDescent="0.45">
      <c r="B25" t="str">
        <f t="shared" si="0"/>
        <v/>
      </c>
      <c r="C25" s="105" t="s">
        <v>8</v>
      </c>
      <c r="D25" s="103" t="str">
        <f>IFERROR(VLOOKUP($B25,#REF!,'Table 2a old'!D$5,FALSE),"")</f>
        <v/>
      </c>
      <c r="E25" s="103" t="str">
        <f>IFERROR(VLOOKUP($B25,#REF!,'Table 2a old'!E$5,FALSE),"")</f>
        <v/>
      </c>
      <c r="F25" s="103" t="str">
        <f>IFERROR(VLOOKUP($B25,#REF!,'Table 2a old'!F$5,FALSE),"")</f>
        <v/>
      </c>
      <c r="G25" s="103" t="str">
        <f>IFERROR(VLOOKUP($B25,#REF!,'Table 2a old'!G$5,FALSE),"")</f>
        <v/>
      </c>
      <c r="H25" s="103" t="str">
        <f>IFERROR(VLOOKUP($B25,#REF!,'Table 2a old'!H$5,FALSE),"")</f>
        <v/>
      </c>
      <c r="I25" s="103" t="str">
        <f>IFERROR(VLOOKUP($B25,#REF!,'Table 2a old'!I$5,FALSE),"")</f>
        <v/>
      </c>
      <c r="J25" s="103" t="str">
        <f>IFERROR(VLOOKUP($B25,#REF!,'Table 2a old'!J$5,FALSE),"")</f>
        <v/>
      </c>
      <c r="K25" s="103" t="str">
        <f>IFERROR(VLOOKUP($B25,#REF!,'Table 2a old'!K$5,FALSE),"")</f>
        <v/>
      </c>
      <c r="L25" s="103" t="str">
        <f>IFERROR(VLOOKUP($B25,#REF!,'Table 2a old'!L$5,FALSE),"")</f>
        <v/>
      </c>
      <c r="M25" s="104" t="str">
        <f>IFERROR(VLOOKUP($B25,#REF!,'Table 2a old'!M$5,FALSE),"")</f>
        <v/>
      </c>
      <c r="N25" s="399">
        <f t="shared" si="1"/>
        <v>0</v>
      </c>
      <c r="O25" s="400">
        <f t="shared" si="2"/>
        <v>0</v>
      </c>
      <c r="P25" s="400">
        <f t="shared" si="3"/>
        <v>0</v>
      </c>
      <c r="Q25" s="401"/>
    </row>
    <row r="26" spans="1:17" x14ac:dyDescent="0.45">
      <c r="A26" t="s">
        <v>352</v>
      </c>
      <c r="B26" t="str">
        <f t="shared" si="0"/>
        <v>F07_1_English_Literature</v>
      </c>
      <c r="C26" s="105" t="s">
        <v>72</v>
      </c>
      <c r="D26" s="103" t="str">
        <f>IFERROR(VLOOKUP($B26,#REF!,'Table 2a old'!D$5,FALSE),"")</f>
        <v/>
      </c>
      <c r="E26" s="103" t="str">
        <f>IFERROR(VLOOKUP($B26,#REF!,'Table 2a old'!E$5,FALSE),"")</f>
        <v/>
      </c>
      <c r="F26" s="103" t="str">
        <f>IFERROR(VLOOKUP($B26,#REF!,'Table 2a old'!F$5,FALSE),"")</f>
        <v/>
      </c>
      <c r="G26" s="103" t="str">
        <f>IFERROR(VLOOKUP($B26,#REF!,'Table 2a old'!G$5,FALSE),"")</f>
        <v/>
      </c>
      <c r="H26" s="103" t="str">
        <f>IFERROR(VLOOKUP($B26,#REF!,'Table 2a old'!H$5,FALSE),"")</f>
        <v/>
      </c>
      <c r="I26" s="103" t="str">
        <f>IFERROR(VLOOKUP($B26,#REF!,'Table 2a old'!I$5,FALSE),"")</f>
        <v/>
      </c>
      <c r="J26" s="103" t="str">
        <f>IFERROR(VLOOKUP($B26,#REF!,'Table 2a old'!J$5,FALSE),"")</f>
        <v/>
      </c>
      <c r="K26" s="103" t="str">
        <f>IFERROR(VLOOKUP($B26,#REF!,'Table 2a old'!K$5,FALSE),"")</f>
        <v/>
      </c>
      <c r="L26" s="103" t="str">
        <f>IFERROR(VLOOKUP($B26,#REF!,'Table 2a old'!L$5,FALSE),"")</f>
        <v/>
      </c>
      <c r="M26" s="104" t="str">
        <f>IFERROR(VLOOKUP($B26,#REF!,'Table 2a old'!M$5,FALSE),"")</f>
        <v/>
      </c>
      <c r="N26" s="399">
        <f t="shared" si="1"/>
        <v>0</v>
      </c>
      <c r="O26" s="400">
        <f t="shared" si="2"/>
        <v>0</v>
      </c>
      <c r="P26" s="400">
        <f t="shared" si="3"/>
        <v>0</v>
      </c>
      <c r="Q26" s="401"/>
    </row>
    <row r="27" spans="1:17" x14ac:dyDescent="0.45">
      <c r="A27" t="s">
        <v>353</v>
      </c>
      <c r="B27" t="str">
        <f t="shared" si="0"/>
        <v>F07_2_English Language</v>
      </c>
      <c r="C27" s="105" t="s">
        <v>73</v>
      </c>
      <c r="D27" s="103" t="str">
        <f>IFERROR(VLOOKUP($B27,#REF!,'Table 2a old'!D$5,FALSE),"")</f>
        <v/>
      </c>
      <c r="E27" s="103" t="str">
        <f>IFERROR(VLOOKUP($B27,#REF!,'Table 2a old'!E$5,FALSE),"")</f>
        <v/>
      </c>
      <c r="F27" s="103" t="str">
        <f>IFERROR(VLOOKUP($B27,#REF!,'Table 2a old'!F$5,FALSE),"")</f>
        <v/>
      </c>
      <c r="G27" s="103" t="str">
        <f>IFERROR(VLOOKUP($B27,#REF!,'Table 2a old'!G$5,FALSE),"")</f>
        <v/>
      </c>
      <c r="H27" s="103" t="str">
        <f>IFERROR(VLOOKUP($B27,#REF!,'Table 2a old'!H$5,FALSE),"")</f>
        <v/>
      </c>
      <c r="I27" s="103" t="str">
        <f>IFERROR(VLOOKUP($B27,#REF!,'Table 2a old'!I$5,FALSE),"")</f>
        <v/>
      </c>
      <c r="J27" s="103" t="str">
        <f>IFERROR(VLOOKUP($B27,#REF!,'Table 2a old'!J$5,FALSE),"")</f>
        <v/>
      </c>
      <c r="K27" s="103" t="str">
        <f>IFERROR(VLOOKUP($B27,#REF!,'Table 2a old'!K$5,FALSE),"")</f>
        <v/>
      </c>
      <c r="L27" s="103" t="str">
        <f>IFERROR(VLOOKUP($B27,#REF!,'Table 2a old'!L$5,FALSE),"")</f>
        <v/>
      </c>
      <c r="M27" s="104" t="str">
        <f>IFERROR(VLOOKUP($B27,#REF!,'Table 2a old'!M$5,FALSE),"")</f>
        <v/>
      </c>
      <c r="N27" s="399">
        <f t="shared" si="1"/>
        <v>0</v>
      </c>
      <c r="O27" s="400">
        <f t="shared" si="2"/>
        <v>0</v>
      </c>
      <c r="P27" s="400">
        <f t="shared" si="3"/>
        <v>0</v>
      </c>
      <c r="Q27" s="401"/>
    </row>
    <row r="28" spans="1:17" x14ac:dyDescent="0.45">
      <c r="A28" t="s">
        <v>354</v>
      </c>
      <c r="B28" t="str">
        <f t="shared" si="0"/>
        <v>F07_3_English_Language&amp;Literature</v>
      </c>
      <c r="C28" s="105" t="s">
        <v>74</v>
      </c>
      <c r="D28" s="103" t="str">
        <f>IFERROR(VLOOKUP($B28,#REF!,'Table 2a old'!D$5,FALSE),"")</f>
        <v/>
      </c>
      <c r="E28" s="103" t="str">
        <f>IFERROR(VLOOKUP($B28,#REF!,'Table 2a old'!E$5,FALSE),"")</f>
        <v/>
      </c>
      <c r="F28" s="103" t="str">
        <f>IFERROR(VLOOKUP($B28,#REF!,'Table 2a old'!F$5,FALSE),"")</f>
        <v/>
      </c>
      <c r="G28" s="103" t="str">
        <f>IFERROR(VLOOKUP($B28,#REF!,'Table 2a old'!G$5,FALSE),"")</f>
        <v/>
      </c>
      <c r="H28" s="103" t="str">
        <f>IFERROR(VLOOKUP($B28,#REF!,'Table 2a old'!H$5,FALSE),"")</f>
        <v/>
      </c>
      <c r="I28" s="103" t="str">
        <f>IFERROR(VLOOKUP($B28,#REF!,'Table 2a old'!I$5,FALSE),"")</f>
        <v/>
      </c>
      <c r="J28" s="103" t="str">
        <f>IFERROR(VLOOKUP($B28,#REF!,'Table 2a old'!J$5,FALSE),"")</f>
        <v/>
      </c>
      <c r="K28" s="103" t="str">
        <f>IFERROR(VLOOKUP($B28,#REF!,'Table 2a old'!K$5,FALSE),"")</f>
        <v/>
      </c>
      <c r="L28" s="103" t="str">
        <f>IFERROR(VLOOKUP($B28,#REF!,'Table 2a old'!L$5,FALSE),"")</f>
        <v/>
      </c>
      <c r="M28" s="104" t="str">
        <f>IFERROR(VLOOKUP($B28,#REF!,'Table 2a old'!M$5,FALSE),"")</f>
        <v/>
      </c>
      <c r="N28" s="399">
        <f t="shared" si="1"/>
        <v>0</v>
      </c>
      <c r="O28" s="400">
        <f t="shared" si="2"/>
        <v>0</v>
      </c>
      <c r="P28" s="400">
        <f t="shared" si="3"/>
        <v>0</v>
      </c>
      <c r="Q28" s="401"/>
    </row>
    <row r="29" spans="1:17" x14ac:dyDescent="0.45">
      <c r="B29" t="str">
        <f t="shared" si="0"/>
        <v/>
      </c>
      <c r="C29" s="105"/>
      <c r="D29" s="103" t="str">
        <f>IFERROR(VLOOKUP($B29,#REF!,'Table 2a old'!D$5,FALSE),"")</f>
        <v/>
      </c>
      <c r="E29" s="103" t="str">
        <f>IFERROR(VLOOKUP($B29,#REF!,'Table 2a old'!E$5,FALSE),"")</f>
        <v/>
      </c>
      <c r="F29" s="103" t="str">
        <f>IFERROR(VLOOKUP($B29,#REF!,'Table 2a old'!F$5,FALSE),"")</f>
        <v/>
      </c>
      <c r="G29" s="103" t="str">
        <f>IFERROR(VLOOKUP($B29,#REF!,'Table 2a old'!G$5,FALSE),"")</f>
        <v/>
      </c>
      <c r="H29" s="103" t="str">
        <f>IFERROR(VLOOKUP($B29,#REF!,'Table 2a old'!H$5,FALSE),"")</f>
        <v/>
      </c>
      <c r="I29" s="103" t="str">
        <f>IFERROR(VLOOKUP($B29,#REF!,'Table 2a old'!I$5,FALSE),"")</f>
        <v/>
      </c>
      <c r="J29" s="103" t="str">
        <f>IFERROR(VLOOKUP($B29,#REF!,'Table 2a old'!J$5,FALSE),"")</f>
        <v/>
      </c>
      <c r="K29" s="103" t="str">
        <f>IFERROR(VLOOKUP($B29,#REF!,'Table 2a old'!K$5,FALSE),"")</f>
        <v/>
      </c>
      <c r="L29" s="103" t="str">
        <f>IFERROR(VLOOKUP($B29,#REF!,'Table 2a old'!L$5,FALSE),"")</f>
        <v/>
      </c>
      <c r="M29" s="104" t="str">
        <f>IFERROR(VLOOKUP($B29,#REF!,'Table 2a old'!M$5,FALSE),"")</f>
        <v/>
      </c>
      <c r="N29" s="399">
        <f t="shared" si="1"/>
        <v>0</v>
      </c>
      <c r="O29" s="400">
        <f t="shared" si="2"/>
        <v>0</v>
      </c>
      <c r="P29" s="400">
        <f t="shared" si="3"/>
        <v>0</v>
      </c>
      <c r="Q29" s="401"/>
    </row>
    <row r="30" spans="1:17" x14ac:dyDescent="0.45">
      <c r="A30" t="s">
        <v>355</v>
      </c>
      <c r="B30" t="str">
        <f t="shared" si="0"/>
        <v>F15_Design&amp;Technology</v>
      </c>
      <c r="C30" s="102" t="s">
        <v>75</v>
      </c>
      <c r="D30" s="103" t="str">
        <f>IFERROR(VLOOKUP($B30,#REF!,'Table 2a old'!D$5,FALSE),"")</f>
        <v/>
      </c>
      <c r="E30" s="103" t="str">
        <f>IFERROR(VLOOKUP($B30,#REF!,'Table 2a old'!E$5,FALSE),"")</f>
        <v/>
      </c>
      <c r="F30" s="103" t="str">
        <f>IFERROR(VLOOKUP($B30,#REF!,'Table 2a old'!F$5,FALSE),"")</f>
        <v/>
      </c>
      <c r="G30" s="103" t="str">
        <f>IFERROR(VLOOKUP($B30,#REF!,'Table 2a old'!G$5,FALSE),"")</f>
        <v/>
      </c>
      <c r="H30" s="103" t="str">
        <f>IFERROR(VLOOKUP($B30,#REF!,'Table 2a old'!H$5,FALSE),"")</f>
        <v/>
      </c>
      <c r="I30" s="103" t="str">
        <f>IFERROR(VLOOKUP($B30,#REF!,'Table 2a old'!I$5,FALSE),"")</f>
        <v/>
      </c>
      <c r="J30" s="103" t="str">
        <f>IFERROR(VLOOKUP($B30,#REF!,'Table 2a old'!J$5,FALSE),"")</f>
        <v/>
      </c>
      <c r="K30" s="103" t="str">
        <f>IFERROR(VLOOKUP($B30,#REF!,'Table 2a old'!K$5,FALSE),"")</f>
        <v/>
      </c>
      <c r="L30" s="103" t="str">
        <f>IFERROR(VLOOKUP($B30,#REF!,'Table 2a old'!L$5,FALSE),"")</f>
        <v/>
      </c>
      <c r="M30" s="104" t="str">
        <f>IFERROR(VLOOKUP($B30,#REF!,'Table 2a old'!M$5,FALSE),"")</f>
        <v/>
      </c>
      <c r="N30" s="399">
        <f t="shared" si="1"/>
        <v>0</v>
      </c>
      <c r="O30" s="400">
        <f t="shared" si="2"/>
        <v>0</v>
      </c>
      <c r="P30" s="400">
        <f t="shared" si="3"/>
        <v>0</v>
      </c>
      <c r="Q30" s="401"/>
    </row>
    <row r="31" spans="1:17" x14ac:dyDescent="0.45">
      <c r="A31" t="s">
        <v>356</v>
      </c>
      <c r="B31" t="str">
        <f t="shared" si="0"/>
        <v>F16_Computing</v>
      </c>
      <c r="C31" s="102" t="s">
        <v>283</v>
      </c>
      <c r="D31" s="103" t="str">
        <f>IFERROR(VLOOKUP($B31,#REF!,'Table 2a old'!D$5,FALSE),"")</f>
        <v/>
      </c>
      <c r="E31" s="103" t="str">
        <f>IFERROR(VLOOKUP($B31,#REF!,'Table 2a old'!E$5,FALSE),"")</f>
        <v/>
      </c>
      <c r="F31" s="103" t="str">
        <f>IFERROR(VLOOKUP($B31,#REF!,'Table 2a old'!F$5,FALSE),"")</f>
        <v/>
      </c>
      <c r="G31" s="103" t="str">
        <f>IFERROR(VLOOKUP($B31,#REF!,'Table 2a old'!G$5,FALSE),"")</f>
        <v/>
      </c>
      <c r="H31" s="103" t="str">
        <f>IFERROR(VLOOKUP($B31,#REF!,'Table 2a old'!H$5,FALSE),"")</f>
        <v/>
      </c>
      <c r="I31" s="103" t="str">
        <f>IFERROR(VLOOKUP($B31,#REF!,'Table 2a old'!I$5,FALSE),"")</f>
        <v/>
      </c>
      <c r="J31" s="103" t="str">
        <f>IFERROR(VLOOKUP($B31,#REF!,'Table 2a old'!J$5,FALSE),"")</f>
        <v/>
      </c>
      <c r="K31" s="103" t="str">
        <f>IFERROR(VLOOKUP($B31,#REF!,'Table 2a old'!K$5,FALSE),"")</f>
        <v/>
      </c>
      <c r="L31" s="103" t="str">
        <f>IFERROR(VLOOKUP($B31,#REF!,'Table 2a old'!L$5,FALSE),"")</f>
        <v/>
      </c>
      <c r="M31" s="104" t="str">
        <f>IFERROR(VLOOKUP($B31,#REF!,'Table 2a old'!M$5,FALSE),"")</f>
        <v/>
      </c>
      <c r="N31" s="399">
        <f t="shared" si="1"/>
        <v>0</v>
      </c>
      <c r="O31" s="400">
        <f t="shared" si="2"/>
        <v>0</v>
      </c>
      <c r="P31" s="400">
        <f t="shared" si="3"/>
        <v>0</v>
      </c>
      <c r="Q31" s="401"/>
    </row>
    <row r="32" spans="1:17" x14ac:dyDescent="0.45">
      <c r="A32" t="s">
        <v>357</v>
      </c>
      <c r="B32" t="str">
        <f t="shared" si="0"/>
        <v>F17_ICT</v>
      </c>
      <c r="C32" s="109" t="s">
        <v>77</v>
      </c>
      <c r="D32" s="103" t="str">
        <f>IFERROR(VLOOKUP($B32,#REF!,'Table 2a old'!D$5,FALSE),"")</f>
        <v/>
      </c>
      <c r="E32" s="103" t="str">
        <f>IFERROR(VLOOKUP($B32,#REF!,'Table 2a old'!E$5,FALSE),"")</f>
        <v/>
      </c>
      <c r="F32" s="103" t="str">
        <f>IFERROR(VLOOKUP($B32,#REF!,'Table 2a old'!F$5,FALSE),"")</f>
        <v/>
      </c>
      <c r="G32" s="103" t="str">
        <f>IFERROR(VLOOKUP($B32,#REF!,'Table 2a old'!G$5,FALSE),"")</f>
        <v/>
      </c>
      <c r="H32" s="103" t="str">
        <f>IFERROR(VLOOKUP($B32,#REF!,'Table 2a old'!H$5,FALSE),"")</f>
        <v/>
      </c>
      <c r="I32" s="103" t="str">
        <f>IFERROR(VLOOKUP($B32,#REF!,'Table 2a old'!I$5,FALSE),"")</f>
        <v/>
      </c>
      <c r="J32" s="103" t="str">
        <f>IFERROR(VLOOKUP($B32,#REF!,'Table 2a old'!J$5,FALSE),"")</f>
        <v/>
      </c>
      <c r="K32" s="103" t="str">
        <f>IFERROR(VLOOKUP($B32,#REF!,'Table 2a old'!K$5,FALSE),"")</f>
        <v/>
      </c>
      <c r="L32" s="103" t="str">
        <f>IFERROR(VLOOKUP($B32,#REF!,'Table 2a old'!L$5,FALSE),"")</f>
        <v/>
      </c>
      <c r="M32" s="104" t="str">
        <f>IFERROR(VLOOKUP($B32,#REF!,'Table 2a old'!M$5,FALSE),"")</f>
        <v/>
      </c>
      <c r="N32" s="399">
        <f t="shared" si="1"/>
        <v>0</v>
      </c>
      <c r="O32" s="400">
        <f t="shared" si="2"/>
        <v>0</v>
      </c>
      <c r="P32" s="400">
        <f t="shared" si="3"/>
        <v>0</v>
      </c>
      <c r="Q32" s="401"/>
    </row>
    <row r="33" spans="1:17" x14ac:dyDescent="0.45">
      <c r="B33" t="str">
        <f t="shared" si="0"/>
        <v/>
      </c>
      <c r="C33" s="110"/>
      <c r="D33" s="103" t="str">
        <f>IFERROR(VLOOKUP($B33,#REF!,'Table 2a old'!D$5,FALSE),"")</f>
        <v/>
      </c>
      <c r="E33" s="103" t="str">
        <f>IFERROR(VLOOKUP($B33,#REF!,'Table 2a old'!E$5,FALSE),"")</f>
        <v/>
      </c>
      <c r="F33" s="103" t="str">
        <f>IFERROR(VLOOKUP($B33,#REF!,'Table 2a old'!F$5,FALSE),"")</f>
        <v/>
      </c>
      <c r="G33" s="103" t="str">
        <f>IFERROR(VLOOKUP($B33,#REF!,'Table 2a old'!G$5,FALSE),"")</f>
        <v/>
      </c>
      <c r="H33" s="103" t="str">
        <f>IFERROR(VLOOKUP($B33,#REF!,'Table 2a old'!H$5,FALSE),"")</f>
        <v/>
      </c>
      <c r="I33" s="103" t="str">
        <f>IFERROR(VLOOKUP($B33,#REF!,'Table 2a old'!I$5,FALSE),"")</f>
        <v/>
      </c>
      <c r="J33" s="103" t="str">
        <f>IFERROR(VLOOKUP($B33,#REF!,'Table 2a old'!J$5,FALSE),"")</f>
        <v/>
      </c>
      <c r="K33" s="103" t="str">
        <f>IFERROR(VLOOKUP($B33,#REF!,'Table 2a old'!K$5,FALSE),"")</f>
        <v/>
      </c>
      <c r="L33" s="103" t="str">
        <f>IFERROR(VLOOKUP($B33,#REF!,'Table 2a old'!L$5,FALSE),"")</f>
        <v/>
      </c>
      <c r="M33" s="104" t="str">
        <f>IFERROR(VLOOKUP($B33,#REF!,'Table 2a old'!M$5,FALSE),"")</f>
        <v/>
      </c>
      <c r="N33" s="399">
        <f t="shared" si="1"/>
        <v>0</v>
      </c>
      <c r="O33" s="400">
        <f t="shared" si="2"/>
        <v>0</v>
      </c>
      <c r="P33" s="400">
        <f t="shared" si="3"/>
        <v>0</v>
      </c>
      <c r="Q33" s="401"/>
    </row>
    <row r="34" spans="1:17" x14ac:dyDescent="0.45">
      <c r="A34" t="s">
        <v>358</v>
      </c>
      <c r="B34" t="str">
        <f t="shared" si="0"/>
        <v>F18_Home Economics</v>
      </c>
      <c r="C34" s="102" t="s">
        <v>78</v>
      </c>
      <c r="D34" s="103" t="str">
        <f>IFERROR(VLOOKUP($B34,#REF!,'Table 2a old'!D$5,FALSE),"")</f>
        <v/>
      </c>
      <c r="E34" s="103" t="str">
        <f>IFERROR(VLOOKUP($B34,#REF!,'Table 2a old'!E$5,FALSE),"")</f>
        <v/>
      </c>
      <c r="F34" s="103" t="str">
        <f>IFERROR(VLOOKUP($B34,#REF!,'Table 2a old'!F$5,FALSE),"")</f>
        <v/>
      </c>
      <c r="G34" s="103" t="str">
        <f>IFERROR(VLOOKUP($B34,#REF!,'Table 2a old'!G$5,FALSE),"")</f>
        <v/>
      </c>
      <c r="H34" s="103" t="str">
        <f>IFERROR(VLOOKUP($B34,#REF!,'Table 2a old'!H$5,FALSE),"")</f>
        <v/>
      </c>
      <c r="I34" s="103" t="str">
        <f>IFERROR(VLOOKUP($B34,#REF!,'Table 2a old'!I$5,FALSE),"")</f>
        <v/>
      </c>
      <c r="J34" s="103" t="str">
        <f>IFERROR(VLOOKUP($B34,#REF!,'Table 2a old'!J$5,FALSE),"")</f>
        <v/>
      </c>
      <c r="K34" s="103" t="str">
        <f>IFERROR(VLOOKUP($B34,#REF!,'Table 2a old'!K$5,FALSE),"")</f>
        <v/>
      </c>
      <c r="L34" s="103" t="str">
        <f>IFERROR(VLOOKUP($B34,#REF!,'Table 2a old'!L$5,FALSE),"")</f>
        <v/>
      </c>
      <c r="M34" s="104" t="str">
        <f>IFERROR(VLOOKUP($B34,#REF!,'Table 2a old'!M$5,FALSE),"")</f>
        <v/>
      </c>
      <c r="N34" s="399">
        <f t="shared" si="1"/>
        <v>0</v>
      </c>
      <c r="O34" s="400">
        <f t="shared" si="2"/>
        <v>0</v>
      </c>
      <c r="P34" s="400">
        <f t="shared" si="3"/>
        <v>0</v>
      </c>
      <c r="Q34" s="401"/>
    </row>
    <row r="35" spans="1:17" x14ac:dyDescent="0.45">
      <c r="B35" t="str">
        <f t="shared" si="0"/>
        <v/>
      </c>
      <c r="C35" s="102"/>
      <c r="D35" s="103" t="str">
        <f>IFERROR(VLOOKUP($B35,#REF!,'Table 2a old'!D$5,FALSE),"")</f>
        <v/>
      </c>
      <c r="E35" s="103" t="str">
        <f>IFERROR(VLOOKUP($B35,#REF!,'Table 2a old'!E$5,FALSE),"")</f>
        <v/>
      </c>
      <c r="F35" s="103" t="str">
        <f>IFERROR(VLOOKUP($B35,#REF!,'Table 2a old'!F$5,FALSE),"")</f>
        <v/>
      </c>
      <c r="G35" s="103" t="str">
        <f>IFERROR(VLOOKUP($B35,#REF!,'Table 2a old'!G$5,FALSE),"")</f>
        <v/>
      </c>
      <c r="H35" s="103" t="str">
        <f>IFERROR(VLOOKUP($B35,#REF!,'Table 2a old'!H$5,FALSE),"")</f>
        <v/>
      </c>
      <c r="I35" s="103" t="str">
        <f>IFERROR(VLOOKUP($B35,#REF!,'Table 2a old'!I$5,FALSE),"")</f>
        <v/>
      </c>
      <c r="J35" s="103" t="str">
        <f>IFERROR(VLOOKUP($B35,#REF!,'Table 2a old'!J$5,FALSE),"")</f>
        <v/>
      </c>
      <c r="K35" s="103" t="str">
        <f>IFERROR(VLOOKUP($B35,#REF!,'Table 2a old'!K$5,FALSE),"")</f>
        <v/>
      </c>
      <c r="L35" s="103" t="str">
        <f>IFERROR(VLOOKUP($B35,#REF!,'Table 2a old'!L$5,FALSE),"")</f>
        <v/>
      </c>
      <c r="M35" s="104" t="str">
        <f>IFERROR(VLOOKUP($B35,#REF!,'Table 2a old'!M$5,FALSE),"")</f>
        <v/>
      </c>
      <c r="N35" s="399">
        <f t="shared" si="1"/>
        <v>0</v>
      </c>
      <c r="O35" s="400">
        <f t="shared" si="2"/>
        <v>0</v>
      </c>
      <c r="P35" s="400">
        <f t="shared" si="3"/>
        <v>0</v>
      </c>
      <c r="Q35" s="401"/>
    </row>
    <row r="36" spans="1:17" x14ac:dyDescent="0.45">
      <c r="A36" t="s">
        <v>359</v>
      </c>
      <c r="B36" t="str">
        <f t="shared" si="0"/>
        <v>F19_Account&amp;Finance</v>
      </c>
      <c r="C36" s="102" t="s">
        <v>79</v>
      </c>
      <c r="D36" s="103" t="str">
        <f>IFERROR(VLOOKUP($B36,#REF!,'Table 2a old'!D$5,FALSE),"")</f>
        <v/>
      </c>
      <c r="E36" s="103" t="str">
        <f>IFERROR(VLOOKUP($B36,#REF!,'Table 2a old'!E$5,FALSE),"")</f>
        <v/>
      </c>
      <c r="F36" s="103" t="str">
        <f>IFERROR(VLOOKUP($B36,#REF!,'Table 2a old'!F$5,FALSE),"")</f>
        <v/>
      </c>
      <c r="G36" s="103" t="str">
        <f>IFERROR(VLOOKUP($B36,#REF!,'Table 2a old'!G$5,FALSE),"")</f>
        <v/>
      </c>
      <c r="H36" s="103" t="str">
        <f>IFERROR(VLOOKUP($B36,#REF!,'Table 2a old'!H$5,FALSE),"")</f>
        <v/>
      </c>
      <c r="I36" s="103" t="str">
        <f>IFERROR(VLOOKUP($B36,#REF!,'Table 2a old'!I$5,FALSE),"")</f>
        <v/>
      </c>
      <c r="J36" s="103" t="str">
        <f>IFERROR(VLOOKUP($B36,#REF!,'Table 2a old'!J$5,FALSE),"")</f>
        <v/>
      </c>
      <c r="K36" s="103" t="str">
        <f>IFERROR(VLOOKUP($B36,#REF!,'Table 2a old'!K$5,FALSE),"")</f>
        <v/>
      </c>
      <c r="L36" s="103" t="str">
        <f>IFERROR(VLOOKUP($B36,#REF!,'Table 2a old'!L$5,FALSE),"")</f>
        <v/>
      </c>
      <c r="M36" s="104" t="str">
        <f>IFERROR(VLOOKUP($B36,#REF!,'Table 2a old'!M$5,FALSE),"")</f>
        <v/>
      </c>
      <c r="N36" s="399">
        <f t="shared" si="1"/>
        <v>0</v>
      </c>
      <c r="O36" s="400">
        <f t="shared" si="2"/>
        <v>0</v>
      </c>
      <c r="P36" s="400">
        <f t="shared" si="3"/>
        <v>0</v>
      </c>
      <c r="Q36" s="401"/>
    </row>
    <row r="37" spans="1:17" x14ac:dyDescent="0.45">
      <c r="A37" t="s">
        <v>360</v>
      </c>
      <c r="B37" t="str">
        <f t="shared" si="0"/>
        <v>F20_Business_Studies</v>
      </c>
      <c r="C37" s="102" t="s">
        <v>80</v>
      </c>
      <c r="D37" s="103" t="str">
        <f>IFERROR(VLOOKUP($B37,#REF!,'Table 2a old'!D$5,FALSE),"")</f>
        <v/>
      </c>
      <c r="E37" s="103" t="str">
        <f>IFERROR(VLOOKUP($B37,#REF!,'Table 2a old'!E$5,FALSE),"")</f>
        <v/>
      </c>
      <c r="F37" s="103" t="str">
        <f>IFERROR(VLOOKUP($B37,#REF!,'Table 2a old'!F$5,FALSE),"")</f>
        <v/>
      </c>
      <c r="G37" s="103" t="str">
        <f>IFERROR(VLOOKUP($B37,#REF!,'Table 2a old'!G$5,FALSE),"")</f>
        <v/>
      </c>
      <c r="H37" s="103" t="str">
        <f>IFERROR(VLOOKUP($B37,#REF!,'Table 2a old'!H$5,FALSE),"")</f>
        <v/>
      </c>
      <c r="I37" s="103" t="str">
        <f>IFERROR(VLOOKUP($B37,#REF!,'Table 2a old'!I$5,FALSE),"")</f>
        <v/>
      </c>
      <c r="J37" s="103" t="str">
        <f>IFERROR(VLOOKUP($B37,#REF!,'Table 2a old'!J$5,FALSE),"")</f>
        <v/>
      </c>
      <c r="K37" s="103" t="str">
        <f>IFERROR(VLOOKUP($B37,#REF!,'Table 2a old'!K$5,FALSE),"")</f>
        <v/>
      </c>
      <c r="L37" s="103" t="str">
        <f>IFERROR(VLOOKUP($B37,#REF!,'Table 2a old'!L$5,FALSE),"")</f>
        <v/>
      </c>
      <c r="M37" s="104" t="str">
        <f>IFERROR(VLOOKUP($B37,#REF!,'Table 2a old'!M$5,FALSE),"")</f>
        <v/>
      </c>
      <c r="N37" s="399">
        <f t="shared" si="1"/>
        <v>0</v>
      </c>
      <c r="O37" s="400">
        <f t="shared" si="2"/>
        <v>0</v>
      </c>
      <c r="P37" s="400">
        <f t="shared" si="3"/>
        <v>0</v>
      </c>
      <c r="Q37" s="401"/>
    </row>
    <row r="38" spans="1:17" x14ac:dyDescent="0.45">
      <c r="A38" t="s">
        <v>361</v>
      </c>
      <c r="B38" t="str">
        <f t="shared" si="0"/>
        <v>F21_Economics</v>
      </c>
      <c r="C38" s="102" t="s">
        <v>81</v>
      </c>
      <c r="D38" s="103" t="str">
        <f>IFERROR(VLOOKUP($B38,#REF!,'Table 2a old'!D$5,FALSE),"")</f>
        <v/>
      </c>
      <c r="E38" s="103" t="str">
        <f>IFERROR(VLOOKUP($B38,#REF!,'Table 2a old'!E$5,FALSE),"")</f>
        <v/>
      </c>
      <c r="F38" s="103" t="str">
        <f>IFERROR(VLOOKUP($B38,#REF!,'Table 2a old'!F$5,FALSE),"")</f>
        <v/>
      </c>
      <c r="G38" s="103" t="str">
        <f>IFERROR(VLOOKUP($B38,#REF!,'Table 2a old'!G$5,FALSE),"")</f>
        <v/>
      </c>
      <c r="H38" s="103" t="str">
        <f>IFERROR(VLOOKUP($B38,#REF!,'Table 2a old'!H$5,FALSE),"")</f>
        <v/>
      </c>
      <c r="I38" s="103" t="str">
        <f>IFERROR(VLOOKUP($B38,#REF!,'Table 2a old'!I$5,FALSE),"")</f>
        <v/>
      </c>
      <c r="J38" s="103" t="str">
        <f>IFERROR(VLOOKUP($B38,#REF!,'Table 2a old'!J$5,FALSE),"")</f>
        <v/>
      </c>
      <c r="K38" s="103" t="str">
        <f>IFERROR(VLOOKUP($B38,#REF!,'Table 2a old'!K$5,FALSE),"")</f>
        <v/>
      </c>
      <c r="L38" s="103" t="str">
        <f>IFERROR(VLOOKUP($B38,#REF!,'Table 2a old'!L$5,FALSE),"")</f>
        <v/>
      </c>
      <c r="M38" s="104" t="str">
        <f>IFERROR(VLOOKUP($B38,#REF!,'Table 2a old'!M$5,FALSE),"")</f>
        <v/>
      </c>
      <c r="N38" s="399">
        <f t="shared" si="1"/>
        <v>0</v>
      </c>
      <c r="O38" s="400">
        <f t="shared" si="2"/>
        <v>0</v>
      </c>
      <c r="P38" s="400">
        <f t="shared" si="3"/>
        <v>0</v>
      </c>
      <c r="Q38" s="401"/>
    </row>
    <row r="39" spans="1:17" x14ac:dyDescent="0.45">
      <c r="A39" t="s">
        <v>362</v>
      </c>
      <c r="B39" t="str">
        <f t="shared" si="0"/>
        <v>F22_Geography</v>
      </c>
      <c r="C39" s="102" t="s">
        <v>82</v>
      </c>
      <c r="D39" s="103" t="str">
        <f>IFERROR(VLOOKUP($B39,#REF!,'Table 2a old'!D$5,FALSE),"")</f>
        <v/>
      </c>
      <c r="E39" s="103" t="str">
        <f>IFERROR(VLOOKUP($B39,#REF!,'Table 2a old'!E$5,FALSE),"")</f>
        <v/>
      </c>
      <c r="F39" s="103" t="str">
        <f>IFERROR(VLOOKUP($B39,#REF!,'Table 2a old'!F$5,FALSE),"")</f>
        <v/>
      </c>
      <c r="G39" s="103" t="str">
        <f>IFERROR(VLOOKUP($B39,#REF!,'Table 2a old'!G$5,FALSE),"")</f>
        <v/>
      </c>
      <c r="H39" s="103" t="str">
        <f>IFERROR(VLOOKUP($B39,#REF!,'Table 2a old'!H$5,FALSE),"")</f>
        <v/>
      </c>
      <c r="I39" s="103" t="str">
        <f>IFERROR(VLOOKUP($B39,#REF!,'Table 2a old'!I$5,FALSE),"")</f>
        <v/>
      </c>
      <c r="J39" s="103" t="str">
        <f>IFERROR(VLOOKUP($B39,#REF!,'Table 2a old'!J$5,FALSE),"")</f>
        <v/>
      </c>
      <c r="K39" s="103" t="str">
        <f>IFERROR(VLOOKUP($B39,#REF!,'Table 2a old'!K$5,FALSE),"")</f>
        <v/>
      </c>
      <c r="L39" s="103" t="str">
        <f>IFERROR(VLOOKUP($B39,#REF!,'Table 2a old'!L$5,FALSE),"")</f>
        <v/>
      </c>
      <c r="M39" s="104" t="str">
        <f>IFERROR(VLOOKUP($B39,#REF!,'Table 2a old'!M$5,FALSE),"")</f>
        <v/>
      </c>
      <c r="N39" s="399">
        <f t="shared" si="1"/>
        <v>0</v>
      </c>
      <c r="O39" s="400">
        <f t="shared" si="2"/>
        <v>0</v>
      </c>
      <c r="P39" s="400">
        <f t="shared" si="3"/>
        <v>0</v>
      </c>
      <c r="Q39" s="401"/>
    </row>
    <row r="40" spans="1:17" x14ac:dyDescent="0.45">
      <c r="A40" t="s">
        <v>363</v>
      </c>
      <c r="B40" t="str">
        <f t="shared" si="0"/>
        <v>F23_Government&amp;Politics</v>
      </c>
      <c r="C40" s="102" t="s">
        <v>83</v>
      </c>
      <c r="D40" s="103" t="str">
        <f>IFERROR(VLOOKUP($B40,#REF!,'Table 2a old'!D$5,FALSE),"")</f>
        <v/>
      </c>
      <c r="E40" s="103" t="str">
        <f>IFERROR(VLOOKUP($B40,#REF!,'Table 2a old'!E$5,FALSE),"")</f>
        <v/>
      </c>
      <c r="F40" s="103" t="str">
        <f>IFERROR(VLOOKUP($B40,#REF!,'Table 2a old'!F$5,FALSE),"")</f>
        <v/>
      </c>
      <c r="G40" s="103" t="str">
        <f>IFERROR(VLOOKUP($B40,#REF!,'Table 2a old'!G$5,FALSE),"")</f>
        <v/>
      </c>
      <c r="H40" s="103" t="str">
        <f>IFERROR(VLOOKUP($B40,#REF!,'Table 2a old'!H$5,FALSE),"")</f>
        <v/>
      </c>
      <c r="I40" s="103" t="str">
        <f>IFERROR(VLOOKUP($B40,#REF!,'Table 2a old'!I$5,FALSE),"")</f>
        <v/>
      </c>
      <c r="J40" s="103" t="str">
        <f>IFERROR(VLOOKUP($B40,#REF!,'Table 2a old'!J$5,FALSE),"")</f>
        <v/>
      </c>
      <c r="K40" s="103" t="str">
        <f>IFERROR(VLOOKUP($B40,#REF!,'Table 2a old'!K$5,FALSE),"")</f>
        <v/>
      </c>
      <c r="L40" s="103" t="str">
        <f>IFERROR(VLOOKUP($B40,#REF!,'Table 2a old'!L$5,FALSE),"")</f>
        <v/>
      </c>
      <c r="M40" s="104" t="str">
        <f>IFERROR(VLOOKUP($B40,#REF!,'Table 2a old'!M$5,FALSE),"")</f>
        <v/>
      </c>
      <c r="N40" s="399">
        <f t="shared" si="1"/>
        <v>0</v>
      </c>
      <c r="O40" s="400">
        <f t="shared" si="2"/>
        <v>0</v>
      </c>
      <c r="P40" s="400">
        <f t="shared" si="3"/>
        <v>0</v>
      </c>
      <c r="Q40" s="401"/>
    </row>
    <row r="41" spans="1:17" x14ac:dyDescent="0.45">
      <c r="A41" t="s">
        <v>364</v>
      </c>
      <c r="B41" t="str">
        <f t="shared" si="0"/>
        <v>F24_History</v>
      </c>
      <c r="C41" s="102" t="s">
        <v>84</v>
      </c>
      <c r="D41" s="103" t="str">
        <f>IFERROR(VLOOKUP($B41,#REF!,'Table 2a old'!D$5,FALSE),"")</f>
        <v/>
      </c>
      <c r="E41" s="103" t="str">
        <f>IFERROR(VLOOKUP($B41,#REF!,'Table 2a old'!E$5,FALSE),"")</f>
        <v/>
      </c>
      <c r="F41" s="103" t="str">
        <f>IFERROR(VLOOKUP($B41,#REF!,'Table 2a old'!F$5,FALSE),"")</f>
        <v/>
      </c>
      <c r="G41" s="103" t="str">
        <f>IFERROR(VLOOKUP($B41,#REF!,'Table 2a old'!G$5,FALSE),"")</f>
        <v/>
      </c>
      <c r="H41" s="103" t="str">
        <f>IFERROR(VLOOKUP($B41,#REF!,'Table 2a old'!H$5,FALSE),"")</f>
        <v/>
      </c>
      <c r="I41" s="103" t="str">
        <f>IFERROR(VLOOKUP($B41,#REF!,'Table 2a old'!I$5,FALSE),"")</f>
        <v/>
      </c>
      <c r="J41" s="103" t="str">
        <f>IFERROR(VLOOKUP($B41,#REF!,'Table 2a old'!J$5,FALSE),"")</f>
        <v/>
      </c>
      <c r="K41" s="103" t="str">
        <f>IFERROR(VLOOKUP($B41,#REF!,'Table 2a old'!K$5,FALSE),"")</f>
        <v/>
      </c>
      <c r="L41" s="103" t="str">
        <f>IFERROR(VLOOKUP($B41,#REF!,'Table 2a old'!L$5,FALSE),"")</f>
        <v/>
      </c>
      <c r="M41" s="104" t="str">
        <f>IFERROR(VLOOKUP($B41,#REF!,'Table 2a old'!M$5,FALSE),"")</f>
        <v/>
      </c>
      <c r="N41" s="399">
        <f t="shared" si="1"/>
        <v>0</v>
      </c>
      <c r="O41" s="400">
        <f t="shared" si="2"/>
        <v>0</v>
      </c>
      <c r="P41" s="400">
        <f t="shared" si="3"/>
        <v>0</v>
      </c>
      <c r="Q41" s="401"/>
    </row>
    <row r="42" spans="1:17" x14ac:dyDescent="0.45">
      <c r="A42" t="s">
        <v>365</v>
      </c>
      <c r="B42" t="str">
        <f t="shared" si="0"/>
        <v>F25_Law</v>
      </c>
      <c r="C42" s="102" t="s">
        <v>85</v>
      </c>
      <c r="D42" s="103" t="str">
        <f>IFERROR(VLOOKUP($B42,#REF!,'Table 2a old'!D$5,FALSE),"")</f>
        <v/>
      </c>
      <c r="E42" s="103" t="str">
        <f>IFERROR(VLOOKUP($B42,#REF!,'Table 2a old'!E$5,FALSE),"")</f>
        <v/>
      </c>
      <c r="F42" s="103" t="str">
        <f>IFERROR(VLOOKUP($B42,#REF!,'Table 2a old'!F$5,FALSE),"")</f>
        <v/>
      </c>
      <c r="G42" s="103" t="str">
        <f>IFERROR(VLOOKUP($B42,#REF!,'Table 2a old'!G$5,FALSE),"")</f>
        <v/>
      </c>
      <c r="H42" s="103" t="str">
        <f>IFERROR(VLOOKUP($B42,#REF!,'Table 2a old'!H$5,FALSE),"")</f>
        <v/>
      </c>
      <c r="I42" s="103" t="str">
        <f>IFERROR(VLOOKUP($B42,#REF!,'Table 2a old'!I$5,FALSE),"")</f>
        <v/>
      </c>
      <c r="J42" s="103" t="str">
        <f>IFERROR(VLOOKUP($B42,#REF!,'Table 2a old'!J$5,FALSE),"")</f>
        <v/>
      </c>
      <c r="K42" s="103" t="str">
        <f>IFERROR(VLOOKUP($B42,#REF!,'Table 2a old'!K$5,FALSE),"")</f>
        <v/>
      </c>
      <c r="L42" s="103" t="str">
        <f>IFERROR(VLOOKUP($B42,#REF!,'Table 2a old'!L$5,FALSE),"")</f>
        <v/>
      </c>
      <c r="M42" s="104" t="str">
        <f>IFERROR(VLOOKUP($B42,#REF!,'Table 2a old'!M$5,FALSE),"")</f>
        <v/>
      </c>
      <c r="N42" s="399">
        <f t="shared" si="1"/>
        <v>0</v>
      </c>
      <c r="O42" s="400">
        <f t="shared" si="2"/>
        <v>0</v>
      </c>
      <c r="P42" s="400">
        <f t="shared" si="3"/>
        <v>0</v>
      </c>
      <c r="Q42" s="401"/>
    </row>
    <row r="43" spans="1:17" x14ac:dyDescent="0.45">
      <c r="A43" t="s">
        <v>366</v>
      </c>
      <c r="B43" t="str">
        <f t="shared" si="0"/>
        <v>F26_Psychology</v>
      </c>
      <c r="C43" s="102" t="s">
        <v>86</v>
      </c>
      <c r="D43" s="103" t="str">
        <f>IFERROR(VLOOKUP($B43,#REF!,'Table 2a old'!D$5,FALSE),"")</f>
        <v/>
      </c>
      <c r="E43" s="103" t="str">
        <f>IFERROR(VLOOKUP($B43,#REF!,'Table 2a old'!E$5,FALSE),"")</f>
        <v/>
      </c>
      <c r="F43" s="103" t="str">
        <f>IFERROR(VLOOKUP($B43,#REF!,'Table 2a old'!F$5,FALSE),"")</f>
        <v/>
      </c>
      <c r="G43" s="103" t="str">
        <f>IFERROR(VLOOKUP($B43,#REF!,'Table 2a old'!G$5,FALSE),"")</f>
        <v/>
      </c>
      <c r="H43" s="103" t="str">
        <f>IFERROR(VLOOKUP($B43,#REF!,'Table 2a old'!H$5,FALSE),"")</f>
        <v/>
      </c>
      <c r="I43" s="103" t="str">
        <f>IFERROR(VLOOKUP($B43,#REF!,'Table 2a old'!I$5,FALSE),"")</f>
        <v/>
      </c>
      <c r="J43" s="103" t="str">
        <f>IFERROR(VLOOKUP($B43,#REF!,'Table 2a old'!J$5,FALSE),"")</f>
        <v/>
      </c>
      <c r="K43" s="103" t="str">
        <f>IFERROR(VLOOKUP($B43,#REF!,'Table 2a old'!K$5,FALSE),"")</f>
        <v/>
      </c>
      <c r="L43" s="103" t="str">
        <f>IFERROR(VLOOKUP($B43,#REF!,'Table 2a old'!L$5,FALSE),"")</f>
        <v/>
      </c>
      <c r="M43" s="104" t="str">
        <f>IFERROR(VLOOKUP($B43,#REF!,'Table 2a old'!M$5,FALSE),"")</f>
        <v/>
      </c>
      <c r="N43" s="399">
        <f t="shared" si="1"/>
        <v>0</v>
      </c>
      <c r="O43" s="400">
        <f t="shared" si="2"/>
        <v>0</v>
      </c>
      <c r="P43" s="400">
        <f t="shared" si="3"/>
        <v>0</v>
      </c>
      <c r="Q43" s="401"/>
    </row>
    <row r="44" spans="1:17" x14ac:dyDescent="0.45">
      <c r="A44" t="s">
        <v>367</v>
      </c>
      <c r="B44" t="str">
        <f t="shared" si="0"/>
        <v>F27_Sociology</v>
      </c>
      <c r="C44" s="102" t="s">
        <v>87</v>
      </c>
      <c r="D44" s="103" t="str">
        <f>IFERROR(VLOOKUP($B44,#REF!,'Table 2a old'!D$5,FALSE),"")</f>
        <v/>
      </c>
      <c r="E44" s="103" t="str">
        <f>IFERROR(VLOOKUP($B44,#REF!,'Table 2a old'!E$5,FALSE),"")</f>
        <v/>
      </c>
      <c r="F44" s="103" t="str">
        <f>IFERROR(VLOOKUP($B44,#REF!,'Table 2a old'!F$5,FALSE),"")</f>
        <v/>
      </c>
      <c r="G44" s="103" t="str">
        <f>IFERROR(VLOOKUP($B44,#REF!,'Table 2a old'!G$5,FALSE),"")</f>
        <v/>
      </c>
      <c r="H44" s="103" t="str">
        <f>IFERROR(VLOOKUP($B44,#REF!,'Table 2a old'!H$5,FALSE),"")</f>
        <v/>
      </c>
      <c r="I44" s="103" t="str">
        <f>IFERROR(VLOOKUP($B44,#REF!,'Table 2a old'!I$5,FALSE),"")</f>
        <v/>
      </c>
      <c r="J44" s="103" t="str">
        <f>IFERROR(VLOOKUP($B44,#REF!,'Table 2a old'!J$5,FALSE),"")</f>
        <v/>
      </c>
      <c r="K44" s="103" t="str">
        <f>IFERROR(VLOOKUP($B44,#REF!,'Table 2a old'!K$5,FALSE),"")</f>
        <v/>
      </c>
      <c r="L44" s="103" t="str">
        <f>IFERROR(VLOOKUP($B44,#REF!,'Table 2a old'!L$5,FALSE),"")</f>
        <v/>
      </c>
      <c r="M44" s="104" t="str">
        <f>IFERROR(VLOOKUP($B44,#REF!,'Table 2a old'!M$5,FALSE),"")</f>
        <v/>
      </c>
      <c r="N44" s="399">
        <f t="shared" si="1"/>
        <v>0</v>
      </c>
      <c r="O44" s="400">
        <f t="shared" si="2"/>
        <v>0</v>
      </c>
      <c r="P44" s="400">
        <f t="shared" si="3"/>
        <v>0</v>
      </c>
      <c r="Q44" s="401"/>
    </row>
    <row r="45" spans="1:17" x14ac:dyDescent="0.45">
      <c r="A45" t="s">
        <v>368</v>
      </c>
      <c r="B45" t="str">
        <f t="shared" si="0"/>
        <v>F28_Other_Social_Studies</v>
      </c>
      <c r="C45" s="102" t="s">
        <v>88</v>
      </c>
      <c r="D45" s="103" t="str">
        <f>IFERROR(VLOOKUP($B45,#REF!,'Table 2a old'!D$5,FALSE),"")</f>
        <v/>
      </c>
      <c r="E45" s="103" t="str">
        <f>IFERROR(VLOOKUP($B45,#REF!,'Table 2a old'!E$5,FALSE),"")</f>
        <v/>
      </c>
      <c r="F45" s="103" t="str">
        <f>IFERROR(VLOOKUP($B45,#REF!,'Table 2a old'!F$5,FALSE),"")</f>
        <v/>
      </c>
      <c r="G45" s="103" t="str">
        <f>IFERROR(VLOOKUP($B45,#REF!,'Table 2a old'!G$5,FALSE),"")</f>
        <v/>
      </c>
      <c r="H45" s="103" t="str">
        <f>IFERROR(VLOOKUP($B45,#REF!,'Table 2a old'!H$5,FALSE),"")</f>
        <v/>
      </c>
      <c r="I45" s="103" t="str">
        <f>IFERROR(VLOOKUP($B45,#REF!,'Table 2a old'!I$5,FALSE),"")</f>
        <v/>
      </c>
      <c r="J45" s="103" t="str">
        <f>IFERROR(VLOOKUP($B45,#REF!,'Table 2a old'!J$5,FALSE),"")</f>
        <v/>
      </c>
      <c r="K45" s="103" t="str">
        <f>IFERROR(VLOOKUP($B45,#REF!,'Table 2a old'!K$5,FALSE),"")</f>
        <v/>
      </c>
      <c r="L45" s="103" t="str">
        <f>IFERROR(VLOOKUP($B45,#REF!,'Table 2a old'!L$5,FALSE),"")</f>
        <v/>
      </c>
      <c r="M45" s="104" t="str">
        <f>IFERROR(VLOOKUP($B45,#REF!,'Table 2a old'!M$5,FALSE),"")</f>
        <v/>
      </c>
      <c r="N45" s="399">
        <f t="shared" si="1"/>
        <v>0</v>
      </c>
      <c r="O45" s="400">
        <f t="shared" si="2"/>
        <v>0</v>
      </c>
      <c r="P45" s="400">
        <f t="shared" si="3"/>
        <v>0</v>
      </c>
      <c r="Q45" s="401"/>
    </row>
    <row r="46" spans="1:17" x14ac:dyDescent="0.45">
      <c r="B46" t="str">
        <f t="shared" si="0"/>
        <v/>
      </c>
      <c r="C46" s="102"/>
      <c r="D46" s="103" t="str">
        <f>IFERROR(VLOOKUP($B46,#REF!,'Table 2a old'!D$5,FALSE),"")</f>
        <v/>
      </c>
      <c r="E46" s="103" t="str">
        <f>IFERROR(VLOOKUP($B46,#REF!,'Table 2a old'!E$5,FALSE),"")</f>
        <v/>
      </c>
      <c r="F46" s="103" t="str">
        <f>IFERROR(VLOOKUP($B46,#REF!,'Table 2a old'!F$5,FALSE),"")</f>
        <v/>
      </c>
      <c r="G46" s="103" t="str">
        <f>IFERROR(VLOOKUP($B46,#REF!,'Table 2a old'!G$5,FALSE),"")</f>
        <v/>
      </c>
      <c r="H46" s="103" t="str">
        <f>IFERROR(VLOOKUP($B46,#REF!,'Table 2a old'!H$5,FALSE),"")</f>
        <v/>
      </c>
      <c r="I46" s="103" t="str">
        <f>IFERROR(VLOOKUP($B46,#REF!,'Table 2a old'!I$5,FALSE),"")</f>
        <v/>
      </c>
      <c r="J46" s="103" t="str">
        <f>IFERROR(VLOOKUP($B46,#REF!,'Table 2a old'!J$5,FALSE),"")</f>
        <v/>
      </c>
      <c r="K46" s="103" t="str">
        <f>IFERROR(VLOOKUP($B46,#REF!,'Table 2a old'!K$5,FALSE),"")</f>
        <v/>
      </c>
      <c r="L46" s="103" t="str">
        <f>IFERROR(VLOOKUP($B46,#REF!,'Table 2a old'!L$5,FALSE),"")</f>
        <v/>
      </c>
      <c r="M46" s="104" t="str">
        <f>IFERROR(VLOOKUP($B46,#REF!,'Table 2a old'!M$5,FALSE),"")</f>
        <v/>
      </c>
      <c r="N46" s="399">
        <f t="shared" si="1"/>
        <v>0</v>
      </c>
      <c r="O46" s="400">
        <f t="shared" si="2"/>
        <v>0</v>
      </c>
      <c r="P46" s="400">
        <f t="shared" si="3"/>
        <v>0</v>
      </c>
      <c r="Q46" s="401"/>
    </row>
    <row r="47" spans="1:17" x14ac:dyDescent="0.45">
      <c r="A47" t="s">
        <v>369</v>
      </c>
      <c r="B47" t="str">
        <f t="shared" si="0"/>
        <v>F29_Art&amp;Design</v>
      </c>
      <c r="C47" s="111" t="s">
        <v>89</v>
      </c>
      <c r="D47" s="103" t="str">
        <f>IFERROR(VLOOKUP($B47,#REF!,'Table 2a old'!D$5,FALSE),"")</f>
        <v/>
      </c>
      <c r="E47" s="103" t="str">
        <f>IFERROR(VLOOKUP($B47,#REF!,'Table 2a old'!E$5,FALSE),"")</f>
        <v/>
      </c>
      <c r="F47" s="103" t="str">
        <f>IFERROR(VLOOKUP($B47,#REF!,'Table 2a old'!F$5,FALSE),"")</f>
        <v/>
      </c>
      <c r="G47" s="103" t="str">
        <f>IFERROR(VLOOKUP($B47,#REF!,'Table 2a old'!G$5,FALSE),"")</f>
        <v/>
      </c>
      <c r="H47" s="103" t="str">
        <f>IFERROR(VLOOKUP($B47,#REF!,'Table 2a old'!H$5,FALSE),"")</f>
        <v/>
      </c>
      <c r="I47" s="103" t="str">
        <f>IFERROR(VLOOKUP($B47,#REF!,'Table 2a old'!I$5,FALSE),"")</f>
        <v/>
      </c>
      <c r="J47" s="103" t="str">
        <f>IFERROR(VLOOKUP($B47,#REF!,'Table 2a old'!J$5,FALSE),"")</f>
        <v/>
      </c>
      <c r="K47" s="103" t="str">
        <f>IFERROR(VLOOKUP($B47,#REF!,'Table 2a old'!K$5,FALSE),"")</f>
        <v/>
      </c>
      <c r="L47" s="103" t="str">
        <f>IFERROR(VLOOKUP($B47,#REF!,'Table 2a old'!L$5,FALSE),"")</f>
        <v/>
      </c>
      <c r="M47" s="104" t="str">
        <f>IFERROR(VLOOKUP($B47,#REF!,'Table 2a old'!M$5,FALSE),"")</f>
        <v/>
      </c>
      <c r="N47" s="399">
        <f t="shared" si="1"/>
        <v>0</v>
      </c>
      <c r="O47" s="400">
        <f t="shared" si="2"/>
        <v>0</v>
      </c>
      <c r="P47" s="400">
        <f t="shared" si="3"/>
        <v>0</v>
      </c>
      <c r="Q47" s="401"/>
    </row>
    <row r="48" spans="1:17" x14ac:dyDescent="0.45">
      <c r="A48" t="s">
        <v>370</v>
      </c>
      <c r="B48" t="str">
        <f t="shared" si="0"/>
        <v>F30_Drama</v>
      </c>
      <c r="C48" s="111" t="s">
        <v>90</v>
      </c>
      <c r="D48" s="103" t="str">
        <f>IFERROR(VLOOKUP($B48,#REF!,'Table 2a old'!D$5,FALSE),"")</f>
        <v/>
      </c>
      <c r="E48" s="103" t="str">
        <f>IFERROR(VLOOKUP($B48,#REF!,'Table 2a old'!E$5,FALSE),"")</f>
        <v/>
      </c>
      <c r="F48" s="103" t="str">
        <f>IFERROR(VLOOKUP($B48,#REF!,'Table 2a old'!F$5,FALSE),"")</f>
        <v/>
      </c>
      <c r="G48" s="103" t="str">
        <f>IFERROR(VLOOKUP($B48,#REF!,'Table 2a old'!G$5,FALSE),"")</f>
        <v/>
      </c>
      <c r="H48" s="103" t="str">
        <f>IFERROR(VLOOKUP($B48,#REF!,'Table 2a old'!H$5,FALSE),"")</f>
        <v/>
      </c>
      <c r="I48" s="103" t="str">
        <f>IFERROR(VLOOKUP($B48,#REF!,'Table 2a old'!I$5,FALSE),"")</f>
        <v/>
      </c>
      <c r="J48" s="103" t="str">
        <f>IFERROR(VLOOKUP($B48,#REF!,'Table 2a old'!J$5,FALSE),"")</f>
        <v/>
      </c>
      <c r="K48" s="103" t="str">
        <f>IFERROR(VLOOKUP($B48,#REF!,'Table 2a old'!K$5,FALSE),"")</f>
        <v/>
      </c>
      <c r="L48" s="103" t="str">
        <f>IFERROR(VLOOKUP($B48,#REF!,'Table 2a old'!L$5,FALSE),"")</f>
        <v/>
      </c>
      <c r="M48" s="104" t="str">
        <f>IFERROR(VLOOKUP($B48,#REF!,'Table 2a old'!M$5,FALSE),"")</f>
        <v/>
      </c>
      <c r="N48" s="399">
        <f t="shared" si="1"/>
        <v>0</v>
      </c>
      <c r="O48" s="400">
        <f t="shared" si="2"/>
        <v>0</v>
      </c>
      <c r="P48" s="400">
        <f t="shared" si="3"/>
        <v>0</v>
      </c>
      <c r="Q48" s="402"/>
    </row>
    <row r="49" spans="1:17" x14ac:dyDescent="0.45">
      <c r="A49" t="s">
        <v>371</v>
      </c>
      <c r="B49" t="str">
        <f t="shared" si="0"/>
        <v>F31_Media_Film_TV</v>
      </c>
      <c r="C49" s="111" t="s">
        <v>91</v>
      </c>
      <c r="D49" s="103" t="str">
        <f>IFERROR(VLOOKUP($B49,#REF!,'Table 2a old'!D$5,FALSE),"")</f>
        <v/>
      </c>
      <c r="E49" s="103" t="str">
        <f>IFERROR(VLOOKUP($B49,#REF!,'Table 2a old'!E$5,FALSE),"")</f>
        <v/>
      </c>
      <c r="F49" s="103" t="str">
        <f>IFERROR(VLOOKUP($B49,#REF!,'Table 2a old'!F$5,FALSE),"")</f>
        <v/>
      </c>
      <c r="G49" s="103" t="str">
        <f>IFERROR(VLOOKUP($B49,#REF!,'Table 2a old'!G$5,FALSE),"")</f>
        <v/>
      </c>
      <c r="H49" s="103" t="str">
        <f>IFERROR(VLOOKUP($B49,#REF!,'Table 2a old'!H$5,FALSE),"")</f>
        <v/>
      </c>
      <c r="I49" s="103" t="str">
        <f>IFERROR(VLOOKUP($B49,#REF!,'Table 2a old'!I$5,FALSE),"")</f>
        <v/>
      </c>
      <c r="J49" s="103" t="str">
        <f>IFERROR(VLOOKUP($B49,#REF!,'Table 2a old'!J$5,FALSE),"")</f>
        <v/>
      </c>
      <c r="K49" s="103" t="str">
        <f>IFERROR(VLOOKUP($B49,#REF!,'Table 2a old'!K$5,FALSE),"")</f>
        <v/>
      </c>
      <c r="L49" s="103" t="str">
        <f>IFERROR(VLOOKUP($B49,#REF!,'Table 2a old'!L$5,FALSE),"")</f>
        <v/>
      </c>
      <c r="M49" s="104" t="str">
        <f>IFERROR(VLOOKUP($B49,#REF!,'Table 2a old'!M$5,FALSE),"")</f>
        <v/>
      </c>
      <c r="N49" s="399">
        <f t="shared" si="1"/>
        <v>0</v>
      </c>
      <c r="O49" s="400">
        <f t="shared" si="2"/>
        <v>0</v>
      </c>
      <c r="P49" s="400">
        <f t="shared" si="3"/>
        <v>0</v>
      </c>
      <c r="Q49" s="402"/>
    </row>
    <row r="50" spans="1:17" x14ac:dyDescent="0.45">
      <c r="A50" t="s">
        <v>372</v>
      </c>
      <c r="B50" t="str">
        <f t="shared" si="0"/>
        <v>F32_Other_Comm_Studies</v>
      </c>
      <c r="C50" s="111" t="s">
        <v>92</v>
      </c>
      <c r="D50" s="103" t="str">
        <f>IFERROR(VLOOKUP($B50,#REF!,'Table 2a old'!D$5,FALSE),"")</f>
        <v/>
      </c>
      <c r="E50" s="103" t="str">
        <f>IFERROR(VLOOKUP($B50,#REF!,'Table 2a old'!E$5,FALSE),"")</f>
        <v/>
      </c>
      <c r="F50" s="103" t="str">
        <f>IFERROR(VLOOKUP($B50,#REF!,'Table 2a old'!F$5,FALSE),"")</f>
        <v/>
      </c>
      <c r="G50" s="103" t="str">
        <f>IFERROR(VLOOKUP($B50,#REF!,'Table 2a old'!G$5,FALSE),"")</f>
        <v/>
      </c>
      <c r="H50" s="103" t="str">
        <f>IFERROR(VLOOKUP($B50,#REF!,'Table 2a old'!H$5,FALSE),"")</f>
        <v/>
      </c>
      <c r="I50" s="103" t="str">
        <f>IFERROR(VLOOKUP($B50,#REF!,'Table 2a old'!I$5,FALSE),"")</f>
        <v/>
      </c>
      <c r="J50" s="103" t="str">
        <f>IFERROR(VLOOKUP($B50,#REF!,'Table 2a old'!J$5,FALSE),"")</f>
        <v/>
      </c>
      <c r="K50" s="103" t="str">
        <f>IFERROR(VLOOKUP($B50,#REF!,'Table 2a old'!K$5,FALSE),"")</f>
        <v/>
      </c>
      <c r="L50" s="103" t="str">
        <f>IFERROR(VLOOKUP($B50,#REF!,'Table 2a old'!L$5,FALSE),"")</f>
        <v/>
      </c>
      <c r="M50" s="104" t="str">
        <f>IFERROR(VLOOKUP($B50,#REF!,'Table 2a old'!M$5,FALSE),"")</f>
        <v/>
      </c>
      <c r="N50" s="399">
        <f t="shared" si="1"/>
        <v>0</v>
      </c>
      <c r="O50" s="400">
        <f t="shared" si="2"/>
        <v>0</v>
      </c>
      <c r="P50" s="400">
        <f t="shared" si="3"/>
        <v>0</v>
      </c>
      <c r="Q50" s="402"/>
    </row>
    <row r="51" spans="1:17" x14ac:dyDescent="0.45">
      <c r="B51" t="str">
        <f t="shared" si="0"/>
        <v/>
      </c>
      <c r="C51" s="102"/>
      <c r="D51" s="103" t="str">
        <f>IFERROR(VLOOKUP($B51,#REF!,'Table 2a old'!D$5,FALSE),"")</f>
        <v/>
      </c>
      <c r="E51" s="103" t="str">
        <f>IFERROR(VLOOKUP($B51,#REF!,'Table 2a old'!E$5,FALSE),"")</f>
        <v/>
      </c>
      <c r="F51" s="103" t="str">
        <f>IFERROR(VLOOKUP($B51,#REF!,'Table 2a old'!F$5,FALSE),"")</f>
        <v/>
      </c>
      <c r="G51" s="103" t="str">
        <f>IFERROR(VLOOKUP($B51,#REF!,'Table 2a old'!G$5,FALSE),"")</f>
        <v/>
      </c>
      <c r="H51" s="103" t="str">
        <f>IFERROR(VLOOKUP($B51,#REF!,'Table 2a old'!H$5,FALSE),"")</f>
        <v/>
      </c>
      <c r="I51" s="103" t="str">
        <f>IFERROR(VLOOKUP($B51,#REF!,'Table 2a old'!I$5,FALSE),"")</f>
        <v/>
      </c>
      <c r="J51" s="103" t="str">
        <f>IFERROR(VLOOKUP($B51,#REF!,'Table 2a old'!J$5,FALSE),"")</f>
        <v/>
      </c>
      <c r="K51" s="103" t="str">
        <f>IFERROR(VLOOKUP($B51,#REF!,'Table 2a old'!K$5,FALSE),"")</f>
        <v/>
      </c>
      <c r="L51" s="103" t="str">
        <f>IFERROR(VLOOKUP($B51,#REF!,'Table 2a old'!L$5,FALSE),"")</f>
        <v/>
      </c>
      <c r="M51" s="104" t="str">
        <f>IFERROR(VLOOKUP($B51,#REF!,'Table 2a old'!M$5,FALSE),"")</f>
        <v/>
      </c>
      <c r="N51" s="399">
        <f t="shared" si="1"/>
        <v>0</v>
      </c>
      <c r="O51" s="400">
        <f t="shared" si="2"/>
        <v>0</v>
      </c>
      <c r="P51" s="400">
        <f t="shared" si="3"/>
        <v>0</v>
      </c>
      <c r="Q51" s="402"/>
    </row>
    <row r="52" spans="1:17" x14ac:dyDescent="0.45">
      <c r="A52" t="s">
        <v>373</v>
      </c>
      <c r="B52" t="str">
        <f t="shared" si="0"/>
        <v>F33_French</v>
      </c>
      <c r="C52" s="102" t="s">
        <v>93</v>
      </c>
      <c r="D52" s="103" t="str">
        <f>IFERROR(VLOOKUP($B52,#REF!,'Table 2a old'!D$5,FALSE),"")</f>
        <v/>
      </c>
      <c r="E52" s="103" t="str">
        <f>IFERROR(VLOOKUP($B52,#REF!,'Table 2a old'!E$5,FALSE),"")</f>
        <v/>
      </c>
      <c r="F52" s="103" t="str">
        <f>IFERROR(VLOOKUP($B52,#REF!,'Table 2a old'!F$5,FALSE),"")</f>
        <v/>
      </c>
      <c r="G52" s="103" t="str">
        <f>IFERROR(VLOOKUP($B52,#REF!,'Table 2a old'!G$5,FALSE),"")</f>
        <v/>
      </c>
      <c r="H52" s="103" t="str">
        <f>IFERROR(VLOOKUP($B52,#REF!,'Table 2a old'!H$5,FALSE),"")</f>
        <v/>
      </c>
      <c r="I52" s="103" t="str">
        <f>IFERROR(VLOOKUP($B52,#REF!,'Table 2a old'!I$5,FALSE),"")</f>
        <v/>
      </c>
      <c r="J52" s="103" t="str">
        <f>IFERROR(VLOOKUP($B52,#REF!,'Table 2a old'!J$5,FALSE),"")</f>
        <v/>
      </c>
      <c r="K52" s="103" t="str">
        <f>IFERROR(VLOOKUP($B52,#REF!,'Table 2a old'!K$5,FALSE),"")</f>
        <v/>
      </c>
      <c r="L52" s="103" t="str">
        <f>IFERROR(VLOOKUP($B52,#REF!,'Table 2a old'!L$5,FALSE),"")</f>
        <v/>
      </c>
      <c r="M52" s="104" t="str">
        <f>IFERROR(VLOOKUP($B52,#REF!,'Table 2a old'!M$5,FALSE),"")</f>
        <v/>
      </c>
      <c r="N52" s="399">
        <f t="shared" si="1"/>
        <v>0</v>
      </c>
      <c r="O52" s="400">
        <f t="shared" si="2"/>
        <v>0</v>
      </c>
      <c r="P52" s="400">
        <f t="shared" si="3"/>
        <v>0</v>
      </c>
      <c r="Q52" s="402"/>
    </row>
    <row r="53" spans="1:17" x14ac:dyDescent="0.45">
      <c r="A53" t="s">
        <v>374</v>
      </c>
      <c r="B53" t="str">
        <f t="shared" si="0"/>
        <v>F34_German</v>
      </c>
      <c r="C53" s="102" t="s">
        <v>94</v>
      </c>
      <c r="D53" s="103" t="str">
        <f>IFERROR(VLOOKUP($B53,#REF!,'Table 2a old'!D$5,FALSE),"")</f>
        <v/>
      </c>
      <c r="E53" s="103" t="str">
        <f>IFERROR(VLOOKUP($B53,#REF!,'Table 2a old'!E$5,FALSE),"")</f>
        <v/>
      </c>
      <c r="F53" s="103" t="str">
        <f>IFERROR(VLOOKUP($B53,#REF!,'Table 2a old'!F$5,FALSE),"")</f>
        <v/>
      </c>
      <c r="G53" s="103" t="str">
        <f>IFERROR(VLOOKUP($B53,#REF!,'Table 2a old'!G$5,FALSE),"")</f>
        <v/>
      </c>
      <c r="H53" s="103" t="str">
        <f>IFERROR(VLOOKUP($B53,#REF!,'Table 2a old'!H$5,FALSE),"")</f>
        <v/>
      </c>
      <c r="I53" s="103" t="str">
        <f>IFERROR(VLOOKUP($B53,#REF!,'Table 2a old'!I$5,FALSE),"")</f>
        <v/>
      </c>
      <c r="J53" s="103" t="str">
        <f>IFERROR(VLOOKUP($B53,#REF!,'Table 2a old'!J$5,FALSE),"")</f>
        <v/>
      </c>
      <c r="K53" s="103" t="str">
        <f>IFERROR(VLOOKUP($B53,#REF!,'Table 2a old'!K$5,FALSE),"")</f>
        <v/>
      </c>
      <c r="L53" s="103" t="str">
        <f>IFERROR(VLOOKUP($B53,#REF!,'Table 2a old'!L$5,FALSE),"")</f>
        <v/>
      </c>
      <c r="M53" s="104" t="str">
        <f>IFERROR(VLOOKUP($B53,#REF!,'Table 2a old'!M$5,FALSE),"")</f>
        <v/>
      </c>
      <c r="N53" s="399">
        <f t="shared" si="1"/>
        <v>0</v>
      </c>
      <c r="O53" s="400">
        <f t="shared" si="2"/>
        <v>0</v>
      </c>
      <c r="P53" s="400">
        <f t="shared" si="3"/>
        <v>0</v>
      </c>
      <c r="Q53" s="401"/>
    </row>
    <row r="54" spans="1:17" x14ac:dyDescent="0.45">
      <c r="A54" t="s">
        <v>375</v>
      </c>
      <c r="B54" t="str">
        <f t="shared" si="0"/>
        <v>F35_Spanish</v>
      </c>
      <c r="C54" s="102" t="s">
        <v>95</v>
      </c>
      <c r="D54" s="103" t="str">
        <f>IFERROR(VLOOKUP($B54,#REF!,'Table 2a old'!D$5,FALSE),"")</f>
        <v/>
      </c>
      <c r="E54" s="103" t="str">
        <f>IFERROR(VLOOKUP($B54,#REF!,'Table 2a old'!E$5,FALSE),"")</f>
        <v/>
      </c>
      <c r="F54" s="103" t="str">
        <f>IFERROR(VLOOKUP($B54,#REF!,'Table 2a old'!F$5,FALSE),"")</f>
        <v/>
      </c>
      <c r="G54" s="103" t="str">
        <f>IFERROR(VLOOKUP($B54,#REF!,'Table 2a old'!G$5,FALSE),"")</f>
        <v/>
      </c>
      <c r="H54" s="103" t="str">
        <f>IFERROR(VLOOKUP($B54,#REF!,'Table 2a old'!H$5,FALSE),"")</f>
        <v/>
      </c>
      <c r="I54" s="103" t="str">
        <f>IFERROR(VLOOKUP($B54,#REF!,'Table 2a old'!I$5,FALSE),"")</f>
        <v/>
      </c>
      <c r="J54" s="103" t="str">
        <f>IFERROR(VLOOKUP($B54,#REF!,'Table 2a old'!J$5,FALSE),"")</f>
        <v/>
      </c>
      <c r="K54" s="103" t="str">
        <f>IFERROR(VLOOKUP($B54,#REF!,'Table 2a old'!K$5,FALSE),"")</f>
        <v/>
      </c>
      <c r="L54" s="103" t="str">
        <f>IFERROR(VLOOKUP($B54,#REF!,'Table 2a old'!L$5,FALSE),"")</f>
        <v/>
      </c>
      <c r="M54" s="104" t="str">
        <f>IFERROR(VLOOKUP($B54,#REF!,'Table 2a old'!M$5,FALSE),"")</f>
        <v/>
      </c>
      <c r="N54" s="399">
        <f t="shared" si="1"/>
        <v>0</v>
      </c>
      <c r="O54" s="400">
        <f t="shared" si="2"/>
        <v>0</v>
      </c>
      <c r="P54" s="400">
        <f t="shared" si="3"/>
        <v>0</v>
      </c>
      <c r="Q54" s="401"/>
    </row>
    <row r="55" spans="1:17" x14ac:dyDescent="0.45">
      <c r="A55" t="s">
        <v>376</v>
      </c>
      <c r="B55" t="str">
        <f t="shared" si="0"/>
        <v>F36_0_Other_Modern_Languages</v>
      </c>
      <c r="C55" s="102" t="s">
        <v>96</v>
      </c>
      <c r="D55" s="103" t="str">
        <f>IFERROR(VLOOKUP($B55,#REF!,'Table 2a old'!D$5,FALSE),"")</f>
        <v/>
      </c>
      <c r="E55" s="103" t="str">
        <f>IFERROR(VLOOKUP($B55,#REF!,'Table 2a old'!E$5,FALSE),"")</f>
        <v/>
      </c>
      <c r="F55" s="103" t="str">
        <f>IFERROR(VLOOKUP($B55,#REF!,'Table 2a old'!F$5,FALSE),"")</f>
        <v/>
      </c>
      <c r="G55" s="103" t="str">
        <f>IFERROR(VLOOKUP($B55,#REF!,'Table 2a old'!G$5,FALSE),"")</f>
        <v/>
      </c>
      <c r="H55" s="103" t="str">
        <f>IFERROR(VLOOKUP($B55,#REF!,'Table 2a old'!H$5,FALSE),"")</f>
        <v/>
      </c>
      <c r="I55" s="103" t="str">
        <f>IFERROR(VLOOKUP($B55,#REF!,'Table 2a old'!I$5,FALSE),"")</f>
        <v/>
      </c>
      <c r="J55" s="103" t="str">
        <f>IFERROR(VLOOKUP($B55,#REF!,'Table 2a old'!J$5,FALSE),"")</f>
        <v/>
      </c>
      <c r="K55" s="103" t="str">
        <f>IFERROR(VLOOKUP($B55,#REF!,'Table 2a old'!K$5,FALSE),"")</f>
        <v/>
      </c>
      <c r="L55" s="103" t="str">
        <f>IFERROR(VLOOKUP($B55,#REF!,'Table 2a old'!L$5,FALSE),"")</f>
        <v/>
      </c>
      <c r="M55" s="104" t="str">
        <f>IFERROR(VLOOKUP($B55,#REF!,'Table 2a old'!M$5,FALSE),"")</f>
        <v/>
      </c>
      <c r="N55" s="399">
        <f t="shared" si="1"/>
        <v>0</v>
      </c>
      <c r="O55" s="400">
        <f t="shared" si="2"/>
        <v>0</v>
      </c>
      <c r="P55" s="400">
        <f t="shared" si="3"/>
        <v>0</v>
      </c>
      <c r="Q55" s="402"/>
    </row>
    <row r="56" spans="1:17" x14ac:dyDescent="0.45">
      <c r="B56" t="str">
        <f t="shared" si="0"/>
        <v/>
      </c>
      <c r="C56" s="105" t="s">
        <v>8</v>
      </c>
      <c r="D56" s="103" t="str">
        <f>IFERROR(VLOOKUP($B56,#REF!,'Table 2a old'!D$5,FALSE),"")</f>
        <v/>
      </c>
      <c r="E56" s="103" t="str">
        <f>IFERROR(VLOOKUP($B56,#REF!,'Table 2a old'!E$5,FALSE),"")</f>
        <v/>
      </c>
      <c r="F56" s="103" t="str">
        <f>IFERROR(VLOOKUP($B56,#REF!,'Table 2a old'!F$5,FALSE),"")</f>
        <v/>
      </c>
      <c r="G56" s="103" t="str">
        <f>IFERROR(VLOOKUP($B56,#REF!,'Table 2a old'!G$5,FALSE),"")</f>
        <v/>
      </c>
      <c r="H56" s="103" t="str">
        <f>IFERROR(VLOOKUP($B56,#REF!,'Table 2a old'!H$5,FALSE),"")</f>
        <v/>
      </c>
      <c r="I56" s="103" t="str">
        <f>IFERROR(VLOOKUP($B56,#REF!,'Table 2a old'!I$5,FALSE),"")</f>
        <v/>
      </c>
      <c r="J56" s="103" t="str">
        <f>IFERROR(VLOOKUP($B56,#REF!,'Table 2a old'!J$5,FALSE),"")</f>
        <v/>
      </c>
      <c r="K56" s="103" t="str">
        <f>IFERROR(VLOOKUP($B56,#REF!,'Table 2a old'!K$5,FALSE),"")</f>
        <v/>
      </c>
      <c r="L56" s="103" t="str">
        <f>IFERROR(VLOOKUP($B56,#REF!,'Table 2a old'!L$5,FALSE),"")</f>
        <v/>
      </c>
      <c r="M56" s="104" t="str">
        <f>IFERROR(VLOOKUP($B56,#REF!,'Table 2a old'!M$5,FALSE),"")</f>
        <v/>
      </c>
      <c r="N56" s="399">
        <f t="shared" si="1"/>
        <v>0</v>
      </c>
      <c r="O56" s="400">
        <f t="shared" si="2"/>
        <v>0</v>
      </c>
      <c r="P56" s="400">
        <f t="shared" si="3"/>
        <v>0</v>
      </c>
      <c r="Q56" s="402"/>
    </row>
    <row r="57" spans="1:17" x14ac:dyDescent="0.45">
      <c r="A57" t="s">
        <v>377</v>
      </c>
      <c r="B57" t="str">
        <f t="shared" si="0"/>
        <v>F36_1_Chinese</v>
      </c>
      <c r="C57" s="105" t="s">
        <v>97</v>
      </c>
      <c r="D57" s="103" t="str">
        <f>IFERROR(VLOOKUP($B57,#REF!,'Table 2a old'!D$5,FALSE),"")</f>
        <v/>
      </c>
      <c r="E57" s="103" t="str">
        <f>IFERROR(VLOOKUP($B57,#REF!,'Table 2a old'!E$5,FALSE),"")</f>
        <v/>
      </c>
      <c r="F57" s="103" t="str">
        <f>IFERROR(VLOOKUP($B57,#REF!,'Table 2a old'!F$5,FALSE),"")</f>
        <v/>
      </c>
      <c r="G57" s="103" t="str">
        <f>IFERROR(VLOOKUP($B57,#REF!,'Table 2a old'!G$5,FALSE),"")</f>
        <v/>
      </c>
      <c r="H57" s="103" t="str">
        <f>IFERROR(VLOOKUP($B57,#REF!,'Table 2a old'!H$5,FALSE),"")</f>
        <v/>
      </c>
      <c r="I57" s="103" t="str">
        <f>IFERROR(VLOOKUP($B57,#REF!,'Table 2a old'!I$5,FALSE),"")</f>
        <v/>
      </c>
      <c r="J57" s="103" t="str">
        <f>IFERROR(VLOOKUP($B57,#REF!,'Table 2a old'!J$5,FALSE),"")</f>
        <v/>
      </c>
      <c r="K57" s="103" t="str">
        <f>IFERROR(VLOOKUP($B57,#REF!,'Table 2a old'!K$5,FALSE),"")</f>
        <v/>
      </c>
      <c r="L57" s="103" t="str">
        <f>IFERROR(VLOOKUP($B57,#REF!,'Table 2a old'!L$5,FALSE),"")</f>
        <v/>
      </c>
      <c r="M57" s="104" t="str">
        <f>IFERROR(VLOOKUP($B57,#REF!,'Table 2a old'!M$5,FALSE),"")</f>
        <v/>
      </c>
      <c r="N57" s="399">
        <f t="shared" si="1"/>
        <v>0</v>
      </c>
      <c r="O57" s="400">
        <f t="shared" si="2"/>
        <v>0</v>
      </c>
      <c r="P57" s="400">
        <f t="shared" si="3"/>
        <v>0</v>
      </c>
      <c r="Q57" s="402"/>
    </row>
    <row r="58" spans="1:17" x14ac:dyDescent="0.45">
      <c r="A58" t="s">
        <v>378</v>
      </c>
      <c r="B58" t="str">
        <f t="shared" si="0"/>
        <v>F36_2_Italian</v>
      </c>
      <c r="C58" s="105" t="s">
        <v>98</v>
      </c>
      <c r="D58" s="103" t="str">
        <f>IFERROR(VLOOKUP($B58,#REF!,'Table 2a old'!D$5,FALSE),"")</f>
        <v/>
      </c>
      <c r="E58" s="103" t="str">
        <f>IFERROR(VLOOKUP($B58,#REF!,'Table 2a old'!E$5,FALSE),"")</f>
        <v/>
      </c>
      <c r="F58" s="103" t="str">
        <f>IFERROR(VLOOKUP($B58,#REF!,'Table 2a old'!F$5,FALSE),"")</f>
        <v/>
      </c>
      <c r="G58" s="103" t="str">
        <f>IFERROR(VLOOKUP($B58,#REF!,'Table 2a old'!G$5,FALSE),"")</f>
        <v/>
      </c>
      <c r="H58" s="103" t="str">
        <f>IFERROR(VLOOKUP($B58,#REF!,'Table 2a old'!H$5,FALSE),"")</f>
        <v/>
      </c>
      <c r="I58" s="103" t="str">
        <f>IFERROR(VLOOKUP($B58,#REF!,'Table 2a old'!I$5,FALSE),"")</f>
        <v/>
      </c>
      <c r="J58" s="103" t="str">
        <f>IFERROR(VLOOKUP($B58,#REF!,'Table 2a old'!J$5,FALSE),"")</f>
        <v/>
      </c>
      <c r="K58" s="103" t="str">
        <f>IFERROR(VLOOKUP($B58,#REF!,'Table 2a old'!K$5,FALSE),"")</f>
        <v/>
      </c>
      <c r="L58" s="103" t="str">
        <f>IFERROR(VLOOKUP($B58,#REF!,'Table 2a old'!L$5,FALSE),"")</f>
        <v/>
      </c>
      <c r="M58" s="104" t="str">
        <f>IFERROR(VLOOKUP($B58,#REF!,'Table 2a old'!M$5,FALSE),"")</f>
        <v/>
      </c>
      <c r="N58" s="399">
        <f t="shared" si="1"/>
        <v>0</v>
      </c>
      <c r="O58" s="400">
        <f t="shared" si="2"/>
        <v>0</v>
      </c>
      <c r="P58" s="400">
        <f t="shared" si="3"/>
        <v>0</v>
      </c>
      <c r="Q58" s="402"/>
    </row>
    <row r="59" spans="1:17" x14ac:dyDescent="0.45">
      <c r="A59" t="s">
        <v>379</v>
      </c>
      <c r="B59" t="str">
        <f t="shared" si="0"/>
        <v>F36_3_Polish</v>
      </c>
      <c r="C59" s="105" t="s">
        <v>99</v>
      </c>
      <c r="D59" s="103" t="str">
        <f>IFERROR(VLOOKUP($B59,#REF!,'Table 2a old'!D$5,FALSE),"")</f>
        <v/>
      </c>
      <c r="E59" s="103" t="str">
        <f>IFERROR(VLOOKUP($B59,#REF!,'Table 2a old'!E$5,FALSE),"")</f>
        <v/>
      </c>
      <c r="F59" s="103" t="str">
        <f>IFERROR(VLOOKUP($B59,#REF!,'Table 2a old'!F$5,FALSE),"")</f>
        <v/>
      </c>
      <c r="G59" s="103" t="str">
        <f>IFERROR(VLOOKUP($B59,#REF!,'Table 2a old'!G$5,FALSE),"")</f>
        <v/>
      </c>
      <c r="H59" s="103" t="str">
        <f>IFERROR(VLOOKUP($B59,#REF!,'Table 2a old'!H$5,FALSE),"")</f>
        <v/>
      </c>
      <c r="I59" s="103" t="str">
        <f>IFERROR(VLOOKUP($B59,#REF!,'Table 2a old'!I$5,FALSE),"")</f>
        <v/>
      </c>
      <c r="J59" s="103" t="str">
        <f>IFERROR(VLOOKUP($B59,#REF!,'Table 2a old'!J$5,FALSE),"")</f>
        <v/>
      </c>
      <c r="K59" s="103" t="str">
        <f>IFERROR(VLOOKUP($B59,#REF!,'Table 2a old'!K$5,FALSE),"")</f>
        <v/>
      </c>
      <c r="L59" s="103" t="str">
        <f>IFERROR(VLOOKUP($B59,#REF!,'Table 2a old'!L$5,FALSE),"")</f>
        <v/>
      </c>
      <c r="M59" s="104" t="str">
        <f>IFERROR(VLOOKUP($B59,#REF!,'Table 2a old'!M$5,FALSE),"")</f>
        <v/>
      </c>
      <c r="N59" s="399">
        <f t="shared" si="1"/>
        <v>0</v>
      </c>
      <c r="O59" s="400">
        <f t="shared" si="2"/>
        <v>0</v>
      </c>
      <c r="P59" s="400">
        <f t="shared" si="3"/>
        <v>0</v>
      </c>
      <c r="Q59" s="401"/>
    </row>
    <row r="60" spans="1:17" x14ac:dyDescent="0.45">
      <c r="A60" t="s">
        <v>380</v>
      </c>
      <c r="B60" t="str">
        <f t="shared" si="0"/>
        <v>F36_4_Russian</v>
      </c>
      <c r="C60" s="105" t="s">
        <v>100</v>
      </c>
      <c r="D60" s="103" t="str">
        <f>IFERROR(VLOOKUP($B60,#REF!,'Table 2a old'!D$5,FALSE),"")</f>
        <v/>
      </c>
      <c r="E60" s="103" t="str">
        <f>IFERROR(VLOOKUP($B60,#REF!,'Table 2a old'!E$5,FALSE),"")</f>
        <v/>
      </c>
      <c r="F60" s="103" t="str">
        <f>IFERROR(VLOOKUP($B60,#REF!,'Table 2a old'!F$5,FALSE),"")</f>
        <v/>
      </c>
      <c r="G60" s="103" t="str">
        <f>IFERROR(VLOOKUP($B60,#REF!,'Table 2a old'!G$5,FALSE),"")</f>
        <v/>
      </c>
      <c r="H60" s="103" t="str">
        <f>IFERROR(VLOOKUP($B60,#REF!,'Table 2a old'!H$5,FALSE),"")</f>
        <v/>
      </c>
      <c r="I60" s="103" t="str">
        <f>IFERROR(VLOOKUP($B60,#REF!,'Table 2a old'!I$5,FALSE),"")</f>
        <v/>
      </c>
      <c r="J60" s="103" t="str">
        <f>IFERROR(VLOOKUP($B60,#REF!,'Table 2a old'!J$5,FALSE),"")</f>
        <v/>
      </c>
      <c r="K60" s="103" t="str">
        <f>IFERROR(VLOOKUP($B60,#REF!,'Table 2a old'!K$5,FALSE),"")</f>
        <v/>
      </c>
      <c r="L60" s="103" t="str">
        <f>IFERROR(VLOOKUP($B60,#REF!,'Table 2a old'!L$5,FALSE),"")</f>
        <v/>
      </c>
      <c r="M60" s="104" t="str">
        <f>IFERROR(VLOOKUP($B60,#REF!,'Table 2a old'!M$5,FALSE),"")</f>
        <v/>
      </c>
      <c r="N60" s="399">
        <f t="shared" si="1"/>
        <v>0</v>
      </c>
      <c r="O60" s="400">
        <f t="shared" si="2"/>
        <v>0</v>
      </c>
      <c r="P60" s="400">
        <f t="shared" si="3"/>
        <v>0</v>
      </c>
      <c r="Q60" s="401"/>
    </row>
    <row r="61" spans="1:17" x14ac:dyDescent="0.45">
      <c r="A61" t="s">
        <v>381</v>
      </c>
      <c r="B61" t="str">
        <f t="shared" si="0"/>
        <v>F36_5_Other_Modern_Languages</v>
      </c>
      <c r="C61" s="112" t="s">
        <v>101</v>
      </c>
      <c r="D61" s="103" t="str">
        <f>IFERROR(VLOOKUP($B61,#REF!,'Table 2a old'!D$5,FALSE),"")</f>
        <v/>
      </c>
      <c r="E61" s="103" t="str">
        <f>IFERROR(VLOOKUP($B61,#REF!,'Table 2a old'!E$5,FALSE),"")</f>
        <v/>
      </c>
      <c r="F61" s="103" t="str">
        <f>IFERROR(VLOOKUP($B61,#REF!,'Table 2a old'!F$5,FALSE),"")</f>
        <v/>
      </c>
      <c r="G61" s="103" t="str">
        <f>IFERROR(VLOOKUP($B61,#REF!,'Table 2a old'!G$5,FALSE),"")</f>
        <v/>
      </c>
      <c r="H61" s="103" t="str">
        <f>IFERROR(VLOOKUP($B61,#REF!,'Table 2a old'!H$5,FALSE),"")</f>
        <v/>
      </c>
      <c r="I61" s="103" t="str">
        <f>IFERROR(VLOOKUP($B61,#REF!,'Table 2a old'!I$5,FALSE),"")</f>
        <v/>
      </c>
      <c r="J61" s="103" t="str">
        <f>IFERROR(VLOOKUP($B61,#REF!,'Table 2a old'!J$5,FALSE),"")</f>
        <v/>
      </c>
      <c r="K61" s="103" t="str">
        <f>IFERROR(VLOOKUP($B61,#REF!,'Table 2a old'!K$5,FALSE),"")</f>
        <v/>
      </c>
      <c r="L61" s="103" t="str">
        <f>IFERROR(VLOOKUP($B61,#REF!,'Table 2a old'!L$5,FALSE),"")</f>
        <v/>
      </c>
      <c r="M61" s="104" t="str">
        <f>IFERROR(VLOOKUP($B61,#REF!,'Table 2a old'!M$5,FALSE),"")</f>
        <v/>
      </c>
      <c r="N61" s="399">
        <f t="shared" si="1"/>
        <v>0</v>
      </c>
      <c r="O61" s="400">
        <f t="shared" si="2"/>
        <v>0</v>
      </c>
      <c r="P61" s="400">
        <f t="shared" si="3"/>
        <v>0</v>
      </c>
      <c r="Q61" s="401"/>
    </row>
    <row r="62" spans="1:17" x14ac:dyDescent="0.45">
      <c r="B62" t="str">
        <f t="shared" si="0"/>
        <v/>
      </c>
      <c r="C62" s="105"/>
      <c r="D62" s="103" t="str">
        <f>IFERROR(VLOOKUP($B62,#REF!,'Table 2a old'!D$5,FALSE),"")</f>
        <v/>
      </c>
      <c r="E62" s="103" t="str">
        <f>IFERROR(VLOOKUP($B62,#REF!,'Table 2a old'!E$5,FALSE),"")</f>
        <v/>
      </c>
      <c r="F62" s="103" t="str">
        <f>IFERROR(VLOOKUP($B62,#REF!,'Table 2a old'!F$5,FALSE),"")</f>
        <v/>
      </c>
      <c r="G62" s="103" t="str">
        <f>IFERROR(VLOOKUP($B62,#REF!,'Table 2a old'!G$5,FALSE),"")</f>
        <v/>
      </c>
      <c r="H62" s="103" t="str">
        <f>IFERROR(VLOOKUP($B62,#REF!,'Table 2a old'!H$5,FALSE),"")</f>
        <v/>
      </c>
      <c r="I62" s="103" t="str">
        <f>IFERROR(VLOOKUP($B62,#REF!,'Table 2a old'!I$5,FALSE),"")</f>
        <v/>
      </c>
      <c r="J62" s="103" t="str">
        <f>IFERROR(VLOOKUP($B62,#REF!,'Table 2a old'!J$5,FALSE),"")</f>
        <v/>
      </c>
      <c r="K62" s="103" t="str">
        <f>IFERROR(VLOOKUP($B62,#REF!,'Table 2a old'!K$5,FALSE),"")</f>
        <v/>
      </c>
      <c r="L62" s="103" t="str">
        <f>IFERROR(VLOOKUP($B62,#REF!,'Table 2a old'!L$5,FALSE),"")</f>
        <v/>
      </c>
      <c r="M62" s="104" t="str">
        <f>IFERROR(VLOOKUP($B62,#REF!,'Table 2a old'!M$5,FALSE),"")</f>
        <v/>
      </c>
      <c r="N62" s="399">
        <f t="shared" si="1"/>
        <v>0</v>
      </c>
      <c r="O62" s="400">
        <f t="shared" si="2"/>
        <v>0</v>
      </c>
      <c r="P62" s="400">
        <f t="shared" si="3"/>
        <v>0</v>
      </c>
      <c r="Q62" s="401"/>
    </row>
    <row r="63" spans="1:17" x14ac:dyDescent="0.45">
      <c r="A63" t="s">
        <v>382</v>
      </c>
      <c r="B63" t="str">
        <f t="shared" si="0"/>
        <v>F41_0_Classical_Studies</v>
      </c>
      <c r="C63" s="102" t="s">
        <v>102</v>
      </c>
      <c r="D63" s="103" t="str">
        <f>IFERROR(VLOOKUP($B63,#REF!,'Table 2a old'!D$5,FALSE),"")</f>
        <v/>
      </c>
      <c r="E63" s="103" t="str">
        <f>IFERROR(VLOOKUP($B63,#REF!,'Table 2a old'!E$5,FALSE),"")</f>
        <v/>
      </c>
      <c r="F63" s="103" t="str">
        <f>IFERROR(VLOOKUP($B63,#REF!,'Table 2a old'!F$5,FALSE),"")</f>
        <v/>
      </c>
      <c r="G63" s="103" t="str">
        <f>IFERROR(VLOOKUP($B63,#REF!,'Table 2a old'!G$5,FALSE),"")</f>
        <v/>
      </c>
      <c r="H63" s="103" t="str">
        <f>IFERROR(VLOOKUP($B63,#REF!,'Table 2a old'!H$5,FALSE),"")</f>
        <v/>
      </c>
      <c r="I63" s="103" t="str">
        <f>IFERROR(VLOOKUP($B63,#REF!,'Table 2a old'!I$5,FALSE),"")</f>
        <v/>
      </c>
      <c r="J63" s="103" t="str">
        <f>IFERROR(VLOOKUP($B63,#REF!,'Table 2a old'!J$5,FALSE),"")</f>
        <v/>
      </c>
      <c r="K63" s="103" t="str">
        <f>IFERROR(VLOOKUP($B63,#REF!,'Table 2a old'!K$5,FALSE),"")</f>
        <v/>
      </c>
      <c r="L63" s="103" t="str">
        <f>IFERROR(VLOOKUP($B63,#REF!,'Table 2a old'!L$5,FALSE),"")</f>
        <v/>
      </c>
      <c r="M63" s="104" t="str">
        <f>IFERROR(VLOOKUP($B63,#REF!,'Table 2a old'!M$5,FALSE),"")</f>
        <v/>
      </c>
      <c r="N63" s="399">
        <f t="shared" si="1"/>
        <v>0</v>
      </c>
      <c r="O63" s="400">
        <f t="shared" si="2"/>
        <v>0</v>
      </c>
      <c r="P63" s="400">
        <f t="shared" si="3"/>
        <v>0</v>
      </c>
      <c r="Q63" s="401"/>
    </row>
    <row r="64" spans="1:17" x14ac:dyDescent="0.45">
      <c r="B64" t="str">
        <f t="shared" si="0"/>
        <v/>
      </c>
      <c r="C64" s="105" t="s">
        <v>8</v>
      </c>
      <c r="D64" s="103" t="str">
        <f>IFERROR(VLOOKUP($B64,#REF!,'Table 2a old'!D$5,FALSE),"")</f>
        <v/>
      </c>
      <c r="E64" s="103" t="str">
        <f>IFERROR(VLOOKUP($B64,#REF!,'Table 2a old'!E$5,FALSE),"")</f>
        <v/>
      </c>
      <c r="F64" s="103" t="str">
        <f>IFERROR(VLOOKUP($B64,#REF!,'Table 2a old'!F$5,FALSE),"")</f>
        <v/>
      </c>
      <c r="G64" s="103" t="str">
        <f>IFERROR(VLOOKUP($B64,#REF!,'Table 2a old'!G$5,FALSE),"")</f>
        <v/>
      </c>
      <c r="H64" s="103" t="str">
        <f>IFERROR(VLOOKUP($B64,#REF!,'Table 2a old'!H$5,FALSE),"")</f>
        <v/>
      </c>
      <c r="I64" s="103" t="str">
        <f>IFERROR(VLOOKUP($B64,#REF!,'Table 2a old'!I$5,FALSE),"")</f>
        <v/>
      </c>
      <c r="J64" s="103" t="str">
        <f>IFERROR(VLOOKUP($B64,#REF!,'Table 2a old'!J$5,FALSE),"")</f>
        <v/>
      </c>
      <c r="K64" s="103" t="str">
        <f>IFERROR(VLOOKUP($B64,#REF!,'Table 2a old'!K$5,FALSE),"")</f>
        <v/>
      </c>
      <c r="L64" s="103" t="str">
        <f>IFERROR(VLOOKUP($B64,#REF!,'Table 2a old'!L$5,FALSE),"")</f>
        <v/>
      </c>
      <c r="M64" s="104" t="str">
        <f>IFERROR(VLOOKUP($B64,#REF!,'Table 2a old'!M$5,FALSE),"")</f>
        <v/>
      </c>
      <c r="N64" s="399">
        <f t="shared" si="1"/>
        <v>0</v>
      </c>
      <c r="O64" s="400">
        <f t="shared" si="2"/>
        <v>0</v>
      </c>
      <c r="P64" s="400">
        <f t="shared" si="3"/>
        <v>0</v>
      </c>
      <c r="Q64" s="401"/>
    </row>
    <row r="65" spans="1:17" x14ac:dyDescent="0.45">
      <c r="A65" t="s">
        <v>383</v>
      </c>
      <c r="B65" t="str">
        <f t="shared" si="0"/>
        <v>F41_1_Latin</v>
      </c>
      <c r="C65" s="113" t="s">
        <v>103</v>
      </c>
      <c r="D65" s="103" t="str">
        <f>IFERROR(VLOOKUP($B65,#REF!,'Table 2a old'!D$5,FALSE),"")</f>
        <v/>
      </c>
      <c r="E65" s="103" t="str">
        <f>IFERROR(VLOOKUP($B65,#REF!,'Table 2a old'!E$5,FALSE),"")</f>
        <v/>
      </c>
      <c r="F65" s="103" t="str">
        <f>IFERROR(VLOOKUP($B65,#REF!,'Table 2a old'!F$5,FALSE),"")</f>
        <v/>
      </c>
      <c r="G65" s="103" t="str">
        <f>IFERROR(VLOOKUP($B65,#REF!,'Table 2a old'!G$5,FALSE),"")</f>
        <v/>
      </c>
      <c r="H65" s="103" t="str">
        <f>IFERROR(VLOOKUP($B65,#REF!,'Table 2a old'!H$5,FALSE),"")</f>
        <v/>
      </c>
      <c r="I65" s="103" t="str">
        <f>IFERROR(VLOOKUP($B65,#REF!,'Table 2a old'!I$5,FALSE),"")</f>
        <v/>
      </c>
      <c r="J65" s="103" t="str">
        <f>IFERROR(VLOOKUP($B65,#REF!,'Table 2a old'!J$5,FALSE),"")</f>
        <v/>
      </c>
      <c r="K65" s="103" t="str">
        <f>IFERROR(VLOOKUP($B65,#REF!,'Table 2a old'!K$5,FALSE),"")</f>
        <v/>
      </c>
      <c r="L65" s="103" t="str">
        <f>IFERROR(VLOOKUP($B65,#REF!,'Table 2a old'!L$5,FALSE),"")</f>
        <v/>
      </c>
      <c r="M65" s="104" t="str">
        <f>IFERROR(VLOOKUP($B65,#REF!,'Table 2a old'!M$5,FALSE),"")</f>
        <v/>
      </c>
      <c r="N65" s="399">
        <f t="shared" si="1"/>
        <v>0</v>
      </c>
      <c r="O65" s="400">
        <f t="shared" si="2"/>
        <v>0</v>
      </c>
      <c r="P65" s="400">
        <f t="shared" si="3"/>
        <v>0</v>
      </c>
      <c r="Q65" s="401"/>
    </row>
    <row r="66" spans="1:17" x14ac:dyDescent="0.45">
      <c r="A66" t="s">
        <v>384</v>
      </c>
      <c r="B66" t="str">
        <f t="shared" si="0"/>
        <v>F41_2_Greek</v>
      </c>
      <c r="C66" s="105" t="s">
        <v>104</v>
      </c>
      <c r="D66" s="103" t="str">
        <f>IFERROR(VLOOKUP($B66,#REF!,'Table 2a old'!D$5,FALSE),"")</f>
        <v/>
      </c>
      <c r="E66" s="103" t="str">
        <f>IFERROR(VLOOKUP($B66,#REF!,'Table 2a old'!E$5,FALSE),"")</f>
        <v/>
      </c>
      <c r="F66" s="103" t="str">
        <f>IFERROR(VLOOKUP($B66,#REF!,'Table 2a old'!F$5,FALSE),"")</f>
        <v/>
      </c>
      <c r="G66" s="103" t="str">
        <f>IFERROR(VLOOKUP($B66,#REF!,'Table 2a old'!G$5,FALSE),"")</f>
        <v/>
      </c>
      <c r="H66" s="103" t="str">
        <f>IFERROR(VLOOKUP($B66,#REF!,'Table 2a old'!H$5,FALSE),"")</f>
        <v/>
      </c>
      <c r="I66" s="103" t="str">
        <f>IFERROR(VLOOKUP($B66,#REF!,'Table 2a old'!I$5,FALSE),"")</f>
        <v/>
      </c>
      <c r="J66" s="103" t="str">
        <f>IFERROR(VLOOKUP($B66,#REF!,'Table 2a old'!J$5,FALSE),"")</f>
        <v/>
      </c>
      <c r="K66" s="103" t="str">
        <f>IFERROR(VLOOKUP($B66,#REF!,'Table 2a old'!K$5,FALSE),"")</f>
        <v/>
      </c>
      <c r="L66" s="103" t="str">
        <f>IFERROR(VLOOKUP($B66,#REF!,'Table 2a old'!L$5,FALSE),"")</f>
        <v/>
      </c>
      <c r="M66" s="104" t="str">
        <f>IFERROR(VLOOKUP($B66,#REF!,'Table 2a old'!M$5,FALSE),"")</f>
        <v/>
      </c>
      <c r="N66" s="399">
        <f t="shared" si="1"/>
        <v>0</v>
      </c>
      <c r="O66" s="400">
        <f t="shared" si="2"/>
        <v>0</v>
      </c>
      <c r="P66" s="400">
        <f t="shared" si="3"/>
        <v>0</v>
      </c>
      <c r="Q66" s="401"/>
    </row>
    <row r="67" spans="1:17" x14ac:dyDescent="0.45">
      <c r="A67" t="s">
        <v>385</v>
      </c>
      <c r="B67" t="str">
        <f t="shared" si="0"/>
        <v>F41_3_ClassicalCivilisation</v>
      </c>
      <c r="C67" s="114" t="s">
        <v>105</v>
      </c>
      <c r="D67" s="103" t="str">
        <f>IFERROR(VLOOKUP($B67,#REF!,'Table 2a old'!D$5,FALSE),"")</f>
        <v/>
      </c>
      <c r="E67" s="103" t="str">
        <f>IFERROR(VLOOKUP($B67,#REF!,'Table 2a old'!E$5,FALSE),"")</f>
        <v/>
      </c>
      <c r="F67" s="103" t="str">
        <f>IFERROR(VLOOKUP($B67,#REF!,'Table 2a old'!F$5,FALSE),"")</f>
        <v/>
      </c>
      <c r="G67" s="103" t="str">
        <f>IFERROR(VLOOKUP($B67,#REF!,'Table 2a old'!G$5,FALSE),"")</f>
        <v/>
      </c>
      <c r="H67" s="103" t="str">
        <f>IFERROR(VLOOKUP($B67,#REF!,'Table 2a old'!H$5,FALSE),"")</f>
        <v/>
      </c>
      <c r="I67" s="103" t="str">
        <f>IFERROR(VLOOKUP($B67,#REF!,'Table 2a old'!I$5,FALSE),"")</f>
        <v/>
      </c>
      <c r="J67" s="103" t="str">
        <f>IFERROR(VLOOKUP($B67,#REF!,'Table 2a old'!J$5,FALSE),"")</f>
        <v/>
      </c>
      <c r="K67" s="103" t="str">
        <f>IFERROR(VLOOKUP($B67,#REF!,'Table 2a old'!K$5,FALSE),"")</f>
        <v/>
      </c>
      <c r="L67" s="103" t="str">
        <f>IFERROR(VLOOKUP($B67,#REF!,'Table 2a old'!L$5,FALSE),"")</f>
        <v/>
      </c>
      <c r="M67" s="104" t="str">
        <f>IFERROR(VLOOKUP($B67,#REF!,'Table 2a old'!M$5,FALSE),"")</f>
        <v/>
      </c>
      <c r="N67" s="399">
        <f t="shared" si="1"/>
        <v>0</v>
      </c>
      <c r="O67" s="400">
        <f t="shared" si="2"/>
        <v>0</v>
      </c>
      <c r="P67" s="400">
        <f t="shared" si="3"/>
        <v>0</v>
      </c>
      <c r="Q67" s="401"/>
    </row>
    <row r="68" spans="1:17" x14ac:dyDescent="0.45">
      <c r="A68" t="s">
        <v>386</v>
      </c>
      <c r="B68" t="str">
        <f t="shared" si="0"/>
        <v>F41_4_Other_Classical_Studies</v>
      </c>
      <c r="C68" s="114" t="s">
        <v>106</v>
      </c>
      <c r="D68" s="103" t="str">
        <f>IFERROR(VLOOKUP($B68,#REF!,'Table 2a old'!D$5,FALSE),"")</f>
        <v/>
      </c>
      <c r="E68" s="103" t="str">
        <f>IFERROR(VLOOKUP($B68,#REF!,'Table 2a old'!E$5,FALSE),"")</f>
        <v/>
      </c>
      <c r="F68" s="103" t="str">
        <f>IFERROR(VLOOKUP($B68,#REF!,'Table 2a old'!F$5,FALSE),"")</f>
        <v/>
      </c>
      <c r="G68" s="103" t="str">
        <f>IFERROR(VLOOKUP($B68,#REF!,'Table 2a old'!G$5,FALSE),"")</f>
        <v/>
      </c>
      <c r="H68" s="103" t="str">
        <f>IFERROR(VLOOKUP($B68,#REF!,'Table 2a old'!H$5,FALSE),"")</f>
        <v/>
      </c>
      <c r="I68" s="103" t="str">
        <f>IFERROR(VLOOKUP($B68,#REF!,'Table 2a old'!I$5,FALSE),"")</f>
        <v/>
      </c>
      <c r="J68" s="103" t="str">
        <f>IFERROR(VLOOKUP($B68,#REF!,'Table 2a old'!J$5,FALSE),"")</f>
        <v/>
      </c>
      <c r="K68" s="103" t="str">
        <f>IFERROR(VLOOKUP($B68,#REF!,'Table 2a old'!K$5,FALSE),"")</f>
        <v/>
      </c>
      <c r="L68" s="103" t="str">
        <f>IFERROR(VLOOKUP($B68,#REF!,'Table 2a old'!L$5,FALSE),"")</f>
        <v/>
      </c>
      <c r="M68" s="104" t="str">
        <f>IFERROR(VLOOKUP($B68,#REF!,'Table 2a old'!M$5,FALSE),"")</f>
        <v/>
      </c>
      <c r="N68" s="399">
        <f t="shared" si="1"/>
        <v>0</v>
      </c>
      <c r="O68" s="400">
        <f t="shared" si="2"/>
        <v>0</v>
      </c>
      <c r="P68" s="400">
        <f t="shared" si="3"/>
        <v>0</v>
      </c>
      <c r="Q68" s="403"/>
    </row>
    <row r="69" spans="1:17" x14ac:dyDescent="0.45">
      <c r="B69" t="str">
        <f t="shared" si="0"/>
        <v/>
      </c>
      <c r="C69" s="102"/>
      <c r="D69" s="103" t="str">
        <f>IFERROR(VLOOKUP($B69,#REF!,'Table 2a old'!D$5,FALSE),"")</f>
        <v/>
      </c>
      <c r="E69" s="103" t="str">
        <f>IFERROR(VLOOKUP($B69,#REF!,'Table 2a old'!E$5,FALSE),"")</f>
        <v/>
      </c>
      <c r="F69" s="103" t="str">
        <f>IFERROR(VLOOKUP($B69,#REF!,'Table 2a old'!F$5,FALSE),"")</f>
        <v/>
      </c>
      <c r="G69" s="103" t="str">
        <f>IFERROR(VLOOKUP($B69,#REF!,'Table 2a old'!G$5,FALSE),"")</f>
        <v/>
      </c>
      <c r="H69" s="103" t="str">
        <f>IFERROR(VLOOKUP($B69,#REF!,'Table 2a old'!H$5,FALSE),"")</f>
        <v/>
      </c>
      <c r="I69" s="103" t="str">
        <f>IFERROR(VLOOKUP($B69,#REF!,'Table 2a old'!I$5,FALSE),"")</f>
        <v/>
      </c>
      <c r="J69" s="103" t="str">
        <f>IFERROR(VLOOKUP($B69,#REF!,'Table 2a old'!J$5,FALSE),"")</f>
        <v/>
      </c>
      <c r="K69" s="103" t="str">
        <f>IFERROR(VLOOKUP($B69,#REF!,'Table 2a old'!K$5,FALSE),"")</f>
        <v/>
      </c>
      <c r="L69" s="103" t="str">
        <f>IFERROR(VLOOKUP($B69,#REF!,'Table 2a old'!L$5,FALSE),"")</f>
        <v/>
      </c>
      <c r="M69" s="104" t="str">
        <f>IFERROR(VLOOKUP($B69,#REF!,'Table 2a old'!M$5,FALSE),"")</f>
        <v/>
      </c>
    </row>
    <row r="70" spans="1:17" x14ac:dyDescent="0.45">
      <c r="A70" t="s">
        <v>387</v>
      </c>
      <c r="B70" t="str">
        <f t="shared" si="0"/>
        <v>F45_Religious_Studies</v>
      </c>
      <c r="C70" s="102" t="s">
        <v>107</v>
      </c>
      <c r="D70" s="103" t="str">
        <f>IFERROR(VLOOKUP($B70,#REF!,'Table 2a old'!D$5,FALSE),"")</f>
        <v/>
      </c>
      <c r="E70" s="103" t="str">
        <f>IFERROR(VLOOKUP($B70,#REF!,'Table 2a old'!E$5,FALSE),"")</f>
        <v/>
      </c>
      <c r="F70" s="103" t="str">
        <f>IFERROR(VLOOKUP($B70,#REF!,'Table 2a old'!F$5,FALSE),"")</f>
        <v/>
      </c>
      <c r="G70" s="103" t="str">
        <f>IFERROR(VLOOKUP($B70,#REF!,'Table 2a old'!G$5,FALSE),"")</f>
        <v/>
      </c>
      <c r="H70" s="103" t="str">
        <f>IFERROR(VLOOKUP($B70,#REF!,'Table 2a old'!H$5,FALSE),"")</f>
        <v/>
      </c>
      <c r="I70" s="103" t="str">
        <f>IFERROR(VLOOKUP($B70,#REF!,'Table 2a old'!I$5,FALSE),"")</f>
        <v/>
      </c>
      <c r="J70" s="103" t="str">
        <f>IFERROR(VLOOKUP($B70,#REF!,'Table 2a old'!J$5,FALSE),"")</f>
        <v/>
      </c>
      <c r="K70" s="103" t="str">
        <f>IFERROR(VLOOKUP($B70,#REF!,'Table 2a old'!K$5,FALSE),"")</f>
        <v/>
      </c>
      <c r="L70" s="103" t="str">
        <f>IFERROR(VLOOKUP($B70,#REF!,'Table 2a old'!L$5,FALSE),"")</f>
        <v/>
      </c>
      <c r="M70" s="104" t="str">
        <f>IFERROR(VLOOKUP($B70,#REF!,'Table 2a old'!M$5,FALSE),"")</f>
        <v/>
      </c>
      <c r="N70" s="399">
        <f t="shared" ref="N70" si="4">IF(COUNTIF(D70:E70,"x")+COUNTIF(K70,"x")=1,1,0)</f>
        <v>0</v>
      </c>
      <c r="O70" s="400">
        <f t="shared" ref="O70" si="5">IF((COUNTIF(F70:I70,"x")+COUNTIF(K70:L70,"x"))=1,1,0)</f>
        <v>0</v>
      </c>
      <c r="P70" s="400">
        <f t="shared" ref="P70" si="6">IF((IF(J70="x",1,0)+IF(L70="x",1,0))=1,1,0)</f>
        <v>0</v>
      </c>
    </row>
    <row r="71" spans="1:17" x14ac:dyDescent="0.45">
      <c r="B71" t="str">
        <f t="shared" si="0"/>
        <v/>
      </c>
      <c r="C71" s="102"/>
      <c r="D71" s="103" t="str">
        <f>IFERROR(VLOOKUP($B71,#REF!,'Table 2a old'!D$5,FALSE),"")</f>
        <v/>
      </c>
      <c r="E71" s="103" t="str">
        <f>IFERROR(VLOOKUP($B71,#REF!,'Table 2a old'!E$5,FALSE),"")</f>
        <v/>
      </c>
      <c r="F71" s="103" t="str">
        <f>IFERROR(VLOOKUP($B71,#REF!,'Table 2a old'!F$5,FALSE),"")</f>
        <v/>
      </c>
      <c r="G71" s="103" t="str">
        <f>IFERROR(VLOOKUP($B71,#REF!,'Table 2a old'!G$5,FALSE),"")</f>
        <v/>
      </c>
      <c r="H71" s="103" t="str">
        <f>IFERROR(VLOOKUP($B71,#REF!,'Table 2a old'!H$5,FALSE),"")</f>
        <v/>
      </c>
      <c r="I71" s="103" t="str">
        <f>IFERROR(VLOOKUP($B71,#REF!,'Table 2a old'!I$5,FALSE),"")</f>
        <v/>
      </c>
      <c r="J71" s="103" t="str">
        <f>IFERROR(VLOOKUP($B71,#REF!,'Table 2a old'!J$5,FALSE),"")</f>
        <v/>
      </c>
      <c r="K71" s="103" t="str">
        <f>IFERROR(VLOOKUP($B71,#REF!,'Table 2a old'!K$5,FALSE),"")</f>
        <v/>
      </c>
      <c r="L71" s="103" t="str">
        <f>IFERROR(VLOOKUP($B71,#REF!,'Table 2a old'!L$5,FALSE),"")</f>
        <v/>
      </c>
      <c r="M71" s="104" t="str">
        <f>IFERROR(VLOOKUP($B71,#REF!,'Table 2a old'!M$5,FALSE),"")</f>
        <v/>
      </c>
    </row>
    <row r="72" spans="1:17" x14ac:dyDescent="0.45">
      <c r="A72" t="s">
        <v>388</v>
      </c>
      <c r="B72" t="str">
        <f t="shared" si="0"/>
        <v>F46_Music</v>
      </c>
      <c r="C72" s="102" t="s">
        <v>108</v>
      </c>
      <c r="D72" s="103" t="str">
        <f>IFERROR(VLOOKUP($B72,#REF!,'Table 2a old'!D$5,FALSE),"")</f>
        <v/>
      </c>
      <c r="E72" s="103" t="str">
        <f>IFERROR(VLOOKUP($B72,#REF!,'Table 2a old'!E$5,FALSE),"")</f>
        <v/>
      </c>
      <c r="F72" s="103" t="str">
        <f>IFERROR(VLOOKUP($B72,#REF!,'Table 2a old'!F$5,FALSE),"")</f>
        <v/>
      </c>
      <c r="G72" s="103" t="str">
        <f>IFERROR(VLOOKUP($B72,#REF!,'Table 2a old'!G$5,FALSE),"")</f>
        <v/>
      </c>
      <c r="H72" s="103" t="str">
        <f>IFERROR(VLOOKUP($B72,#REF!,'Table 2a old'!H$5,FALSE),"")</f>
        <v/>
      </c>
      <c r="I72" s="103" t="str">
        <f>IFERROR(VLOOKUP($B72,#REF!,'Table 2a old'!I$5,FALSE),"")</f>
        <v/>
      </c>
      <c r="J72" s="103" t="str">
        <f>IFERROR(VLOOKUP($B72,#REF!,'Table 2a old'!J$5,FALSE),"")</f>
        <v/>
      </c>
      <c r="K72" s="103" t="str">
        <f>IFERROR(VLOOKUP($B72,#REF!,'Table 2a old'!K$5,FALSE),"")</f>
        <v/>
      </c>
      <c r="L72" s="103" t="str">
        <f>IFERROR(VLOOKUP($B72,#REF!,'Table 2a old'!L$5,FALSE),"")</f>
        <v/>
      </c>
      <c r="M72" s="104" t="str">
        <f>IFERROR(VLOOKUP($B72,#REF!,'Table 2a old'!M$5,FALSE),"")</f>
        <v/>
      </c>
      <c r="N72" s="399">
        <f t="shared" ref="N72" si="7">IF(COUNTIF(D72:E72,"x")+COUNTIF(K72,"x")=1,1,0)</f>
        <v>0</v>
      </c>
      <c r="O72" s="400">
        <f t="shared" ref="O72" si="8">IF((COUNTIF(F72:I72,"x")+COUNTIF(K72:L72,"x"))=1,1,0)</f>
        <v>0</v>
      </c>
      <c r="P72" s="400">
        <f t="shared" ref="P72" si="9">IF((IF(J72="x",1,0)+IF(L72="x",1,0))=1,1,0)</f>
        <v>0</v>
      </c>
    </row>
    <row r="73" spans="1:17" x14ac:dyDescent="0.45">
      <c r="B73" t="str">
        <f t="shared" si="0"/>
        <v/>
      </c>
      <c r="C73" s="102"/>
      <c r="D73" s="103" t="str">
        <f>IFERROR(VLOOKUP($B73,#REF!,'Table 2a old'!D$5,FALSE),"")</f>
        <v/>
      </c>
      <c r="E73" s="103" t="str">
        <f>IFERROR(VLOOKUP($B73,#REF!,'Table 2a old'!E$5,FALSE),"")</f>
        <v/>
      </c>
      <c r="F73" s="103" t="str">
        <f>IFERROR(VLOOKUP($B73,#REF!,'Table 2a old'!F$5,FALSE),"")</f>
        <v/>
      </c>
      <c r="G73" s="103" t="str">
        <f>IFERROR(VLOOKUP($B73,#REF!,'Table 2a old'!G$5,FALSE),"")</f>
        <v/>
      </c>
      <c r="H73" s="103" t="str">
        <f>IFERROR(VLOOKUP($B73,#REF!,'Table 2a old'!H$5,FALSE),"")</f>
        <v/>
      </c>
      <c r="I73" s="103" t="str">
        <f>IFERROR(VLOOKUP($B73,#REF!,'Table 2a old'!I$5,FALSE),"")</f>
        <v/>
      </c>
      <c r="J73" s="103" t="str">
        <f>IFERROR(VLOOKUP($B73,#REF!,'Table 2a old'!J$5,FALSE),"")</f>
        <v/>
      </c>
      <c r="K73" s="103" t="str">
        <f>IFERROR(VLOOKUP($B73,#REF!,'Table 2a old'!K$5,FALSE),"")</f>
        <v/>
      </c>
      <c r="L73" s="103" t="str">
        <f>IFERROR(VLOOKUP($B73,#REF!,'Table 2a old'!L$5,FALSE),"")</f>
        <v/>
      </c>
      <c r="M73" s="104" t="str">
        <f>IFERROR(VLOOKUP($B73,#REF!,'Table 2a old'!M$5,FALSE),"")</f>
        <v/>
      </c>
    </row>
    <row r="74" spans="1:17" x14ac:dyDescent="0.45">
      <c r="A74" t="s">
        <v>389</v>
      </c>
      <c r="B74" t="str">
        <f t="shared" ref="B74:B80" si="10">IF(A74&lt;&gt;"",CONCATENATE($C$5,A74),"")</f>
        <v>F47_Physical_Education</v>
      </c>
      <c r="C74" s="102" t="s">
        <v>109</v>
      </c>
      <c r="D74" s="103" t="str">
        <f>IFERROR(VLOOKUP($B74,#REF!,'Table 2a old'!D$5,FALSE),"")</f>
        <v/>
      </c>
      <c r="E74" s="103" t="str">
        <f>IFERROR(VLOOKUP($B74,#REF!,'Table 2a old'!E$5,FALSE),"")</f>
        <v/>
      </c>
      <c r="F74" s="103" t="str">
        <f>IFERROR(VLOOKUP($B74,#REF!,'Table 2a old'!F$5,FALSE),"")</f>
        <v/>
      </c>
      <c r="G74" s="103" t="str">
        <f>IFERROR(VLOOKUP($B74,#REF!,'Table 2a old'!G$5,FALSE),"")</f>
        <v/>
      </c>
      <c r="H74" s="103" t="str">
        <f>IFERROR(VLOOKUP($B74,#REF!,'Table 2a old'!H$5,FALSE),"")</f>
        <v/>
      </c>
      <c r="I74" s="103" t="str">
        <f>IFERROR(VLOOKUP($B74,#REF!,'Table 2a old'!I$5,FALSE),"")</f>
        <v/>
      </c>
      <c r="J74" s="103" t="str">
        <f>IFERROR(VLOOKUP($B74,#REF!,'Table 2a old'!J$5,FALSE),"")</f>
        <v/>
      </c>
      <c r="K74" s="103" t="str">
        <f>IFERROR(VLOOKUP($B74,#REF!,'Table 2a old'!K$5,FALSE),"")</f>
        <v/>
      </c>
      <c r="L74" s="103" t="str">
        <f>IFERROR(VLOOKUP($B74,#REF!,'Table 2a old'!L$5,FALSE),"")</f>
        <v/>
      </c>
      <c r="M74" s="104" t="str">
        <f>IFERROR(VLOOKUP($B74,#REF!,'Table 2a old'!M$5,FALSE),"")</f>
        <v/>
      </c>
      <c r="N74" s="399">
        <f t="shared" ref="N74" si="11">IF(COUNTIF(D74:E74,"x")+COUNTIF(K74,"x")=1,1,0)</f>
        <v>0</v>
      </c>
      <c r="O74" s="400">
        <f t="shared" ref="O74" si="12">IF((COUNTIF(F74:I74,"x")+COUNTIF(K74:L74,"x"))=1,1,0)</f>
        <v>0</v>
      </c>
      <c r="P74" s="400">
        <f t="shared" ref="P74" si="13">IF((IF(J74="x",1,0)+IF(L74="x",1,0))=1,1,0)</f>
        <v>0</v>
      </c>
    </row>
    <row r="75" spans="1:17" x14ac:dyDescent="0.45">
      <c r="B75" t="str">
        <f t="shared" si="10"/>
        <v/>
      </c>
      <c r="C75" s="102"/>
      <c r="D75" s="103" t="str">
        <f>IFERROR(VLOOKUP($B75,#REF!,'Table 2a old'!D$5,FALSE),"")</f>
        <v/>
      </c>
      <c r="E75" s="103" t="str">
        <f>IFERROR(VLOOKUP($B75,#REF!,'Table 2a old'!E$5,FALSE),"")</f>
        <v/>
      </c>
      <c r="F75" s="103" t="str">
        <f>IFERROR(VLOOKUP($B75,#REF!,'Table 2a old'!F$5,FALSE),"")</f>
        <v/>
      </c>
      <c r="G75" s="103" t="str">
        <f>IFERROR(VLOOKUP($B75,#REF!,'Table 2a old'!G$5,FALSE),"")</f>
        <v/>
      </c>
      <c r="H75" s="103" t="str">
        <f>IFERROR(VLOOKUP($B75,#REF!,'Table 2a old'!H$5,FALSE),"")</f>
        <v/>
      </c>
      <c r="I75" s="103" t="str">
        <f>IFERROR(VLOOKUP($B75,#REF!,'Table 2a old'!I$5,FALSE),"")</f>
        <v/>
      </c>
      <c r="J75" s="103" t="str">
        <f>IFERROR(VLOOKUP($B75,#REF!,'Table 2a old'!J$5,FALSE),"")</f>
        <v/>
      </c>
      <c r="K75" s="103" t="str">
        <f>IFERROR(VLOOKUP($B75,#REF!,'Table 2a old'!K$5,FALSE),"")</f>
        <v/>
      </c>
      <c r="L75" s="103" t="str">
        <f>IFERROR(VLOOKUP($B75,#REF!,'Table 2a old'!L$5,FALSE),"")</f>
        <v/>
      </c>
      <c r="M75" s="104" t="str">
        <f>IFERROR(VLOOKUP($B75,#REF!,'Table 2a old'!M$5,FALSE),"")</f>
        <v/>
      </c>
    </row>
    <row r="76" spans="1:17" x14ac:dyDescent="0.45">
      <c r="A76" t="s">
        <v>390</v>
      </c>
      <c r="B76" t="str">
        <f t="shared" si="10"/>
        <v>F48_General_Studies</v>
      </c>
      <c r="C76" s="102" t="s">
        <v>110</v>
      </c>
      <c r="D76" s="103" t="str">
        <f>IFERROR(VLOOKUP($B76,#REF!,'Table 2a old'!D$5,FALSE),"")</f>
        <v/>
      </c>
      <c r="E76" s="103" t="str">
        <f>IFERROR(VLOOKUP($B76,#REF!,'Table 2a old'!E$5,FALSE),"")</f>
        <v/>
      </c>
      <c r="F76" s="103" t="str">
        <f>IFERROR(VLOOKUP($B76,#REF!,'Table 2a old'!F$5,FALSE),"")</f>
        <v/>
      </c>
      <c r="G76" s="103" t="str">
        <f>IFERROR(VLOOKUP($B76,#REF!,'Table 2a old'!G$5,FALSE),"")</f>
        <v/>
      </c>
      <c r="H76" s="103" t="str">
        <f>IFERROR(VLOOKUP($B76,#REF!,'Table 2a old'!H$5,FALSE),"")</f>
        <v/>
      </c>
      <c r="I76" s="103" t="str">
        <f>IFERROR(VLOOKUP($B76,#REF!,'Table 2a old'!I$5,FALSE),"")</f>
        <v/>
      </c>
      <c r="J76" s="103" t="str">
        <f>IFERROR(VLOOKUP($B76,#REF!,'Table 2a old'!J$5,FALSE),"")</f>
        <v/>
      </c>
      <c r="K76" s="103" t="str">
        <f>IFERROR(VLOOKUP($B76,#REF!,'Table 2a old'!K$5,FALSE),"")</f>
        <v/>
      </c>
      <c r="L76" s="103" t="str">
        <f>IFERROR(VLOOKUP($B76,#REF!,'Table 2a old'!L$5,FALSE),"")</f>
        <v/>
      </c>
      <c r="M76" s="104" t="str">
        <f>IFERROR(VLOOKUP($B76,#REF!,'Table 2a old'!M$5,FALSE),"")</f>
        <v/>
      </c>
      <c r="N76" s="399">
        <f t="shared" ref="N76" si="14">IF(COUNTIF(D76:E76,"x")+COUNTIF(K76,"x")=1,1,0)</f>
        <v>0</v>
      </c>
      <c r="O76" s="400">
        <f t="shared" ref="O76" si="15">IF((COUNTIF(F76:I76,"x")+COUNTIF(K76:L76,"x"))=1,1,0)</f>
        <v>0</v>
      </c>
      <c r="P76" s="400">
        <f t="shared" ref="P76" si="16">IF((IF(J76="x",1,0)+IF(L76="x",1,0))=1,1,0)</f>
        <v>0</v>
      </c>
    </row>
    <row r="77" spans="1:17" x14ac:dyDescent="0.45">
      <c r="B77" t="str">
        <f t="shared" si="10"/>
        <v/>
      </c>
      <c r="C77" s="102"/>
      <c r="D77" s="103" t="str">
        <f>IFERROR(VLOOKUP($B77,#REF!,'Table 2a old'!D$5,FALSE),"")</f>
        <v/>
      </c>
      <c r="E77" s="103" t="str">
        <f>IFERROR(VLOOKUP($B77,#REF!,'Table 2a old'!E$5,FALSE),"")</f>
        <v/>
      </c>
      <c r="F77" s="103" t="str">
        <f>IFERROR(VLOOKUP($B77,#REF!,'Table 2a old'!F$5,FALSE),"")</f>
        <v/>
      </c>
      <c r="G77" s="103" t="str">
        <f>IFERROR(VLOOKUP($B77,#REF!,'Table 2a old'!G$5,FALSE),"")</f>
        <v/>
      </c>
      <c r="H77" s="103" t="str">
        <f>IFERROR(VLOOKUP($B77,#REF!,'Table 2a old'!H$5,FALSE),"")</f>
        <v/>
      </c>
      <c r="I77" s="103" t="str">
        <f>IFERROR(VLOOKUP($B77,#REF!,'Table 2a old'!I$5,FALSE),"")</f>
        <v/>
      </c>
      <c r="J77" s="103" t="str">
        <f>IFERROR(VLOOKUP($B77,#REF!,'Table 2a old'!J$5,FALSE),"")</f>
        <v/>
      </c>
      <c r="K77" s="103" t="str">
        <f>IFERROR(VLOOKUP($B77,#REF!,'Table 2a old'!K$5,FALSE),"")</f>
        <v/>
      </c>
      <c r="L77" s="103" t="str">
        <f>IFERROR(VLOOKUP($B77,#REF!,'Table 2a old'!L$5,FALSE),"")</f>
        <v/>
      </c>
      <c r="M77" s="104" t="str">
        <f>IFERROR(VLOOKUP($B77,#REF!,'Table 2a old'!M$5,FALSE),"")</f>
        <v/>
      </c>
    </row>
    <row r="78" spans="1:17" x14ac:dyDescent="0.45">
      <c r="A78" t="s">
        <v>391</v>
      </c>
      <c r="B78" t="str">
        <f t="shared" si="10"/>
        <v>F98_Facilitating subjects</v>
      </c>
      <c r="C78" s="115" t="s">
        <v>111</v>
      </c>
      <c r="D78" s="103" t="str">
        <f>IFERROR(VLOOKUP($B78,#REF!,'Table 2a old'!D$5,FALSE),"")</f>
        <v/>
      </c>
      <c r="E78" s="103" t="str">
        <f>IFERROR(VLOOKUP($B78,#REF!,'Table 2a old'!E$5,FALSE),"")</f>
        <v/>
      </c>
      <c r="F78" s="103" t="str">
        <f>IFERROR(VLOOKUP($B78,#REF!,'Table 2a old'!F$5,FALSE),"")</f>
        <v/>
      </c>
      <c r="G78" s="103" t="str">
        <f>IFERROR(VLOOKUP($B78,#REF!,'Table 2a old'!G$5,FALSE),"")</f>
        <v/>
      </c>
      <c r="H78" s="103" t="str">
        <f>IFERROR(VLOOKUP($B78,#REF!,'Table 2a old'!H$5,FALSE),"")</f>
        <v/>
      </c>
      <c r="I78" s="103" t="str">
        <f>IFERROR(VLOOKUP($B78,#REF!,'Table 2a old'!I$5,FALSE),"")</f>
        <v/>
      </c>
      <c r="J78" s="103" t="str">
        <f>IFERROR(VLOOKUP($B78,#REF!,'Table 2a old'!J$5,FALSE),"")</f>
        <v/>
      </c>
      <c r="K78" s="103" t="str">
        <f>IFERROR(VLOOKUP($B78,#REF!,'Table 2a old'!K$5,FALSE),"")</f>
        <v/>
      </c>
      <c r="L78" s="103" t="str">
        <f>IFERROR(VLOOKUP($B78,#REF!,'Table 2a old'!L$5,FALSE),"")</f>
        <v/>
      </c>
      <c r="M78" s="104" t="str">
        <f>IFERROR(VLOOKUP($B78,#REF!,'Table 2a old'!M$5,FALSE),"")</f>
        <v/>
      </c>
      <c r="N78" s="399">
        <f t="shared" ref="N78" si="17">IF(COUNTIF(D78:E78,"x")+COUNTIF(K78,"x")=1,1,0)</f>
        <v>0</v>
      </c>
      <c r="O78" s="400">
        <f t="shared" ref="O78" si="18">IF((COUNTIF(F78:I78,"x")+COUNTIF(K78:L78,"x"))=1,1,0)</f>
        <v>0</v>
      </c>
      <c r="P78" s="400">
        <f t="shared" ref="P78" si="19">IF((IF(J78="x",1,0)+IF(L78="x",1,0))=1,1,0)</f>
        <v>0</v>
      </c>
    </row>
    <row r="79" spans="1:17" x14ac:dyDescent="0.45">
      <c r="B79" t="str">
        <f t="shared" si="10"/>
        <v/>
      </c>
      <c r="C79" s="102"/>
      <c r="D79" s="103" t="str">
        <f>IFERROR(VLOOKUP($B79,#REF!,'Table 2a old'!D$5,FALSE),"")</f>
        <v/>
      </c>
      <c r="E79" s="103" t="str">
        <f>IFERROR(VLOOKUP($B79,#REF!,'Table 2a old'!E$5,FALSE),"")</f>
        <v/>
      </c>
      <c r="F79" s="103" t="str">
        <f>IFERROR(VLOOKUP($B79,#REF!,'Table 2a old'!F$5,FALSE),"")</f>
        <v/>
      </c>
      <c r="G79" s="103" t="str">
        <f>IFERROR(VLOOKUP($B79,#REF!,'Table 2a old'!G$5,FALSE),"")</f>
        <v/>
      </c>
      <c r="H79" s="103" t="str">
        <f>IFERROR(VLOOKUP($B79,#REF!,'Table 2a old'!H$5,FALSE),"")</f>
        <v/>
      </c>
      <c r="I79" s="103" t="str">
        <f>IFERROR(VLOOKUP($B79,#REF!,'Table 2a old'!I$5,FALSE),"")</f>
        <v/>
      </c>
      <c r="J79" s="103" t="str">
        <f>IFERROR(VLOOKUP($B79,#REF!,'Table 2a old'!J$5,FALSE),"")</f>
        <v/>
      </c>
      <c r="K79" s="103" t="str">
        <f>IFERROR(VLOOKUP($B79,#REF!,'Table 2a old'!K$5,FALSE),"")</f>
        <v/>
      </c>
      <c r="L79" s="103" t="str">
        <f>IFERROR(VLOOKUP($B79,#REF!,'Table 2a old'!L$5,FALSE),"")</f>
        <v/>
      </c>
      <c r="M79" s="104" t="str">
        <f>IFERROR(VLOOKUP($B79,#REF!,'Table 2a old'!M$5,FALSE),"")</f>
        <v/>
      </c>
    </row>
    <row r="80" spans="1:17" x14ac:dyDescent="0.45">
      <c r="A80" t="s">
        <v>392</v>
      </c>
      <c r="B80" t="str">
        <f t="shared" si="10"/>
        <v>F99_All subjects</v>
      </c>
      <c r="C80" s="116" t="s">
        <v>112</v>
      </c>
      <c r="D80" s="103" t="str">
        <f>IFERROR(VLOOKUP($B80,#REF!,'Table 2a old'!D$5,FALSE),"")</f>
        <v/>
      </c>
      <c r="E80" s="103" t="str">
        <f>IFERROR(VLOOKUP($B80,#REF!,'Table 2a old'!E$5,FALSE),"")</f>
        <v/>
      </c>
      <c r="F80" s="103" t="str">
        <f>IFERROR(VLOOKUP($B80,#REF!,'Table 2a old'!F$5,FALSE),"")</f>
        <v/>
      </c>
      <c r="G80" s="103" t="str">
        <f>IFERROR(VLOOKUP($B80,#REF!,'Table 2a old'!G$5,FALSE),"")</f>
        <v/>
      </c>
      <c r="H80" s="103" t="str">
        <f>IFERROR(VLOOKUP($B80,#REF!,'Table 2a old'!H$5,FALSE),"")</f>
        <v/>
      </c>
      <c r="I80" s="103" t="str">
        <f>IFERROR(VLOOKUP($B80,#REF!,'Table 2a old'!I$5,FALSE),"")</f>
        <v/>
      </c>
      <c r="J80" s="103" t="str">
        <f>IFERROR(VLOOKUP($B80,#REF!,'Table 2a old'!J$5,FALSE),"")</f>
        <v/>
      </c>
      <c r="K80" s="103" t="str">
        <f>IFERROR(VLOOKUP($B80,#REF!,'Table 2a old'!K$5,FALSE),"")</f>
        <v/>
      </c>
      <c r="L80" s="103" t="str">
        <f>IFERROR(VLOOKUP($B80,#REF!,'Table 2a old'!L$5,FALSE),"")</f>
        <v/>
      </c>
      <c r="M80" s="104" t="str">
        <f>IFERROR(VLOOKUP($B80,#REF!,'Table 2a old'!M$5,FALSE),"")</f>
        <v/>
      </c>
    </row>
    <row r="81" spans="3:13" x14ac:dyDescent="0.45">
      <c r="C81" s="117"/>
      <c r="D81" s="118"/>
      <c r="E81" s="118"/>
      <c r="F81" s="118"/>
      <c r="G81" s="118"/>
      <c r="H81" s="118"/>
      <c r="I81" s="118"/>
      <c r="J81" s="118"/>
      <c r="K81" s="118"/>
      <c r="L81" s="118"/>
      <c r="M81" s="119"/>
    </row>
    <row r="82" spans="3:13" x14ac:dyDescent="0.45">
      <c r="C82" s="120"/>
      <c r="D82" s="121"/>
      <c r="E82" s="120"/>
      <c r="F82" s="120"/>
      <c r="G82" s="120"/>
      <c r="H82" s="120"/>
      <c r="I82" s="120"/>
      <c r="J82" s="120"/>
      <c r="K82" s="122"/>
      <c r="L82" s="123"/>
      <c r="M82" s="10" t="s">
        <v>480</v>
      </c>
    </row>
    <row r="83" spans="3:13" x14ac:dyDescent="0.45">
      <c r="C83" s="120"/>
      <c r="D83" s="121"/>
      <c r="E83" s="120"/>
      <c r="F83" s="120"/>
      <c r="G83" s="120"/>
      <c r="H83" s="120"/>
      <c r="I83" s="120"/>
      <c r="J83" s="120"/>
      <c r="K83" s="122"/>
      <c r="L83" s="123"/>
      <c r="M83" s="16"/>
    </row>
    <row r="84" spans="3:13" x14ac:dyDescent="0.45">
      <c r="C84" s="44" t="s">
        <v>117</v>
      </c>
      <c r="D84" s="124"/>
      <c r="E84" s="44"/>
      <c r="F84" s="44"/>
      <c r="G84" s="44"/>
      <c r="H84" s="44"/>
      <c r="I84" s="44"/>
      <c r="J84" s="44"/>
      <c r="K84" s="125"/>
      <c r="L84" s="126"/>
      <c r="M84" s="16"/>
    </row>
    <row r="85" spans="3:13" x14ac:dyDescent="0.45">
      <c r="C85" s="127" t="s">
        <v>523</v>
      </c>
      <c r="D85" s="124"/>
      <c r="E85" s="44"/>
      <c r="F85" s="44"/>
      <c r="G85" s="44"/>
      <c r="H85" s="44"/>
      <c r="I85" s="44"/>
      <c r="J85" s="44"/>
      <c r="K85" s="125"/>
      <c r="L85" s="126"/>
      <c r="M85" s="16"/>
    </row>
    <row r="86" spans="3:13" x14ac:dyDescent="0.45">
      <c r="C86" s="128" t="s">
        <v>113</v>
      </c>
      <c r="D86" s="129"/>
      <c r="E86" s="129"/>
      <c r="F86" s="128"/>
      <c r="G86" s="128"/>
      <c r="H86" s="128"/>
      <c r="I86" s="128"/>
      <c r="J86" s="128"/>
      <c r="K86" s="130"/>
      <c r="L86" s="16"/>
      <c r="M86" s="16"/>
    </row>
    <row r="87" spans="3:13" x14ac:dyDescent="0.45">
      <c r="C87" s="128" t="s">
        <v>114</v>
      </c>
      <c r="D87" s="131"/>
      <c r="E87" s="128"/>
      <c r="F87" s="128" t="s">
        <v>30</v>
      </c>
      <c r="G87" s="128"/>
      <c r="H87" s="128"/>
      <c r="I87" s="128"/>
      <c r="J87" s="128"/>
      <c r="K87" s="130"/>
      <c r="L87" s="16"/>
      <c r="M87" s="16"/>
    </row>
    <row r="88" spans="3:13" x14ac:dyDescent="0.45">
      <c r="C88" s="132" t="s">
        <v>513</v>
      </c>
      <c r="D88" s="128"/>
      <c r="E88" s="128"/>
      <c r="F88" s="128"/>
      <c r="G88" s="128"/>
      <c r="H88" s="128"/>
      <c r="I88" s="128"/>
      <c r="J88" s="128"/>
      <c r="K88" s="130"/>
      <c r="L88" s="16"/>
      <c r="M88" s="16"/>
    </row>
    <row r="89" spans="3:13" ht="14.45" customHeight="1" x14ac:dyDescent="0.45">
      <c r="C89" s="1019" t="s">
        <v>115</v>
      </c>
      <c r="D89" s="1019"/>
      <c r="E89" s="1019"/>
      <c r="F89" s="1019"/>
      <c r="G89" s="1019"/>
      <c r="H89" s="1019"/>
      <c r="I89" s="1019"/>
      <c r="J89" s="1019"/>
      <c r="K89" s="1019"/>
      <c r="L89" s="133"/>
      <c r="M89" s="16"/>
    </row>
    <row r="90" spans="3:13" x14ac:dyDescent="0.45">
      <c r="C90" s="134"/>
      <c r="D90" s="134"/>
      <c r="E90" s="134"/>
      <c r="F90" s="134"/>
      <c r="G90" s="134"/>
      <c r="H90" s="134"/>
      <c r="I90" s="134"/>
      <c r="J90" s="134"/>
      <c r="K90" s="134"/>
      <c r="L90" s="133"/>
      <c r="M90" s="16"/>
    </row>
    <row r="91" spans="3:13" x14ac:dyDescent="0.45">
      <c r="C91" s="128" t="s">
        <v>23</v>
      </c>
      <c r="D91" s="134"/>
      <c r="E91" s="134"/>
      <c r="F91" s="134"/>
      <c r="G91" s="134"/>
      <c r="H91" s="134"/>
      <c r="I91" s="134"/>
      <c r="J91" s="134"/>
      <c r="K91" s="134"/>
      <c r="L91" s="133"/>
      <c r="M91" s="16"/>
    </row>
    <row r="92" spans="3:13" x14ac:dyDescent="0.45">
      <c r="C92" s="135" t="s">
        <v>524</v>
      </c>
      <c r="D92" s="128"/>
      <c r="E92" s="128"/>
      <c r="F92" s="128"/>
      <c r="G92" s="128"/>
      <c r="H92" s="128"/>
      <c r="I92" s="128"/>
      <c r="J92" s="128"/>
      <c r="K92" s="128"/>
      <c r="L92" s="133"/>
      <c r="M92" s="16"/>
    </row>
    <row r="93" spans="3:13" x14ac:dyDescent="0.45">
      <c r="C93" s="127" t="s">
        <v>116</v>
      </c>
      <c r="D93" s="128"/>
      <c r="E93" s="128"/>
      <c r="F93" s="128"/>
      <c r="G93" s="128"/>
      <c r="H93" s="128"/>
      <c r="I93" s="128"/>
      <c r="J93" s="128"/>
      <c r="K93" s="128"/>
      <c r="L93" s="133"/>
      <c r="M93" s="16"/>
    </row>
    <row r="94" spans="3:13" ht="23.25" customHeight="1" x14ac:dyDescent="0.45">
      <c r="C94" s="1024" t="s">
        <v>487</v>
      </c>
      <c r="D94" s="1025"/>
      <c r="E94" s="1025"/>
      <c r="F94" s="1025"/>
      <c r="G94" s="1025"/>
      <c r="H94" s="1025"/>
      <c r="I94" s="1025"/>
      <c r="J94" s="1025"/>
      <c r="K94" s="1025"/>
      <c r="L94" s="1025"/>
      <c r="M94" s="1025"/>
    </row>
    <row r="95" spans="3:13" x14ac:dyDescent="0.45">
      <c r="C95" s="136"/>
      <c r="D95" s="127"/>
      <c r="E95" s="127"/>
      <c r="F95" s="127"/>
      <c r="G95" s="127"/>
      <c r="H95" s="127"/>
      <c r="I95" s="127"/>
      <c r="J95" s="127"/>
      <c r="K95" s="127"/>
      <c r="L95" s="137"/>
      <c r="M95" s="16"/>
    </row>
    <row r="96" spans="3:13" x14ac:dyDescent="0.45">
      <c r="C96" s="18"/>
      <c r="D96" s="18"/>
      <c r="E96" s="18"/>
      <c r="F96" s="18"/>
      <c r="G96" s="18"/>
      <c r="H96" s="18"/>
      <c r="I96" s="18"/>
      <c r="J96" s="18"/>
      <c r="K96" s="18"/>
      <c r="L96" s="18"/>
      <c r="M96" s="18"/>
    </row>
    <row r="97" spans="3:13" x14ac:dyDescent="0.45">
      <c r="C97" s="18"/>
      <c r="D97" s="18"/>
      <c r="E97" s="18"/>
      <c r="F97" s="18"/>
      <c r="G97" s="18"/>
      <c r="H97" s="18"/>
      <c r="I97" s="18"/>
      <c r="J97" s="18"/>
      <c r="K97" s="18"/>
      <c r="L97" s="18"/>
      <c r="M97" s="18"/>
    </row>
    <row r="98" spans="3:13" x14ac:dyDescent="0.45">
      <c r="C98" s="18"/>
      <c r="D98" s="18"/>
      <c r="E98" s="18"/>
      <c r="F98" s="18"/>
      <c r="G98" s="18"/>
      <c r="H98" s="18"/>
      <c r="I98" s="18"/>
      <c r="J98" s="18"/>
      <c r="K98" s="18"/>
      <c r="L98" s="18"/>
      <c r="M98" s="18"/>
    </row>
    <row r="99" spans="3:13" x14ac:dyDescent="0.45">
      <c r="C99" s="18"/>
      <c r="D99" s="18"/>
      <c r="E99" s="18"/>
      <c r="F99" s="18"/>
      <c r="G99" s="18"/>
      <c r="H99" s="18"/>
      <c r="I99" s="18"/>
      <c r="J99" s="18"/>
      <c r="K99" s="18"/>
      <c r="L99" s="18"/>
      <c r="M99" s="18"/>
    </row>
    <row r="100" spans="3:13" x14ac:dyDescent="0.45">
      <c r="C100" s="18"/>
      <c r="D100" s="18"/>
      <c r="E100" s="18"/>
      <c r="F100" s="18"/>
      <c r="G100" s="18"/>
      <c r="H100" s="18"/>
      <c r="I100" s="18"/>
      <c r="J100" s="18"/>
      <c r="K100" s="18"/>
      <c r="L100" s="18"/>
      <c r="M100" s="18"/>
    </row>
    <row r="101" spans="3:13" x14ac:dyDescent="0.45">
      <c r="C101" s="18"/>
      <c r="D101" s="18"/>
      <c r="E101" s="18"/>
      <c r="F101" s="18"/>
      <c r="G101" s="18"/>
      <c r="H101" s="18"/>
      <c r="I101" s="18"/>
      <c r="J101" s="18"/>
      <c r="K101" s="18"/>
      <c r="L101" s="18"/>
      <c r="M101" s="18"/>
    </row>
    <row r="102" spans="3:13" x14ac:dyDescent="0.45">
      <c r="C102" s="18"/>
      <c r="D102" s="18"/>
      <c r="E102" s="18"/>
      <c r="F102" s="18"/>
      <c r="G102" s="18"/>
      <c r="H102" s="18"/>
      <c r="I102" s="18"/>
      <c r="J102" s="18"/>
      <c r="K102" s="18"/>
      <c r="L102" s="18"/>
      <c r="M102" s="18"/>
    </row>
  </sheetData>
  <mergeCells count="6">
    <mergeCell ref="Q5:Q6"/>
    <mergeCell ref="C94:M94"/>
    <mergeCell ref="L3:M3"/>
    <mergeCell ref="D6:L6"/>
    <mergeCell ref="M6:M7"/>
    <mergeCell ref="C89:K89"/>
  </mergeCells>
  <conditionalFormatting sqref="O78">
    <cfRule type="cellIs" dxfId="93" priority="1" operator="equal">
      <formula>1</formula>
    </cfRule>
  </conditionalFormatting>
  <conditionalFormatting sqref="N9:N68">
    <cfRule type="cellIs" dxfId="92" priority="25" operator="equal">
      <formula>1</formula>
    </cfRule>
  </conditionalFormatting>
  <conditionalFormatting sqref="N9:N68">
    <cfRule type="cellIs" dxfId="91" priority="24" operator="equal">
      <formula>1</formula>
    </cfRule>
  </conditionalFormatting>
  <conditionalFormatting sqref="Q9">
    <cfRule type="cellIs" dxfId="90" priority="23" operator="equal">
      <formula>1</formula>
    </cfRule>
  </conditionalFormatting>
  <conditionalFormatting sqref="P9:P68">
    <cfRule type="cellIs" dxfId="89" priority="22" operator="equal">
      <formula>1</formula>
    </cfRule>
  </conditionalFormatting>
  <conditionalFormatting sqref="O9:O68">
    <cfRule type="cellIs" dxfId="88" priority="21" operator="equal">
      <formula>1</formula>
    </cfRule>
  </conditionalFormatting>
  <conditionalFormatting sqref="N70">
    <cfRule type="cellIs" dxfId="87" priority="20" operator="equal">
      <formula>1</formula>
    </cfRule>
  </conditionalFormatting>
  <conditionalFormatting sqref="N70">
    <cfRule type="cellIs" dxfId="86" priority="19" operator="equal">
      <formula>1</formula>
    </cfRule>
  </conditionalFormatting>
  <conditionalFormatting sqref="P70">
    <cfRule type="cellIs" dxfId="85" priority="18" operator="equal">
      <formula>1</formula>
    </cfRule>
  </conditionalFormatting>
  <conditionalFormatting sqref="O70">
    <cfRule type="cellIs" dxfId="84" priority="17" operator="equal">
      <formula>1</formula>
    </cfRule>
  </conditionalFormatting>
  <conditionalFormatting sqref="N72">
    <cfRule type="cellIs" dxfId="83" priority="16" operator="equal">
      <formula>1</formula>
    </cfRule>
  </conditionalFormatting>
  <conditionalFormatting sqref="N72">
    <cfRule type="cellIs" dxfId="82" priority="15" operator="equal">
      <formula>1</formula>
    </cfRule>
  </conditionalFormatting>
  <conditionalFormatting sqref="P72">
    <cfRule type="cellIs" dxfId="81" priority="14" operator="equal">
      <formula>1</formula>
    </cfRule>
  </conditionalFormatting>
  <conditionalFormatting sqref="O72">
    <cfRule type="cellIs" dxfId="80" priority="13" operator="equal">
      <formula>1</formula>
    </cfRule>
  </conditionalFormatting>
  <conditionalFormatting sqref="N74">
    <cfRule type="cellIs" dxfId="79" priority="12" operator="equal">
      <formula>1</formula>
    </cfRule>
  </conditionalFormatting>
  <conditionalFormatting sqref="N74">
    <cfRule type="cellIs" dxfId="78" priority="11" operator="equal">
      <formula>1</formula>
    </cfRule>
  </conditionalFormatting>
  <conditionalFormatting sqref="P74">
    <cfRule type="cellIs" dxfId="77" priority="10" operator="equal">
      <formula>1</formula>
    </cfRule>
  </conditionalFormatting>
  <conditionalFormatting sqref="O74">
    <cfRule type="cellIs" dxfId="76" priority="9" operator="equal">
      <formula>1</formula>
    </cfRule>
  </conditionalFormatting>
  <conditionalFormatting sqref="N76">
    <cfRule type="cellIs" dxfId="75" priority="8" operator="equal">
      <formula>1</formula>
    </cfRule>
  </conditionalFormatting>
  <conditionalFormatting sqref="N76">
    <cfRule type="cellIs" dxfId="74" priority="7" operator="equal">
      <formula>1</formula>
    </cfRule>
  </conditionalFormatting>
  <conditionalFormatting sqref="P76">
    <cfRule type="cellIs" dxfId="73" priority="6" operator="equal">
      <formula>1</formula>
    </cfRule>
  </conditionalFormatting>
  <conditionalFormatting sqref="O76">
    <cfRule type="cellIs" dxfId="72" priority="5" operator="equal">
      <formula>1</formula>
    </cfRule>
  </conditionalFormatting>
  <conditionalFormatting sqref="N78">
    <cfRule type="cellIs" dxfId="71" priority="4" operator="equal">
      <formula>1</formula>
    </cfRule>
  </conditionalFormatting>
  <conditionalFormatting sqref="N78">
    <cfRule type="cellIs" dxfId="70" priority="3" operator="equal">
      <formula>1</formula>
    </cfRule>
  </conditionalFormatting>
  <conditionalFormatting sqref="P78">
    <cfRule type="cellIs" dxfId="69" priority="2" operator="equal">
      <formula>1</formula>
    </cfRule>
  </conditionalFormatting>
  <hyperlinks>
    <hyperlink ref="C89:K89" location="'List of A and AS Level subjects'!A1" display="*For a full list of subjects included in the subject groupings in this table, see 'List of A and AS Level subjects'"/>
    <hyperlink ref="C88" r:id="rId1" display="5. Facilitating A level subjects are: biology, chemistry, physics, Maths, further Maths, geography, history, English literature, modern and classical languages. For full list of facilitating subjects, see 'technical guide'"/>
    <hyperlink ref="C94" r:id="rId2" display="Where qualifications taken by a student are in the same subject area and similar in content, ‘discounting’ rules have been applied to avoid double counting qualifications. More information can be found in  'technical guide' document."/>
    <hyperlink ref="C1" location="Contents!A1" display="Return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102"/>
  <sheetViews>
    <sheetView showGridLines="0" topLeftCell="A58" zoomScale="85" zoomScaleNormal="85" workbookViewId="0">
      <selection activeCell="N3" sqref="N3:R80"/>
    </sheetView>
  </sheetViews>
  <sheetFormatPr defaultRowHeight="14.25" x14ac:dyDescent="0.45"/>
  <cols>
    <col min="1" max="2" width="16.3984375" customWidth="1"/>
    <col min="3" max="3" width="26.265625" style="31" customWidth="1"/>
    <col min="4" max="12" width="9.1328125" style="31"/>
    <col min="13" max="13" width="9.59765625" style="31" customWidth="1"/>
  </cols>
  <sheetData>
    <row r="1" spans="1:17" x14ac:dyDescent="0.45">
      <c r="C1" s="451" t="s">
        <v>488</v>
      </c>
    </row>
    <row r="2" spans="1:17" x14ac:dyDescent="0.45">
      <c r="C2" s="143" t="s">
        <v>517</v>
      </c>
      <c r="D2" s="88"/>
      <c r="E2" s="88"/>
      <c r="F2" s="88"/>
      <c r="G2" s="88"/>
      <c r="H2" s="89"/>
      <c r="I2" s="89"/>
      <c r="J2" s="89"/>
      <c r="K2" s="89"/>
      <c r="L2" s="89"/>
      <c r="M2" s="88"/>
    </row>
    <row r="3" spans="1:17" x14ac:dyDescent="0.45">
      <c r="C3" s="142" t="s">
        <v>479</v>
      </c>
      <c r="D3" s="90"/>
      <c r="E3" s="90"/>
      <c r="F3" s="90"/>
      <c r="G3" s="90"/>
      <c r="H3" s="383"/>
      <c r="I3" s="383"/>
      <c r="J3" s="383"/>
      <c r="K3" s="383"/>
      <c r="L3" s="1035"/>
      <c r="M3" s="1035"/>
      <c r="N3" s="395" t="s">
        <v>462</v>
      </c>
      <c r="O3" s="395"/>
      <c r="P3" s="395"/>
      <c r="Q3" s="395"/>
    </row>
    <row r="4" spans="1:17" x14ac:dyDescent="0.45">
      <c r="C4" s="384" t="s">
        <v>0</v>
      </c>
      <c r="D4" s="93"/>
      <c r="E4" s="90"/>
      <c r="F4" s="90"/>
      <c r="G4" s="94"/>
      <c r="H4" s="383"/>
      <c r="I4" s="383"/>
      <c r="J4" s="383"/>
      <c r="K4" s="95"/>
      <c r="L4" s="383"/>
      <c r="M4" s="96"/>
      <c r="N4" s="396"/>
      <c r="O4" s="396"/>
      <c r="P4" s="396"/>
      <c r="Q4" s="396"/>
    </row>
    <row r="5" spans="1:17" x14ac:dyDescent="0.45">
      <c r="C5" s="97" t="s">
        <v>311</v>
      </c>
      <c r="D5" s="98">
        <v>24</v>
      </c>
      <c r="E5" s="98">
        <v>25</v>
      </c>
      <c r="F5" s="98">
        <v>26</v>
      </c>
      <c r="G5" s="98">
        <v>27</v>
      </c>
      <c r="H5" s="98">
        <v>28</v>
      </c>
      <c r="I5" s="98">
        <v>29</v>
      </c>
      <c r="J5" s="98">
        <v>30</v>
      </c>
      <c r="K5" s="98">
        <v>31</v>
      </c>
      <c r="L5" s="98">
        <v>32</v>
      </c>
      <c r="M5" s="98">
        <v>33</v>
      </c>
      <c r="N5" s="396" t="s">
        <v>463</v>
      </c>
      <c r="O5" s="396"/>
      <c r="P5" s="396"/>
      <c r="Q5" s="1031"/>
    </row>
    <row r="6" spans="1:17" ht="14.45" customHeight="1" x14ac:dyDescent="0.45">
      <c r="C6" s="139"/>
      <c r="D6" s="1032" t="s">
        <v>48</v>
      </c>
      <c r="E6" s="1032"/>
      <c r="F6" s="1032"/>
      <c r="G6" s="1032"/>
      <c r="H6" s="1032"/>
      <c r="I6" s="1032"/>
      <c r="J6" s="1032"/>
      <c r="K6" s="1032"/>
      <c r="L6" s="1032"/>
      <c r="M6" s="1033" t="s">
        <v>49</v>
      </c>
      <c r="N6" s="396"/>
      <c r="O6" s="396"/>
      <c r="P6" s="396"/>
      <c r="Q6" s="1031"/>
    </row>
    <row r="7" spans="1:17" x14ac:dyDescent="0.45">
      <c r="C7" s="141" t="s">
        <v>47</v>
      </c>
      <c r="D7" s="99" t="s">
        <v>50</v>
      </c>
      <c r="E7" s="99" t="s">
        <v>51</v>
      </c>
      <c r="F7" s="99" t="s">
        <v>52</v>
      </c>
      <c r="G7" s="99" t="s">
        <v>53</v>
      </c>
      <c r="H7" s="99" t="s">
        <v>54</v>
      </c>
      <c r="I7" s="99" t="s">
        <v>55</v>
      </c>
      <c r="J7" s="100" t="s">
        <v>56</v>
      </c>
      <c r="K7" s="101" t="s">
        <v>57</v>
      </c>
      <c r="L7" s="101" t="s">
        <v>58</v>
      </c>
      <c r="M7" s="1034"/>
      <c r="N7" s="397" t="s">
        <v>57</v>
      </c>
      <c r="O7" s="397" t="s">
        <v>58</v>
      </c>
      <c r="P7" s="397" t="s">
        <v>464</v>
      </c>
      <c r="Q7" s="398" t="s">
        <v>49</v>
      </c>
    </row>
    <row r="8" spans="1:17" x14ac:dyDescent="0.45">
      <c r="C8" s="29"/>
      <c r="D8" s="29"/>
      <c r="E8" s="29"/>
      <c r="F8" s="29"/>
      <c r="G8" s="29"/>
      <c r="H8" s="29"/>
      <c r="I8" s="29"/>
      <c r="J8" s="29"/>
      <c r="K8" s="29"/>
      <c r="L8" s="29"/>
      <c r="M8" s="29"/>
    </row>
    <row r="9" spans="1:17" x14ac:dyDescent="0.45">
      <c r="A9" t="s">
        <v>338</v>
      </c>
      <c r="B9" t="str">
        <f>IF(A9&lt;&gt;"",CONCATENATE($C$5,A9),"")</f>
        <v>M01_0_Biological Sciences</v>
      </c>
      <c r="C9" s="102" t="s">
        <v>59</v>
      </c>
      <c r="D9" s="103" t="str">
        <f>IFERROR(VLOOKUP($B9,#REF!,D$5,FALSE),"")</f>
        <v/>
      </c>
      <c r="E9" s="103" t="str">
        <f>IFERROR(VLOOKUP($B9,#REF!,E$5,FALSE),"")</f>
        <v/>
      </c>
      <c r="F9" s="103" t="str">
        <f>IFERROR(VLOOKUP($B9,#REF!,F$5,FALSE),"")</f>
        <v/>
      </c>
      <c r="G9" s="103" t="str">
        <f>IFERROR(VLOOKUP($B9,#REF!,G$5,FALSE),"")</f>
        <v/>
      </c>
      <c r="H9" s="103" t="str">
        <f>IFERROR(VLOOKUP($B9,#REF!,H$5,FALSE),"")</f>
        <v/>
      </c>
      <c r="I9" s="103" t="str">
        <f>IFERROR(VLOOKUP($B9,#REF!,I$5,FALSE),"")</f>
        <v/>
      </c>
      <c r="J9" s="103" t="str">
        <f>IFERROR(VLOOKUP($B9,#REF!,J$5,FALSE),"")</f>
        <v/>
      </c>
      <c r="K9" s="103" t="str">
        <f>IFERROR(VLOOKUP($B9,#REF!,K$5,FALSE),"")</f>
        <v/>
      </c>
      <c r="L9" s="103" t="str">
        <f>IFERROR(VLOOKUP($B9,#REF!,L$5,FALSE),"")</f>
        <v/>
      </c>
      <c r="M9" s="104" t="str">
        <f>IFERROR(VLOOKUP($B9,#REF!,M$5,FALSE),"")</f>
        <v/>
      </c>
      <c r="N9" s="399">
        <f>IF(COUNTIF(D9:E9,"x")+COUNTIF(K9,"x")=1,1,0)</f>
        <v>0</v>
      </c>
      <c r="O9" s="400">
        <f>IF((COUNTIF(F9:I9,"x")+COUNTIF(K9:L9,"x"))=1,1,0)</f>
        <v>0</v>
      </c>
      <c r="P9" s="400">
        <f>IF((IF(J9="x",1,0)+IF(L9="x",1,0))=1,1,0)</f>
        <v>0</v>
      </c>
      <c r="Q9" s="400">
        <f>IF(COUNTIF(M9:M66,"x")=1,1,0)</f>
        <v>0</v>
      </c>
    </row>
    <row r="10" spans="1:17" x14ac:dyDescent="0.45">
      <c r="A10" t="s">
        <v>339</v>
      </c>
      <c r="B10" t="str">
        <f t="shared" ref="B10:B73" si="0">IF(A10&lt;&gt;"",CONCATENATE($C$5,A10),"")</f>
        <v>M02_Chemistry</v>
      </c>
      <c r="C10" s="102" t="s">
        <v>60</v>
      </c>
      <c r="D10" s="103" t="str">
        <f>IFERROR(VLOOKUP($B10,#REF!,D$5,FALSE),"")</f>
        <v/>
      </c>
      <c r="E10" s="103" t="str">
        <f>IFERROR(VLOOKUP($B10,#REF!,E$5,FALSE),"")</f>
        <v/>
      </c>
      <c r="F10" s="103" t="str">
        <f>IFERROR(VLOOKUP($B10,#REF!,F$5,FALSE),"")</f>
        <v/>
      </c>
      <c r="G10" s="103" t="str">
        <f>IFERROR(VLOOKUP($B10,#REF!,G$5,FALSE),"")</f>
        <v/>
      </c>
      <c r="H10" s="103" t="str">
        <f>IFERROR(VLOOKUP($B10,#REF!,H$5,FALSE),"")</f>
        <v/>
      </c>
      <c r="I10" s="103" t="str">
        <f>IFERROR(VLOOKUP($B10,#REF!,I$5,FALSE),"")</f>
        <v/>
      </c>
      <c r="J10" s="103" t="str">
        <f>IFERROR(VLOOKUP($B10,#REF!,J$5,FALSE),"")</f>
        <v/>
      </c>
      <c r="K10" s="103" t="str">
        <f>IFERROR(VLOOKUP($B10,#REF!,K$5,FALSE),"")</f>
        <v/>
      </c>
      <c r="L10" s="103" t="str">
        <f>IFERROR(VLOOKUP($B10,#REF!,L$5,FALSE),"")</f>
        <v/>
      </c>
      <c r="M10" s="104" t="str">
        <f>IFERROR(VLOOKUP($B10,#REF!,M$5,FALSE),"")</f>
        <v/>
      </c>
      <c r="N10" s="399">
        <f t="shared" ref="N10:N68" si="1">IF(COUNTIF(D10:E10,"x")+COUNTIF(K10,"x")=1,1,0)</f>
        <v>0</v>
      </c>
      <c r="O10" s="400">
        <f t="shared" ref="O10:O68" si="2">IF((COUNTIF(F10:I10,"x")+COUNTIF(K10:L10,"x"))=1,1,0)</f>
        <v>0</v>
      </c>
      <c r="P10" s="400">
        <f t="shared" ref="P10:P68" si="3">IF((IF(J10="x",1,0)+IF(L10="x",1,0))=1,1,0)</f>
        <v>0</v>
      </c>
      <c r="Q10" s="401"/>
    </row>
    <row r="11" spans="1:17" x14ac:dyDescent="0.45">
      <c r="A11" t="s">
        <v>340</v>
      </c>
      <c r="B11" t="str">
        <f t="shared" si="0"/>
        <v>M03_Physics</v>
      </c>
      <c r="C11" s="102" t="s">
        <v>61</v>
      </c>
      <c r="D11" s="103" t="str">
        <f>IFERROR(VLOOKUP($B11,#REF!,D$5,FALSE),"")</f>
        <v/>
      </c>
      <c r="E11" s="103" t="str">
        <f>IFERROR(VLOOKUP($B11,#REF!,E$5,FALSE),"")</f>
        <v/>
      </c>
      <c r="F11" s="103" t="str">
        <f>IFERROR(VLOOKUP($B11,#REF!,F$5,FALSE),"")</f>
        <v/>
      </c>
      <c r="G11" s="103" t="str">
        <f>IFERROR(VLOOKUP($B11,#REF!,G$5,FALSE),"")</f>
        <v/>
      </c>
      <c r="H11" s="103" t="str">
        <f>IFERROR(VLOOKUP($B11,#REF!,H$5,FALSE),"")</f>
        <v/>
      </c>
      <c r="I11" s="103" t="str">
        <f>IFERROR(VLOOKUP($B11,#REF!,I$5,FALSE),"")</f>
        <v/>
      </c>
      <c r="J11" s="103" t="str">
        <f>IFERROR(VLOOKUP($B11,#REF!,J$5,FALSE),"")</f>
        <v/>
      </c>
      <c r="K11" s="103" t="str">
        <f>IFERROR(VLOOKUP($B11,#REF!,K$5,FALSE),"")</f>
        <v/>
      </c>
      <c r="L11" s="103" t="str">
        <f>IFERROR(VLOOKUP($B11,#REF!,L$5,FALSE),"")</f>
        <v/>
      </c>
      <c r="M11" s="104" t="str">
        <f>IFERROR(VLOOKUP($B11,#REF!,M$5,FALSE),"")</f>
        <v/>
      </c>
      <c r="N11" s="399">
        <f t="shared" si="1"/>
        <v>0</v>
      </c>
      <c r="O11" s="400">
        <f t="shared" si="2"/>
        <v>0</v>
      </c>
      <c r="P11" s="400">
        <f t="shared" si="3"/>
        <v>0</v>
      </c>
      <c r="Q11" s="401"/>
    </row>
    <row r="12" spans="1:17" x14ac:dyDescent="0.45">
      <c r="A12" t="s">
        <v>341</v>
      </c>
      <c r="B12" t="str">
        <f t="shared" si="0"/>
        <v>M04_Other_Sciences</v>
      </c>
      <c r="C12" s="102" t="s">
        <v>62</v>
      </c>
      <c r="D12" s="103" t="str">
        <f>IFERROR(VLOOKUP($B12,#REF!,D$5,FALSE),"")</f>
        <v/>
      </c>
      <c r="E12" s="103" t="str">
        <f>IFERROR(VLOOKUP($B12,#REF!,E$5,FALSE),"")</f>
        <v/>
      </c>
      <c r="F12" s="103" t="str">
        <f>IFERROR(VLOOKUP($B12,#REF!,F$5,FALSE),"")</f>
        <v/>
      </c>
      <c r="G12" s="103" t="str">
        <f>IFERROR(VLOOKUP($B12,#REF!,G$5,FALSE),"")</f>
        <v/>
      </c>
      <c r="H12" s="103" t="str">
        <f>IFERROR(VLOOKUP($B12,#REF!,H$5,FALSE),"")</f>
        <v/>
      </c>
      <c r="I12" s="103" t="str">
        <f>IFERROR(VLOOKUP($B12,#REF!,I$5,FALSE),"")</f>
        <v/>
      </c>
      <c r="J12" s="103" t="str">
        <f>IFERROR(VLOOKUP($B12,#REF!,J$5,FALSE),"")</f>
        <v/>
      </c>
      <c r="K12" s="103" t="str">
        <f>IFERROR(VLOOKUP($B12,#REF!,K$5,FALSE),"")</f>
        <v/>
      </c>
      <c r="L12" s="103" t="str">
        <f>IFERROR(VLOOKUP($B12,#REF!,L$5,FALSE),"")</f>
        <v/>
      </c>
      <c r="M12" s="104" t="str">
        <f>IFERROR(VLOOKUP($B12,#REF!,M$5,FALSE),"")</f>
        <v/>
      </c>
      <c r="N12" s="399">
        <f t="shared" si="1"/>
        <v>0</v>
      </c>
      <c r="O12" s="400">
        <f t="shared" si="2"/>
        <v>0</v>
      </c>
      <c r="P12" s="400">
        <f t="shared" si="3"/>
        <v>0</v>
      </c>
      <c r="Q12" s="401"/>
    </row>
    <row r="13" spans="1:17" x14ac:dyDescent="0.45">
      <c r="B13" t="str">
        <f t="shared" si="0"/>
        <v/>
      </c>
      <c r="C13" s="102"/>
      <c r="D13" s="103" t="str">
        <f>IFERROR(VLOOKUP($B13,#REF!,D$5,FALSE),"")</f>
        <v/>
      </c>
      <c r="E13" s="103" t="str">
        <f>IFERROR(VLOOKUP($B13,#REF!,E$5,FALSE),"")</f>
        <v/>
      </c>
      <c r="F13" s="103" t="str">
        <f>IFERROR(VLOOKUP($B13,#REF!,F$5,FALSE),"")</f>
        <v/>
      </c>
      <c r="G13" s="103" t="str">
        <f>IFERROR(VLOOKUP($B13,#REF!,G$5,FALSE),"")</f>
        <v/>
      </c>
      <c r="H13" s="103" t="str">
        <f>IFERROR(VLOOKUP($B13,#REF!,H$5,FALSE),"")</f>
        <v/>
      </c>
      <c r="I13" s="103" t="str">
        <f>IFERROR(VLOOKUP($B13,#REF!,I$5,FALSE),"")</f>
        <v/>
      </c>
      <c r="J13" s="103" t="str">
        <f>IFERROR(VLOOKUP($B13,#REF!,J$5,FALSE),"")</f>
        <v/>
      </c>
      <c r="K13" s="103" t="str">
        <f>IFERROR(VLOOKUP($B13,#REF!,K$5,FALSE),"")</f>
        <v/>
      </c>
      <c r="L13" s="103" t="str">
        <f>IFERROR(VLOOKUP($B13,#REF!,L$5,FALSE),"")</f>
        <v/>
      </c>
      <c r="M13" s="104" t="str">
        <f>IFERROR(VLOOKUP($B13,#REF!,M$5,FALSE),"")</f>
        <v/>
      </c>
      <c r="N13" s="399">
        <f t="shared" si="1"/>
        <v>0</v>
      </c>
      <c r="O13" s="400">
        <f t="shared" si="2"/>
        <v>0</v>
      </c>
      <c r="P13" s="400">
        <f t="shared" si="3"/>
        <v>0</v>
      </c>
      <c r="Q13" s="401"/>
    </row>
    <row r="14" spans="1:17" x14ac:dyDescent="0.45">
      <c r="A14" t="s">
        <v>342</v>
      </c>
      <c r="B14" t="str">
        <f t="shared" si="0"/>
        <v>M05_0_All_Maths</v>
      </c>
      <c r="C14" s="102" t="s">
        <v>63</v>
      </c>
      <c r="D14" s="103" t="str">
        <f>IFERROR(VLOOKUP($B14,#REF!,D$5,FALSE),"")</f>
        <v/>
      </c>
      <c r="E14" s="103" t="str">
        <f>IFERROR(VLOOKUP($B14,#REF!,E$5,FALSE),"")</f>
        <v/>
      </c>
      <c r="F14" s="103" t="str">
        <f>IFERROR(VLOOKUP($B14,#REF!,F$5,FALSE),"")</f>
        <v/>
      </c>
      <c r="G14" s="103" t="str">
        <f>IFERROR(VLOOKUP($B14,#REF!,G$5,FALSE),"")</f>
        <v/>
      </c>
      <c r="H14" s="103" t="str">
        <f>IFERROR(VLOOKUP($B14,#REF!,H$5,FALSE),"")</f>
        <v/>
      </c>
      <c r="I14" s="103" t="str">
        <f>IFERROR(VLOOKUP($B14,#REF!,I$5,FALSE),"")</f>
        <v/>
      </c>
      <c r="J14" s="103" t="str">
        <f>IFERROR(VLOOKUP($B14,#REF!,J$5,FALSE),"")</f>
        <v/>
      </c>
      <c r="K14" s="103" t="str">
        <f>IFERROR(VLOOKUP($B14,#REF!,K$5,FALSE),"")</f>
        <v/>
      </c>
      <c r="L14" s="103" t="str">
        <f>IFERROR(VLOOKUP($B14,#REF!,L$5,FALSE),"")</f>
        <v/>
      </c>
      <c r="M14" s="104" t="str">
        <f>IFERROR(VLOOKUP($B14,#REF!,M$5,FALSE),"")</f>
        <v/>
      </c>
      <c r="N14" s="399">
        <f t="shared" si="1"/>
        <v>0</v>
      </c>
      <c r="O14" s="400">
        <f t="shared" si="2"/>
        <v>0</v>
      </c>
      <c r="P14" s="400">
        <f t="shared" si="3"/>
        <v>0</v>
      </c>
      <c r="Q14" s="401"/>
    </row>
    <row r="15" spans="1:17" x14ac:dyDescent="0.45">
      <c r="B15" t="str">
        <f t="shared" si="0"/>
        <v/>
      </c>
      <c r="C15" s="105" t="s">
        <v>64</v>
      </c>
      <c r="D15" s="103" t="str">
        <f>IFERROR(VLOOKUP($B15,#REF!,D$5,FALSE),"")</f>
        <v/>
      </c>
      <c r="E15" s="103" t="str">
        <f>IFERROR(VLOOKUP($B15,#REF!,E$5,FALSE),"")</f>
        <v/>
      </c>
      <c r="F15" s="103" t="str">
        <f>IFERROR(VLOOKUP($B15,#REF!,F$5,FALSE),"")</f>
        <v/>
      </c>
      <c r="G15" s="103" t="str">
        <f>IFERROR(VLOOKUP($B15,#REF!,G$5,FALSE),"")</f>
        <v/>
      </c>
      <c r="H15" s="103" t="str">
        <f>IFERROR(VLOOKUP($B15,#REF!,H$5,FALSE),"")</f>
        <v/>
      </c>
      <c r="I15" s="103" t="str">
        <f>IFERROR(VLOOKUP($B15,#REF!,I$5,FALSE),"")</f>
        <v/>
      </c>
      <c r="J15" s="103" t="str">
        <f>IFERROR(VLOOKUP($B15,#REF!,J$5,FALSE),"")</f>
        <v/>
      </c>
      <c r="K15" s="103" t="str">
        <f>IFERROR(VLOOKUP($B15,#REF!,K$5,FALSE),"")</f>
        <v/>
      </c>
      <c r="L15" s="103" t="str">
        <f>IFERROR(VLOOKUP($B15,#REF!,L$5,FALSE),"")</f>
        <v/>
      </c>
      <c r="M15" s="104" t="str">
        <f>IFERROR(VLOOKUP($B15,#REF!,M$5,FALSE),"")</f>
        <v/>
      </c>
      <c r="N15" s="399">
        <f t="shared" si="1"/>
        <v>0</v>
      </c>
      <c r="O15" s="400">
        <f t="shared" si="2"/>
        <v>0</v>
      </c>
      <c r="P15" s="400">
        <f t="shared" si="3"/>
        <v>0</v>
      </c>
      <c r="Q15" s="401"/>
    </row>
    <row r="16" spans="1:17" x14ac:dyDescent="0.45">
      <c r="A16" t="s">
        <v>343</v>
      </c>
      <c r="B16" t="str">
        <f t="shared" si="0"/>
        <v>M05_1_Mathematics</v>
      </c>
      <c r="C16" s="105" t="s">
        <v>65</v>
      </c>
      <c r="D16" s="103" t="str">
        <f>IFERROR(VLOOKUP($B16,#REF!,D$5,FALSE),"")</f>
        <v/>
      </c>
      <c r="E16" s="103" t="str">
        <f>IFERROR(VLOOKUP($B16,#REF!,E$5,FALSE),"")</f>
        <v/>
      </c>
      <c r="F16" s="103" t="str">
        <f>IFERROR(VLOOKUP($B16,#REF!,F$5,FALSE),"")</f>
        <v/>
      </c>
      <c r="G16" s="103" t="str">
        <f>IFERROR(VLOOKUP($B16,#REF!,G$5,FALSE),"")</f>
        <v/>
      </c>
      <c r="H16" s="103" t="str">
        <f>IFERROR(VLOOKUP($B16,#REF!,H$5,FALSE),"")</f>
        <v/>
      </c>
      <c r="I16" s="103" t="str">
        <f>IFERROR(VLOOKUP($B16,#REF!,I$5,FALSE),"")</f>
        <v/>
      </c>
      <c r="J16" s="103" t="str">
        <f>IFERROR(VLOOKUP($B16,#REF!,J$5,FALSE),"")</f>
        <v/>
      </c>
      <c r="K16" s="103" t="str">
        <f>IFERROR(VLOOKUP($B16,#REF!,K$5,FALSE),"")</f>
        <v/>
      </c>
      <c r="L16" s="103" t="str">
        <f>IFERROR(VLOOKUP($B16,#REF!,L$5,FALSE),"")</f>
        <v/>
      </c>
      <c r="M16" s="104" t="str">
        <f>IFERROR(VLOOKUP($B16,#REF!,M$5,FALSE),"")</f>
        <v/>
      </c>
      <c r="N16" s="399">
        <f t="shared" si="1"/>
        <v>0</v>
      </c>
      <c r="O16" s="400">
        <f t="shared" si="2"/>
        <v>0</v>
      </c>
      <c r="P16" s="400">
        <f t="shared" si="3"/>
        <v>0</v>
      </c>
      <c r="Q16" s="401"/>
    </row>
    <row r="17" spans="1:17" x14ac:dyDescent="0.45">
      <c r="A17" t="s">
        <v>344</v>
      </c>
      <c r="B17" t="str">
        <f t="shared" si="0"/>
        <v>M05_2_Pure Mathematics</v>
      </c>
      <c r="C17" s="105" t="s">
        <v>66</v>
      </c>
      <c r="D17" s="103" t="str">
        <f>IFERROR(VLOOKUP($B17,#REF!,D$5,FALSE),"")</f>
        <v/>
      </c>
      <c r="E17" s="103" t="str">
        <f>IFERROR(VLOOKUP($B17,#REF!,E$5,FALSE),"")</f>
        <v/>
      </c>
      <c r="F17" s="103" t="str">
        <f>IFERROR(VLOOKUP($B17,#REF!,F$5,FALSE),"")</f>
        <v/>
      </c>
      <c r="G17" s="103" t="str">
        <f>IFERROR(VLOOKUP($B17,#REF!,G$5,FALSE),"")</f>
        <v/>
      </c>
      <c r="H17" s="103" t="str">
        <f>IFERROR(VLOOKUP($B17,#REF!,H$5,FALSE),"")</f>
        <v/>
      </c>
      <c r="I17" s="103" t="str">
        <f>IFERROR(VLOOKUP($B17,#REF!,I$5,FALSE),"")</f>
        <v/>
      </c>
      <c r="J17" s="103" t="str">
        <f>IFERROR(VLOOKUP($B17,#REF!,J$5,FALSE),"")</f>
        <v/>
      </c>
      <c r="K17" s="103" t="str">
        <f>IFERROR(VLOOKUP($B17,#REF!,K$5,FALSE),"")</f>
        <v/>
      </c>
      <c r="L17" s="103" t="str">
        <f>IFERROR(VLOOKUP($B17,#REF!,L$5,FALSE),"")</f>
        <v/>
      </c>
      <c r="M17" s="104" t="str">
        <f>IFERROR(VLOOKUP($B17,#REF!,M$5,FALSE),"")</f>
        <v/>
      </c>
      <c r="N17" s="399">
        <f t="shared" si="1"/>
        <v>0</v>
      </c>
      <c r="O17" s="400">
        <f t="shared" si="2"/>
        <v>0</v>
      </c>
      <c r="P17" s="400">
        <f t="shared" si="3"/>
        <v>0</v>
      </c>
      <c r="Q17" s="401"/>
    </row>
    <row r="18" spans="1:17" x14ac:dyDescent="0.45">
      <c r="A18" t="s">
        <v>346</v>
      </c>
      <c r="B18" t="str">
        <f t="shared" si="0"/>
        <v>M05_3_Statistics</v>
      </c>
      <c r="C18" s="105" t="s">
        <v>67</v>
      </c>
      <c r="D18" s="103" t="str">
        <f>IFERROR(VLOOKUP($B18,#REF!,D$5,FALSE),"")</f>
        <v/>
      </c>
      <c r="E18" s="103" t="str">
        <f>IFERROR(VLOOKUP($B18,#REF!,E$5,FALSE),"")</f>
        <v/>
      </c>
      <c r="F18" s="103" t="str">
        <f>IFERROR(VLOOKUP($B18,#REF!,F$5,FALSE),"")</f>
        <v/>
      </c>
      <c r="G18" s="103" t="str">
        <f>IFERROR(VLOOKUP($B18,#REF!,G$5,FALSE),"")</f>
        <v/>
      </c>
      <c r="H18" s="103" t="str">
        <f>IFERROR(VLOOKUP($B18,#REF!,H$5,FALSE),"")</f>
        <v/>
      </c>
      <c r="I18" s="103" t="str">
        <f>IFERROR(VLOOKUP($B18,#REF!,I$5,FALSE),"")</f>
        <v/>
      </c>
      <c r="J18" s="103" t="str">
        <f>IFERROR(VLOOKUP($B18,#REF!,J$5,FALSE),"")</f>
        <v/>
      </c>
      <c r="K18" s="103" t="str">
        <f>IFERROR(VLOOKUP($B18,#REF!,K$5,FALSE),"")</f>
        <v/>
      </c>
      <c r="L18" s="103" t="str">
        <f>IFERROR(VLOOKUP($B18,#REF!,L$5,FALSE),"")</f>
        <v/>
      </c>
      <c r="M18" s="104" t="str">
        <f>IFERROR(VLOOKUP($B18,#REF!,M$5,FALSE),"")</f>
        <v/>
      </c>
      <c r="N18" s="399">
        <f t="shared" si="1"/>
        <v>0</v>
      </c>
      <c r="O18" s="400">
        <f t="shared" si="2"/>
        <v>0</v>
      </c>
      <c r="P18" s="400">
        <f t="shared" si="3"/>
        <v>0</v>
      </c>
      <c r="Q18" s="401"/>
    </row>
    <row r="19" spans="1:17" x14ac:dyDescent="0.45">
      <c r="A19" t="s">
        <v>347</v>
      </c>
      <c r="B19" t="str">
        <f t="shared" si="0"/>
        <v>M05_4_Use of Mathematics</v>
      </c>
      <c r="C19" s="105" t="s">
        <v>68</v>
      </c>
      <c r="D19" s="103" t="str">
        <f>IFERROR(VLOOKUP($B19,#REF!,D$5,FALSE),"")</f>
        <v/>
      </c>
      <c r="E19" s="103" t="str">
        <f>IFERROR(VLOOKUP($B19,#REF!,E$5,FALSE),"")</f>
        <v/>
      </c>
      <c r="F19" s="103" t="str">
        <f>IFERROR(VLOOKUP($B19,#REF!,F$5,FALSE),"")</f>
        <v/>
      </c>
      <c r="G19" s="103" t="str">
        <f>IFERROR(VLOOKUP($B19,#REF!,G$5,FALSE),"")</f>
        <v/>
      </c>
      <c r="H19" s="103" t="str">
        <f>IFERROR(VLOOKUP($B19,#REF!,H$5,FALSE),"")</f>
        <v/>
      </c>
      <c r="I19" s="103" t="str">
        <f>IFERROR(VLOOKUP($B19,#REF!,I$5,FALSE),"")</f>
        <v/>
      </c>
      <c r="J19" s="103" t="str">
        <f>IFERROR(VLOOKUP($B19,#REF!,J$5,FALSE),"")</f>
        <v/>
      </c>
      <c r="K19" s="103" t="str">
        <f>IFERROR(VLOOKUP($B19,#REF!,K$5,FALSE),"")</f>
        <v/>
      </c>
      <c r="L19" s="103" t="str">
        <f>IFERROR(VLOOKUP($B19,#REF!,L$5,FALSE),"")</f>
        <v/>
      </c>
      <c r="M19" s="104" t="str">
        <f>IFERROR(VLOOKUP($B19,#REF!,M$5,FALSE),"")</f>
        <v/>
      </c>
      <c r="N19" s="399">
        <f t="shared" si="1"/>
        <v>0</v>
      </c>
      <c r="O19" s="400">
        <f t="shared" si="2"/>
        <v>0</v>
      </c>
      <c r="P19" s="400">
        <f t="shared" si="3"/>
        <v>0</v>
      </c>
      <c r="Q19" s="401"/>
    </row>
    <row r="20" spans="1:17" x14ac:dyDescent="0.45">
      <c r="A20" t="s">
        <v>348</v>
      </c>
      <c r="B20" t="str">
        <f t="shared" si="0"/>
        <v>M05_5_Mathematics_other</v>
      </c>
      <c r="C20" s="105" t="s">
        <v>69</v>
      </c>
      <c r="D20" s="103" t="str">
        <f>IFERROR(VLOOKUP($B20,#REF!,D$5,FALSE),"")</f>
        <v/>
      </c>
      <c r="E20" s="103" t="str">
        <f>IFERROR(VLOOKUP($B20,#REF!,E$5,FALSE),"")</f>
        <v/>
      </c>
      <c r="F20" s="103" t="str">
        <f>IFERROR(VLOOKUP($B20,#REF!,F$5,FALSE),"")</f>
        <v/>
      </c>
      <c r="G20" s="103" t="str">
        <f>IFERROR(VLOOKUP($B20,#REF!,G$5,FALSE),"")</f>
        <v/>
      </c>
      <c r="H20" s="103" t="str">
        <f>IFERROR(VLOOKUP($B20,#REF!,H$5,FALSE),"")</f>
        <v/>
      </c>
      <c r="I20" s="103" t="str">
        <f>IFERROR(VLOOKUP($B20,#REF!,I$5,FALSE),"")</f>
        <v/>
      </c>
      <c r="J20" s="103" t="str">
        <f>IFERROR(VLOOKUP($B20,#REF!,J$5,FALSE),"")</f>
        <v/>
      </c>
      <c r="K20" s="103" t="str">
        <f>IFERROR(VLOOKUP($B20,#REF!,K$5,FALSE),"")</f>
        <v/>
      </c>
      <c r="L20" s="103" t="str">
        <f>IFERROR(VLOOKUP($B20,#REF!,L$5,FALSE),"")</f>
        <v/>
      </c>
      <c r="M20" s="104" t="str">
        <f>IFERROR(VLOOKUP($B20,#REF!,M$5,FALSE),"")</f>
        <v/>
      </c>
      <c r="N20" s="399">
        <f t="shared" si="1"/>
        <v>0</v>
      </c>
      <c r="O20" s="400">
        <f t="shared" si="2"/>
        <v>0</v>
      </c>
      <c r="P20" s="400">
        <f>IF((IF(J20="x",1,0)+IF(L20="x",1,0))=1,1,0)</f>
        <v>0</v>
      </c>
      <c r="Q20" s="401"/>
    </row>
    <row r="21" spans="1:17" x14ac:dyDescent="0.45">
      <c r="B21" t="str">
        <f t="shared" si="0"/>
        <v/>
      </c>
      <c r="C21" s="106"/>
      <c r="D21" s="103" t="str">
        <f>IFERROR(VLOOKUP($B21,#REF!,D$5,FALSE),"")</f>
        <v/>
      </c>
      <c r="E21" s="103" t="str">
        <f>IFERROR(VLOOKUP($B21,#REF!,E$5,FALSE),"")</f>
        <v/>
      </c>
      <c r="F21" s="103" t="str">
        <f>IFERROR(VLOOKUP($B21,#REF!,F$5,FALSE),"")</f>
        <v/>
      </c>
      <c r="G21" s="103" t="str">
        <f>IFERROR(VLOOKUP($B21,#REF!,G$5,FALSE),"")</f>
        <v/>
      </c>
      <c r="H21" s="103" t="str">
        <f>IFERROR(VLOOKUP($B21,#REF!,H$5,FALSE),"")</f>
        <v/>
      </c>
      <c r="I21" s="103" t="str">
        <f>IFERROR(VLOOKUP($B21,#REF!,I$5,FALSE),"")</f>
        <v/>
      </c>
      <c r="J21" s="103" t="str">
        <f>IFERROR(VLOOKUP($B21,#REF!,J$5,FALSE),"")</f>
        <v/>
      </c>
      <c r="K21" s="103" t="str">
        <f>IFERROR(VLOOKUP($B21,#REF!,K$5,FALSE),"")</f>
        <v/>
      </c>
      <c r="L21" s="103" t="str">
        <f>IFERROR(VLOOKUP($B21,#REF!,L$5,FALSE),"")</f>
        <v/>
      </c>
      <c r="M21" s="104" t="str">
        <f>IFERROR(VLOOKUP($B21,#REF!,M$5,FALSE),"")</f>
        <v/>
      </c>
      <c r="N21" s="399">
        <f t="shared" si="1"/>
        <v>0</v>
      </c>
      <c r="O21" s="400">
        <f t="shared" si="2"/>
        <v>0</v>
      </c>
      <c r="P21" s="400">
        <f t="shared" si="3"/>
        <v>0</v>
      </c>
      <c r="Q21" s="401"/>
    </row>
    <row r="22" spans="1:17" x14ac:dyDescent="0.45">
      <c r="A22" t="s">
        <v>350</v>
      </c>
      <c r="B22" t="str">
        <f t="shared" si="0"/>
        <v>M06_Further_Maths</v>
      </c>
      <c r="C22" s="102" t="s">
        <v>70</v>
      </c>
      <c r="D22" s="103" t="str">
        <f>IFERROR(VLOOKUP($B22,#REF!,D$5,FALSE),"")</f>
        <v/>
      </c>
      <c r="E22" s="103" t="str">
        <f>IFERROR(VLOOKUP($B22,#REF!,E$5,FALSE),"")</f>
        <v/>
      </c>
      <c r="F22" s="103" t="str">
        <f>IFERROR(VLOOKUP($B22,#REF!,F$5,FALSE),"")</f>
        <v/>
      </c>
      <c r="G22" s="103" t="str">
        <f>IFERROR(VLOOKUP($B22,#REF!,G$5,FALSE),"")</f>
        <v/>
      </c>
      <c r="H22" s="103" t="str">
        <f>IFERROR(VLOOKUP($B22,#REF!,H$5,FALSE),"")</f>
        <v/>
      </c>
      <c r="I22" s="103" t="str">
        <f>IFERROR(VLOOKUP($B22,#REF!,I$5,FALSE),"")</f>
        <v/>
      </c>
      <c r="J22" s="103" t="str">
        <f>IFERROR(VLOOKUP($B22,#REF!,J$5,FALSE),"")</f>
        <v/>
      </c>
      <c r="K22" s="103" t="str">
        <f>IFERROR(VLOOKUP($B22,#REF!,K$5,FALSE),"")</f>
        <v/>
      </c>
      <c r="L22" s="103" t="str">
        <f>IFERROR(VLOOKUP($B22,#REF!,L$5,FALSE),"")</f>
        <v/>
      </c>
      <c r="M22" s="104" t="str">
        <f>IFERROR(VLOOKUP($B22,#REF!,M$5,FALSE),"")</f>
        <v/>
      </c>
      <c r="N22" s="399">
        <f t="shared" si="1"/>
        <v>0</v>
      </c>
      <c r="O22" s="400">
        <f t="shared" si="2"/>
        <v>0</v>
      </c>
      <c r="P22" s="400">
        <f t="shared" si="3"/>
        <v>0</v>
      </c>
      <c r="Q22" s="401"/>
    </row>
    <row r="23" spans="1:17" x14ac:dyDescent="0.45">
      <c r="B23" t="str">
        <f t="shared" si="0"/>
        <v/>
      </c>
      <c r="C23" s="102"/>
      <c r="D23" s="103" t="str">
        <f>IFERROR(VLOOKUP($B23,#REF!,D$5,FALSE),"")</f>
        <v/>
      </c>
      <c r="E23" s="103" t="str">
        <f>IFERROR(VLOOKUP($B23,#REF!,E$5,FALSE),"")</f>
        <v/>
      </c>
      <c r="F23" s="103" t="str">
        <f>IFERROR(VLOOKUP($B23,#REF!,F$5,FALSE),"")</f>
        <v/>
      </c>
      <c r="G23" s="103" t="str">
        <f>IFERROR(VLOOKUP($B23,#REF!,G$5,FALSE),"")</f>
        <v/>
      </c>
      <c r="H23" s="103" t="str">
        <f>IFERROR(VLOOKUP($B23,#REF!,H$5,FALSE),"")</f>
        <v/>
      </c>
      <c r="I23" s="103" t="str">
        <f>IFERROR(VLOOKUP($B23,#REF!,I$5,FALSE),"")</f>
        <v/>
      </c>
      <c r="J23" s="103" t="str">
        <f>IFERROR(VLOOKUP($B23,#REF!,J$5,FALSE),"")</f>
        <v/>
      </c>
      <c r="K23" s="103" t="str">
        <f>IFERROR(VLOOKUP($B23,#REF!,K$5,FALSE),"")</f>
        <v/>
      </c>
      <c r="L23" s="103" t="str">
        <f>IFERROR(VLOOKUP($B23,#REF!,L$5,FALSE),"")</f>
        <v/>
      </c>
      <c r="M23" s="104" t="str">
        <f>IFERROR(VLOOKUP($B23,#REF!,M$5,FALSE),"")</f>
        <v/>
      </c>
      <c r="N23" s="399">
        <f t="shared" si="1"/>
        <v>0</v>
      </c>
      <c r="O23" s="400">
        <f t="shared" si="2"/>
        <v>0</v>
      </c>
      <c r="P23" s="400">
        <f t="shared" si="3"/>
        <v>0</v>
      </c>
      <c r="Q23" s="401"/>
    </row>
    <row r="24" spans="1:17" x14ac:dyDescent="0.45">
      <c r="A24" t="s">
        <v>351</v>
      </c>
      <c r="B24" t="str">
        <f t="shared" si="0"/>
        <v>M07_0_English</v>
      </c>
      <c r="C24" s="102" t="s">
        <v>71</v>
      </c>
      <c r="D24" s="103" t="str">
        <f>IFERROR(VLOOKUP($B24,#REF!,D$5,FALSE),"")</f>
        <v/>
      </c>
      <c r="E24" s="103" t="str">
        <f>IFERROR(VLOOKUP($B24,#REF!,E$5,FALSE),"")</f>
        <v/>
      </c>
      <c r="F24" s="103" t="str">
        <f>IFERROR(VLOOKUP($B24,#REF!,F$5,FALSE),"")</f>
        <v/>
      </c>
      <c r="G24" s="103" t="str">
        <f>IFERROR(VLOOKUP($B24,#REF!,G$5,FALSE),"")</f>
        <v/>
      </c>
      <c r="H24" s="103" t="str">
        <f>IFERROR(VLOOKUP($B24,#REF!,H$5,FALSE),"")</f>
        <v/>
      </c>
      <c r="I24" s="103" t="str">
        <f>IFERROR(VLOOKUP($B24,#REF!,I$5,FALSE),"")</f>
        <v/>
      </c>
      <c r="J24" s="103" t="str">
        <f>IFERROR(VLOOKUP($B24,#REF!,J$5,FALSE),"")</f>
        <v/>
      </c>
      <c r="K24" s="103" t="str">
        <f>IFERROR(VLOOKUP($B24,#REF!,K$5,FALSE),"")</f>
        <v/>
      </c>
      <c r="L24" s="103" t="str">
        <f>IFERROR(VLOOKUP($B24,#REF!,L$5,FALSE),"")</f>
        <v/>
      </c>
      <c r="M24" s="104" t="str">
        <f>IFERROR(VLOOKUP($B24,#REF!,M$5,FALSE),"")</f>
        <v/>
      </c>
      <c r="N24" s="399">
        <f t="shared" si="1"/>
        <v>0</v>
      </c>
      <c r="O24" s="400">
        <f t="shared" si="2"/>
        <v>0</v>
      </c>
      <c r="P24" s="400">
        <f t="shared" si="3"/>
        <v>0</v>
      </c>
      <c r="Q24" s="401"/>
    </row>
    <row r="25" spans="1:17" x14ac:dyDescent="0.45">
      <c r="B25" t="str">
        <f t="shared" si="0"/>
        <v/>
      </c>
      <c r="C25" s="105" t="s">
        <v>8</v>
      </c>
      <c r="D25" s="103" t="str">
        <f>IFERROR(VLOOKUP($B25,#REF!,D$5,FALSE),"")</f>
        <v/>
      </c>
      <c r="E25" s="103" t="str">
        <f>IFERROR(VLOOKUP($B25,#REF!,E$5,FALSE),"")</f>
        <v/>
      </c>
      <c r="F25" s="103" t="str">
        <f>IFERROR(VLOOKUP($B25,#REF!,F$5,FALSE),"")</f>
        <v/>
      </c>
      <c r="G25" s="103" t="str">
        <f>IFERROR(VLOOKUP($B25,#REF!,G$5,FALSE),"")</f>
        <v/>
      </c>
      <c r="H25" s="103" t="str">
        <f>IFERROR(VLOOKUP($B25,#REF!,H$5,FALSE),"")</f>
        <v/>
      </c>
      <c r="I25" s="103" t="str">
        <f>IFERROR(VLOOKUP($B25,#REF!,I$5,FALSE),"")</f>
        <v/>
      </c>
      <c r="J25" s="103" t="str">
        <f>IFERROR(VLOOKUP($B25,#REF!,J$5,FALSE),"")</f>
        <v/>
      </c>
      <c r="K25" s="103" t="str">
        <f>IFERROR(VLOOKUP($B25,#REF!,K$5,FALSE),"")</f>
        <v/>
      </c>
      <c r="L25" s="103" t="str">
        <f>IFERROR(VLOOKUP($B25,#REF!,L$5,FALSE),"")</f>
        <v/>
      </c>
      <c r="M25" s="104" t="str">
        <f>IFERROR(VLOOKUP($B25,#REF!,M$5,FALSE),"")</f>
        <v/>
      </c>
      <c r="N25" s="399">
        <f t="shared" si="1"/>
        <v>0</v>
      </c>
      <c r="O25" s="400">
        <f t="shared" si="2"/>
        <v>0</v>
      </c>
      <c r="P25" s="400">
        <f t="shared" si="3"/>
        <v>0</v>
      </c>
      <c r="Q25" s="401"/>
    </row>
    <row r="26" spans="1:17" x14ac:dyDescent="0.45">
      <c r="A26" t="s">
        <v>352</v>
      </c>
      <c r="B26" t="str">
        <f t="shared" si="0"/>
        <v>M07_1_English_Literature</v>
      </c>
      <c r="C26" s="105" t="s">
        <v>72</v>
      </c>
      <c r="D26" s="103" t="str">
        <f>IFERROR(VLOOKUP($B26,#REF!,D$5,FALSE),"")</f>
        <v/>
      </c>
      <c r="E26" s="103" t="str">
        <f>IFERROR(VLOOKUP($B26,#REF!,E$5,FALSE),"")</f>
        <v/>
      </c>
      <c r="F26" s="103" t="str">
        <f>IFERROR(VLOOKUP($B26,#REF!,F$5,FALSE),"")</f>
        <v/>
      </c>
      <c r="G26" s="103" t="str">
        <f>IFERROR(VLOOKUP($B26,#REF!,G$5,FALSE),"")</f>
        <v/>
      </c>
      <c r="H26" s="103" t="str">
        <f>IFERROR(VLOOKUP($B26,#REF!,H$5,FALSE),"")</f>
        <v/>
      </c>
      <c r="I26" s="103" t="str">
        <f>IFERROR(VLOOKUP($B26,#REF!,I$5,FALSE),"")</f>
        <v/>
      </c>
      <c r="J26" s="103" t="str">
        <f>IFERROR(VLOOKUP($B26,#REF!,J$5,FALSE),"")</f>
        <v/>
      </c>
      <c r="K26" s="103" t="str">
        <f>IFERROR(VLOOKUP($B26,#REF!,K$5,FALSE),"")</f>
        <v/>
      </c>
      <c r="L26" s="103" t="str">
        <f>IFERROR(VLOOKUP($B26,#REF!,L$5,FALSE),"")</f>
        <v/>
      </c>
      <c r="M26" s="104" t="str">
        <f>IFERROR(VLOOKUP($B26,#REF!,M$5,FALSE),"")</f>
        <v/>
      </c>
      <c r="N26" s="399">
        <f t="shared" si="1"/>
        <v>0</v>
      </c>
      <c r="O26" s="400">
        <f t="shared" si="2"/>
        <v>0</v>
      </c>
      <c r="P26" s="400">
        <f t="shared" si="3"/>
        <v>0</v>
      </c>
      <c r="Q26" s="401"/>
    </row>
    <row r="27" spans="1:17" x14ac:dyDescent="0.45">
      <c r="A27" t="s">
        <v>353</v>
      </c>
      <c r="B27" t="str">
        <f t="shared" si="0"/>
        <v>M07_2_English Language</v>
      </c>
      <c r="C27" s="105" t="s">
        <v>73</v>
      </c>
      <c r="D27" s="103" t="str">
        <f>IFERROR(VLOOKUP($B27,#REF!,D$5,FALSE),"")</f>
        <v/>
      </c>
      <c r="E27" s="103" t="str">
        <f>IFERROR(VLOOKUP($B27,#REF!,E$5,FALSE),"")</f>
        <v/>
      </c>
      <c r="F27" s="103" t="str">
        <f>IFERROR(VLOOKUP($B27,#REF!,F$5,FALSE),"")</f>
        <v/>
      </c>
      <c r="G27" s="103" t="str">
        <f>IFERROR(VLOOKUP($B27,#REF!,G$5,FALSE),"")</f>
        <v/>
      </c>
      <c r="H27" s="103" t="str">
        <f>IFERROR(VLOOKUP($B27,#REF!,H$5,FALSE),"")</f>
        <v/>
      </c>
      <c r="I27" s="103" t="str">
        <f>IFERROR(VLOOKUP($B27,#REF!,I$5,FALSE),"")</f>
        <v/>
      </c>
      <c r="J27" s="103" t="str">
        <f>IFERROR(VLOOKUP($B27,#REF!,J$5,FALSE),"")</f>
        <v/>
      </c>
      <c r="K27" s="103" t="str">
        <f>IFERROR(VLOOKUP($B27,#REF!,K$5,FALSE),"")</f>
        <v/>
      </c>
      <c r="L27" s="103" t="str">
        <f>IFERROR(VLOOKUP($B27,#REF!,L$5,FALSE),"")</f>
        <v/>
      </c>
      <c r="M27" s="104" t="str">
        <f>IFERROR(VLOOKUP($B27,#REF!,M$5,FALSE),"")</f>
        <v/>
      </c>
      <c r="N27" s="399">
        <f t="shared" si="1"/>
        <v>0</v>
      </c>
      <c r="O27" s="400">
        <f t="shared" si="2"/>
        <v>0</v>
      </c>
      <c r="P27" s="400">
        <f t="shared" si="3"/>
        <v>0</v>
      </c>
      <c r="Q27" s="401"/>
    </row>
    <row r="28" spans="1:17" x14ac:dyDescent="0.45">
      <c r="A28" t="s">
        <v>354</v>
      </c>
      <c r="B28" t="str">
        <f t="shared" si="0"/>
        <v>M07_3_English_Language&amp;Literature</v>
      </c>
      <c r="C28" s="105" t="s">
        <v>74</v>
      </c>
      <c r="D28" s="103" t="str">
        <f>IFERROR(VLOOKUP($B28,#REF!,D$5,FALSE),"")</f>
        <v/>
      </c>
      <c r="E28" s="103" t="str">
        <f>IFERROR(VLOOKUP($B28,#REF!,E$5,FALSE),"")</f>
        <v/>
      </c>
      <c r="F28" s="103" t="str">
        <f>IFERROR(VLOOKUP($B28,#REF!,F$5,FALSE),"")</f>
        <v/>
      </c>
      <c r="G28" s="103" t="str">
        <f>IFERROR(VLOOKUP($B28,#REF!,G$5,FALSE),"")</f>
        <v/>
      </c>
      <c r="H28" s="103" t="str">
        <f>IFERROR(VLOOKUP($B28,#REF!,H$5,FALSE),"")</f>
        <v/>
      </c>
      <c r="I28" s="103" t="str">
        <f>IFERROR(VLOOKUP($B28,#REF!,I$5,FALSE),"")</f>
        <v/>
      </c>
      <c r="J28" s="103" t="str">
        <f>IFERROR(VLOOKUP($B28,#REF!,J$5,FALSE),"")</f>
        <v/>
      </c>
      <c r="K28" s="103" t="str">
        <f>IFERROR(VLOOKUP($B28,#REF!,K$5,FALSE),"")</f>
        <v/>
      </c>
      <c r="L28" s="103" t="str">
        <f>IFERROR(VLOOKUP($B28,#REF!,L$5,FALSE),"")</f>
        <v/>
      </c>
      <c r="M28" s="104" t="str">
        <f>IFERROR(VLOOKUP($B28,#REF!,M$5,FALSE),"")</f>
        <v/>
      </c>
      <c r="N28" s="399">
        <f t="shared" si="1"/>
        <v>0</v>
      </c>
      <c r="O28" s="400">
        <f t="shared" si="2"/>
        <v>0</v>
      </c>
      <c r="P28" s="400">
        <f t="shared" si="3"/>
        <v>0</v>
      </c>
      <c r="Q28" s="401"/>
    </row>
    <row r="29" spans="1:17" x14ac:dyDescent="0.45">
      <c r="B29" t="str">
        <f t="shared" si="0"/>
        <v/>
      </c>
      <c r="C29" s="105"/>
      <c r="D29" s="103" t="str">
        <f>IFERROR(VLOOKUP($B29,#REF!,D$5,FALSE),"")</f>
        <v/>
      </c>
      <c r="E29" s="103" t="str">
        <f>IFERROR(VLOOKUP($B29,#REF!,E$5,FALSE),"")</f>
        <v/>
      </c>
      <c r="F29" s="103" t="str">
        <f>IFERROR(VLOOKUP($B29,#REF!,F$5,FALSE),"")</f>
        <v/>
      </c>
      <c r="G29" s="103" t="str">
        <f>IFERROR(VLOOKUP($B29,#REF!,G$5,FALSE),"")</f>
        <v/>
      </c>
      <c r="H29" s="103" t="str">
        <f>IFERROR(VLOOKUP($B29,#REF!,H$5,FALSE),"")</f>
        <v/>
      </c>
      <c r="I29" s="103" t="str">
        <f>IFERROR(VLOOKUP($B29,#REF!,I$5,FALSE),"")</f>
        <v/>
      </c>
      <c r="J29" s="103" t="str">
        <f>IFERROR(VLOOKUP($B29,#REF!,J$5,FALSE),"")</f>
        <v/>
      </c>
      <c r="K29" s="103" t="str">
        <f>IFERROR(VLOOKUP($B29,#REF!,K$5,FALSE),"")</f>
        <v/>
      </c>
      <c r="L29" s="103" t="str">
        <f>IFERROR(VLOOKUP($B29,#REF!,L$5,FALSE),"")</f>
        <v/>
      </c>
      <c r="M29" s="104" t="str">
        <f>IFERROR(VLOOKUP($B29,#REF!,M$5,FALSE),"")</f>
        <v/>
      </c>
      <c r="N29" s="399">
        <f t="shared" si="1"/>
        <v>0</v>
      </c>
      <c r="O29" s="400">
        <f t="shared" si="2"/>
        <v>0</v>
      </c>
      <c r="P29" s="400">
        <f t="shared" si="3"/>
        <v>0</v>
      </c>
      <c r="Q29" s="401"/>
    </row>
    <row r="30" spans="1:17" x14ac:dyDescent="0.45">
      <c r="A30" t="s">
        <v>355</v>
      </c>
      <c r="B30" t="str">
        <f t="shared" si="0"/>
        <v>M15_Design&amp;Technology</v>
      </c>
      <c r="C30" s="102" t="s">
        <v>75</v>
      </c>
      <c r="D30" s="103" t="str">
        <f>IFERROR(VLOOKUP($B30,#REF!,D$5,FALSE),"")</f>
        <v/>
      </c>
      <c r="E30" s="103" t="str">
        <f>IFERROR(VLOOKUP($B30,#REF!,E$5,FALSE),"")</f>
        <v/>
      </c>
      <c r="F30" s="103" t="str">
        <f>IFERROR(VLOOKUP($B30,#REF!,F$5,FALSE),"")</f>
        <v/>
      </c>
      <c r="G30" s="103" t="str">
        <f>IFERROR(VLOOKUP($B30,#REF!,G$5,FALSE),"")</f>
        <v/>
      </c>
      <c r="H30" s="103" t="str">
        <f>IFERROR(VLOOKUP($B30,#REF!,H$5,FALSE),"")</f>
        <v/>
      </c>
      <c r="I30" s="103" t="str">
        <f>IFERROR(VLOOKUP($B30,#REF!,I$5,FALSE),"")</f>
        <v/>
      </c>
      <c r="J30" s="103" t="str">
        <f>IFERROR(VLOOKUP($B30,#REF!,J$5,FALSE),"")</f>
        <v/>
      </c>
      <c r="K30" s="103" t="str">
        <f>IFERROR(VLOOKUP($B30,#REF!,K$5,FALSE),"")</f>
        <v/>
      </c>
      <c r="L30" s="103" t="str">
        <f>IFERROR(VLOOKUP($B30,#REF!,L$5,FALSE),"")</f>
        <v/>
      </c>
      <c r="M30" s="104" t="str">
        <f>IFERROR(VLOOKUP($B30,#REF!,M$5,FALSE),"")</f>
        <v/>
      </c>
      <c r="N30" s="399">
        <f t="shared" si="1"/>
        <v>0</v>
      </c>
      <c r="O30" s="400">
        <f t="shared" si="2"/>
        <v>0</v>
      </c>
      <c r="P30" s="400">
        <f t="shared" si="3"/>
        <v>0</v>
      </c>
      <c r="Q30" s="401"/>
    </row>
    <row r="31" spans="1:17" x14ac:dyDescent="0.45">
      <c r="A31" t="s">
        <v>356</v>
      </c>
      <c r="B31" t="str">
        <f t="shared" si="0"/>
        <v>M16_Computing</v>
      </c>
      <c r="C31" s="102" t="s">
        <v>283</v>
      </c>
      <c r="D31" s="103" t="str">
        <f>IFERROR(VLOOKUP($B31,#REF!,D$5,FALSE),"")</f>
        <v/>
      </c>
      <c r="E31" s="103" t="str">
        <f>IFERROR(VLOOKUP($B31,#REF!,E$5,FALSE),"")</f>
        <v/>
      </c>
      <c r="F31" s="103" t="str">
        <f>IFERROR(VLOOKUP($B31,#REF!,F$5,FALSE),"")</f>
        <v/>
      </c>
      <c r="G31" s="103" t="str">
        <f>IFERROR(VLOOKUP($B31,#REF!,G$5,FALSE),"")</f>
        <v/>
      </c>
      <c r="H31" s="103" t="str">
        <f>IFERROR(VLOOKUP($B31,#REF!,H$5,FALSE),"")</f>
        <v/>
      </c>
      <c r="I31" s="103" t="str">
        <f>IFERROR(VLOOKUP($B31,#REF!,I$5,FALSE),"")</f>
        <v/>
      </c>
      <c r="J31" s="103" t="str">
        <f>IFERROR(VLOOKUP($B31,#REF!,J$5,FALSE),"")</f>
        <v/>
      </c>
      <c r="K31" s="103" t="str">
        <f>IFERROR(VLOOKUP($B31,#REF!,K$5,FALSE),"")</f>
        <v/>
      </c>
      <c r="L31" s="103" t="str">
        <f>IFERROR(VLOOKUP($B31,#REF!,L$5,FALSE),"")</f>
        <v/>
      </c>
      <c r="M31" s="104" t="str">
        <f>IFERROR(VLOOKUP($B31,#REF!,M$5,FALSE),"")</f>
        <v/>
      </c>
      <c r="N31" s="399">
        <f t="shared" si="1"/>
        <v>0</v>
      </c>
      <c r="O31" s="400">
        <f t="shared" si="2"/>
        <v>0</v>
      </c>
      <c r="P31" s="400">
        <f t="shared" si="3"/>
        <v>0</v>
      </c>
      <c r="Q31" s="401"/>
    </row>
    <row r="32" spans="1:17" x14ac:dyDescent="0.45">
      <c r="A32" t="s">
        <v>357</v>
      </c>
      <c r="B32" t="str">
        <f t="shared" si="0"/>
        <v>M17_ICT</v>
      </c>
      <c r="C32" s="109" t="s">
        <v>77</v>
      </c>
      <c r="D32" s="103" t="str">
        <f>IFERROR(VLOOKUP($B32,#REF!,D$5,FALSE),"")</f>
        <v/>
      </c>
      <c r="E32" s="103" t="str">
        <f>IFERROR(VLOOKUP($B32,#REF!,E$5,FALSE),"")</f>
        <v/>
      </c>
      <c r="F32" s="103" t="str">
        <f>IFERROR(VLOOKUP($B32,#REF!,F$5,FALSE),"")</f>
        <v/>
      </c>
      <c r="G32" s="103" t="str">
        <f>IFERROR(VLOOKUP($B32,#REF!,G$5,FALSE),"")</f>
        <v/>
      </c>
      <c r="H32" s="103" t="str">
        <f>IFERROR(VLOOKUP($B32,#REF!,H$5,FALSE),"")</f>
        <v/>
      </c>
      <c r="I32" s="103" t="str">
        <f>IFERROR(VLOOKUP($B32,#REF!,I$5,FALSE),"")</f>
        <v/>
      </c>
      <c r="J32" s="103" t="str">
        <f>IFERROR(VLOOKUP($B32,#REF!,J$5,FALSE),"")</f>
        <v/>
      </c>
      <c r="K32" s="103" t="str">
        <f>IFERROR(VLOOKUP($B32,#REF!,K$5,FALSE),"")</f>
        <v/>
      </c>
      <c r="L32" s="103" t="str">
        <f>IFERROR(VLOOKUP($B32,#REF!,L$5,FALSE),"")</f>
        <v/>
      </c>
      <c r="M32" s="104" t="str">
        <f>IFERROR(VLOOKUP($B32,#REF!,M$5,FALSE),"")</f>
        <v/>
      </c>
      <c r="N32" s="399">
        <f t="shared" si="1"/>
        <v>0</v>
      </c>
      <c r="O32" s="400">
        <f t="shared" si="2"/>
        <v>0</v>
      </c>
      <c r="P32" s="400">
        <f t="shared" si="3"/>
        <v>0</v>
      </c>
      <c r="Q32" s="401"/>
    </row>
    <row r="33" spans="1:17" x14ac:dyDescent="0.45">
      <c r="B33" t="str">
        <f t="shared" si="0"/>
        <v/>
      </c>
      <c r="C33" s="110"/>
      <c r="D33" s="103" t="str">
        <f>IFERROR(VLOOKUP($B33,#REF!,D$5,FALSE),"")</f>
        <v/>
      </c>
      <c r="E33" s="103" t="str">
        <f>IFERROR(VLOOKUP($B33,#REF!,E$5,FALSE),"")</f>
        <v/>
      </c>
      <c r="F33" s="103" t="str">
        <f>IFERROR(VLOOKUP($B33,#REF!,F$5,FALSE),"")</f>
        <v/>
      </c>
      <c r="G33" s="103" t="str">
        <f>IFERROR(VLOOKUP($B33,#REF!,G$5,FALSE),"")</f>
        <v/>
      </c>
      <c r="H33" s="103" t="str">
        <f>IFERROR(VLOOKUP($B33,#REF!,H$5,FALSE),"")</f>
        <v/>
      </c>
      <c r="I33" s="103" t="str">
        <f>IFERROR(VLOOKUP($B33,#REF!,I$5,FALSE),"")</f>
        <v/>
      </c>
      <c r="J33" s="103" t="str">
        <f>IFERROR(VLOOKUP($B33,#REF!,J$5,FALSE),"")</f>
        <v/>
      </c>
      <c r="K33" s="103" t="str">
        <f>IFERROR(VLOOKUP($B33,#REF!,K$5,FALSE),"")</f>
        <v/>
      </c>
      <c r="L33" s="103" t="str">
        <f>IFERROR(VLOOKUP($B33,#REF!,L$5,FALSE),"")</f>
        <v/>
      </c>
      <c r="M33" s="104" t="str">
        <f>IFERROR(VLOOKUP($B33,#REF!,M$5,FALSE),"")</f>
        <v/>
      </c>
      <c r="N33" s="399">
        <f t="shared" si="1"/>
        <v>0</v>
      </c>
      <c r="O33" s="400">
        <f t="shared" si="2"/>
        <v>0</v>
      </c>
      <c r="P33" s="400">
        <f t="shared" si="3"/>
        <v>0</v>
      </c>
      <c r="Q33" s="401"/>
    </row>
    <row r="34" spans="1:17" x14ac:dyDescent="0.45">
      <c r="A34" t="s">
        <v>358</v>
      </c>
      <c r="B34" t="str">
        <f t="shared" si="0"/>
        <v>M18_Home Economics</v>
      </c>
      <c r="C34" s="102" t="s">
        <v>78</v>
      </c>
      <c r="D34" s="103" t="str">
        <f>IFERROR(VLOOKUP($B34,#REF!,D$5,FALSE),"")</f>
        <v/>
      </c>
      <c r="E34" s="103" t="str">
        <f>IFERROR(VLOOKUP($B34,#REF!,E$5,FALSE),"")</f>
        <v/>
      </c>
      <c r="F34" s="103" t="str">
        <f>IFERROR(VLOOKUP($B34,#REF!,F$5,FALSE),"")</f>
        <v/>
      </c>
      <c r="G34" s="103" t="str">
        <f>IFERROR(VLOOKUP($B34,#REF!,G$5,FALSE),"")</f>
        <v/>
      </c>
      <c r="H34" s="103" t="str">
        <f>IFERROR(VLOOKUP($B34,#REF!,H$5,FALSE),"")</f>
        <v/>
      </c>
      <c r="I34" s="103" t="str">
        <f>IFERROR(VLOOKUP($B34,#REF!,I$5,FALSE),"")</f>
        <v/>
      </c>
      <c r="J34" s="103" t="str">
        <f>IFERROR(VLOOKUP($B34,#REF!,J$5,FALSE),"")</f>
        <v/>
      </c>
      <c r="K34" s="103" t="str">
        <f>IFERROR(VLOOKUP($B34,#REF!,K$5,FALSE),"")</f>
        <v/>
      </c>
      <c r="L34" s="103" t="str">
        <f>IFERROR(VLOOKUP($B34,#REF!,L$5,FALSE),"")</f>
        <v/>
      </c>
      <c r="M34" s="104" t="str">
        <f>IFERROR(VLOOKUP($B34,#REF!,M$5,FALSE),"")</f>
        <v/>
      </c>
      <c r="N34" s="399">
        <f t="shared" si="1"/>
        <v>0</v>
      </c>
      <c r="O34" s="400">
        <f t="shared" si="2"/>
        <v>0</v>
      </c>
      <c r="P34" s="400">
        <f t="shared" si="3"/>
        <v>0</v>
      </c>
      <c r="Q34" s="401"/>
    </row>
    <row r="35" spans="1:17" x14ac:dyDescent="0.45">
      <c r="B35" t="str">
        <f t="shared" si="0"/>
        <v/>
      </c>
      <c r="C35" s="102"/>
      <c r="D35" s="103" t="str">
        <f>IFERROR(VLOOKUP($B35,#REF!,D$5,FALSE),"")</f>
        <v/>
      </c>
      <c r="E35" s="103" t="str">
        <f>IFERROR(VLOOKUP($B35,#REF!,E$5,FALSE),"")</f>
        <v/>
      </c>
      <c r="F35" s="103" t="str">
        <f>IFERROR(VLOOKUP($B35,#REF!,F$5,FALSE),"")</f>
        <v/>
      </c>
      <c r="G35" s="103" t="str">
        <f>IFERROR(VLOOKUP($B35,#REF!,G$5,FALSE),"")</f>
        <v/>
      </c>
      <c r="H35" s="103" t="str">
        <f>IFERROR(VLOOKUP($B35,#REF!,H$5,FALSE),"")</f>
        <v/>
      </c>
      <c r="I35" s="103" t="str">
        <f>IFERROR(VLOOKUP($B35,#REF!,I$5,FALSE),"")</f>
        <v/>
      </c>
      <c r="J35" s="103" t="str">
        <f>IFERROR(VLOOKUP($B35,#REF!,J$5,FALSE),"")</f>
        <v/>
      </c>
      <c r="K35" s="103" t="str">
        <f>IFERROR(VLOOKUP($B35,#REF!,K$5,FALSE),"")</f>
        <v/>
      </c>
      <c r="L35" s="103" t="str">
        <f>IFERROR(VLOOKUP($B35,#REF!,L$5,FALSE),"")</f>
        <v/>
      </c>
      <c r="M35" s="104" t="str">
        <f>IFERROR(VLOOKUP($B35,#REF!,M$5,FALSE),"")</f>
        <v/>
      </c>
      <c r="N35" s="399">
        <f t="shared" si="1"/>
        <v>0</v>
      </c>
      <c r="O35" s="400">
        <f t="shared" si="2"/>
        <v>0</v>
      </c>
      <c r="P35" s="400">
        <f t="shared" si="3"/>
        <v>0</v>
      </c>
      <c r="Q35" s="401"/>
    </row>
    <row r="36" spans="1:17" x14ac:dyDescent="0.45">
      <c r="A36" t="s">
        <v>359</v>
      </c>
      <c r="B36" t="str">
        <f t="shared" si="0"/>
        <v>M19_Account&amp;Finance</v>
      </c>
      <c r="C36" s="102" t="s">
        <v>79</v>
      </c>
      <c r="D36" s="103" t="str">
        <f>IFERROR(VLOOKUP($B36,#REF!,D$5,FALSE),"")</f>
        <v/>
      </c>
      <c r="E36" s="103" t="str">
        <f>IFERROR(VLOOKUP($B36,#REF!,E$5,FALSE),"")</f>
        <v/>
      </c>
      <c r="F36" s="103" t="str">
        <f>IFERROR(VLOOKUP($B36,#REF!,F$5,FALSE),"")</f>
        <v/>
      </c>
      <c r="G36" s="103" t="str">
        <f>IFERROR(VLOOKUP($B36,#REF!,G$5,FALSE),"")</f>
        <v/>
      </c>
      <c r="H36" s="103" t="str">
        <f>IFERROR(VLOOKUP($B36,#REF!,H$5,FALSE),"")</f>
        <v/>
      </c>
      <c r="I36" s="103" t="str">
        <f>IFERROR(VLOOKUP($B36,#REF!,I$5,FALSE),"")</f>
        <v/>
      </c>
      <c r="J36" s="103" t="str">
        <f>IFERROR(VLOOKUP($B36,#REF!,J$5,FALSE),"")</f>
        <v/>
      </c>
      <c r="K36" s="103" t="str">
        <f>IFERROR(VLOOKUP($B36,#REF!,K$5,FALSE),"")</f>
        <v/>
      </c>
      <c r="L36" s="103" t="str">
        <f>IFERROR(VLOOKUP($B36,#REF!,L$5,FALSE),"")</f>
        <v/>
      </c>
      <c r="M36" s="104" t="str">
        <f>IFERROR(VLOOKUP($B36,#REF!,M$5,FALSE),"")</f>
        <v/>
      </c>
      <c r="N36" s="399">
        <f t="shared" si="1"/>
        <v>0</v>
      </c>
      <c r="O36" s="400">
        <f t="shared" si="2"/>
        <v>0</v>
      </c>
      <c r="P36" s="400">
        <f t="shared" si="3"/>
        <v>0</v>
      </c>
      <c r="Q36" s="401"/>
    </row>
    <row r="37" spans="1:17" x14ac:dyDescent="0.45">
      <c r="A37" t="s">
        <v>360</v>
      </c>
      <c r="B37" t="str">
        <f t="shared" si="0"/>
        <v>M20_Business_Studies</v>
      </c>
      <c r="C37" s="102" t="s">
        <v>80</v>
      </c>
      <c r="D37" s="103" t="str">
        <f>IFERROR(VLOOKUP($B37,#REF!,D$5,FALSE),"")</f>
        <v/>
      </c>
      <c r="E37" s="103" t="str">
        <f>IFERROR(VLOOKUP($B37,#REF!,E$5,FALSE),"")</f>
        <v/>
      </c>
      <c r="F37" s="103" t="str">
        <f>IFERROR(VLOOKUP($B37,#REF!,F$5,FALSE),"")</f>
        <v/>
      </c>
      <c r="G37" s="103" t="str">
        <f>IFERROR(VLOOKUP($B37,#REF!,G$5,FALSE),"")</f>
        <v/>
      </c>
      <c r="H37" s="103" t="str">
        <f>IFERROR(VLOOKUP($B37,#REF!,H$5,FALSE),"")</f>
        <v/>
      </c>
      <c r="I37" s="103" t="str">
        <f>IFERROR(VLOOKUP($B37,#REF!,I$5,FALSE),"")</f>
        <v/>
      </c>
      <c r="J37" s="103" t="str">
        <f>IFERROR(VLOOKUP($B37,#REF!,J$5,FALSE),"")</f>
        <v/>
      </c>
      <c r="K37" s="103" t="str">
        <f>IFERROR(VLOOKUP($B37,#REF!,K$5,FALSE),"")</f>
        <v/>
      </c>
      <c r="L37" s="103" t="str">
        <f>IFERROR(VLOOKUP($B37,#REF!,L$5,FALSE),"")</f>
        <v/>
      </c>
      <c r="M37" s="104" t="str">
        <f>IFERROR(VLOOKUP($B37,#REF!,M$5,FALSE),"")</f>
        <v/>
      </c>
      <c r="N37" s="399">
        <f t="shared" si="1"/>
        <v>0</v>
      </c>
      <c r="O37" s="400">
        <f t="shared" si="2"/>
        <v>0</v>
      </c>
      <c r="P37" s="400">
        <f t="shared" si="3"/>
        <v>0</v>
      </c>
      <c r="Q37" s="401"/>
    </row>
    <row r="38" spans="1:17" x14ac:dyDescent="0.45">
      <c r="A38" t="s">
        <v>361</v>
      </c>
      <c r="B38" t="str">
        <f t="shared" si="0"/>
        <v>M21_Economics</v>
      </c>
      <c r="C38" s="102" t="s">
        <v>81</v>
      </c>
      <c r="D38" s="103" t="str">
        <f>IFERROR(VLOOKUP($B38,#REF!,D$5,FALSE),"")</f>
        <v/>
      </c>
      <c r="E38" s="103" t="str">
        <f>IFERROR(VLOOKUP($B38,#REF!,E$5,FALSE),"")</f>
        <v/>
      </c>
      <c r="F38" s="103" t="str">
        <f>IFERROR(VLOOKUP($B38,#REF!,F$5,FALSE),"")</f>
        <v/>
      </c>
      <c r="G38" s="103" t="str">
        <f>IFERROR(VLOOKUP($B38,#REF!,G$5,FALSE),"")</f>
        <v/>
      </c>
      <c r="H38" s="103" t="str">
        <f>IFERROR(VLOOKUP($B38,#REF!,H$5,FALSE),"")</f>
        <v/>
      </c>
      <c r="I38" s="103" t="str">
        <f>IFERROR(VLOOKUP($B38,#REF!,I$5,FALSE),"")</f>
        <v/>
      </c>
      <c r="J38" s="103" t="str">
        <f>IFERROR(VLOOKUP($B38,#REF!,J$5,FALSE),"")</f>
        <v/>
      </c>
      <c r="K38" s="103" t="str">
        <f>IFERROR(VLOOKUP($B38,#REF!,K$5,FALSE),"")</f>
        <v/>
      </c>
      <c r="L38" s="103" t="str">
        <f>IFERROR(VLOOKUP($B38,#REF!,L$5,FALSE),"")</f>
        <v/>
      </c>
      <c r="M38" s="104" t="str">
        <f>IFERROR(VLOOKUP($B38,#REF!,M$5,FALSE),"")</f>
        <v/>
      </c>
      <c r="N38" s="399">
        <f t="shared" si="1"/>
        <v>0</v>
      </c>
      <c r="O38" s="400">
        <f t="shared" si="2"/>
        <v>0</v>
      </c>
      <c r="P38" s="400">
        <f t="shared" si="3"/>
        <v>0</v>
      </c>
      <c r="Q38" s="401"/>
    </row>
    <row r="39" spans="1:17" x14ac:dyDescent="0.45">
      <c r="A39" t="s">
        <v>362</v>
      </c>
      <c r="B39" t="str">
        <f t="shared" si="0"/>
        <v>M22_Geography</v>
      </c>
      <c r="C39" s="102" t="s">
        <v>82</v>
      </c>
      <c r="D39" s="103" t="str">
        <f>IFERROR(VLOOKUP($B39,#REF!,D$5,FALSE),"")</f>
        <v/>
      </c>
      <c r="E39" s="103" t="str">
        <f>IFERROR(VLOOKUP($B39,#REF!,E$5,FALSE),"")</f>
        <v/>
      </c>
      <c r="F39" s="103" t="str">
        <f>IFERROR(VLOOKUP($B39,#REF!,F$5,FALSE),"")</f>
        <v/>
      </c>
      <c r="G39" s="103" t="str">
        <f>IFERROR(VLOOKUP($B39,#REF!,G$5,FALSE),"")</f>
        <v/>
      </c>
      <c r="H39" s="103" t="str">
        <f>IFERROR(VLOOKUP($B39,#REF!,H$5,FALSE),"")</f>
        <v/>
      </c>
      <c r="I39" s="103" t="str">
        <f>IFERROR(VLOOKUP($B39,#REF!,I$5,FALSE),"")</f>
        <v/>
      </c>
      <c r="J39" s="103" t="str">
        <f>IFERROR(VLOOKUP($B39,#REF!,J$5,FALSE),"")</f>
        <v/>
      </c>
      <c r="K39" s="103" t="str">
        <f>IFERROR(VLOOKUP($B39,#REF!,K$5,FALSE),"")</f>
        <v/>
      </c>
      <c r="L39" s="103" t="str">
        <f>IFERROR(VLOOKUP($B39,#REF!,L$5,FALSE),"")</f>
        <v/>
      </c>
      <c r="M39" s="104" t="str">
        <f>IFERROR(VLOOKUP($B39,#REF!,M$5,FALSE),"")</f>
        <v/>
      </c>
      <c r="N39" s="399">
        <f t="shared" si="1"/>
        <v>0</v>
      </c>
      <c r="O39" s="400">
        <f t="shared" si="2"/>
        <v>0</v>
      </c>
      <c r="P39" s="400">
        <f t="shared" si="3"/>
        <v>0</v>
      </c>
      <c r="Q39" s="401"/>
    </row>
    <row r="40" spans="1:17" x14ac:dyDescent="0.45">
      <c r="A40" t="s">
        <v>363</v>
      </c>
      <c r="B40" t="str">
        <f t="shared" si="0"/>
        <v>M23_Government&amp;Politics</v>
      </c>
      <c r="C40" s="102" t="s">
        <v>83</v>
      </c>
      <c r="D40" s="103" t="str">
        <f>IFERROR(VLOOKUP($B40,#REF!,D$5,FALSE),"")</f>
        <v/>
      </c>
      <c r="E40" s="103" t="str">
        <f>IFERROR(VLOOKUP($B40,#REF!,E$5,FALSE),"")</f>
        <v/>
      </c>
      <c r="F40" s="103" t="str">
        <f>IFERROR(VLOOKUP($B40,#REF!,F$5,FALSE),"")</f>
        <v/>
      </c>
      <c r="G40" s="103" t="str">
        <f>IFERROR(VLOOKUP($B40,#REF!,G$5,FALSE),"")</f>
        <v/>
      </c>
      <c r="H40" s="103" t="str">
        <f>IFERROR(VLOOKUP($B40,#REF!,H$5,FALSE),"")</f>
        <v/>
      </c>
      <c r="I40" s="103" t="str">
        <f>IFERROR(VLOOKUP($B40,#REF!,I$5,FALSE),"")</f>
        <v/>
      </c>
      <c r="J40" s="103" t="str">
        <f>IFERROR(VLOOKUP($B40,#REF!,J$5,FALSE),"")</f>
        <v/>
      </c>
      <c r="K40" s="103" t="str">
        <f>IFERROR(VLOOKUP($B40,#REF!,K$5,FALSE),"")</f>
        <v/>
      </c>
      <c r="L40" s="103" t="str">
        <f>IFERROR(VLOOKUP($B40,#REF!,L$5,FALSE),"")</f>
        <v/>
      </c>
      <c r="M40" s="104" t="str">
        <f>IFERROR(VLOOKUP($B40,#REF!,M$5,FALSE),"")</f>
        <v/>
      </c>
      <c r="N40" s="399">
        <f t="shared" si="1"/>
        <v>0</v>
      </c>
      <c r="O40" s="400">
        <f t="shared" si="2"/>
        <v>0</v>
      </c>
      <c r="P40" s="400">
        <f t="shared" si="3"/>
        <v>0</v>
      </c>
      <c r="Q40" s="401"/>
    </row>
    <row r="41" spans="1:17" x14ac:dyDescent="0.45">
      <c r="A41" t="s">
        <v>364</v>
      </c>
      <c r="B41" t="str">
        <f t="shared" si="0"/>
        <v>M24_History</v>
      </c>
      <c r="C41" s="102" t="s">
        <v>84</v>
      </c>
      <c r="D41" s="103" t="str">
        <f>IFERROR(VLOOKUP($B41,#REF!,D$5,FALSE),"")</f>
        <v/>
      </c>
      <c r="E41" s="103" t="str">
        <f>IFERROR(VLOOKUP($B41,#REF!,E$5,FALSE),"")</f>
        <v/>
      </c>
      <c r="F41" s="103" t="str">
        <f>IFERROR(VLOOKUP($B41,#REF!,F$5,FALSE),"")</f>
        <v/>
      </c>
      <c r="G41" s="103" t="str">
        <f>IFERROR(VLOOKUP($B41,#REF!,G$5,FALSE),"")</f>
        <v/>
      </c>
      <c r="H41" s="103" t="str">
        <f>IFERROR(VLOOKUP($B41,#REF!,H$5,FALSE),"")</f>
        <v/>
      </c>
      <c r="I41" s="103" t="str">
        <f>IFERROR(VLOOKUP($B41,#REF!,I$5,FALSE),"")</f>
        <v/>
      </c>
      <c r="J41" s="103" t="str">
        <f>IFERROR(VLOOKUP($B41,#REF!,J$5,FALSE),"")</f>
        <v/>
      </c>
      <c r="K41" s="103" t="str">
        <f>IFERROR(VLOOKUP($B41,#REF!,K$5,FALSE),"")</f>
        <v/>
      </c>
      <c r="L41" s="103" t="str">
        <f>IFERROR(VLOOKUP($B41,#REF!,L$5,FALSE),"")</f>
        <v/>
      </c>
      <c r="M41" s="104" t="str">
        <f>IFERROR(VLOOKUP($B41,#REF!,M$5,FALSE),"")</f>
        <v/>
      </c>
      <c r="N41" s="399">
        <f t="shared" si="1"/>
        <v>0</v>
      </c>
      <c r="O41" s="400">
        <f t="shared" si="2"/>
        <v>0</v>
      </c>
      <c r="P41" s="400">
        <f t="shared" si="3"/>
        <v>0</v>
      </c>
      <c r="Q41" s="401"/>
    </row>
    <row r="42" spans="1:17" x14ac:dyDescent="0.45">
      <c r="A42" t="s">
        <v>365</v>
      </c>
      <c r="B42" t="str">
        <f t="shared" si="0"/>
        <v>M25_Law</v>
      </c>
      <c r="C42" s="102" t="s">
        <v>85</v>
      </c>
      <c r="D42" s="103" t="str">
        <f>IFERROR(VLOOKUP($B42,#REF!,D$5,FALSE),"")</f>
        <v/>
      </c>
      <c r="E42" s="103" t="str">
        <f>IFERROR(VLOOKUP($B42,#REF!,E$5,FALSE),"")</f>
        <v/>
      </c>
      <c r="F42" s="103" t="str">
        <f>IFERROR(VLOOKUP($B42,#REF!,F$5,FALSE),"")</f>
        <v/>
      </c>
      <c r="G42" s="103" t="str">
        <f>IFERROR(VLOOKUP($B42,#REF!,G$5,FALSE),"")</f>
        <v/>
      </c>
      <c r="H42" s="103" t="str">
        <f>IFERROR(VLOOKUP($B42,#REF!,H$5,FALSE),"")</f>
        <v/>
      </c>
      <c r="I42" s="103" t="str">
        <f>IFERROR(VLOOKUP($B42,#REF!,I$5,FALSE),"")</f>
        <v/>
      </c>
      <c r="J42" s="103" t="str">
        <f>IFERROR(VLOOKUP($B42,#REF!,J$5,FALSE),"")</f>
        <v/>
      </c>
      <c r="K42" s="103" t="str">
        <f>IFERROR(VLOOKUP($B42,#REF!,K$5,FALSE),"")</f>
        <v/>
      </c>
      <c r="L42" s="103" t="str">
        <f>IFERROR(VLOOKUP($B42,#REF!,L$5,FALSE),"")</f>
        <v/>
      </c>
      <c r="M42" s="104" t="str">
        <f>IFERROR(VLOOKUP($B42,#REF!,M$5,FALSE),"")</f>
        <v/>
      </c>
      <c r="N42" s="399">
        <f t="shared" si="1"/>
        <v>0</v>
      </c>
      <c r="O42" s="400">
        <f t="shared" si="2"/>
        <v>0</v>
      </c>
      <c r="P42" s="400">
        <f t="shared" si="3"/>
        <v>0</v>
      </c>
      <c r="Q42" s="401"/>
    </row>
    <row r="43" spans="1:17" x14ac:dyDescent="0.45">
      <c r="A43" t="s">
        <v>366</v>
      </c>
      <c r="B43" t="str">
        <f t="shared" si="0"/>
        <v>M26_Psychology</v>
      </c>
      <c r="C43" s="102" t="s">
        <v>86</v>
      </c>
      <c r="D43" s="103" t="str">
        <f>IFERROR(VLOOKUP($B43,#REF!,D$5,FALSE),"")</f>
        <v/>
      </c>
      <c r="E43" s="103" t="str">
        <f>IFERROR(VLOOKUP($B43,#REF!,E$5,FALSE),"")</f>
        <v/>
      </c>
      <c r="F43" s="103" t="str">
        <f>IFERROR(VLOOKUP($B43,#REF!,F$5,FALSE),"")</f>
        <v/>
      </c>
      <c r="G43" s="103" t="str">
        <f>IFERROR(VLOOKUP($B43,#REF!,G$5,FALSE),"")</f>
        <v/>
      </c>
      <c r="H43" s="103" t="str">
        <f>IFERROR(VLOOKUP($B43,#REF!,H$5,FALSE),"")</f>
        <v/>
      </c>
      <c r="I43" s="103" t="str">
        <f>IFERROR(VLOOKUP($B43,#REF!,I$5,FALSE),"")</f>
        <v/>
      </c>
      <c r="J43" s="103" t="str">
        <f>IFERROR(VLOOKUP($B43,#REF!,J$5,FALSE),"")</f>
        <v/>
      </c>
      <c r="K43" s="103" t="str">
        <f>IFERROR(VLOOKUP($B43,#REF!,K$5,FALSE),"")</f>
        <v/>
      </c>
      <c r="L43" s="103" t="str">
        <f>IFERROR(VLOOKUP($B43,#REF!,L$5,FALSE),"")</f>
        <v/>
      </c>
      <c r="M43" s="104" t="str">
        <f>IFERROR(VLOOKUP($B43,#REF!,M$5,FALSE),"")</f>
        <v/>
      </c>
      <c r="N43" s="399">
        <f t="shared" si="1"/>
        <v>0</v>
      </c>
      <c r="O43" s="400">
        <f t="shared" si="2"/>
        <v>0</v>
      </c>
      <c r="P43" s="400">
        <f t="shared" si="3"/>
        <v>0</v>
      </c>
      <c r="Q43" s="401"/>
    </row>
    <row r="44" spans="1:17" x14ac:dyDescent="0.45">
      <c r="A44" t="s">
        <v>367</v>
      </c>
      <c r="B44" t="str">
        <f t="shared" si="0"/>
        <v>M27_Sociology</v>
      </c>
      <c r="C44" s="102" t="s">
        <v>87</v>
      </c>
      <c r="D44" s="103" t="str">
        <f>IFERROR(VLOOKUP($B44,#REF!,D$5,FALSE),"")</f>
        <v/>
      </c>
      <c r="E44" s="103" t="str">
        <f>IFERROR(VLOOKUP($B44,#REF!,E$5,FALSE),"")</f>
        <v/>
      </c>
      <c r="F44" s="103" t="str">
        <f>IFERROR(VLOOKUP($B44,#REF!,F$5,FALSE),"")</f>
        <v/>
      </c>
      <c r="G44" s="103" t="str">
        <f>IFERROR(VLOOKUP($B44,#REF!,G$5,FALSE),"")</f>
        <v/>
      </c>
      <c r="H44" s="103" t="str">
        <f>IFERROR(VLOOKUP($B44,#REF!,H$5,FALSE),"")</f>
        <v/>
      </c>
      <c r="I44" s="103" t="str">
        <f>IFERROR(VLOOKUP($B44,#REF!,I$5,FALSE),"")</f>
        <v/>
      </c>
      <c r="J44" s="103" t="str">
        <f>IFERROR(VLOOKUP($B44,#REF!,J$5,FALSE),"")</f>
        <v/>
      </c>
      <c r="K44" s="103" t="str">
        <f>IFERROR(VLOOKUP($B44,#REF!,K$5,FALSE),"")</f>
        <v/>
      </c>
      <c r="L44" s="103" t="str">
        <f>IFERROR(VLOOKUP($B44,#REF!,L$5,FALSE),"")</f>
        <v/>
      </c>
      <c r="M44" s="104" t="str">
        <f>IFERROR(VLOOKUP($B44,#REF!,M$5,FALSE),"")</f>
        <v/>
      </c>
      <c r="N44" s="399">
        <f t="shared" si="1"/>
        <v>0</v>
      </c>
      <c r="O44" s="400">
        <f t="shared" si="2"/>
        <v>0</v>
      </c>
      <c r="P44" s="400">
        <f t="shared" si="3"/>
        <v>0</v>
      </c>
      <c r="Q44" s="401"/>
    </row>
    <row r="45" spans="1:17" x14ac:dyDescent="0.45">
      <c r="A45" t="s">
        <v>368</v>
      </c>
      <c r="B45" t="str">
        <f t="shared" si="0"/>
        <v>M28_Other_Social_Studies</v>
      </c>
      <c r="C45" s="102" t="s">
        <v>88</v>
      </c>
      <c r="D45" s="103" t="str">
        <f>IFERROR(VLOOKUP($B45,#REF!,D$5,FALSE),"")</f>
        <v/>
      </c>
      <c r="E45" s="103" t="str">
        <f>IFERROR(VLOOKUP($B45,#REF!,E$5,FALSE),"")</f>
        <v/>
      </c>
      <c r="F45" s="103" t="str">
        <f>IFERROR(VLOOKUP($B45,#REF!,F$5,FALSE),"")</f>
        <v/>
      </c>
      <c r="G45" s="103" t="str">
        <f>IFERROR(VLOOKUP($B45,#REF!,G$5,FALSE),"")</f>
        <v/>
      </c>
      <c r="H45" s="103" t="str">
        <f>IFERROR(VLOOKUP($B45,#REF!,H$5,FALSE),"")</f>
        <v/>
      </c>
      <c r="I45" s="103" t="str">
        <f>IFERROR(VLOOKUP($B45,#REF!,I$5,FALSE),"")</f>
        <v/>
      </c>
      <c r="J45" s="103" t="str">
        <f>IFERROR(VLOOKUP($B45,#REF!,J$5,FALSE),"")</f>
        <v/>
      </c>
      <c r="K45" s="103" t="str">
        <f>IFERROR(VLOOKUP($B45,#REF!,K$5,FALSE),"")</f>
        <v/>
      </c>
      <c r="L45" s="103" t="str">
        <f>IFERROR(VLOOKUP($B45,#REF!,L$5,FALSE),"")</f>
        <v/>
      </c>
      <c r="M45" s="104" t="str">
        <f>IFERROR(VLOOKUP($B45,#REF!,M$5,FALSE),"")</f>
        <v/>
      </c>
      <c r="N45" s="399">
        <f t="shared" si="1"/>
        <v>0</v>
      </c>
      <c r="O45" s="400">
        <f t="shared" si="2"/>
        <v>0</v>
      </c>
      <c r="P45" s="400">
        <f t="shared" si="3"/>
        <v>0</v>
      </c>
      <c r="Q45" s="401"/>
    </row>
    <row r="46" spans="1:17" x14ac:dyDescent="0.45">
      <c r="B46" t="str">
        <f t="shared" si="0"/>
        <v/>
      </c>
      <c r="C46" s="102"/>
      <c r="D46" s="103" t="str">
        <f>IFERROR(VLOOKUP($B46,#REF!,D$5,FALSE),"")</f>
        <v/>
      </c>
      <c r="E46" s="103" t="str">
        <f>IFERROR(VLOOKUP($B46,#REF!,E$5,FALSE),"")</f>
        <v/>
      </c>
      <c r="F46" s="103" t="str">
        <f>IFERROR(VLOOKUP($B46,#REF!,F$5,FALSE),"")</f>
        <v/>
      </c>
      <c r="G46" s="103" t="str">
        <f>IFERROR(VLOOKUP($B46,#REF!,G$5,FALSE),"")</f>
        <v/>
      </c>
      <c r="H46" s="103" t="str">
        <f>IFERROR(VLOOKUP($B46,#REF!,H$5,FALSE),"")</f>
        <v/>
      </c>
      <c r="I46" s="103" t="str">
        <f>IFERROR(VLOOKUP($B46,#REF!,I$5,FALSE),"")</f>
        <v/>
      </c>
      <c r="J46" s="103" t="str">
        <f>IFERROR(VLOOKUP($B46,#REF!,J$5,FALSE),"")</f>
        <v/>
      </c>
      <c r="K46" s="103" t="str">
        <f>IFERROR(VLOOKUP($B46,#REF!,K$5,FALSE),"")</f>
        <v/>
      </c>
      <c r="L46" s="103" t="str">
        <f>IFERROR(VLOOKUP($B46,#REF!,L$5,FALSE),"")</f>
        <v/>
      </c>
      <c r="M46" s="104" t="str">
        <f>IFERROR(VLOOKUP($B46,#REF!,M$5,FALSE),"")</f>
        <v/>
      </c>
      <c r="N46" s="399">
        <f t="shared" si="1"/>
        <v>0</v>
      </c>
      <c r="O46" s="400">
        <f t="shared" si="2"/>
        <v>0</v>
      </c>
      <c r="P46" s="400">
        <f t="shared" si="3"/>
        <v>0</v>
      </c>
      <c r="Q46" s="401"/>
    </row>
    <row r="47" spans="1:17" x14ac:dyDescent="0.45">
      <c r="A47" t="s">
        <v>369</v>
      </c>
      <c r="B47" t="str">
        <f t="shared" si="0"/>
        <v>M29_Art&amp;Design</v>
      </c>
      <c r="C47" s="111" t="s">
        <v>89</v>
      </c>
      <c r="D47" s="103" t="str">
        <f>IFERROR(VLOOKUP($B47,#REF!,D$5,FALSE),"")</f>
        <v/>
      </c>
      <c r="E47" s="103" t="str">
        <f>IFERROR(VLOOKUP($B47,#REF!,E$5,FALSE),"")</f>
        <v/>
      </c>
      <c r="F47" s="103" t="str">
        <f>IFERROR(VLOOKUP($B47,#REF!,F$5,FALSE),"")</f>
        <v/>
      </c>
      <c r="G47" s="103" t="str">
        <f>IFERROR(VLOOKUP($B47,#REF!,G$5,FALSE),"")</f>
        <v/>
      </c>
      <c r="H47" s="103" t="str">
        <f>IFERROR(VLOOKUP($B47,#REF!,H$5,FALSE),"")</f>
        <v/>
      </c>
      <c r="I47" s="103" t="str">
        <f>IFERROR(VLOOKUP($B47,#REF!,I$5,FALSE),"")</f>
        <v/>
      </c>
      <c r="J47" s="103" t="str">
        <f>IFERROR(VLOOKUP($B47,#REF!,J$5,FALSE),"")</f>
        <v/>
      </c>
      <c r="K47" s="103" t="str">
        <f>IFERROR(VLOOKUP($B47,#REF!,K$5,FALSE),"")</f>
        <v/>
      </c>
      <c r="L47" s="103" t="str">
        <f>IFERROR(VLOOKUP($B47,#REF!,L$5,FALSE),"")</f>
        <v/>
      </c>
      <c r="M47" s="104" t="str">
        <f>IFERROR(VLOOKUP($B47,#REF!,M$5,FALSE),"")</f>
        <v/>
      </c>
      <c r="N47" s="399">
        <f t="shared" si="1"/>
        <v>0</v>
      </c>
      <c r="O47" s="400">
        <f t="shared" si="2"/>
        <v>0</v>
      </c>
      <c r="P47" s="400">
        <f t="shared" si="3"/>
        <v>0</v>
      </c>
      <c r="Q47" s="401"/>
    </row>
    <row r="48" spans="1:17" x14ac:dyDescent="0.45">
      <c r="A48" t="s">
        <v>370</v>
      </c>
      <c r="B48" t="str">
        <f t="shared" si="0"/>
        <v>M30_Drama</v>
      </c>
      <c r="C48" s="111" t="s">
        <v>90</v>
      </c>
      <c r="D48" s="103" t="str">
        <f>IFERROR(VLOOKUP($B48,#REF!,D$5,FALSE),"")</f>
        <v/>
      </c>
      <c r="E48" s="103" t="str">
        <f>IFERROR(VLOOKUP($B48,#REF!,E$5,FALSE),"")</f>
        <v/>
      </c>
      <c r="F48" s="103" t="str">
        <f>IFERROR(VLOOKUP($B48,#REF!,F$5,FALSE),"")</f>
        <v/>
      </c>
      <c r="G48" s="103" t="str">
        <f>IFERROR(VLOOKUP($B48,#REF!,G$5,FALSE),"")</f>
        <v/>
      </c>
      <c r="H48" s="103" t="str">
        <f>IFERROR(VLOOKUP($B48,#REF!,H$5,FALSE),"")</f>
        <v/>
      </c>
      <c r="I48" s="103" t="str">
        <f>IFERROR(VLOOKUP($B48,#REF!,I$5,FALSE),"")</f>
        <v/>
      </c>
      <c r="J48" s="103" t="str">
        <f>IFERROR(VLOOKUP($B48,#REF!,J$5,FALSE),"")</f>
        <v/>
      </c>
      <c r="K48" s="103" t="str">
        <f>IFERROR(VLOOKUP($B48,#REF!,K$5,FALSE),"")</f>
        <v/>
      </c>
      <c r="L48" s="103" t="str">
        <f>IFERROR(VLOOKUP($B48,#REF!,L$5,FALSE),"")</f>
        <v/>
      </c>
      <c r="M48" s="104" t="str">
        <f>IFERROR(VLOOKUP($B48,#REF!,M$5,FALSE),"")</f>
        <v/>
      </c>
      <c r="N48" s="399">
        <f t="shared" si="1"/>
        <v>0</v>
      </c>
      <c r="O48" s="400">
        <f t="shared" si="2"/>
        <v>0</v>
      </c>
      <c r="P48" s="400">
        <f t="shared" si="3"/>
        <v>0</v>
      </c>
      <c r="Q48" s="402"/>
    </row>
    <row r="49" spans="1:17" x14ac:dyDescent="0.45">
      <c r="A49" t="s">
        <v>371</v>
      </c>
      <c r="B49" t="str">
        <f t="shared" si="0"/>
        <v>M31_Media_Film_TV</v>
      </c>
      <c r="C49" s="111" t="s">
        <v>91</v>
      </c>
      <c r="D49" s="103" t="str">
        <f>IFERROR(VLOOKUP($B49,#REF!,D$5,FALSE),"")</f>
        <v/>
      </c>
      <c r="E49" s="103" t="str">
        <f>IFERROR(VLOOKUP($B49,#REF!,E$5,FALSE),"")</f>
        <v/>
      </c>
      <c r="F49" s="103" t="str">
        <f>IFERROR(VLOOKUP($B49,#REF!,F$5,FALSE),"")</f>
        <v/>
      </c>
      <c r="G49" s="103" t="str">
        <f>IFERROR(VLOOKUP($B49,#REF!,G$5,FALSE),"")</f>
        <v/>
      </c>
      <c r="H49" s="103" t="str">
        <f>IFERROR(VLOOKUP($B49,#REF!,H$5,FALSE),"")</f>
        <v/>
      </c>
      <c r="I49" s="103" t="str">
        <f>IFERROR(VLOOKUP($B49,#REF!,I$5,FALSE),"")</f>
        <v/>
      </c>
      <c r="J49" s="103" t="str">
        <f>IFERROR(VLOOKUP($B49,#REF!,J$5,FALSE),"")</f>
        <v/>
      </c>
      <c r="K49" s="103" t="str">
        <f>IFERROR(VLOOKUP($B49,#REF!,K$5,FALSE),"")</f>
        <v/>
      </c>
      <c r="L49" s="103" t="str">
        <f>IFERROR(VLOOKUP($B49,#REF!,L$5,FALSE),"")</f>
        <v/>
      </c>
      <c r="M49" s="104" t="str">
        <f>IFERROR(VLOOKUP($B49,#REF!,M$5,FALSE),"")</f>
        <v/>
      </c>
      <c r="N49" s="399">
        <f t="shared" si="1"/>
        <v>0</v>
      </c>
      <c r="O49" s="400">
        <f t="shared" si="2"/>
        <v>0</v>
      </c>
      <c r="P49" s="400">
        <f t="shared" si="3"/>
        <v>0</v>
      </c>
      <c r="Q49" s="402"/>
    </row>
    <row r="50" spans="1:17" x14ac:dyDescent="0.45">
      <c r="A50" t="s">
        <v>372</v>
      </c>
      <c r="B50" t="str">
        <f t="shared" si="0"/>
        <v>M32_Other_Comm_Studies</v>
      </c>
      <c r="C50" s="111" t="s">
        <v>92</v>
      </c>
      <c r="D50" s="103" t="str">
        <f>IFERROR(VLOOKUP($B50,#REF!,D$5,FALSE),"")</f>
        <v/>
      </c>
      <c r="E50" s="103" t="str">
        <f>IFERROR(VLOOKUP($B50,#REF!,E$5,FALSE),"")</f>
        <v/>
      </c>
      <c r="F50" s="103" t="str">
        <f>IFERROR(VLOOKUP($B50,#REF!,F$5,FALSE),"")</f>
        <v/>
      </c>
      <c r="G50" s="103" t="str">
        <f>IFERROR(VLOOKUP($B50,#REF!,G$5,FALSE),"")</f>
        <v/>
      </c>
      <c r="H50" s="103" t="str">
        <f>IFERROR(VLOOKUP($B50,#REF!,H$5,FALSE),"")</f>
        <v/>
      </c>
      <c r="I50" s="103" t="str">
        <f>IFERROR(VLOOKUP($B50,#REF!,I$5,FALSE),"")</f>
        <v/>
      </c>
      <c r="J50" s="103" t="str">
        <f>IFERROR(VLOOKUP($B50,#REF!,J$5,FALSE),"")</f>
        <v/>
      </c>
      <c r="K50" s="103" t="str">
        <f>IFERROR(VLOOKUP($B50,#REF!,K$5,FALSE),"")</f>
        <v/>
      </c>
      <c r="L50" s="103" t="str">
        <f>IFERROR(VLOOKUP($B50,#REF!,L$5,FALSE),"")</f>
        <v/>
      </c>
      <c r="M50" s="104" t="str">
        <f>IFERROR(VLOOKUP($B50,#REF!,M$5,FALSE),"")</f>
        <v/>
      </c>
      <c r="N50" s="399">
        <f t="shared" si="1"/>
        <v>0</v>
      </c>
      <c r="O50" s="400">
        <f t="shared" si="2"/>
        <v>0</v>
      </c>
      <c r="P50" s="400">
        <f t="shared" si="3"/>
        <v>0</v>
      </c>
      <c r="Q50" s="402"/>
    </row>
    <row r="51" spans="1:17" x14ac:dyDescent="0.45">
      <c r="B51" t="str">
        <f t="shared" si="0"/>
        <v/>
      </c>
      <c r="C51" s="102"/>
      <c r="D51" s="103" t="str">
        <f>IFERROR(VLOOKUP($B51,#REF!,D$5,FALSE),"")</f>
        <v/>
      </c>
      <c r="E51" s="103" t="str">
        <f>IFERROR(VLOOKUP($B51,#REF!,E$5,FALSE),"")</f>
        <v/>
      </c>
      <c r="F51" s="103" t="str">
        <f>IFERROR(VLOOKUP($B51,#REF!,F$5,FALSE),"")</f>
        <v/>
      </c>
      <c r="G51" s="103" t="str">
        <f>IFERROR(VLOOKUP($B51,#REF!,G$5,FALSE),"")</f>
        <v/>
      </c>
      <c r="H51" s="103" t="str">
        <f>IFERROR(VLOOKUP($B51,#REF!,H$5,FALSE),"")</f>
        <v/>
      </c>
      <c r="I51" s="103" t="str">
        <f>IFERROR(VLOOKUP($B51,#REF!,I$5,FALSE),"")</f>
        <v/>
      </c>
      <c r="J51" s="103" t="str">
        <f>IFERROR(VLOOKUP($B51,#REF!,J$5,FALSE),"")</f>
        <v/>
      </c>
      <c r="K51" s="103" t="str">
        <f>IFERROR(VLOOKUP($B51,#REF!,K$5,FALSE),"")</f>
        <v/>
      </c>
      <c r="L51" s="103" t="str">
        <f>IFERROR(VLOOKUP($B51,#REF!,L$5,FALSE),"")</f>
        <v/>
      </c>
      <c r="M51" s="104" t="str">
        <f>IFERROR(VLOOKUP($B51,#REF!,M$5,FALSE),"")</f>
        <v/>
      </c>
      <c r="N51" s="399">
        <f t="shared" si="1"/>
        <v>0</v>
      </c>
      <c r="O51" s="400">
        <f t="shared" si="2"/>
        <v>0</v>
      </c>
      <c r="P51" s="400">
        <f t="shared" si="3"/>
        <v>0</v>
      </c>
      <c r="Q51" s="402"/>
    </row>
    <row r="52" spans="1:17" x14ac:dyDescent="0.45">
      <c r="A52" t="s">
        <v>373</v>
      </c>
      <c r="B52" t="str">
        <f t="shared" si="0"/>
        <v>M33_French</v>
      </c>
      <c r="C52" s="102" t="s">
        <v>93</v>
      </c>
      <c r="D52" s="103" t="str">
        <f>IFERROR(VLOOKUP($B52,#REF!,D$5,FALSE),"")</f>
        <v/>
      </c>
      <c r="E52" s="103" t="str">
        <f>IFERROR(VLOOKUP($B52,#REF!,E$5,FALSE),"")</f>
        <v/>
      </c>
      <c r="F52" s="103" t="str">
        <f>IFERROR(VLOOKUP($B52,#REF!,F$5,FALSE),"")</f>
        <v/>
      </c>
      <c r="G52" s="103" t="str">
        <f>IFERROR(VLOOKUP($B52,#REF!,G$5,FALSE),"")</f>
        <v/>
      </c>
      <c r="H52" s="103" t="str">
        <f>IFERROR(VLOOKUP($B52,#REF!,H$5,FALSE),"")</f>
        <v/>
      </c>
      <c r="I52" s="103" t="str">
        <f>IFERROR(VLOOKUP($B52,#REF!,I$5,FALSE),"")</f>
        <v/>
      </c>
      <c r="J52" s="103" t="str">
        <f>IFERROR(VLOOKUP($B52,#REF!,J$5,FALSE),"")</f>
        <v/>
      </c>
      <c r="K52" s="103" t="str">
        <f>IFERROR(VLOOKUP($B52,#REF!,K$5,FALSE),"")</f>
        <v/>
      </c>
      <c r="L52" s="103" t="str">
        <f>IFERROR(VLOOKUP($B52,#REF!,L$5,FALSE),"")</f>
        <v/>
      </c>
      <c r="M52" s="104" t="str">
        <f>IFERROR(VLOOKUP($B52,#REF!,M$5,FALSE),"")</f>
        <v/>
      </c>
      <c r="N52" s="399">
        <f t="shared" si="1"/>
        <v>0</v>
      </c>
      <c r="O52" s="400">
        <f t="shared" si="2"/>
        <v>0</v>
      </c>
      <c r="P52" s="400">
        <f t="shared" si="3"/>
        <v>0</v>
      </c>
      <c r="Q52" s="402"/>
    </row>
    <row r="53" spans="1:17" x14ac:dyDescent="0.45">
      <c r="A53" t="s">
        <v>374</v>
      </c>
      <c r="B53" t="str">
        <f t="shared" si="0"/>
        <v>M34_German</v>
      </c>
      <c r="C53" s="102" t="s">
        <v>94</v>
      </c>
      <c r="D53" s="103" t="str">
        <f>IFERROR(VLOOKUP($B53,#REF!,D$5,FALSE),"")</f>
        <v/>
      </c>
      <c r="E53" s="103" t="str">
        <f>IFERROR(VLOOKUP($B53,#REF!,E$5,FALSE),"")</f>
        <v/>
      </c>
      <c r="F53" s="103" t="str">
        <f>IFERROR(VLOOKUP($B53,#REF!,F$5,FALSE),"")</f>
        <v/>
      </c>
      <c r="G53" s="103" t="str">
        <f>IFERROR(VLOOKUP($B53,#REF!,G$5,FALSE),"")</f>
        <v/>
      </c>
      <c r="H53" s="103" t="str">
        <f>IFERROR(VLOOKUP($B53,#REF!,H$5,FALSE),"")</f>
        <v/>
      </c>
      <c r="I53" s="103" t="str">
        <f>IFERROR(VLOOKUP($B53,#REF!,I$5,FALSE),"")</f>
        <v/>
      </c>
      <c r="J53" s="103" t="str">
        <f>IFERROR(VLOOKUP($B53,#REF!,J$5,FALSE),"")</f>
        <v/>
      </c>
      <c r="K53" s="103" t="str">
        <f>IFERROR(VLOOKUP($B53,#REF!,K$5,FALSE),"")</f>
        <v/>
      </c>
      <c r="L53" s="103" t="str">
        <f>IFERROR(VLOOKUP($B53,#REF!,L$5,FALSE),"")</f>
        <v/>
      </c>
      <c r="M53" s="104" t="str">
        <f>IFERROR(VLOOKUP($B53,#REF!,M$5,FALSE),"")</f>
        <v/>
      </c>
      <c r="N53" s="399">
        <f t="shared" si="1"/>
        <v>0</v>
      </c>
      <c r="O53" s="400">
        <f t="shared" si="2"/>
        <v>0</v>
      </c>
      <c r="P53" s="400">
        <f t="shared" si="3"/>
        <v>0</v>
      </c>
      <c r="Q53" s="401"/>
    </row>
    <row r="54" spans="1:17" x14ac:dyDescent="0.45">
      <c r="A54" t="s">
        <v>375</v>
      </c>
      <c r="B54" t="str">
        <f t="shared" si="0"/>
        <v>M35_Spanish</v>
      </c>
      <c r="C54" s="102" t="s">
        <v>95</v>
      </c>
      <c r="D54" s="103" t="str">
        <f>IFERROR(VLOOKUP($B54,#REF!,D$5,FALSE),"")</f>
        <v/>
      </c>
      <c r="E54" s="103" t="str">
        <f>IFERROR(VLOOKUP($B54,#REF!,E$5,FALSE),"")</f>
        <v/>
      </c>
      <c r="F54" s="103" t="str">
        <f>IFERROR(VLOOKUP($B54,#REF!,F$5,FALSE),"")</f>
        <v/>
      </c>
      <c r="G54" s="103" t="str">
        <f>IFERROR(VLOOKUP($B54,#REF!,G$5,FALSE),"")</f>
        <v/>
      </c>
      <c r="H54" s="103" t="str">
        <f>IFERROR(VLOOKUP($B54,#REF!,H$5,FALSE),"")</f>
        <v/>
      </c>
      <c r="I54" s="103" t="str">
        <f>IFERROR(VLOOKUP($B54,#REF!,I$5,FALSE),"")</f>
        <v/>
      </c>
      <c r="J54" s="103" t="str">
        <f>IFERROR(VLOOKUP($B54,#REF!,J$5,FALSE),"")</f>
        <v/>
      </c>
      <c r="K54" s="103" t="str">
        <f>IFERROR(VLOOKUP($B54,#REF!,K$5,FALSE),"")</f>
        <v/>
      </c>
      <c r="L54" s="103" t="str">
        <f>IFERROR(VLOOKUP($B54,#REF!,L$5,FALSE),"")</f>
        <v/>
      </c>
      <c r="M54" s="104" t="str">
        <f>IFERROR(VLOOKUP($B54,#REF!,M$5,FALSE),"")</f>
        <v/>
      </c>
      <c r="N54" s="399">
        <f t="shared" si="1"/>
        <v>0</v>
      </c>
      <c r="O54" s="400">
        <f t="shared" si="2"/>
        <v>0</v>
      </c>
      <c r="P54" s="400">
        <f t="shared" si="3"/>
        <v>0</v>
      </c>
      <c r="Q54" s="401"/>
    </row>
    <row r="55" spans="1:17" x14ac:dyDescent="0.45">
      <c r="A55" t="s">
        <v>376</v>
      </c>
      <c r="B55" t="str">
        <f t="shared" si="0"/>
        <v>M36_0_Other_Modern_Languages</v>
      </c>
      <c r="C55" s="102" t="s">
        <v>96</v>
      </c>
      <c r="D55" s="103" t="str">
        <f>IFERROR(VLOOKUP($B55,#REF!,D$5,FALSE),"")</f>
        <v/>
      </c>
      <c r="E55" s="103" t="str">
        <f>IFERROR(VLOOKUP($B55,#REF!,E$5,FALSE),"")</f>
        <v/>
      </c>
      <c r="F55" s="103" t="str">
        <f>IFERROR(VLOOKUP($B55,#REF!,F$5,FALSE),"")</f>
        <v/>
      </c>
      <c r="G55" s="103" t="str">
        <f>IFERROR(VLOOKUP($B55,#REF!,G$5,FALSE),"")</f>
        <v/>
      </c>
      <c r="H55" s="103" t="str">
        <f>IFERROR(VLOOKUP($B55,#REF!,H$5,FALSE),"")</f>
        <v/>
      </c>
      <c r="I55" s="103" t="str">
        <f>IFERROR(VLOOKUP($B55,#REF!,I$5,FALSE),"")</f>
        <v/>
      </c>
      <c r="J55" s="103" t="str">
        <f>IFERROR(VLOOKUP($B55,#REF!,J$5,FALSE),"")</f>
        <v/>
      </c>
      <c r="K55" s="103" t="str">
        <f>IFERROR(VLOOKUP($B55,#REF!,K$5,FALSE),"")</f>
        <v/>
      </c>
      <c r="L55" s="103" t="str">
        <f>IFERROR(VLOOKUP($B55,#REF!,L$5,FALSE),"")</f>
        <v/>
      </c>
      <c r="M55" s="104" t="str">
        <f>IFERROR(VLOOKUP($B55,#REF!,M$5,FALSE),"")</f>
        <v/>
      </c>
      <c r="N55" s="399">
        <f t="shared" si="1"/>
        <v>0</v>
      </c>
      <c r="O55" s="400">
        <f t="shared" si="2"/>
        <v>0</v>
      </c>
      <c r="P55" s="400">
        <f t="shared" si="3"/>
        <v>0</v>
      </c>
      <c r="Q55" s="402"/>
    </row>
    <row r="56" spans="1:17" x14ac:dyDescent="0.45">
      <c r="B56" t="str">
        <f t="shared" si="0"/>
        <v/>
      </c>
      <c r="C56" s="105" t="s">
        <v>8</v>
      </c>
      <c r="D56" s="103" t="str">
        <f>IFERROR(VLOOKUP($B56,#REF!,D$5,FALSE),"")</f>
        <v/>
      </c>
      <c r="E56" s="103" t="str">
        <f>IFERROR(VLOOKUP($B56,#REF!,E$5,FALSE),"")</f>
        <v/>
      </c>
      <c r="F56" s="103" t="str">
        <f>IFERROR(VLOOKUP($B56,#REF!,F$5,FALSE),"")</f>
        <v/>
      </c>
      <c r="G56" s="103" t="str">
        <f>IFERROR(VLOOKUP($B56,#REF!,G$5,FALSE),"")</f>
        <v/>
      </c>
      <c r="H56" s="103" t="str">
        <f>IFERROR(VLOOKUP($B56,#REF!,H$5,FALSE),"")</f>
        <v/>
      </c>
      <c r="I56" s="103" t="str">
        <f>IFERROR(VLOOKUP($B56,#REF!,I$5,FALSE),"")</f>
        <v/>
      </c>
      <c r="J56" s="103" t="str">
        <f>IFERROR(VLOOKUP($B56,#REF!,J$5,FALSE),"")</f>
        <v/>
      </c>
      <c r="K56" s="103" t="str">
        <f>IFERROR(VLOOKUP($B56,#REF!,K$5,FALSE),"")</f>
        <v/>
      </c>
      <c r="L56" s="103" t="str">
        <f>IFERROR(VLOOKUP($B56,#REF!,L$5,FALSE),"")</f>
        <v/>
      </c>
      <c r="M56" s="104" t="str">
        <f>IFERROR(VLOOKUP($B56,#REF!,M$5,FALSE),"")</f>
        <v/>
      </c>
      <c r="N56" s="399">
        <f t="shared" si="1"/>
        <v>0</v>
      </c>
      <c r="O56" s="400">
        <f t="shared" si="2"/>
        <v>0</v>
      </c>
      <c r="P56" s="400">
        <f t="shared" si="3"/>
        <v>0</v>
      </c>
      <c r="Q56" s="402"/>
    </row>
    <row r="57" spans="1:17" x14ac:dyDescent="0.45">
      <c r="A57" t="s">
        <v>377</v>
      </c>
      <c r="B57" t="str">
        <f t="shared" si="0"/>
        <v>M36_1_Chinese</v>
      </c>
      <c r="C57" s="105" t="s">
        <v>97</v>
      </c>
      <c r="D57" s="103" t="str">
        <f>IFERROR(VLOOKUP($B57,#REF!,D$5,FALSE),"")</f>
        <v/>
      </c>
      <c r="E57" s="103" t="str">
        <f>IFERROR(VLOOKUP($B57,#REF!,E$5,FALSE),"")</f>
        <v/>
      </c>
      <c r="F57" s="103" t="str">
        <f>IFERROR(VLOOKUP($B57,#REF!,F$5,FALSE),"")</f>
        <v/>
      </c>
      <c r="G57" s="103" t="str">
        <f>IFERROR(VLOOKUP($B57,#REF!,G$5,FALSE),"")</f>
        <v/>
      </c>
      <c r="H57" s="103" t="str">
        <f>IFERROR(VLOOKUP($B57,#REF!,H$5,FALSE),"")</f>
        <v/>
      </c>
      <c r="I57" s="103" t="str">
        <f>IFERROR(VLOOKUP($B57,#REF!,I$5,FALSE),"")</f>
        <v/>
      </c>
      <c r="J57" s="103" t="str">
        <f>IFERROR(VLOOKUP($B57,#REF!,J$5,FALSE),"")</f>
        <v/>
      </c>
      <c r="K57" s="103" t="str">
        <f>IFERROR(VLOOKUP($B57,#REF!,K$5,FALSE),"")</f>
        <v/>
      </c>
      <c r="L57" s="103" t="str">
        <f>IFERROR(VLOOKUP($B57,#REF!,L$5,FALSE),"")</f>
        <v/>
      </c>
      <c r="M57" s="104" t="str">
        <f>IFERROR(VLOOKUP($B57,#REF!,M$5,FALSE),"")</f>
        <v/>
      </c>
      <c r="N57" s="399">
        <f t="shared" si="1"/>
        <v>0</v>
      </c>
      <c r="O57" s="400">
        <f t="shared" si="2"/>
        <v>0</v>
      </c>
      <c r="P57" s="400">
        <f t="shared" si="3"/>
        <v>0</v>
      </c>
      <c r="Q57" s="402"/>
    </row>
    <row r="58" spans="1:17" x14ac:dyDescent="0.45">
      <c r="A58" t="s">
        <v>378</v>
      </c>
      <c r="B58" t="str">
        <f t="shared" si="0"/>
        <v>M36_2_Italian</v>
      </c>
      <c r="C58" s="105" t="s">
        <v>98</v>
      </c>
      <c r="D58" s="103" t="str">
        <f>IFERROR(VLOOKUP($B58,#REF!,D$5,FALSE),"")</f>
        <v/>
      </c>
      <c r="E58" s="103" t="str">
        <f>IFERROR(VLOOKUP($B58,#REF!,E$5,FALSE),"")</f>
        <v/>
      </c>
      <c r="F58" s="103" t="str">
        <f>IFERROR(VLOOKUP($B58,#REF!,F$5,FALSE),"")</f>
        <v/>
      </c>
      <c r="G58" s="103" t="str">
        <f>IFERROR(VLOOKUP($B58,#REF!,G$5,FALSE),"")</f>
        <v/>
      </c>
      <c r="H58" s="103" t="str">
        <f>IFERROR(VLOOKUP($B58,#REF!,H$5,FALSE),"")</f>
        <v/>
      </c>
      <c r="I58" s="103" t="str">
        <f>IFERROR(VLOOKUP($B58,#REF!,I$5,FALSE),"")</f>
        <v/>
      </c>
      <c r="J58" s="103" t="str">
        <f>IFERROR(VLOOKUP($B58,#REF!,J$5,FALSE),"")</f>
        <v/>
      </c>
      <c r="K58" s="103" t="str">
        <f>IFERROR(VLOOKUP($B58,#REF!,K$5,FALSE),"")</f>
        <v/>
      </c>
      <c r="L58" s="103" t="str">
        <f>IFERROR(VLOOKUP($B58,#REF!,L$5,FALSE),"")</f>
        <v/>
      </c>
      <c r="M58" s="104" t="str">
        <f>IFERROR(VLOOKUP($B58,#REF!,M$5,FALSE),"")</f>
        <v/>
      </c>
      <c r="N58" s="399">
        <f t="shared" si="1"/>
        <v>0</v>
      </c>
      <c r="O58" s="400">
        <f t="shared" si="2"/>
        <v>0</v>
      </c>
      <c r="P58" s="400">
        <f t="shared" si="3"/>
        <v>0</v>
      </c>
      <c r="Q58" s="402"/>
    </row>
    <row r="59" spans="1:17" x14ac:dyDescent="0.45">
      <c r="A59" t="s">
        <v>379</v>
      </c>
      <c r="B59" t="str">
        <f t="shared" si="0"/>
        <v>M36_3_Polish</v>
      </c>
      <c r="C59" s="105" t="s">
        <v>99</v>
      </c>
      <c r="D59" s="103" t="str">
        <f>IFERROR(VLOOKUP($B59,#REF!,D$5,FALSE),"")</f>
        <v/>
      </c>
      <c r="E59" s="103" t="str">
        <f>IFERROR(VLOOKUP($B59,#REF!,E$5,FALSE),"")</f>
        <v/>
      </c>
      <c r="F59" s="103" t="str">
        <f>IFERROR(VLOOKUP($B59,#REF!,F$5,FALSE),"")</f>
        <v/>
      </c>
      <c r="G59" s="103" t="str">
        <f>IFERROR(VLOOKUP($B59,#REF!,G$5,FALSE),"")</f>
        <v/>
      </c>
      <c r="H59" s="103" t="str">
        <f>IFERROR(VLOOKUP($B59,#REF!,H$5,FALSE),"")</f>
        <v/>
      </c>
      <c r="I59" s="103" t="str">
        <f>IFERROR(VLOOKUP($B59,#REF!,I$5,FALSE),"")</f>
        <v/>
      </c>
      <c r="J59" s="103" t="str">
        <f>IFERROR(VLOOKUP($B59,#REF!,J$5,FALSE),"")</f>
        <v/>
      </c>
      <c r="K59" s="103" t="str">
        <f>IFERROR(VLOOKUP($B59,#REF!,K$5,FALSE),"")</f>
        <v/>
      </c>
      <c r="L59" s="103" t="str">
        <f>IFERROR(VLOOKUP($B59,#REF!,L$5,FALSE),"")</f>
        <v/>
      </c>
      <c r="M59" s="104" t="str">
        <f>IFERROR(VLOOKUP($B59,#REF!,M$5,FALSE),"")</f>
        <v/>
      </c>
      <c r="N59" s="399">
        <f t="shared" si="1"/>
        <v>0</v>
      </c>
      <c r="O59" s="400">
        <f t="shared" si="2"/>
        <v>0</v>
      </c>
      <c r="P59" s="400">
        <f t="shared" si="3"/>
        <v>0</v>
      </c>
      <c r="Q59" s="401"/>
    </row>
    <row r="60" spans="1:17" x14ac:dyDescent="0.45">
      <c r="A60" t="s">
        <v>380</v>
      </c>
      <c r="B60" t="str">
        <f t="shared" si="0"/>
        <v>M36_4_Russian</v>
      </c>
      <c r="C60" s="105" t="s">
        <v>100</v>
      </c>
      <c r="D60" s="103" t="str">
        <f>IFERROR(VLOOKUP($B60,#REF!,D$5,FALSE),"")</f>
        <v/>
      </c>
      <c r="E60" s="103" t="str">
        <f>IFERROR(VLOOKUP($B60,#REF!,E$5,FALSE),"")</f>
        <v/>
      </c>
      <c r="F60" s="103" t="str">
        <f>IFERROR(VLOOKUP($B60,#REF!,F$5,FALSE),"")</f>
        <v/>
      </c>
      <c r="G60" s="103" t="str">
        <f>IFERROR(VLOOKUP($B60,#REF!,G$5,FALSE),"")</f>
        <v/>
      </c>
      <c r="H60" s="103" t="str">
        <f>IFERROR(VLOOKUP($B60,#REF!,H$5,FALSE),"")</f>
        <v/>
      </c>
      <c r="I60" s="103" t="str">
        <f>IFERROR(VLOOKUP($B60,#REF!,I$5,FALSE),"")</f>
        <v/>
      </c>
      <c r="J60" s="103" t="str">
        <f>IFERROR(VLOOKUP($B60,#REF!,J$5,FALSE),"")</f>
        <v/>
      </c>
      <c r="K60" s="103" t="str">
        <f>IFERROR(VLOOKUP($B60,#REF!,K$5,FALSE),"")</f>
        <v/>
      </c>
      <c r="L60" s="103" t="str">
        <f>IFERROR(VLOOKUP($B60,#REF!,L$5,FALSE),"")</f>
        <v/>
      </c>
      <c r="M60" s="104" t="str">
        <f>IFERROR(VLOOKUP($B60,#REF!,M$5,FALSE),"")</f>
        <v/>
      </c>
      <c r="N60" s="399">
        <f t="shared" si="1"/>
        <v>0</v>
      </c>
      <c r="O60" s="400">
        <f t="shared" si="2"/>
        <v>0</v>
      </c>
      <c r="P60" s="400">
        <f t="shared" si="3"/>
        <v>0</v>
      </c>
      <c r="Q60" s="401"/>
    </row>
    <row r="61" spans="1:17" x14ac:dyDescent="0.45">
      <c r="A61" t="s">
        <v>381</v>
      </c>
      <c r="B61" t="str">
        <f t="shared" si="0"/>
        <v>M36_5_Other_Modern_Languages</v>
      </c>
      <c r="C61" s="112" t="s">
        <v>101</v>
      </c>
      <c r="D61" s="103" t="str">
        <f>IFERROR(VLOOKUP($B61,#REF!,D$5,FALSE),"")</f>
        <v/>
      </c>
      <c r="E61" s="103" t="str">
        <f>IFERROR(VLOOKUP($B61,#REF!,E$5,FALSE),"")</f>
        <v/>
      </c>
      <c r="F61" s="103" t="str">
        <f>IFERROR(VLOOKUP($B61,#REF!,F$5,FALSE),"")</f>
        <v/>
      </c>
      <c r="G61" s="103" t="str">
        <f>IFERROR(VLOOKUP($B61,#REF!,G$5,FALSE),"")</f>
        <v/>
      </c>
      <c r="H61" s="103" t="str">
        <f>IFERROR(VLOOKUP($B61,#REF!,H$5,FALSE),"")</f>
        <v/>
      </c>
      <c r="I61" s="103" t="str">
        <f>IFERROR(VLOOKUP($B61,#REF!,I$5,FALSE),"")</f>
        <v/>
      </c>
      <c r="J61" s="103" t="str">
        <f>IFERROR(VLOOKUP($B61,#REF!,J$5,FALSE),"")</f>
        <v/>
      </c>
      <c r="K61" s="103" t="str">
        <f>IFERROR(VLOOKUP($B61,#REF!,K$5,FALSE),"")</f>
        <v/>
      </c>
      <c r="L61" s="103" t="str">
        <f>IFERROR(VLOOKUP($B61,#REF!,L$5,FALSE),"")</f>
        <v/>
      </c>
      <c r="M61" s="104" t="str">
        <f>IFERROR(VLOOKUP($B61,#REF!,M$5,FALSE),"")</f>
        <v/>
      </c>
      <c r="N61" s="399">
        <f t="shared" si="1"/>
        <v>0</v>
      </c>
      <c r="O61" s="400">
        <f t="shared" si="2"/>
        <v>0</v>
      </c>
      <c r="P61" s="400">
        <f t="shared" si="3"/>
        <v>0</v>
      </c>
      <c r="Q61" s="401"/>
    </row>
    <row r="62" spans="1:17" x14ac:dyDescent="0.45">
      <c r="B62" t="str">
        <f t="shared" si="0"/>
        <v/>
      </c>
      <c r="C62" s="105"/>
      <c r="D62" s="103" t="str">
        <f>IFERROR(VLOOKUP($B62,#REF!,D$5,FALSE),"")</f>
        <v/>
      </c>
      <c r="E62" s="103" t="str">
        <f>IFERROR(VLOOKUP($B62,#REF!,E$5,FALSE),"")</f>
        <v/>
      </c>
      <c r="F62" s="103" t="str">
        <f>IFERROR(VLOOKUP($B62,#REF!,F$5,FALSE),"")</f>
        <v/>
      </c>
      <c r="G62" s="103" t="str">
        <f>IFERROR(VLOOKUP($B62,#REF!,G$5,FALSE),"")</f>
        <v/>
      </c>
      <c r="H62" s="103" t="str">
        <f>IFERROR(VLOOKUP($B62,#REF!,H$5,FALSE),"")</f>
        <v/>
      </c>
      <c r="I62" s="103" t="str">
        <f>IFERROR(VLOOKUP($B62,#REF!,I$5,FALSE),"")</f>
        <v/>
      </c>
      <c r="J62" s="103" t="str">
        <f>IFERROR(VLOOKUP($B62,#REF!,J$5,FALSE),"")</f>
        <v/>
      </c>
      <c r="K62" s="103" t="str">
        <f>IFERROR(VLOOKUP($B62,#REF!,K$5,FALSE),"")</f>
        <v/>
      </c>
      <c r="L62" s="103" t="str">
        <f>IFERROR(VLOOKUP($B62,#REF!,L$5,FALSE),"")</f>
        <v/>
      </c>
      <c r="M62" s="104" t="str">
        <f>IFERROR(VLOOKUP($B62,#REF!,M$5,FALSE),"")</f>
        <v/>
      </c>
      <c r="N62" s="399">
        <f t="shared" si="1"/>
        <v>0</v>
      </c>
      <c r="O62" s="400">
        <f t="shared" si="2"/>
        <v>0</v>
      </c>
      <c r="P62" s="400">
        <f t="shared" si="3"/>
        <v>0</v>
      </c>
      <c r="Q62" s="401"/>
    </row>
    <row r="63" spans="1:17" x14ac:dyDescent="0.45">
      <c r="A63" t="s">
        <v>382</v>
      </c>
      <c r="B63" t="str">
        <f t="shared" si="0"/>
        <v>M41_0_Classical_Studies</v>
      </c>
      <c r="C63" s="102" t="s">
        <v>102</v>
      </c>
      <c r="D63" s="103" t="str">
        <f>IFERROR(VLOOKUP($B63,#REF!,D$5,FALSE),"")</f>
        <v/>
      </c>
      <c r="E63" s="103" t="str">
        <f>IFERROR(VLOOKUP($B63,#REF!,E$5,FALSE),"")</f>
        <v/>
      </c>
      <c r="F63" s="103" t="str">
        <f>IFERROR(VLOOKUP($B63,#REF!,F$5,FALSE),"")</f>
        <v/>
      </c>
      <c r="G63" s="103" t="str">
        <f>IFERROR(VLOOKUP($B63,#REF!,G$5,FALSE),"")</f>
        <v/>
      </c>
      <c r="H63" s="103" t="str">
        <f>IFERROR(VLOOKUP($B63,#REF!,H$5,FALSE),"")</f>
        <v/>
      </c>
      <c r="I63" s="103" t="str">
        <f>IFERROR(VLOOKUP($B63,#REF!,I$5,FALSE),"")</f>
        <v/>
      </c>
      <c r="J63" s="103" t="str">
        <f>IFERROR(VLOOKUP($B63,#REF!,J$5,FALSE),"")</f>
        <v/>
      </c>
      <c r="K63" s="103" t="str">
        <f>IFERROR(VLOOKUP($B63,#REF!,K$5,FALSE),"")</f>
        <v/>
      </c>
      <c r="L63" s="103" t="str">
        <f>IFERROR(VLOOKUP($B63,#REF!,L$5,FALSE),"")</f>
        <v/>
      </c>
      <c r="M63" s="104" t="str">
        <f>IFERROR(VLOOKUP($B63,#REF!,M$5,FALSE),"")</f>
        <v/>
      </c>
      <c r="N63" s="399">
        <f t="shared" si="1"/>
        <v>0</v>
      </c>
      <c r="O63" s="400">
        <f t="shared" si="2"/>
        <v>0</v>
      </c>
      <c r="P63" s="400">
        <f t="shared" si="3"/>
        <v>0</v>
      </c>
      <c r="Q63" s="401"/>
    </row>
    <row r="64" spans="1:17" x14ac:dyDescent="0.45">
      <c r="B64" t="str">
        <f t="shared" si="0"/>
        <v/>
      </c>
      <c r="C64" s="105" t="s">
        <v>8</v>
      </c>
      <c r="D64" s="103" t="str">
        <f>IFERROR(VLOOKUP($B64,#REF!,D$5,FALSE),"")</f>
        <v/>
      </c>
      <c r="E64" s="103" t="str">
        <f>IFERROR(VLOOKUP($B64,#REF!,E$5,FALSE),"")</f>
        <v/>
      </c>
      <c r="F64" s="103" t="str">
        <f>IFERROR(VLOOKUP($B64,#REF!,F$5,FALSE),"")</f>
        <v/>
      </c>
      <c r="G64" s="103" t="str">
        <f>IFERROR(VLOOKUP($B64,#REF!,G$5,FALSE),"")</f>
        <v/>
      </c>
      <c r="H64" s="103" t="str">
        <f>IFERROR(VLOOKUP($B64,#REF!,H$5,FALSE),"")</f>
        <v/>
      </c>
      <c r="I64" s="103" t="str">
        <f>IFERROR(VLOOKUP($B64,#REF!,I$5,FALSE),"")</f>
        <v/>
      </c>
      <c r="J64" s="103" t="str">
        <f>IFERROR(VLOOKUP($B64,#REF!,J$5,FALSE),"")</f>
        <v/>
      </c>
      <c r="K64" s="103" t="str">
        <f>IFERROR(VLOOKUP($B64,#REF!,K$5,FALSE),"")</f>
        <v/>
      </c>
      <c r="L64" s="103" t="str">
        <f>IFERROR(VLOOKUP($B64,#REF!,L$5,FALSE),"")</f>
        <v/>
      </c>
      <c r="M64" s="104" t="str">
        <f>IFERROR(VLOOKUP($B64,#REF!,M$5,FALSE),"")</f>
        <v/>
      </c>
      <c r="N64" s="399">
        <f t="shared" si="1"/>
        <v>0</v>
      </c>
      <c r="O64" s="400">
        <f t="shared" si="2"/>
        <v>0</v>
      </c>
      <c r="P64" s="400">
        <f t="shared" si="3"/>
        <v>0</v>
      </c>
      <c r="Q64" s="401"/>
    </row>
    <row r="65" spans="1:17" x14ac:dyDescent="0.45">
      <c r="A65" t="s">
        <v>383</v>
      </c>
      <c r="B65" t="str">
        <f t="shared" si="0"/>
        <v>M41_1_Latin</v>
      </c>
      <c r="C65" s="113" t="s">
        <v>103</v>
      </c>
      <c r="D65" s="103" t="str">
        <f>IFERROR(VLOOKUP($B65,#REF!,D$5,FALSE),"")</f>
        <v/>
      </c>
      <c r="E65" s="103" t="str">
        <f>IFERROR(VLOOKUP($B65,#REF!,E$5,FALSE),"")</f>
        <v/>
      </c>
      <c r="F65" s="103" t="str">
        <f>IFERROR(VLOOKUP($B65,#REF!,F$5,FALSE),"")</f>
        <v/>
      </c>
      <c r="G65" s="103" t="str">
        <f>IFERROR(VLOOKUP($B65,#REF!,G$5,FALSE),"")</f>
        <v/>
      </c>
      <c r="H65" s="103" t="str">
        <f>IFERROR(VLOOKUP($B65,#REF!,H$5,FALSE),"")</f>
        <v/>
      </c>
      <c r="I65" s="103" t="str">
        <f>IFERROR(VLOOKUP($B65,#REF!,I$5,FALSE),"")</f>
        <v/>
      </c>
      <c r="J65" s="103" t="str">
        <f>IFERROR(VLOOKUP($B65,#REF!,J$5,FALSE),"")</f>
        <v/>
      </c>
      <c r="K65" s="103" t="str">
        <f>IFERROR(VLOOKUP($B65,#REF!,K$5,FALSE),"")</f>
        <v/>
      </c>
      <c r="L65" s="103" t="str">
        <f>IFERROR(VLOOKUP($B65,#REF!,L$5,FALSE),"")</f>
        <v/>
      </c>
      <c r="M65" s="104" t="str">
        <f>IFERROR(VLOOKUP($B65,#REF!,M$5,FALSE),"")</f>
        <v/>
      </c>
      <c r="N65" s="399">
        <f t="shared" si="1"/>
        <v>0</v>
      </c>
      <c r="O65" s="400">
        <f t="shared" si="2"/>
        <v>0</v>
      </c>
      <c r="P65" s="400">
        <f t="shared" si="3"/>
        <v>0</v>
      </c>
      <c r="Q65" s="401"/>
    </row>
    <row r="66" spans="1:17" x14ac:dyDescent="0.45">
      <c r="A66" t="s">
        <v>384</v>
      </c>
      <c r="B66" t="str">
        <f t="shared" si="0"/>
        <v>M41_2_Greek</v>
      </c>
      <c r="C66" s="105" t="s">
        <v>104</v>
      </c>
      <c r="D66" s="103" t="str">
        <f>IFERROR(VLOOKUP($B66,#REF!,D$5,FALSE),"")</f>
        <v/>
      </c>
      <c r="E66" s="103" t="str">
        <f>IFERROR(VLOOKUP($B66,#REF!,E$5,FALSE),"")</f>
        <v/>
      </c>
      <c r="F66" s="103" t="str">
        <f>IFERROR(VLOOKUP($B66,#REF!,F$5,FALSE),"")</f>
        <v/>
      </c>
      <c r="G66" s="103" t="str">
        <f>IFERROR(VLOOKUP($B66,#REF!,G$5,FALSE),"")</f>
        <v/>
      </c>
      <c r="H66" s="103" t="str">
        <f>IFERROR(VLOOKUP($B66,#REF!,H$5,FALSE),"")</f>
        <v/>
      </c>
      <c r="I66" s="103" t="str">
        <f>IFERROR(VLOOKUP($B66,#REF!,I$5,FALSE),"")</f>
        <v/>
      </c>
      <c r="J66" s="103" t="str">
        <f>IFERROR(VLOOKUP($B66,#REF!,J$5,FALSE),"")</f>
        <v/>
      </c>
      <c r="K66" s="103" t="str">
        <f>IFERROR(VLOOKUP($B66,#REF!,K$5,FALSE),"")</f>
        <v/>
      </c>
      <c r="L66" s="103" t="str">
        <f>IFERROR(VLOOKUP($B66,#REF!,L$5,FALSE),"")</f>
        <v/>
      </c>
      <c r="M66" s="104" t="str">
        <f>IFERROR(VLOOKUP($B66,#REF!,M$5,FALSE),"")</f>
        <v/>
      </c>
      <c r="N66" s="399">
        <f t="shared" si="1"/>
        <v>0</v>
      </c>
      <c r="O66" s="400">
        <f t="shared" si="2"/>
        <v>0</v>
      </c>
      <c r="P66" s="400">
        <f t="shared" si="3"/>
        <v>0</v>
      </c>
      <c r="Q66" s="401"/>
    </row>
    <row r="67" spans="1:17" x14ac:dyDescent="0.45">
      <c r="A67" t="s">
        <v>385</v>
      </c>
      <c r="B67" t="str">
        <f t="shared" si="0"/>
        <v>M41_3_ClassicalCivilisation</v>
      </c>
      <c r="C67" s="114" t="s">
        <v>105</v>
      </c>
      <c r="D67" s="103" t="str">
        <f>IFERROR(VLOOKUP($B67,#REF!,D$5,FALSE),"")</f>
        <v/>
      </c>
      <c r="E67" s="103" t="str">
        <f>IFERROR(VLOOKUP($B67,#REF!,E$5,FALSE),"")</f>
        <v/>
      </c>
      <c r="F67" s="103" t="str">
        <f>IFERROR(VLOOKUP($B67,#REF!,F$5,FALSE),"")</f>
        <v/>
      </c>
      <c r="G67" s="103" t="str">
        <f>IFERROR(VLOOKUP($B67,#REF!,G$5,FALSE),"")</f>
        <v/>
      </c>
      <c r="H67" s="103" t="str">
        <f>IFERROR(VLOOKUP($B67,#REF!,H$5,FALSE),"")</f>
        <v/>
      </c>
      <c r="I67" s="103" t="str">
        <f>IFERROR(VLOOKUP($B67,#REF!,I$5,FALSE),"")</f>
        <v/>
      </c>
      <c r="J67" s="103" t="str">
        <f>IFERROR(VLOOKUP($B67,#REF!,J$5,FALSE),"")</f>
        <v/>
      </c>
      <c r="K67" s="103" t="str">
        <f>IFERROR(VLOOKUP($B67,#REF!,K$5,FALSE),"")</f>
        <v/>
      </c>
      <c r="L67" s="103" t="str">
        <f>IFERROR(VLOOKUP($B67,#REF!,L$5,FALSE),"")</f>
        <v/>
      </c>
      <c r="M67" s="104" t="str">
        <f>IFERROR(VLOOKUP($B67,#REF!,M$5,FALSE),"")</f>
        <v/>
      </c>
      <c r="N67" s="399">
        <f t="shared" si="1"/>
        <v>0</v>
      </c>
      <c r="O67" s="400">
        <f t="shared" si="2"/>
        <v>0</v>
      </c>
      <c r="P67" s="400">
        <f t="shared" si="3"/>
        <v>0</v>
      </c>
      <c r="Q67" s="401"/>
    </row>
    <row r="68" spans="1:17" x14ac:dyDescent="0.45">
      <c r="A68" t="s">
        <v>386</v>
      </c>
      <c r="B68" t="str">
        <f t="shared" si="0"/>
        <v>M41_4_Other_Classical_Studies</v>
      </c>
      <c r="C68" s="114" t="s">
        <v>106</v>
      </c>
      <c r="D68" s="103" t="str">
        <f>IFERROR(VLOOKUP($B68,#REF!,D$5,FALSE),"")</f>
        <v/>
      </c>
      <c r="E68" s="103" t="str">
        <f>IFERROR(VLOOKUP($B68,#REF!,E$5,FALSE),"")</f>
        <v/>
      </c>
      <c r="F68" s="103" t="str">
        <f>IFERROR(VLOOKUP($B68,#REF!,F$5,FALSE),"")</f>
        <v/>
      </c>
      <c r="G68" s="103" t="str">
        <f>IFERROR(VLOOKUP($B68,#REF!,G$5,FALSE),"")</f>
        <v/>
      </c>
      <c r="H68" s="103" t="str">
        <f>IFERROR(VLOOKUP($B68,#REF!,H$5,FALSE),"")</f>
        <v/>
      </c>
      <c r="I68" s="103" t="str">
        <f>IFERROR(VLOOKUP($B68,#REF!,I$5,FALSE),"")</f>
        <v/>
      </c>
      <c r="J68" s="103" t="str">
        <f>IFERROR(VLOOKUP($B68,#REF!,J$5,FALSE),"")</f>
        <v/>
      </c>
      <c r="K68" s="103" t="str">
        <f>IFERROR(VLOOKUP($B68,#REF!,K$5,FALSE),"")</f>
        <v/>
      </c>
      <c r="L68" s="103" t="str">
        <f>IFERROR(VLOOKUP($B68,#REF!,L$5,FALSE),"")</f>
        <v/>
      </c>
      <c r="M68" s="104" t="str">
        <f>IFERROR(VLOOKUP($B68,#REF!,M$5,FALSE),"")</f>
        <v/>
      </c>
      <c r="N68" s="399">
        <f t="shared" si="1"/>
        <v>0</v>
      </c>
      <c r="O68" s="400">
        <f t="shared" si="2"/>
        <v>0</v>
      </c>
      <c r="P68" s="400">
        <f t="shared" si="3"/>
        <v>0</v>
      </c>
      <c r="Q68" s="403"/>
    </row>
    <row r="69" spans="1:17" x14ac:dyDescent="0.45">
      <c r="B69" t="str">
        <f t="shared" si="0"/>
        <v/>
      </c>
      <c r="C69" s="102"/>
      <c r="D69" s="103" t="str">
        <f>IFERROR(VLOOKUP($B69,#REF!,D$5,FALSE),"")</f>
        <v/>
      </c>
      <c r="E69" s="103" t="str">
        <f>IFERROR(VLOOKUP($B69,#REF!,E$5,FALSE),"")</f>
        <v/>
      </c>
      <c r="F69" s="103" t="str">
        <f>IFERROR(VLOOKUP($B69,#REF!,F$5,FALSE),"")</f>
        <v/>
      </c>
      <c r="G69" s="103" t="str">
        <f>IFERROR(VLOOKUP($B69,#REF!,G$5,FALSE),"")</f>
        <v/>
      </c>
      <c r="H69" s="103" t="str">
        <f>IFERROR(VLOOKUP($B69,#REF!,H$5,FALSE),"")</f>
        <v/>
      </c>
      <c r="I69" s="103" t="str">
        <f>IFERROR(VLOOKUP($B69,#REF!,I$5,FALSE),"")</f>
        <v/>
      </c>
      <c r="J69" s="103" t="str">
        <f>IFERROR(VLOOKUP($B69,#REF!,J$5,FALSE),"")</f>
        <v/>
      </c>
      <c r="K69" s="103" t="str">
        <f>IFERROR(VLOOKUP($B69,#REF!,K$5,FALSE),"")</f>
        <v/>
      </c>
      <c r="L69" s="103" t="str">
        <f>IFERROR(VLOOKUP($B69,#REF!,L$5,FALSE),"")</f>
        <v/>
      </c>
      <c r="M69" s="104" t="str">
        <f>IFERROR(VLOOKUP($B69,#REF!,M$5,FALSE),"")</f>
        <v/>
      </c>
    </row>
    <row r="70" spans="1:17" x14ac:dyDescent="0.45">
      <c r="A70" t="s">
        <v>387</v>
      </c>
      <c r="B70" t="str">
        <f t="shared" si="0"/>
        <v>M45_Religious_Studies</v>
      </c>
      <c r="C70" s="102" t="s">
        <v>107</v>
      </c>
      <c r="D70" s="103" t="str">
        <f>IFERROR(VLOOKUP($B70,#REF!,D$5,FALSE),"")</f>
        <v/>
      </c>
      <c r="E70" s="103" t="str">
        <f>IFERROR(VLOOKUP($B70,#REF!,E$5,FALSE),"")</f>
        <v/>
      </c>
      <c r="F70" s="103" t="str">
        <f>IFERROR(VLOOKUP($B70,#REF!,F$5,FALSE),"")</f>
        <v/>
      </c>
      <c r="G70" s="103" t="str">
        <f>IFERROR(VLOOKUP($B70,#REF!,G$5,FALSE),"")</f>
        <v/>
      </c>
      <c r="H70" s="103" t="str">
        <f>IFERROR(VLOOKUP($B70,#REF!,H$5,FALSE),"")</f>
        <v/>
      </c>
      <c r="I70" s="103" t="str">
        <f>IFERROR(VLOOKUP($B70,#REF!,I$5,FALSE),"")</f>
        <v/>
      </c>
      <c r="J70" s="103" t="str">
        <f>IFERROR(VLOOKUP($B70,#REF!,J$5,FALSE),"")</f>
        <v/>
      </c>
      <c r="K70" s="103" t="str">
        <f>IFERROR(VLOOKUP($B70,#REF!,K$5,FALSE),"")</f>
        <v/>
      </c>
      <c r="L70" s="103" t="str">
        <f>IFERROR(VLOOKUP($B70,#REF!,L$5,FALSE),"")</f>
        <v/>
      </c>
      <c r="M70" s="104" t="str">
        <f>IFERROR(VLOOKUP($B70,#REF!,M$5,FALSE),"")</f>
        <v/>
      </c>
      <c r="N70" s="399">
        <f t="shared" ref="N70" si="4">IF(COUNTIF(D70:E70,"x")+COUNTIF(K70,"x")=1,1,0)</f>
        <v>0</v>
      </c>
      <c r="O70" s="400">
        <f t="shared" ref="O70" si="5">IF((COUNTIF(F70:I70,"x")+COUNTIF(K70:L70,"x"))=1,1,0)</f>
        <v>0</v>
      </c>
      <c r="P70" s="400">
        <f t="shared" ref="P70" si="6">IF((IF(J70="x",1,0)+IF(L70="x",1,0))=1,1,0)</f>
        <v>0</v>
      </c>
    </row>
    <row r="71" spans="1:17" x14ac:dyDescent="0.45">
      <c r="B71" t="str">
        <f t="shared" si="0"/>
        <v/>
      </c>
      <c r="C71" s="102"/>
      <c r="D71" s="103" t="str">
        <f>IFERROR(VLOOKUP($B71,#REF!,D$5,FALSE),"")</f>
        <v/>
      </c>
      <c r="E71" s="103" t="str">
        <f>IFERROR(VLOOKUP($B71,#REF!,E$5,FALSE),"")</f>
        <v/>
      </c>
      <c r="F71" s="103" t="str">
        <f>IFERROR(VLOOKUP($B71,#REF!,F$5,FALSE),"")</f>
        <v/>
      </c>
      <c r="G71" s="103" t="str">
        <f>IFERROR(VLOOKUP($B71,#REF!,G$5,FALSE),"")</f>
        <v/>
      </c>
      <c r="H71" s="103" t="str">
        <f>IFERROR(VLOOKUP($B71,#REF!,H$5,FALSE),"")</f>
        <v/>
      </c>
      <c r="I71" s="103" t="str">
        <f>IFERROR(VLOOKUP($B71,#REF!,I$5,FALSE),"")</f>
        <v/>
      </c>
      <c r="J71" s="103" t="str">
        <f>IFERROR(VLOOKUP($B71,#REF!,J$5,FALSE),"")</f>
        <v/>
      </c>
      <c r="K71" s="103" t="str">
        <f>IFERROR(VLOOKUP($B71,#REF!,K$5,FALSE),"")</f>
        <v/>
      </c>
      <c r="L71" s="103" t="str">
        <f>IFERROR(VLOOKUP($B71,#REF!,L$5,FALSE),"")</f>
        <v/>
      </c>
      <c r="M71" s="104" t="str">
        <f>IFERROR(VLOOKUP($B71,#REF!,M$5,FALSE),"")</f>
        <v/>
      </c>
    </row>
    <row r="72" spans="1:17" x14ac:dyDescent="0.45">
      <c r="A72" t="s">
        <v>388</v>
      </c>
      <c r="B72" t="str">
        <f t="shared" si="0"/>
        <v>M46_Music</v>
      </c>
      <c r="C72" s="102" t="s">
        <v>108</v>
      </c>
      <c r="D72" s="103" t="str">
        <f>IFERROR(VLOOKUP($B72,#REF!,D$5,FALSE),"")</f>
        <v/>
      </c>
      <c r="E72" s="103" t="str">
        <f>IFERROR(VLOOKUP($B72,#REF!,E$5,FALSE),"")</f>
        <v/>
      </c>
      <c r="F72" s="103" t="str">
        <f>IFERROR(VLOOKUP($B72,#REF!,F$5,FALSE),"")</f>
        <v/>
      </c>
      <c r="G72" s="103" t="str">
        <f>IFERROR(VLOOKUP($B72,#REF!,G$5,FALSE),"")</f>
        <v/>
      </c>
      <c r="H72" s="103" t="str">
        <f>IFERROR(VLOOKUP($B72,#REF!,H$5,FALSE),"")</f>
        <v/>
      </c>
      <c r="I72" s="103" t="str">
        <f>IFERROR(VLOOKUP($B72,#REF!,I$5,FALSE),"")</f>
        <v/>
      </c>
      <c r="J72" s="103" t="str">
        <f>IFERROR(VLOOKUP($B72,#REF!,J$5,FALSE),"")</f>
        <v/>
      </c>
      <c r="K72" s="103" t="str">
        <f>IFERROR(VLOOKUP($B72,#REF!,K$5,FALSE),"")</f>
        <v/>
      </c>
      <c r="L72" s="103" t="str">
        <f>IFERROR(VLOOKUP($B72,#REF!,L$5,FALSE),"")</f>
        <v/>
      </c>
      <c r="M72" s="104" t="str">
        <f>IFERROR(VLOOKUP($B72,#REF!,M$5,FALSE),"")</f>
        <v/>
      </c>
      <c r="N72" s="399">
        <f t="shared" ref="N72" si="7">IF(COUNTIF(D72:E72,"x")+COUNTIF(K72,"x")=1,1,0)</f>
        <v>0</v>
      </c>
      <c r="O72" s="400">
        <f t="shared" ref="O72" si="8">IF((COUNTIF(F72:I72,"x")+COUNTIF(K72:L72,"x"))=1,1,0)</f>
        <v>0</v>
      </c>
      <c r="P72" s="400">
        <f t="shared" ref="P72" si="9">IF((IF(J72="x",1,0)+IF(L72="x",1,0))=1,1,0)</f>
        <v>0</v>
      </c>
    </row>
    <row r="73" spans="1:17" x14ac:dyDescent="0.45">
      <c r="B73" t="str">
        <f t="shared" si="0"/>
        <v/>
      </c>
      <c r="C73" s="102"/>
      <c r="D73" s="103" t="str">
        <f>IFERROR(VLOOKUP($B73,#REF!,D$5,FALSE),"")</f>
        <v/>
      </c>
      <c r="E73" s="103" t="str">
        <f>IFERROR(VLOOKUP($B73,#REF!,E$5,FALSE),"")</f>
        <v/>
      </c>
      <c r="F73" s="103" t="str">
        <f>IFERROR(VLOOKUP($B73,#REF!,F$5,FALSE),"")</f>
        <v/>
      </c>
      <c r="G73" s="103" t="str">
        <f>IFERROR(VLOOKUP($B73,#REF!,G$5,FALSE),"")</f>
        <v/>
      </c>
      <c r="H73" s="103" t="str">
        <f>IFERROR(VLOOKUP($B73,#REF!,H$5,FALSE),"")</f>
        <v/>
      </c>
      <c r="I73" s="103" t="str">
        <f>IFERROR(VLOOKUP($B73,#REF!,I$5,FALSE),"")</f>
        <v/>
      </c>
      <c r="J73" s="103" t="str">
        <f>IFERROR(VLOOKUP($B73,#REF!,J$5,FALSE),"")</f>
        <v/>
      </c>
      <c r="K73" s="103" t="str">
        <f>IFERROR(VLOOKUP($B73,#REF!,K$5,FALSE),"")</f>
        <v/>
      </c>
      <c r="L73" s="103" t="str">
        <f>IFERROR(VLOOKUP($B73,#REF!,L$5,FALSE),"")</f>
        <v/>
      </c>
      <c r="M73" s="104" t="str">
        <f>IFERROR(VLOOKUP($B73,#REF!,M$5,FALSE),"")</f>
        <v/>
      </c>
    </row>
    <row r="74" spans="1:17" x14ac:dyDescent="0.45">
      <c r="A74" t="s">
        <v>389</v>
      </c>
      <c r="B74" t="str">
        <f t="shared" ref="B74:B80" si="10">IF(A74&lt;&gt;"",CONCATENATE($C$5,A74),"")</f>
        <v>M47_Physical_Education</v>
      </c>
      <c r="C74" s="102" t="s">
        <v>109</v>
      </c>
      <c r="D74" s="103" t="str">
        <f>IFERROR(VLOOKUP($B74,#REF!,D$5,FALSE),"")</f>
        <v/>
      </c>
      <c r="E74" s="103" t="str">
        <f>IFERROR(VLOOKUP($B74,#REF!,E$5,FALSE),"")</f>
        <v/>
      </c>
      <c r="F74" s="103" t="str">
        <f>IFERROR(VLOOKUP($B74,#REF!,F$5,FALSE),"")</f>
        <v/>
      </c>
      <c r="G74" s="103" t="str">
        <f>IFERROR(VLOOKUP($B74,#REF!,G$5,FALSE),"")</f>
        <v/>
      </c>
      <c r="H74" s="103" t="str">
        <f>IFERROR(VLOOKUP($B74,#REF!,H$5,FALSE),"")</f>
        <v/>
      </c>
      <c r="I74" s="103" t="str">
        <f>IFERROR(VLOOKUP($B74,#REF!,I$5,FALSE),"")</f>
        <v/>
      </c>
      <c r="J74" s="103" t="str">
        <f>IFERROR(VLOOKUP($B74,#REF!,J$5,FALSE),"")</f>
        <v/>
      </c>
      <c r="K74" s="103" t="str">
        <f>IFERROR(VLOOKUP($B74,#REF!,K$5,FALSE),"")</f>
        <v/>
      </c>
      <c r="L74" s="103" t="str">
        <f>IFERROR(VLOOKUP($B74,#REF!,L$5,FALSE),"")</f>
        <v/>
      </c>
      <c r="M74" s="104" t="str">
        <f>IFERROR(VLOOKUP($B74,#REF!,M$5,FALSE),"")</f>
        <v/>
      </c>
      <c r="N74" s="399">
        <f t="shared" ref="N74" si="11">IF(COUNTIF(D74:E74,"x")+COUNTIF(K74,"x")=1,1,0)</f>
        <v>0</v>
      </c>
      <c r="O74" s="400">
        <f t="shared" ref="O74" si="12">IF((COUNTIF(F74:I74,"x")+COUNTIF(K74:L74,"x"))=1,1,0)</f>
        <v>0</v>
      </c>
      <c r="P74" s="400">
        <f t="shared" ref="P74" si="13">IF((IF(J74="x",1,0)+IF(L74="x",1,0))=1,1,0)</f>
        <v>0</v>
      </c>
    </row>
    <row r="75" spans="1:17" x14ac:dyDescent="0.45">
      <c r="B75" t="str">
        <f t="shared" si="10"/>
        <v/>
      </c>
      <c r="C75" s="102"/>
      <c r="D75" s="103" t="str">
        <f>IFERROR(VLOOKUP($B75,#REF!,D$5,FALSE),"")</f>
        <v/>
      </c>
      <c r="E75" s="103" t="str">
        <f>IFERROR(VLOOKUP($B75,#REF!,E$5,FALSE),"")</f>
        <v/>
      </c>
      <c r="F75" s="103" t="str">
        <f>IFERROR(VLOOKUP($B75,#REF!,F$5,FALSE),"")</f>
        <v/>
      </c>
      <c r="G75" s="103" t="str">
        <f>IFERROR(VLOOKUP($B75,#REF!,G$5,FALSE),"")</f>
        <v/>
      </c>
      <c r="H75" s="103" t="str">
        <f>IFERROR(VLOOKUP($B75,#REF!,H$5,FALSE),"")</f>
        <v/>
      </c>
      <c r="I75" s="103" t="str">
        <f>IFERROR(VLOOKUP($B75,#REF!,I$5,FALSE),"")</f>
        <v/>
      </c>
      <c r="J75" s="103" t="str">
        <f>IFERROR(VLOOKUP($B75,#REF!,J$5,FALSE),"")</f>
        <v/>
      </c>
      <c r="K75" s="103" t="str">
        <f>IFERROR(VLOOKUP($B75,#REF!,K$5,FALSE),"")</f>
        <v/>
      </c>
      <c r="L75" s="103" t="str">
        <f>IFERROR(VLOOKUP($B75,#REF!,L$5,FALSE),"")</f>
        <v/>
      </c>
      <c r="M75" s="104" t="str">
        <f>IFERROR(VLOOKUP($B75,#REF!,M$5,FALSE),"")</f>
        <v/>
      </c>
    </row>
    <row r="76" spans="1:17" x14ac:dyDescent="0.45">
      <c r="A76" t="s">
        <v>390</v>
      </c>
      <c r="B76" t="str">
        <f t="shared" si="10"/>
        <v>M48_General_Studies</v>
      </c>
      <c r="C76" s="102" t="s">
        <v>110</v>
      </c>
      <c r="D76" s="103" t="str">
        <f>IFERROR(VLOOKUP($B76,#REF!,D$5,FALSE),"")</f>
        <v/>
      </c>
      <c r="E76" s="103" t="str">
        <f>IFERROR(VLOOKUP($B76,#REF!,E$5,FALSE),"")</f>
        <v/>
      </c>
      <c r="F76" s="103" t="str">
        <f>IFERROR(VLOOKUP($B76,#REF!,F$5,FALSE),"")</f>
        <v/>
      </c>
      <c r="G76" s="103" t="str">
        <f>IFERROR(VLOOKUP($B76,#REF!,G$5,FALSE),"")</f>
        <v/>
      </c>
      <c r="H76" s="103" t="str">
        <f>IFERROR(VLOOKUP($B76,#REF!,H$5,FALSE),"")</f>
        <v/>
      </c>
      <c r="I76" s="103" t="str">
        <f>IFERROR(VLOOKUP($B76,#REF!,I$5,FALSE),"")</f>
        <v/>
      </c>
      <c r="J76" s="103" t="str">
        <f>IFERROR(VLOOKUP($B76,#REF!,J$5,FALSE),"")</f>
        <v/>
      </c>
      <c r="K76" s="103" t="str">
        <f>IFERROR(VLOOKUP($B76,#REF!,K$5,FALSE),"")</f>
        <v/>
      </c>
      <c r="L76" s="103" t="str">
        <f>IFERROR(VLOOKUP($B76,#REF!,L$5,FALSE),"")</f>
        <v/>
      </c>
      <c r="M76" s="104" t="str">
        <f>IFERROR(VLOOKUP($B76,#REF!,M$5,FALSE),"")</f>
        <v/>
      </c>
      <c r="N76" s="399">
        <f t="shared" ref="N76" si="14">IF(COUNTIF(D76:E76,"x")+COUNTIF(K76,"x")=1,1,0)</f>
        <v>0</v>
      </c>
      <c r="O76" s="400">
        <f t="shared" ref="O76" si="15">IF((COUNTIF(F76:I76,"x")+COUNTIF(K76:L76,"x"))=1,1,0)</f>
        <v>0</v>
      </c>
      <c r="P76" s="400">
        <f t="shared" ref="P76" si="16">IF((IF(J76="x",1,0)+IF(L76="x",1,0))=1,1,0)</f>
        <v>0</v>
      </c>
    </row>
    <row r="77" spans="1:17" x14ac:dyDescent="0.45">
      <c r="B77" t="str">
        <f t="shared" si="10"/>
        <v/>
      </c>
      <c r="C77" s="102"/>
      <c r="D77" s="103" t="str">
        <f>IFERROR(VLOOKUP($B77,#REF!,D$5,FALSE),"")</f>
        <v/>
      </c>
      <c r="E77" s="103" t="str">
        <f>IFERROR(VLOOKUP($B77,#REF!,E$5,FALSE),"")</f>
        <v/>
      </c>
      <c r="F77" s="103" t="str">
        <f>IFERROR(VLOOKUP($B77,#REF!,F$5,FALSE),"")</f>
        <v/>
      </c>
      <c r="G77" s="103" t="str">
        <f>IFERROR(VLOOKUP($B77,#REF!,G$5,FALSE),"")</f>
        <v/>
      </c>
      <c r="H77" s="103" t="str">
        <f>IFERROR(VLOOKUP($B77,#REF!,H$5,FALSE),"")</f>
        <v/>
      </c>
      <c r="I77" s="103" t="str">
        <f>IFERROR(VLOOKUP($B77,#REF!,I$5,FALSE),"")</f>
        <v/>
      </c>
      <c r="J77" s="103" t="str">
        <f>IFERROR(VLOOKUP($B77,#REF!,J$5,FALSE),"")</f>
        <v/>
      </c>
      <c r="K77" s="103" t="str">
        <f>IFERROR(VLOOKUP($B77,#REF!,K$5,FALSE),"")</f>
        <v/>
      </c>
      <c r="L77" s="103" t="str">
        <f>IFERROR(VLOOKUP($B77,#REF!,L$5,FALSE),"")</f>
        <v/>
      </c>
      <c r="M77" s="104" t="str">
        <f>IFERROR(VLOOKUP($B77,#REF!,M$5,FALSE),"")</f>
        <v/>
      </c>
    </row>
    <row r="78" spans="1:17" x14ac:dyDescent="0.45">
      <c r="A78" t="s">
        <v>391</v>
      </c>
      <c r="B78" t="str">
        <f t="shared" si="10"/>
        <v>M98_Facilitating subjects</v>
      </c>
      <c r="C78" s="115" t="s">
        <v>111</v>
      </c>
      <c r="D78" s="103" t="str">
        <f>IFERROR(VLOOKUP($B78,#REF!,D$5,FALSE),"")</f>
        <v/>
      </c>
      <c r="E78" s="103" t="str">
        <f>IFERROR(VLOOKUP($B78,#REF!,E$5,FALSE),"")</f>
        <v/>
      </c>
      <c r="F78" s="103" t="str">
        <f>IFERROR(VLOOKUP($B78,#REF!,F$5,FALSE),"")</f>
        <v/>
      </c>
      <c r="G78" s="103" t="str">
        <f>IFERROR(VLOOKUP($B78,#REF!,G$5,FALSE),"")</f>
        <v/>
      </c>
      <c r="H78" s="103" t="str">
        <f>IFERROR(VLOOKUP($B78,#REF!,H$5,FALSE),"")</f>
        <v/>
      </c>
      <c r="I78" s="103" t="str">
        <f>IFERROR(VLOOKUP($B78,#REF!,I$5,FALSE),"")</f>
        <v/>
      </c>
      <c r="J78" s="103" t="str">
        <f>IFERROR(VLOOKUP($B78,#REF!,J$5,FALSE),"")</f>
        <v/>
      </c>
      <c r="K78" s="103" t="str">
        <f>IFERROR(VLOOKUP($B78,#REF!,K$5,FALSE),"")</f>
        <v/>
      </c>
      <c r="L78" s="103" t="str">
        <f>IFERROR(VLOOKUP($B78,#REF!,L$5,FALSE),"")</f>
        <v/>
      </c>
      <c r="M78" s="104" t="str">
        <f>IFERROR(VLOOKUP($B78,#REF!,M$5,FALSE),"")</f>
        <v/>
      </c>
      <c r="N78" s="399">
        <f t="shared" ref="N78" si="17">IF(COUNTIF(D78:E78,"x")+COUNTIF(K78,"x")=1,1,0)</f>
        <v>0</v>
      </c>
      <c r="O78" s="400">
        <f t="shared" ref="O78" si="18">IF((COUNTIF(F78:I78,"x")+COUNTIF(K78:L78,"x"))=1,1,0)</f>
        <v>0</v>
      </c>
      <c r="P78" s="400">
        <f t="shared" ref="P78" si="19">IF((IF(J78="x",1,0)+IF(L78="x",1,0))=1,1,0)</f>
        <v>0</v>
      </c>
    </row>
    <row r="79" spans="1:17" x14ac:dyDescent="0.45">
      <c r="B79" t="str">
        <f t="shared" si="10"/>
        <v/>
      </c>
      <c r="C79" s="102"/>
      <c r="D79" s="103" t="str">
        <f>IFERROR(VLOOKUP($B79,#REF!,D$5,FALSE),"")</f>
        <v/>
      </c>
      <c r="E79" s="103" t="str">
        <f>IFERROR(VLOOKUP($B79,#REF!,E$5,FALSE),"")</f>
        <v/>
      </c>
      <c r="F79" s="103" t="str">
        <f>IFERROR(VLOOKUP($B79,#REF!,F$5,FALSE),"")</f>
        <v/>
      </c>
      <c r="G79" s="103" t="str">
        <f>IFERROR(VLOOKUP($B79,#REF!,G$5,FALSE),"")</f>
        <v/>
      </c>
      <c r="H79" s="103" t="str">
        <f>IFERROR(VLOOKUP($B79,#REF!,H$5,FALSE),"")</f>
        <v/>
      </c>
      <c r="I79" s="103" t="str">
        <f>IFERROR(VLOOKUP($B79,#REF!,I$5,FALSE),"")</f>
        <v/>
      </c>
      <c r="J79" s="103" t="str">
        <f>IFERROR(VLOOKUP($B79,#REF!,J$5,FALSE),"")</f>
        <v/>
      </c>
      <c r="K79" s="103" t="str">
        <f>IFERROR(VLOOKUP($B79,#REF!,K$5,FALSE),"")</f>
        <v/>
      </c>
      <c r="L79" s="103" t="str">
        <f>IFERROR(VLOOKUP($B79,#REF!,L$5,FALSE),"")</f>
        <v/>
      </c>
      <c r="M79" s="104" t="str">
        <f>IFERROR(VLOOKUP($B79,#REF!,M$5,FALSE),"")</f>
        <v/>
      </c>
    </row>
    <row r="80" spans="1:17" x14ac:dyDescent="0.45">
      <c r="A80" t="s">
        <v>392</v>
      </c>
      <c r="B80" t="str">
        <f t="shared" si="10"/>
        <v>M99_All subjects</v>
      </c>
      <c r="C80" s="116" t="s">
        <v>112</v>
      </c>
      <c r="D80" s="103" t="str">
        <f>IFERROR(VLOOKUP($B80,#REF!,D$5,FALSE),"")</f>
        <v/>
      </c>
      <c r="E80" s="103" t="str">
        <f>IFERROR(VLOOKUP($B80,#REF!,E$5,FALSE),"")</f>
        <v/>
      </c>
      <c r="F80" s="103" t="str">
        <f>IFERROR(VLOOKUP($B80,#REF!,F$5,FALSE),"")</f>
        <v/>
      </c>
      <c r="G80" s="103" t="str">
        <f>IFERROR(VLOOKUP($B80,#REF!,G$5,FALSE),"")</f>
        <v/>
      </c>
      <c r="H80" s="103" t="str">
        <f>IFERROR(VLOOKUP($B80,#REF!,H$5,FALSE),"")</f>
        <v/>
      </c>
      <c r="I80" s="103" t="str">
        <f>IFERROR(VLOOKUP($B80,#REF!,I$5,FALSE),"")</f>
        <v/>
      </c>
      <c r="J80" s="103" t="str">
        <f>IFERROR(VLOOKUP($B80,#REF!,J$5,FALSE),"")</f>
        <v/>
      </c>
      <c r="K80" s="103" t="str">
        <f>IFERROR(VLOOKUP($B80,#REF!,K$5,FALSE),"")</f>
        <v/>
      </c>
      <c r="L80" s="103" t="str">
        <f>IFERROR(VLOOKUP($B80,#REF!,L$5,FALSE),"")</f>
        <v/>
      </c>
      <c r="M80" s="104" t="str">
        <f>IFERROR(VLOOKUP($B80,#REF!,M$5,FALSE),"")</f>
        <v/>
      </c>
    </row>
    <row r="81" spans="3:13" x14ac:dyDescent="0.45">
      <c r="C81" s="117"/>
      <c r="D81" s="118"/>
      <c r="E81" s="118"/>
      <c r="F81" s="118"/>
      <c r="G81" s="118"/>
      <c r="H81" s="118"/>
      <c r="I81" s="118"/>
      <c r="J81" s="118"/>
      <c r="K81" s="118"/>
      <c r="L81" s="118"/>
      <c r="M81" s="119"/>
    </row>
    <row r="82" spans="3:13" x14ac:dyDescent="0.45">
      <c r="C82" s="120"/>
      <c r="D82" s="121"/>
      <c r="E82" s="120"/>
      <c r="F82" s="120"/>
      <c r="G82" s="120"/>
      <c r="H82" s="120"/>
      <c r="I82" s="120"/>
      <c r="J82" s="120"/>
      <c r="K82" s="122"/>
      <c r="L82" s="123"/>
      <c r="M82" s="10" t="s">
        <v>480</v>
      </c>
    </row>
    <row r="83" spans="3:13" x14ac:dyDescent="0.45">
      <c r="C83" s="120"/>
      <c r="D83" s="121"/>
      <c r="E83" s="120"/>
      <c r="F83" s="120"/>
      <c r="G83" s="120"/>
      <c r="H83" s="120"/>
      <c r="I83" s="120"/>
      <c r="J83" s="120"/>
      <c r="K83" s="122"/>
      <c r="L83" s="123"/>
      <c r="M83" s="16"/>
    </row>
    <row r="84" spans="3:13" x14ac:dyDescent="0.45">
      <c r="C84" s="44" t="s">
        <v>117</v>
      </c>
      <c r="D84" s="124"/>
      <c r="E84" s="44"/>
      <c r="F84" s="44"/>
      <c r="G84" s="44"/>
      <c r="H84" s="44"/>
      <c r="I84" s="44"/>
      <c r="J84" s="44"/>
      <c r="K84" s="125"/>
      <c r="L84" s="126"/>
      <c r="M84" s="16"/>
    </row>
    <row r="85" spans="3:13" x14ac:dyDescent="0.45">
      <c r="C85" s="127" t="s">
        <v>523</v>
      </c>
      <c r="D85" s="124"/>
      <c r="E85" s="44"/>
      <c r="F85" s="44"/>
      <c r="G85" s="44"/>
      <c r="H85" s="44"/>
      <c r="I85" s="44"/>
      <c r="J85" s="44"/>
      <c r="K85" s="125"/>
      <c r="L85" s="126"/>
      <c r="M85" s="16"/>
    </row>
    <row r="86" spans="3:13" x14ac:dyDescent="0.45">
      <c r="C86" s="128" t="s">
        <v>113</v>
      </c>
      <c r="D86" s="129"/>
      <c r="E86" s="129"/>
      <c r="F86" s="128"/>
      <c r="G86" s="128"/>
      <c r="H86" s="128"/>
      <c r="I86" s="128"/>
      <c r="J86" s="128"/>
      <c r="K86" s="130"/>
      <c r="L86" s="16"/>
      <c r="M86" s="16"/>
    </row>
    <row r="87" spans="3:13" x14ac:dyDescent="0.45">
      <c r="C87" s="128" t="s">
        <v>114</v>
      </c>
      <c r="D87" s="131"/>
      <c r="E87" s="128"/>
      <c r="F87" s="128" t="s">
        <v>30</v>
      </c>
      <c r="G87" s="128"/>
      <c r="H87" s="128"/>
      <c r="I87" s="128"/>
      <c r="J87" s="128"/>
      <c r="K87" s="130"/>
      <c r="L87" s="16"/>
      <c r="M87" s="16"/>
    </row>
    <row r="88" spans="3:13" x14ac:dyDescent="0.45">
      <c r="C88" s="132" t="s">
        <v>513</v>
      </c>
      <c r="D88" s="128"/>
      <c r="E88" s="128"/>
      <c r="F88" s="128"/>
      <c r="G88" s="128"/>
      <c r="H88" s="128"/>
      <c r="I88" s="128"/>
      <c r="J88" s="128"/>
      <c r="K88" s="130"/>
      <c r="L88" s="16"/>
      <c r="M88" s="16"/>
    </row>
    <row r="89" spans="3:13" ht="14.45" customHeight="1" x14ac:dyDescent="0.45">
      <c r="C89" s="1019" t="s">
        <v>115</v>
      </c>
      <c r="D89" s="1019"/>
      <c r="E89" s="1019"/>
      <c r="F89" s="1019"/>
      <c r="G89" s="1019"/>
      <c r="H89" s="1019"/>
      <c r="I89" s="1019"/>
      <c r="J89" s="1019"/>
      <c r="K89" s="1019"/>
      <c r="L89" s="133"/>
      <c r="M89" s="16"/>
    </row>
    <row r="90" spans="3:13" x14ac:dyDescent="0.45">
      <c r="C90" s="134"/>
      <c r="D90" s="134"/>
      <c r="E90" s="134"/>
      <c r="F90" s="134"/>
      <c r="G90" s="134"/>
      <c r="H90" s="134"/>
      <c r="I90" s="134"/>
      <c r="J90" s="134"/>
      <c r="K90" s="134"/>
      <c r="L90" s="133"/>
      <c r="M90" s="16"/>
    </row>
    <row r="91" spans="3:13" x14ac:dyDescent="0.45">
      <c r="C91" s="128" t="s">
        <v>23</v>
      </c>
      <c r="D91" s="134"/>
      <c r="E91" s="134"/>
      <c r="F91" s="134"/>
      <c r="G91" s="134"/>
      <c r="H91" s="134"/>
      <c r="I91" s="134"/>
      <c r="J91" s="134"/>
      <c r="K91" s="134"/>
      <c r="L91" s="133"/>
      <c r="M91" s="16"/>
    </row>
    <row r="92" spans="3:13" x14ac:dyDescent="0.45">
      <c r="C92" s="135" t="s">
        <v>524</v>
      </c>
      <c r="D92" s="128"/>
      <c r="E92" s="128"/>
      <c r="F92" s="128"/>
      <c r="G92" s="128"/>
      <c r="H92" s="128"/>
      <c r="I92" s="128"/>
      <c r="J92" s="128"/>
      <c r="K92" s="128"/>
      <c r="L92" s="133"/>
      <c r="M92" s="16"/>
    </row>
    <row r="93" spans="3:13" x14ac:dyDescent="0.45">
      <c r="C93" s="127" t="s">
        <v>116</v>
      </c>
      <c r="D93" s="128"/>
      <c r="E93" s="128"/>
      <c r="F93" s="128"/>
      <c r="G93" s="128"/>
      <c r="H93" s="128"/>
      <c r="I93" s="128"/>
      <c r="J93" s="128"/>
      <c r="K93" s="128"/>
      <c r="L93" s="133"/>
      <c r="M93" s="16"/>
    </row>
    <row r="94" spans="3:13" ht="23.25" customHeight="1" x14ac:dyDescent="0.45">
      <c r="C94" s="1024" t="s">
        <v>487</v>
      </c>
      <c r="D94" s="1025"/>
      <c r="E94" s="1025"/>
      <c r="F94" s="1025"/>
      <c r="G94" s="1025"/>
      <c r="H94" s="1025"/>
      <c r="I94" s="1025"/>
      <c r="J94" s="1025"/>
      <c r="K94" s="1025"/>
      <c r="L94" s="1025"/>
      <c r="M94" s="1025"/>
    </row>
    <row r="95" spans="3:13" x14ac:dyDescent="0.45">
      <c r="C95" s="136"/>
      <c r="D95" s="127"/>
      <c r="E95" s="127"/>
      <c r="F95" s="127"/>
      <c r="G95" s="127"/>
      <c r="H95" s="127"/>
      <c r="I95" s="127"/>
      <c r="J95" s="127"/>
      <c r="K95" s="127"/>
      <c r="L95" s="137"/>
      <c r="M95" s="16"/>
    </row>
    <row r="96" spans="3:13" x14ac:dyDescent="0.45">
      <c r="C96" s="18"/>
      <c r="D96" s="18"/>
      <c r="E96" s="18"/>
      <c r="F96" s="18"/>
      <c r="G96" s="18"/>
      <c r="H96" s="18"/>
      <c r="I96" s="18"/>
      <c r="J96" s="18"/>
      <c r="K96" s="18"/>
      <c r="L96" s="18"/>
      <c r="M96" s="18"/>
    </row>
    <row r="97" spans="3:13" x14ac:dyDescent="0.45">
      <c r="C97" s="18"/>
      <c r="D97" s="18"/>
      <c r="E97" s="18"/>
      <c r="F97" s="18"/>
      <c r="G97" s="18"/>
      <c r="H97" s="18"/>
      <c r="I97" s="18"/>
      <c r="J97" s="18"/>
      <c r="K97" s="18"/>
      <c r="L97" s="18"/>
      <c r="M97" s="18"/>
    </row>
    <row r="98" spans="3:13" x14ac:dyDescent="0.45">
      <c r="C98" s="18"/>
      <c r="D98" s="18"/>
      <c r="E98" s="18"/>
      <c r="F98" s="18"/>
      <c r="G98" s="18"/>
      <c r="H98" s="18"/>
      <c r="I98" s="18"/>
      <c r="J98" s="18"/>
      <c r="K98" s="18"/>
      <c r="L98" s="18"/>
      <c r="M98" s="18"/>
    </row>
    <row r="99" spans="3:13" x14ac:dyDescent="0.45">
      <c r="C99" s="18"/>
      <c r="D99" s="18"/>
      <c r="E99" s="18"/>
      <c r="F99" s="18"/>
      <c r="G99" s="18"/>
      <c r="H99" s="18"/>
      <c r="I99" s="18"/>
      <c r="J99" s="18"/>
      <c r="K99" s="18"/>
      <c r="L99" s="18"/>
      <c r="M99" s="18"/>
    </row>
    <row r="100" spans="3:13" x14ac:dyDescent="0.45">
      <c r="C100" s="18"/>
      <c r="D100" s="18"/>
      <c r="E100" s="18"/>
      <c r="F100" s="18"/>
      <c r="G100" s="18"/>
      <c r="H100" s="18"/>
      <c r="I100" s="18"/>
      <c r="J100" s="18"/>
      <c r="K100" s="18"/>
      <c r="L100" s="18"/>
      <c r="M100" s="18"/>
    </row>
    <row r="101" spans="3:13" x14ac:dyDescent="0.45">
      <c r="C101" s="18"/>
      <c r="D101" s="18"/>
      <c r="E101" s="18"/>
      <c r="F101" s="18"/>
      <c r="G101" s="18"/>
      <c r="H101" s="18"/>
      <c r="I101" s="18"/>
      <c r="J101" s="18"/>
      <c r="K101" s="18"/>
      <c r="L101" s="18"/>
      <c r="M101" s="18"/>
    </row>
    <row r="102" spans="3:13" x14ac:dyDescent="0.45">
      <c r="C102" s="18"/>
      <c r="D102" s="18"/>
      <c r="E102" s="18"/>
      <c r="F102" s="18"/>
      <c r="G102" s="18"/>
      <c r="H102" s="18"/>
      <c r="I102" s="18"/>
      <c r="J102" s="18"/>
      <c r="K102" s="18"/>
      <c r="L102" s="18"/>
      <c r="M102" s="18"/>
    </row>
  </sheetData>
  <mergeCells count="6">
    <mergeCell ref="Q5:Q6"/>
    <mergeCell ref="C94:M94"/>
    <mergeCell ref="L3:M3"/>
    <mergeCell ref="D6:L6"/>
    <mergeCell ref="M6:M7"/>
    <mergeCell ref="C89:K89"/>
  </mergeCells>
  <conditionalFormatting sqref="O78">
    <cfRule type="cellIs" dxfId="68" priority="1" operator="equal">
      <formula>1</formula>
    </cfRule>
  </conditionalFormatting>
  <conditionalFormatting sqref="N9:N68">
    <cfRule type="cellIs" dxfId="67" priority="25" operator="equal">
      <formula>1</formula>
    </cfRule>
  </conditionalFormatting>
  <conditionalFormatting sqref="N9:N68">
    <cfRule type="cellIs" dxfId="66" priority="24" operator="equal">
      <formula>1</formula>
    </cfRule>
  </conditionalFormatting>
  <conditionalFormatting sqref="Q9">
    <cfRule type="cellIs" dxfId="65" priority="23" operator="equal">
      <formula>1</formula>
    </cfRule>
  </conditionalFormatting>
  <conditionalFormatting sqref="P9:P68">
    <cfRule type="cellIs" dxfId="64" priority="22" operator="equal">
      <formula>1</formula>
    </cfRule>
  </conditionalFormatting>
  <conditionalFormatting sqref="O9:O68">
    <cfRule type="cellIs" dxfId="63" priority="21" operator="equal">
      <formula>1</formula>
    </cfRule>
  </conditionalFormatting>
  <conditionalFormatting sqref="N70">
    <cfRule type="cellIs" dxfId="62" priority="20" operator="equal">
      <formula>1</formula>
    </cfRule>
  </conditionalFormatting>
  <conditionalFormatting sqref="N70">
    <cfRule type="cellIs" dxfId="61" priority="19" operator="equal">
      <formula>1</formula>
    </cfRule>
  </conditionalFormatting>
  <conditionalFormatting sqref="P70">
    <cfRule type="cellIs" dxfId="60" priority="18" operator="equal">
      <formula>1</formula>
    </cfRule>
  </conditionalFormatting>
  <conditionalFormatting sqref="O70">
    <cfRule type="cellIs" dxfId="59" priority="17" operator="equal">
      <formula>1</formula>
    </cfRule>
  </conditionalFormatting>
  <conditionalFormatting sqref="N72">
    <cfRule type="cellIs" dxfId="58" priority="16" operator="equal">
      <formula>1</formula>
    </cfRule>
  </conditionalFormatting>
  <conditionalFormatting sqref="N72">
    <cfRule type="cellIs" dxfId="57" priority="15" operator="equal">
      <formula>1</formula>
    </cfRule>
  </conditionalFormatting>
  <conditionalFormatting sqref="P72">
    <cfRule type="cellIs" dxfId="56" priority="14" operator="equal">
      <formula>1</formula>
    </cfRule>
  </conditionalFormatting>
  <conditionalFormatting sqref="O72">
    <cfRule type="cellIs" dxfId="55" priority="13" operator="equal">
      <formula>1</formula>
    </cfRule>
  </conditionalFormatting>
  <conditionalFormatting sqref="N74">
    <cfRule type="cellIs" dxfId="54" priority="12" operator="equal">
      <formula>1</formula>
    </cfRule>
  </conditionalFormatting>
  <conditionalFormatting sqref="N74">
    <cfRule type="cellIs" dxfId="53" priority="11" operator="equal">
      <formula>1</formula>
    </cfRule>
  </conditionalFormatting>
  <conditionalFormatting sqref="P74">
    <cfRule type="cellIs" dxfId="52" priority="10" operator="equal">
      <formula>1</formula>
    </cfRule>
  </conditionalFormatting>
  <conditionalFormatting sqref="O74">
    <cfRule type="cellIs" dxfId="51" priority="9" operator="equal">
      <formula>1</formula>
    </cfRule>
  </conditionalFormatting>
  <conditionalFormatting sqref="N76">
    <cfRule type="cellIs" dxfId="50" priority="8" operator="equal">
      <formula>1</formula>
    </cfRule>
  </conditionalFormatting>
  <conditionalFormatting sqref="N76">
    <cfRule type="cellIs" dxfId="49" priority="7" operator="equal">
      <formula>1</formula>
    </cfRule>
  </conditionalFormatting>
  <conditionalFormatting sqref="P76">
    <cfRule type="cellIs" dxfId="48" priority="6" operator="equal">
      <formula>1</formula>
    </cfRule>
  </conditionalFormatting>
  <conditionalFormatting sqref="O76">
    <cfRule type="cellIs" dxfId="47" priority="5" operator="equal">
      <formula>1</formula>
    </cfRule>
  </conditionalFormatting>
  <conditionalFormatting sqref="N78">
    <cfRule type="cellIs" dxfId="46" priority="4" operator="equal">
      <formula>1</formula>
    </cfRule>
  </conditionalFormatting>
  <conditionalFormatting sqref="N78">
    <cfRule type="cellIs" dxfId="45" priority="3" operator="equal">
      <formula>1</formula>
    </cfRule>
  </conditionalFormatting>
  <conditionalFormatting sqref="P78">
    <cfRule type="cellIs" dxfId="44" priority="2" operator="equal">
      <formula>1</formula>
    </cfRule>
  </conditionalFormatting>
  <hyperlinks>
    <hyperlink ref="C89:K89" location="'List of A and AS Level subjects'!A1" display="*For a full list of subjects included in the subject groupings in this table, see 'List of A and AS Level subjects'"/>
    <hyperlink ref="C88" r:id="rId1" display="5. Facilitating A level subjects are: biology, chemistry, physics, Maths, further Maths, geography, history, English literature, modern and classical languages. For full list of facilitating subjects, see 'technical guide'"/>
    <hyperlink ref="C94" r:id="rId2" display="Where qualifications taken by a student are in the same subject area and similar in content, ‘discounting’ rules have been applied to avoid double counting qualifications. More information can be found in  'technical guide' document."/>
    <hyperlink ref="C1" location="Contents!A1" display="Return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I76"/>
  <sheetViews>
    <sheetView workbookViewId="0">
      <selection activeCell="AQ2" sqref="AQ2"/>
    </sheetView>
  </sheetViews>
  <sheetFormatPr defaultRowHeight="14.25" x14ac:dyDescent="0.45"/>
  <cols>
    <col min="1" max="1" width="19.3984375" customWidth="1"/>
    <col min="3" max="3" width="24.3984375" customWidth="1"/>
  </cols>
  <sheetData>
    <row r="1" spans="1:87" x14ac:dyDescent="0.45">
      <c r="A1">
        <v>1</v>
      </c>
      <c r="B1">
        <f>A1+1</f>
        <v>2</v>
      </c>
      <c r="C1">
        <f t="shared" ref="C1:AD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P1" s="585" t="s">
        <v>655</v>
      </c>
      <c r="BI1" s="414" t="s">
        <v>656</v>
      </c>
      <c r="BJ1" s="414"/>
      <c r="BK1" s="414"/>
      <c r="BL1" s="414"/>
    </row>
    <row r="2" spans="1:87" x14ac:dyDescent="0.45">
      <c r="B2" t="s">
        <v>313</v>
      </c>
      <c r="C2" t="s">
        <v>314</v>
      </c>
      <c r="D2" t="s">
        <v>457</v>
      </c>
      <c r="E2" t="s">
        <v>471</v>
      </c>
      <c r="F2" t="s">
        <v>315</v>
      </c>
      <c r="G2" t="s">
        <v>316</v>
      </c>
      <c r="H2" t="s">
        <v>317</v>
      </c>
      <c r="I2" t="s">
        <v>318</v>
      </c>
      <c r="J2" t="s">
        <v>319</v>
      </c>
      <c r="K2" t="s">
        <v>320</v>
      </c>
      <c r="L2" t="s">
        <v>321</v>
      </c>
      <c r="M2" t="s">
        <v>322</v>
      </c>
      <c r="N2" t="s">
        <v>323</v>
      </c>
      <c r="O2" t="s">
        <v>324</v>
      </c>
      <c r="P2" t="s">
        <v>325</v>
      </c>
      <c r="Q2" t="s">
        <v>326</v>
      </c>
      <c r="R2" t="s">
        <v>327</v>
      </c>
      <c r="S2" t="s">
        <v>328</v>
      </c>
      <c r="T2" t="s">
        <v>329</v>
      </c>
      <c r="U2" t="s">
        <v>330</v>
      </c>
      <c r="V2" t="s">
        <v>472</v>
      </c>
      <c r="W2" t="s">
        <v>331</v>
      </c>
      <c r="X2" t="s">
        <v>332</v>
      </c>
      <c r="Y2" t="s">
        <v>333</v>
      </c>
      <c r="Z2" t="s">
        <v>334</v>
      </c>
      <c r="AA2" t="s">
        <v>335</v>
      </c>
      <c r="AB2" t="s">
        <v>336</v>
      </c>
      <c r="AC2" t="s">
        <v>337</v>
      </c>
      <c r="AD2" t="s">
        <v>297</v>
      </c>
      <c r="AF2" t="s">
        <v>313</v>
      </c>
      <c r="AG2" t="s">
        <v>314</v>
      </c>
      <c r="AH2" t="s">
        <v>457</v>
      </c>
      <c r="AI2" t="s">
        <v>471</v>
      </c>
      <c r="AJ2" t="s">
        <v>315</v>
      </c>
      <c r="AK2" t="s">
        <v>316</v>
      </c>
      <c r="AL2" t="s">
        <v>317</v>
      </c>
      <c r="AM2" t="s">
        <v>318</v>
      </c>
      <c r="AN2" t="s">
        <v>319</v>
      </c>
      <c r="AO2" t="s">
        <v>320</v>
      </c>
      <c r="AP2" t="s">
        <v>321</v>
      </c>
      <c r="AQ2" t="s">
        <v>322</v>
      </c>
      <c r="AR2" t="s">
        <v>323</v>
      </c>
      <c r="AS2" t="s">
        <v>324</v>
      </c>
      <c r="AT2" t="s">
        <v>325</v>
      </c>
      <c r="AU2" t="s">
        <v>326</v>
      </c>
      <c r="AV2" t="s">
        <v>327</v>
      </c>
      <c r="AW2" t="s">
        <v>328</v>
      </c>
      <c r="AX2" t="s">
        <v>329</v>
      </c>
      <c r="AY2" t="s">
        <v>330</v>
      </c>
      <c r="AZ2" t="s">
        <v>472</v>
      </c>
      <c r="BA2" t="s">
        <v>331</v>
      </c>
      <c r="BB2" t="s">
        <v>332</v>
      </c>
      <c r="BC2" t="s">
        <v>333</v>
      </c>
      <c r="BD2" t="s">
        <v>334</v>
      </c>
      <c r="BE2" t="s">
        <v>335</v>
      </c>
      <c r="BF2" t="s">
        <v>336</v>
      </c>
      <c r="BG2" t="s">
        <v>337</v>
      </c>
      <c r="BH2" t="s">
        <v>297</v>
      </c>
    </row>
    <row r="3" spans="1:87" x14ac:dyDescent="0.45">
      <c r="A3" t="str">
        <f>B3&amp;C3</f>
        <v>ALL01_0_Biological Sciences</v>
      </c>
      <c r="B3" t="s">
        <v>298</v>
      </c>
      <c r="C3" t="s">
        <v>338</v>
      </c>
      <c r="D3">
        <v>1</v>
      </c>
      <c r="E3">
        <v>42</v>
      </c>
      <c r="F3">
        <v>45</v>
      </c>
      <c r="G3">
        <v>45</v>
      </c>
      <c r="H3">
        <v>18</v>
      </c>
      <c r="I3">
        <v>19</v>
      </c>
      <c r="J3">
        <v>17</v>
      </c>
      <c r="K3">
        <v>5</v>
      </c>
      <c r="L3">
        <v>186</v>
      </c>
      <c r="M3">
        <v>42</v>
      </c>
      <c r="N3">
        <v>45</v>
      </c>
      <c r="O3">
        <v>45</v>
      </c>
      <c r="P3">
        <v>18</v>
      </c>
      <c r="Q3">
        <v>19</v>
      </c>
      <c r="R3">
        <v>17</v>
      </c>
      <c r="S3">
        <v>5</v>
      </c>
      <c r="T3">
        <v>186</v>
      </c>
      <c r="U3">
        <v>191</v>
      </c>
      <c r="V3">
        <v>22</v>
      </c>
      <c r="W3">
        <v>23.6</v>
      </c>
      <c r="X3">
        <v>23.6</v>
      </c>
      <c r="Y3">
        <v>9.4</v>
      </c>
      <c r="Z3">
        <v>9.9</v>
      </c>
      <c r="AA3">
        <v>8.9</v>
      </c>
      <c r="AB3">
        <v>2.6</v>
      </c>
      <c r="AC3">
        <v>97.4</v>
      </c>
      <c r="AD3">
        <v>191</v>
      </c>
      <c r="AF3" t="s">
        <v>298</v>
      </c>
      <c r="AG3" t="s">
        <v>338</v>
      </c>
      <c r="AH3">
        <v>1</v>
      </c>
      <c r="AI3">
        <v>4165</v>
      </c>
      <c r="AJ3">
        <v>9237</v>
      </c>
      <c r="AK3">
        <v>10624</v>
      </c>
      <c r="AL3">
        <v>10383</v>
      </c>
      <c r="AM3">
        <v>8218</v>
      </c>
      <c r="AN3">
        <v>3961</v>
      </c>
      <c r="AO3">
        <v>1422</v>
      </c>
      <c r="AP3">
        <v>46588</v>
      </c>
      <c r="AQ3">
        <v>4165</v>
      </c>
      <c r="AR3">
        <v>9237</v>
      </c>
      <c r="AS3">
        <v>10624</v>
      </c>
      <c r="AT3">
        <v>10383</v>
      </c>
      <c r="AU3">
        <v>8218</v>
      </c>
      <c r="AV3">
        <v>3961</v>
      </c>
      <c r="AW3">
        <v>1422</v>
      </c>
      <c r="AX3">
        <v>46588</v>
      </c>
      <c r="AY3">
        <v>48010</v>
      </c>
      <c r="AZ3">
        <v>8.6999999999999993</v>
      </c>
      <c r="BA3">
        <v>19.2</v>
      </c>
      <c r="BB3">
        <v>22.1</v>
      </c>
      <c r="BC3">
        <v>21.6</v>
      </c>
      <c r="BD3">
        <v>17.100000000000001</v>
      </c>
      <c r="BE3">
        <v>8.3000000000000007</v>
      </c>
      <c r="BF3">
        <v>3</v>
      </c>
      <c r="BG3">
        <v>97</v>
      </c>
      <c r="BH3">
        <v>48010</v>
      </c>
      <c r="BI3">
        <f>D3-AH3</f>
        <v>0</v>
      </c>
      <c r="BJ3">
        <f t="shared" ref="BJ3:CI12" si="1">E3-AI3</f>
        <v>-4123</v>
      </c>
      <c r="BK3">
        <f t="shared" si="1"/>
        <v>-9192</v>
      </c>
      <c r="BL3">
        <f t="shared" si="1"/>
        <v>-10579</v>
      </c>
      <c r="BM3">
        <f t="shared" si="1"/>
        <v>-10365</v>
      </c>
      <c r="BN3">
        <f t="shared" si="1"/>
        <v>-8199</v>
      </c>
      <c r="BO3">
        <f t="shared" si="1"/>
        <v>-3944</v>
      </c>
      <c r="BP3">
        <f t="shared" si="1"/>
        <v>-1417</v>
      </c>
      <c r="BQ3">
        <f t="shared" si="1"/>
        <v>-46402</v>
      </c>
      <c r="BR3">
        <f t="shared" si="1"/>
        <v>-4123</v>
      </c>
      <c r="BS3">
        <f t="shared" si="1"/>
        <v>-9192</v>
      </c>
      <c r="BT3">
        <f t="shared" si="1"/>
        <v>-10579</v>
      </c>
      <c r="BU3">
        <f t="shared" si="1"/>
        <v>-10365</v>
      </c>
      <c r="BV3">
        <f t="shared" si="1"/>
        <v>-8199</v>
      </c>
      <c r="BW3">
        <f t="shared" si="1"/>
        <v>-3944</v>
      </c>
      <c r="BX3">
        <f t="shared" si="1"/>
        <v>-1417</v>
      </c>
      <c r="BY3">
        <f t="shared" si="1"/>
        <v>-46402</v>
      </c>
      <c r="BZ3">
        <f t="shared" si="1"/>
        <v>-47819</v>
      </c>
      <c r="CA3">
        <f t="shared" si="1"/>
        <v>13.3</v>
      </c>
      <c r="CB3">
        <f t="shared" si="1"/>
        <v>4.4000000000000021</v>
      </c>
      <c r="CC3">
        <f t="shared" si="1"/>
        <v>1.5</v>
      </c>
      <c r="CD3">
        <f t="shared" si="1"/>
        <v>-12.200000000000001</v>
      </c>
      <c r="CE3">
        <f t="shared" si="1"/>
        <v>-7.2000000000000011</v>
      </c>
      <c r="CF3">
        <f t="shared" si="1"/>
        <v>0.59999999999999964</v>
      </c>
      <c r="CG3">
        <f t="shared" si="1"/>
        <v>-0.39999999999999991</v>
      </c>
      <c r="CH3">
        <f t="shared" si="1"/>
        <v>0.40000000000000568</v>
      </c>
      <c r="CI3">
        <f t="shared" si="1"/>
        <v>-47819</v>
      </c>
    </row>
    <row r="4" spans="1:87" x14ac:dyDescent="0.45">
      <c r="A4" t="str">
        <f t="shared" ref="A4:A67" si="2">B4&amp;C4</f>
        <v>ALL02_Chemistry</v>
      </c>
      <c r="B4" t="s">
        <v>298</v>
      </c>
      <c r="C4" t="s">
        <v>339</v>
      </c>
      <c r="D4">
        <v>1</v>
      </c>
      <c r="E4">
        <v>48</v>
      </c>
      <c r="F4">
        <v>85</v>
      </c>
      <c r="G4">
        <v>61</v>
      </c>
      <c r="H4">
        <v>33</v>
      </c>
      <c r="I4">
        <v>10</v>
      </c>
      <c r="J4">
        <v>16</v>
      </c>
      <c r="K4">
        <v>7</v>
      </c>
      <c r="L4">
        <v>253</v>
      </c>
      <c r="M4">
        <v>48</v>
      </c>
      <c r="N4">
        <v>85</v>
      </c>
      <c r="O4">
        <v>61</v>
      </c>
      <c r="P4">
        <v>33</v>
      </c>
      <c r="Q4">
        <v>10</v>
      </c>
      <c r="R4">
        <v>16</v>
      </c>
      <c r="S4">
        <v>7</v>
      </c>
      <c r="T4">
        <v>253</v>
      </c>
      <c r="U4">
        <v>260</v>
      </c>
      <c r="V4">
        <v>18.5</v>
      </c>
      <c r="W4">
        <v>32.700000000000003</v>
      </c>
      <c r="X4">
        <v>23.5</v>
      </c>
      <c r="Y4">
        <v>12.7</v>
      </c>
      <c r="Z4">
        <v>3.8</v>
      </c>
      <c r="AA4">
        <v>6.2</v>
      </c>
      <c r="AB4">
        <v>2.7</v>
      </c>
      <c r="AC4">
        <v>97.3</v>
      </c>
      <c r="AD4">
        <v>260</v>
      </c>
      <c r="AF4" t="s">
        <v>298</v>
      </c>
      <c r="AG4" t="s">
        <v>339</v>
      </c>
      <c r="AH4">
        <v>1</v>
      </c>
      <c r="AI4">
        <v>3721</v>
      </c>
      <c r="AJ4">
        <v>9867</v>
      </c>
      <c r="AK4">
        <v>9676</v>
      </c>
      <c r="AL4">
        <v>7870</v>
      </c>
      <c r="AM4">
        <v>5570</v>
      </c>
      <c r="AN4">
        <v>2761</v>
      </c>
      <c r="AO4">
        <v>1113</v>
      </c>
      <c r="AP4">
        <v>39465</v>
      </c>
      <c r="AQ4">
        <v>3721</v>
      </c>
      <c r="AR4">
        <v>9867</v>
      </c>
      <c r="AS4">
        <v>9676</v>
      </c>
      <c r="AT4">
        <v>7870</v>
      </c>
      <c r="AU4">
        <v>5570</v>
      </c>
      <c r="AV4">
        <v>2761</v>
      </c>
      <c r="AW4">
        <v>1113</v>
      </c>
      <c r="AX4">
        <v>39465</v>
      </c>
      <c r="AY4">
        <v>40578</v>
      </c>
      <c r="AZ4">
        <v>9.1999999999999993</v>
      </c>
      <c r="BA4">
        <v>24.3</v>
      </c>
      <c r="BB4">
        <v>23.8</v>
      </c>
      <c r="BC4">
        <v>19.399999999999999</v>
      </c>
      <c r="BD4">
        <v>13.7</v>
      </c>
      <c r="BE4">
        <v>6.8</v>
      </c>
      <c r="BF4">
        <v>2.7</v>
      </c>
      <c r="BG4">
        <v>97.3</v>
      </c>
      <c r="BH4">
        <v>40578</v>
      </c>
      <c r="BI4">
        <f t="shared" ref="BI4:BI44" si="3">D4-AH4</f>
        <v>0</v>
      </c>
      <c r="BJ4">
        <f t="shared" si="1"/>
        <v>-3673</v>
      </c>
      <c r="BK4">
        <f t="shared" si="1"/>
        <v>-9782</v>
      </c>
      <c r="BL4">
        <f t="shared" si="1"/>
        <v>-9615</v>
      </c>
      <c r="BM4">
        <f t="shared" si="1"/>
        <v>-7837</v>
      </c>
      <c r="BN4">
        <f t="shared" si="1"/>
        <v>-5560</v>
      </c>
      <c r="BO4">
        <f t="shared" si="1"/>
        <v>-2745</v>
      </c>
      <c r="BP4">
        <f t="shared" si="1"/>
        <v>-1106</v>
      </c>
      <c r="BQ4">
        <f t="shared" si="1"/>
        <v>-39212</v>
      </c>
      <c r="BR4">
        <f t="shared" si="1"/>
        <v>-3673</v>
      </c>
      <c r="BS4">
        <f t="shared" si="1"/>
        <v>-9782</v>
      </c>
      <c r="BT4">
        <f t="shared" si="1"/>
        <v>-9615</v>
      </c>
      <c r="BU4">
        <f t="shared" si="1"/>
        <v>-7837</v>
      </c>
      <c r="BV4">
        <f t="shared" si="1"/>
        <v>-5560</v>
      </c>
      <c r="BW4">
        <f t="shared" si="1"/>
        <v>-2745</v>
      </c>
      <c r="BX4">
        <f t="shared" si="1"/>
        <v>-1106</v>
      </c>
      <c r="BY4">
        <f t="shared" si="1"/>
        <v>-39212</v>
      </c>
      <c r="BZ4">
        <f t="shared" si="1"/>
        <v>-40318</v>
      </c>
      <c r="CA4">
        <f t="shared" si="1"/>
        <v>9.3000000000000007</v>
      </c>
      <c r="CB4">
        <f t="shared" si="1"/>
        <v>8.4000000000000021</v>
      </c>
      <c r="CC4">
        <f t="shared" si="1"/>
        <v>-0.30000000000000071</v>
      </c>
      <c r="CD4">
        <f t="shared" si="1"/>
        <v>-6.6999999999999993</v>
      </c>
      <c r="CE4">
        <f t="shared" si="1"/>
        <v>-9.8999999999999986</v>
      </c>
      <c r="CF4">
        <f t="shared" si="1"/>
        <v>-0.59999999999999964</v>
      </c>
      <c r="CG4">
        <f t="shared" si="1"/>
        <v>0</v>
      </c>
      <c r="CH4">
        <f t="shared" si="1"/>
        <v>0</v>
      </c>
      <c r="CI4">
        <f t="shared" si="1"/>
        <v>-40318</v>
      </c>
    </row>
    <row r="5" spans="1:87" x14ac:dyDescent="0.45">
      <c r="A5" t="str">
        <f t="shared" si="2"/>
        <v>ALL03_Physics</v>
      </c>
      <c r="B5" t="s">
        <v>298</v>
      </c>
      <c r="C5" t="s">
        <v>340</v>
      </c>
      <c r="D5">
        <v>1</v>
      </c>
      <c r="E5">
        <v>42</v>
      </c>
      <c r="F5">
        <v>57</v>
      </c>
      <c r="G5">
        <v>53</v>
      </c>
      <c r="H5">
        <v>29</v>
      </c>
      <c r="I5">
        <v>14</v>
      </c>
      <c r="J5">
        <v>9</v>
      </c>
      <c r="K5">
        <v>3</v>
      </c>
      <c r="L5">
        <v>204</v>
      </c>
      <c r="M5">
        <v>42</v>
      </c>
      <c r="N5">
        <v>57</v>
      </c>
      <c r="O5">
        <v>53</v>
      </c>
      <c r="P5">
        <v>29</v>
      </c>
      <c r="Q5">
        <v>14</v>
      </c>
      <c r="R5">
        <v>9</v>
      </c>
      <c r="S5">
        <v>3</v>
      </c>
      <c r="T5">
        <v>204</v>
      </c>
      <c r="U5">
        <v>207</v>
      </c>
      <c r="V5">
        <v>20.3</v>
      </c>
      <c r="W5">
        <v>27.5</v>
      </c>
      <c r="X5">
        <v>25.6</v>
      </c>
      <c r="Y5">
        <v>14</v>
      </c>
      <c r="Z5">
        <v>6.8</v>
      </c>
      <c r="AA5">
        <v>4.3</v>
      </c>
      <c r="AB5">
        <v>1.4</v>
      </c>
      <c r="AC5">
        <v>98.6</v>
      </c>
      <c r="AD5">
        <v>207</v>
      </c>
      <c r="AF5" t="s">
        <v>298</v>
      </c>
      <c r="AG5" t="s">
        <v>340</v>
      </c>
      <c r="AH5">
        <v>1</v>
      </c>
      <c r="AI5">
        <v>2844</v>
      </c>
      <c r="AJ5">
        <v>5990</v>
      </c>
      <c r="AK5">
        <v>5868</v>
      </c>
      <c r="AL5">
        <v>5525</v>
      </c>
      <c r="AM5">
        <v>4520</v>
      </c>
      <c r="AN5">
        <v>2729</v>
      </c>
      <c r="AO5">
        <v>1120</v>
      </c>
      <c r="AP5">
        <v>27476</v>
      </c>
      <c r="AQ5">
        <v>2844</v>
      </c>
      <c r="AR5">
        <v>5990</v>
      </c>
      <c r="AS5">
        <v>5868</v>
      </c>
      <c r="AT5">
        <v>5525</v>
      </c>
      <c r="AU5">
        <v>4520</v>
      </c>
      <c r="AV5">
        <v>2729</v>
      </c>
      <c r="AW5">
        <v>1120</v>
      </c>
      <c r="AX5">
        <v>27476</v>
      </c>
      <c r="AY5">
        <v>28596</v>
      </c>
      <c r="AZ5">
        <v>9.9</v>
      </c>
      <c r="BA5">
        <v>20.9</v>
      </c>
      <c r="BB5">
        <v>20.5</v>
      </c>
      <c r="BC5">
        <v>19.3</v>
      </c>
      <c r="BD5">
        <v>15.8</v>
      </c>
      <c r="BE5">
        <v>9.5</v>
      </c>
      <c r="BF5">
        <v>3.9</v>
      </c>
      <c r="BG5">
        <v>96.1</v>
      </c>
      <c r="BH5">
        <v>28596</v>
      </c>
      <c r="BI5">
        <f t="shared" si="3"/>
        <v>0</v>
      </c>
      <c r="BJ5">
        <f t="shared" si="1"/>
        <v>-2802</v>
      </c>
      <c r="BK5">
        <f t="shared" si="1"/>
        <v>-5933</v>
      </c>
      <c r="BL5">
        <f t="shared" si="1"/>
        <v>-5815</v>
      </c>
      <c r="BM5">
        <f t="shared" si="1"/>
        <v>-5496</v>
      </c>
      <c r="BN5">
        <f t="shared" si="1"/>
        <v>-4506</v>
      </c>
      <c r="BO5">
        <f t="shared" si="1"/>
        <v>-2720</v>
      </c>
      <c r="BP5">
        <f t="shared" si="1"/>
        <v>-1117</v>
      </c>
      <c r="BQ5">
        <f t="shared" si="1"/>
        <v>-27272</v>
      </c>
      <c r="BR5">
        <f t="shared" si="1"/>
        <v>-2802</v>
      </c>
      <c r="BS5">
        <f t="shared" si="1"/>
        <v>-5933</v>
      </c>
      <c r="BT5">
        <f t="shared" si="1"/>
        <v>-5815</v>
      </c>
      <c r="BU5">
        <f t="shared" si="1"/>
        <v>-5496</v>
      </c>
      <c r="BV5">
        <f t="shared" si="1"/>
        <v>-4506</v>
      </c>
      <c r="BW5">
        <f t="shared" si="1"/>
        <v>-2720</v>
      </c>
      <c r="BX5">
        <f t="shared" si="1"/>
        <v>-1117</v>
      </c>
      <c r="BY5">
        <f t="shared" si="1"/>
        <v>-27272</v>
      </c>
      <c r="BZ5">
        <f t="shared" si="1"/>
        <v>-28389</v>
      </c>
      <c r="CA5">
        <f t="shared" si="1"/>
        <v>10.4</v>
      </c>
      <c r="CB5">
        <f t="shared" si="1"/>
        <v>6.6000000000000014</v>
      </c>
      <c r="CC5">
        <f t="shared" si="1"/>
        <v>5.1000000000000014</v>
      </c>
      <c r="CD5">
        <f t="shared" si="1"/>
        <v>-5.3000000000000007</v>
      </c>
      <c r="CE5">
        <f t="shared" si="1"/>
        <v>-9</v>
      </c>
      <c r="CF5">
        <f t="shared" si="1"/>
        <v>-5.2</v>
      </c>
      <c r="CG5">
        <f t="shared" si="1"/>
        <v>-2.5</v>
      </c>
      <c r="CH5">
        <f t="shared" si="1"/>
        <v>2.5</v>
      </c>
      <c r="CI5">
        <f t="shared" si="1"/>
        <v>-28389</v>
      </c>
    </row>
    <row r="6" spans="1:87" x14ac:dyDescent="0.45">
      <c r="A6" t="str">
        <f t="shared" si="2"/>
        <v>ALL07_1_English_Literature</v>
      </c>
      <c r="B6" t="s">
        <v>298</v>
      </c>
      <c r="C6" t="s">
        <v>352</v>
      </c>
      <c r="D6">
        <v>1</v>
      </c>
      <c r="E6">
        <v>18</v>
      </c>
      <c r="F6">
        <v>32</v>
      </c>
      <c r="G6">
        <v>34</v>
      </c>
      <c r="H6">
        <v>25</v>
      </c>
      <c r="I6">
        <v>17</v>
      </c>
      <c r="J6">
        <v>2</v>
      </c>
      <c r="K6">
        <v>2</v>
      </c>
      <c r="L6">
        <v>128</v>
      </c>
      <c r="M6">
        <v>18</v>
      </c>
      <c r="N6">
        <v>32</v>
      </c>
      <c r="O6">
        <v>34</v>
      </c>
      <c r="P6">
        <v>25</v>
      </c>
      <c r="Q6">
        <v>17</v>
      </c>
      <c r="R6" t="s">
        <v>345</v>
      </c>
      <c r="S6" t="s">
        <v>345</v>
      </c>
      <c r="T6" t="s">
        <v>345</v>
      </c>
      <c r="U6">
        <v>130</v>
      </c>
      <c r="V6">
        <v>13.8</v>
      </c>
      <c r="W6">
        <v>24.6</v>
      </c>
      <c r="X6">
        <v>26.2</v>
      </c>
      <c r="Y6">
        <v>19.2</v>
      </c>
      <c r="Z6">
        <v>13.1</v>
      </c>
      <c r="AA6" t="s">
        <v>345</v>
      </c>
      <c r="AB6" t="s">
        <v>345</v>
      </c>
      <c r="AC6" t="s">
        <v>345</v>
      </c>
      <c r="AD6">
        <v>130</v>
      </c>
      <c r="AF6" t="s">
        <v>298</v>
      </c>
      <c r="AG6" t="s">
        <v>352</v>
      </c>
      <c r="AH6">
        <v>1</v>
      </c>
      <c r="AI6">
        <v>3650</v>
      </c>
      <c r="AJ6">
        <v>6307</v>
      </c>
      <c r="AK6">
        <v>11231</v>
      </c>
      <c r="AL6">
        <v>10577</v>
      </c>
      <c r="AM6">
        <v>5755</v>
      </c>
      <c r="AN6">
        <v>1419</v>
      </c>
      <c r="AO6">
        <v>262</v>
      </c>
      <c r="AP6">
        <v>38939</v>
      </c>
      <c r="AQ6">
        <v>3650</v>
      </c>
      <c r="AR6">
        <v>6307</v>
      </c>
      <c r="AS6">
        <v>11231</v>
      </c>
      <c r="AT6">
        <v>10577</v>
      </c>
      <c r="AU6">
        <v>5755</v>
      </c>
      <c r="AV6">
        <v>1419</v>
      </c>
      <c r="AW6">
        <v>262</v>
      </c>
      <c r="AX6">
        <v>38939</v>
      </c>
      <c r="AY6">
        <v>39201</v>
      </c>
      <c r="AZ6">
        <v>9.3000000000000007</v>
      </c>
      <c r="BA6">
        <v>16.100000000000001</v>
      </c>
      <c r="BB6">
        <v>28.6</v>
      </c>
      <c r="BC6">
        <v>27</v>
      </c>
      <c r="BD6">
        <v>14.7</v>
      </c>
      <c r="BE6">
        <v>3.6</v>
      </c>
      <c r="BF6">
        <v>0.7</v>
      </c>
      <c r="BG6">
        <v>99.3</v>
      </c>
      <c r="BH6">
        <v>39201</v>
      </c>
      <c r="BI6">
        <f t="shared" si="3"/>
        <v>0</v>
      </c>
      <c r="BJ6">
        <f t="shared" si="1"/>
        <v>-3632</v>
      </c>
      <c r="BK6">
        <f t="shared" si="1"/>
        <v>-6275</v>
      </c>
      <c r="BL6">
        <f t="shared" si="1"/>
        <v>-11197</v>
      </c>
      <c r="BM6">
        <f t="shared" si="1"/>
        <v>-10552</v>
      </c>
      <c r="BN6">
        <f t="shared" si="1"/>
        <v>-5738</v>
      </c>
      <c r="BO6">
        <f t="shared" si="1"/>
        <v>-1417</v>
      </c>
      <c r="BP6">
        <f t="shared" si="1"/>
        <v>-260</v>
      </c>
      <c r="BQ6">
        <f t="shared" si="1"/>
        <v>-38811</v>
      </c>
      <c r="BR6">
        <f t="shared" si="1"/>
        <v>-3632</v>
      </c>
      <c r="BS6">
        <f t="shared" si="1"/>
        <v>-6275</v>
      </c>
      <c r="BT6">
        <f t="shared" si="1"/>
        <v>-11197</v>
      </c>
      <c r="BU6">
        <f t="shared" si="1"/>
        <v>-10552</v>
      </c>
      <c r="BV6">
        <f t="shared" si="1"/>
        <v>-5738</v>
      </c>
      <c r="BW6" t="e">
        <f t="shared" si="1"/>
        <v>#VALUE!</v>
      </c>
      <c r="BX6" t="e">
        <f t="shared" si="1"/>
        <v>#VALUE!</v>
      </c>
      <c r="BY6" t="e">
        <f t="shared" si="1"/>
        <v>#VALUE!</v>
      </c>
      <c r="BZ6">
        <f t="shared" si="1"/>
        <v>-39071</v>
      </c>
      <c r="CA6">
        <f t="shared" si="1"/>
        <v>4.5</v>
      </c>
      <c r="CB6">
        <f t="shared" si="1"/>
        <v>8.5</v>
      </c>
      <c r="CC6">
        <f t="shared" si="1"/>
        <v>-2.4000000000000021</v>
      </c>
      <c r="CD6">
        <f t="shared" si="1"/>
        <v>-7.8000000000000007</v>
      </c>
      <c r="CE6">
        <f t="shared" si="1"/>
        <v>-1.5999999999999996</v>
      </c>
      <c r="CF6" t="e">
        <f t="shared" si="1"/>
        <v>#VALUE!</v>
      </c>
      <c r="CG6" t="e">
        <f t="shared" si="1"/>
        <v>#VALUE!</v>
      </c>
      <c r="CH6" t="e">
        <f t="shared" si="1"/>
        <v>#VALUE!</v>
      </c>
      <c r="CI6">
        <f t="shared" si="1"/>
        <v>-39071</v>
      </c>
    </row>
    <row r="7" spans="1:87" x14ac:dyDescent="0.45">
      <c r="A7" t="str">
        <f t="shared" si="2"/>
        <v>ALL07_2_English Language</v>
      </c>
      <c r="B7" t="s">
        <v>298</v>
      </c>
      <c r="C7" t="s">
        <v>353</v>
      </c>
      <c r="D7">
        <v>1</v>
      </c>
      <c r="E7">
        <v>5</v>
      </c>
      <c r="F7">
        <v>6</v>
      </c>
      <c r="G7">
        <v>10</v>
      </c>
      <c r="H7">
        <v>14</v>
      </c>
      <c r="I7">
        <v>4</v>
      </c>
      <c r="J7">
        <v>1</v>
      </c>
      <c r="K7">
        <v>0</v>
      </c>
      <c r="L7">
        <v>40</v>
      </c>
      <c r="M7">
        <v>5</v>
      </c>
      <c r="N7">
        <v>6</v>
      </c>
      <c r="O7">
        <v>10</v>
      </c>
      <c r="P7">
        <v>14</v>
      </c>
      <c r="Q7" t="s">
        <v>345</v>
      </c>
      <c r="R7" t="s">
        <v>345</v>
      </c>
      <c r="S7" t="s">
        <v>349</v>
      </c>
      <c r="T7">
        <v>40</v>
      </c>
      <c r="U7">
        <v>40</v>
      </c>
      <c r="V7">
        <v>12.5</v>
      </c>
      <c r="W7">
        <v>15</v>
      </c>
      <c r="X7">
        <v>25</v>
      </c>
      <c r="Y7">
        <v>35</v>
      </c>
      <c r="Z7" t="s">
        <v>345</v>
      </c>
      <c r="AA7" t="s">
        <v>345</v>
      </c>
      <c r="AB7">
        <v>0</v>
      </c>
      <c r="AC7">
        <v>100</v>
      </c>
      <c r="AD7">
        <v>40</v>
      </c>
      <c r="AF7" t="s">
        <v>298</v>
      </c>
      <c r="AG7" t="s">
        <v>353</v>
      </c>
      <c r="AH7">
        <v>1</v>
      </c>
      <c r="AI7">
        <v>253</v>
      </c>
      <c r="AJ7">
        <v>1571</v>
      </c>
      <c r="AK7">
        <v>4772</v>
      </c>
      <c r="AL7">
        <v>6483</v>
      </c>
      <c r="AM7">
        <v>3477</v>
      </c>
      <c r="AN7">
        <v>799</v>
      </c>
      <c r="AO7">
        <v>151</v>
      </c>
      <c r="AP7">
        <v>17355</v>
      </c>
      <c r="AQ7">
        <v>253</v>
      </c>
      <c r="AR7">
        <v>1571</v>
      </c>
      <c r="AS7">
        <v>4772</v>
      </c>
      <c r="AT7">
        <v>6483</v>
      </c>
      <c r="AU7">
        <v>3477</v>
      </c>
      <c r="AV7">
        <v>799</v>
      </c>
      <c r="AW7">
        <v>151</v>
      </c>
      <c r="AX7">
        <v>17355</v>
      </c>
      <c r="AY7">
        <v>17506</v>
      </c>
      <c r="AZ7">
        <v>1.4</v>
      </c>
      <c r="BA7">
        <v>9</v>
      </c>
      <c r="BB7">
        <v>27.3</v>
      </c>
      <c r="BC7">
        <v>37</v>
      </c>
      <c r="BD7">
        <v>19.899999999999999</v>
      </c>
      <c r="BE7">
        <v>4.5999999999999996</v>
      </c>
      <c r="BF7">
        <v>0.9</v>
      </c>
      <c r="BG7">
        <v>99.1</v>
      </c>
      <c r="BH7">
        <v>17506</v>
      </c>
      <c r="BI7">
        <f t="shared" si="3"/>
        <v>0</v>
      </c>
      <c r="BJ7">
        <f t="shared" si="1"/>
        <v>-248</v>
      </c>
      <c r="BK7">
        <f t="shared" si="1"/>
        <v>-1565</v>
      </c>
      <c r="BL7">
        <f t="shared" si="1"/>
        <v>-4762</v>
      </c>
      <c r="BM7">
        <f t="shared" si="1"/>
        <v>-6469</v>
      </c>
      <c r="BN7">
        <f t="shared" si="1"/>
        <v>-3473</v>
      </c>
      <c r="BO7">
        <f t="shared" si="1"/>
        <v>-798</v>
      </c>
      <c r="BP7">
        <f t="shared" si="1"/>
        <v>-151</v>
      </c>
      <c r="BQ7">
        <f t="shared" si="1"/>
        <v>-17315</v>
      </c>
      <c r="BR7">
        <f t="shared" si="1"/>
        <v>-248</v>
      </c>
      <c r="BS7">
        <f t="shared" si="1"/>
        <v>-1565</v>
      </c>
      <c r="BT7">
        <f t="shared" si="1"/>
        <v>-4762</v>
      </c>
      <c r="BU7">
        <f t="shared" si="1"/>
        <v>-6469</v>
      </c>
      <c r="BV7" t="e">
        <f t="shared" si="1"/>
        <v>#VALUE!</v>
      </c>
      <c r="BW7" t="e">
        <f t="shared" si="1"/>
        <v>#VALUE!</v>
      </c>
      <c r="BX7" t="e">
        <f t="shared" si="1"/>
        <v>#VALUE!</v>
      </c>
      <c r="BY7">
        <f t="shared" si="1"/>
        <v>-17315</v>
      </c>
      <c r="BZ7">
        <f t="shared" si="1"/>
        <v>-17466</v>
      </c>
      <c r="CA7">
        <f t="shared" si="1"/>
        <v>11.1</v>
      </c>
      <c r="CB7">
        <f t="shared" si="1"/>
        <v>6</v>
      </c>
      <c r="CC7">
        <f t="shared" si="1"/>
        <v>-2.3000000000000007</v>
      </c>
      <c r="CD7">
        <f t="shared" si="1"/>
        <v>-2</v>
      </c>
      <c r="CE7" t="e">
        <f t="shared" si="1"/>
        <v>#VALUE!</v>
      </c>
      <c r="CF7" t="e">
        <f t="shared" si="1"/>
        <v>#VALUE!</v>
      </c>
      <c r="CG7">
        <f t="shared" si="1"/>
        <v>-0.9</v>
      </c>
      <c r="CH7">
        <f t="shared" si="1"/>
        <v>0.90000000000000568</v>
      </c>
      <c r="CI7">
        <f t="shared" si="1"/>
        <v>-17466</v>
      </c>
    </row>
    <row r="8" spans="1:87" x14ac:dyDescent="0.45">
      <c r="A8" t="str">
        <f t="shared" si="2"/>
        <v>ALL07_3_English_Language&amp;Literature</v>
      </c>
      <c r="B8" t="s">
        <v>298</v>
      </c>
      <c r="C8" t="s">
        <v>354</v>
      </c>
      <c r="D8">
        <v>1</v>
      </c>
      <c r="E8">
        <v>2</v>
      </c>
      <c r="F8">
        <v>4</v>
      </c>
      <c r="G8">
        <v>7</v>
      </c>
      <c r="H8">
        <v>7</v>
      </c>
      <c r="I8">
        <v>3</v>
      </c>
      <c r="J8">
        <v>0</v>
      </c>
      <c r="K8">
        <v>0</v>
      </c>
      <c r="L8">
        <v>23</v>
      </c>
      <c r="M8" t="s">
        <v>345</v>
      </c>
      <c r="N8">
        <v>4</v>
      </c>
      <c r="O8">
        <v>7</v>
      </c>
      <c r="P8">
        <v>7</v>
      </c>
      <c r="Q8" t="s">
        <v>345</v>
      </c>
      <c r="R8" t="s">
        <v>349</v>
      </c>
      <c r="S8" t="s">
        <v>349</v>
      </c>
      <c r="T8">
        <v>23</v>
      </c>
      <c r="U8">
        <v>23</v>
      </c>
      <c r="V8" t="s">
        <v>345</v>
      </c>
      <c r="W8">
        <v>17.399999999999999</v>
      </c>
      <c r="X8">
        <v>30.4</v>
      </c>
      <c r="Y8">
        <v>30.4</v>
      </c>
      <c r="Z8" t="s">
        <v>345</v>
      </c>
      <c r="AA8">
        <v>0</v>
      </c>
      <c r="AB8">
        <v>0</v>
      </c>
      <c r="AC8">
        <v>100</v>
      </c>
      <c r="AD8">
        <v>23</v>
      </c>
      <c r="AF8" t="s">
        <v>298</v>
      </c>
      <c r="AG8" t="s">
        <v>354</v>
      </c>
      <c r="AH8">
        <v>1</v>
      </c>
      <c r="AI8">
        <v>260</v>
      </c>
      <c r="AJ8">
        <v>877</v>
      </c>
      <c r="AK8">
        <v>2662</v>
      </c>
      <c r="AL8">
        <v>3241</v>
      </c>
      <c r="AM8">
        <v>1861</v>
      </c>
      <c r="AN8">
        <v>418</v>
      </c>
      <c r="AO8">
        <v>75</v>
      </c>
      <c r="AP8">
        <v>9319</v>
      </c>
      <c r="AQ8">
        <v>260</v>
      </c>
      <c r="AR8">
        <v>877</v>
      </c>
      <c r="AS8">
        <v>2662</v>
      </c>
      <c r="AT8">
        <v>3241</v>
      </c>
      <c r="AU8">
        <v>1861</v>
      </c>
      <c r="AV8">
        <v>418</v>
      </c>
      <c r="AW8">
        <v>75</v>
      </c>
      <c r="AX8">
        <v>9319</v>
      </c>
      <c r="AY8">
        <v>9394</v>
      </c>
      <c r="AZ8">
        <v>2.8</v>
      </c>
      <c r="BA8">
        <v>9.3000000000000007</v>
      </c>
      <c r="BB8">
        <v>28.3</v>
      </c>
      <c r="BC8">
        <v>34.5</v>
      </c>
      <c r="BD8">
        <v>19.8</v>
      </c>
      <c r="BE8">
        <v>4.4000000000000004</v>
      </c>
      <c r="BF8">
        <v>0.8</v>
      </c>
      <c r="BG8">
        <v>99.2</v>
      </c>
      <c r="BH8">
        <v>9394</v>
      </c>
      <c r="BI8">
        <f t="shared" si="3"/>
        <v>0</v>
      </c>
      <c r="BJ8">
        <f t="shared" si="1"/>
        <v>-258</v>
      </c>
      <c r="BK8">
        <f t="shared" si="1"/>
        <v>-873</v>
      </c>
      <c r="BL8">
        <f t="shared" si="1"/>
        <v>-2655</v>
      </c>
      <c r="BM8">
        <f t="shared" si="1"/>
        <v>-3234</v>
      </c>
      <c r="BN8">
        <f t="shared" si="1"/>
        <v>-1858</v>
      </c>
      <c r="BO8">
        <f t="shared" si="1"/>
        <v>-418</v>
      </c>
      <c r="BP8">
        <f t="shared" si="1"/>
        <v>-75</v>
      </c>
      <c r="BQ8">
        <f t="shared" si="1"/>
        <v>-9296</v>
      </c>
      <c r="BR8" t="e">
        <f t="shared" si="1"/>
        <v>#VALUE!</v>
      </c>
      <c r="BS8">
        <f t="shared" si="1"/>
        <v>-873</v>
      </c>
      <c r="BT8">
        <f t="shared" si="1"/>
        <v>-2655</v>
      </c>
      <c r="BU8">
        <f t="shared" si="1"/>
        <v>-3234</v>
      </c>
      <c r="BV8" t="e">
        <f t="shared" si="1"/>
        <v>#VALUE!</v>
      </c>
      <c r="BW8" t="e">
        <f t="shared" si="1"/>
        <v>#VALUE!</v>
      </c>
      <c r="BX8" t="e">
        <f t="shared" si="1"/>
        <v>#VALUE!</v>
      </c>
      <c r="BY8">
        <f t="shared" si="1"/>
        <v>-9296</v>
      </c>
      <c r="BZ8">
        <f t="shared" si="1"/>
        <v>-9371</v>
      </c>
      <c r="CA8" t="e">
        <f t="shared" si="1"/>
        <v>#VALUE!</v>
      </c>
      <c r="CB8">
        <f t="shared" si="1"/>
        <v>8.0999999999999979</v>
      </c>
      <c r="CC8">
        <f t="shared" si="1"/>
        <v>2.0999999999999979</v>
      </c>
      <c r="CD8">
        <f t="shared" si="1"/>
        <v>-4.1000000000000014</v>
      </c>
      <c r="CE8" t="e">
        <f t="shared" si="1"/>
        <v>#VALUE!</v>
      </c>
      <c r="CF8">
        <f t="shared" si="1"/>
        <v>-4.4000000000000004</v>
      </c>
      <c r="CG8">
        <f t="shared" si="1"/>
        <v>-0.8</v>
      </c>
      <c r="CH8">
        <f t="shared" si="1"/>
        <v>0.79999999999999716</v>
      </c>
      <c r="CI8">
        <f t="shared" si="1"/>
        <v>-9371</v>
      </c>
    </row>
    <row r="9" spans="1:87" x14ac:dyDescent="0.45">
      <c r="A9" t="str">
        <f t="shared" si="2"/>
        <v>ALL16_Computing</v>
      </c>
      <c r="B9" t="s">
        <v>298</v>
      </c>
      <c r="C9" t="s">
        <v>356</v>
      </c>
      <c r="D9">
        <v>1</v>
      </c>
      <c r="E9">
        <v>3</v>
      </c>
      <c r="F9">
        <v>15</v>
      </c>
      <c r="G9">
        <v>9</v>
      </c>
      <c r="H9">
        <v>9</v>
      </c>
      <c r="I9">
        <v>3</v>
      </c>
      <c r="J9">
        <v>1</v>
      </c>
      <c r="K9">
        <v>2</v>
      </c>
      <c r="L9">
        <v>40</v>
      </c>
      <c r="M9">
        <v>3</v>
      </c>
      <c r="N9">
        <v>15</v>
      </c>
      <c r="O9">
        <v>9</v>
      </c>
      <c r="P9">
        <v>9</v>
      </c>
      <c r="Q9">
        <v>3</v>
      </c>
      <c r="R9" t="s">
        <v>345</v>
      </c>
      <c r="S9" t="s">
        <v>345</v>
      </c>
      <c r="T9" t="s">
        <v>345</v>
      </c>
      <c r="U9">
        <v>42</v>
      </c>
      <c r="V9">
        <v>7.1</v>
      </c>
      <c r="W9">
        <v>35.700000000000003</v>
      </c>
      <c r="X9">
        <v>21.4</v>
      </c>
      <c r="Y9">
        <v>21.4</v>
      </c>
      <c r="Z9">
        <v>7.1</v>
      </c>
      <c r="AA9" t="s">
        <v>345</v>
      </c>
      <c r="AB9" t="s">
        <v>345</v>
      </c>
      <c r="AC9" t="s">
        <v>345</v>
      </c>
      <c r="AD9">
        <v>42</v>
      </c>
      <c r="AF9" t="s">
        <v>298</v>
      </c>
      <c r="AG9" t="s">
        <v>356</v>
      </c>
      <c r="AH9">
        <v>1</v>
      </c>
      <c r="AI9">
        <v>213</v>
      </c>
      <c r="AJ9">
        <v>992</v>
      </c>
      <c r="AK9">
        <v>1409</v>
      </c>
      <c r="AL9">
        <v>1611</v>
      </c>
      <c r="AM9">
        <v>1443</v>
      </c>
      <c r="AN9">
        <v>837</v>
      </c>
      <c r="AO9">
        <v>365</v>
      </c>
      <c r="AP9">
        <v>6505</v>
      </c>
      <c r="AQ9">
        <v>213</v>
      </c>
      <c r="AR9">
        <v>992</v>
      </c>
      <c r="AS9">
        <v>1409</v>
      </c>
      <c r="AT9">
        <v>1611</v>
      </c>
      <c r="AU9">
        <v>1443</v>
      </c>
      <c r="AV9">
        <v>837</v>
      </c>
      <c r="AW9">
        <v>365</v>
      </c>
      <c r="AX9">
        <v>6505</v>
      </c>
      <c r="AY9">
        <v>6870</v>
      </c>
      <c r="AZ9">
        <v>3.1</v>
      </c>
      <c r="BA9">
        <v>14.4</v>
      </c>
      <c r="BB9">
        <v>20.5</v>
      </c>
      <c r="BC9">
        <v>23.4</v>
      </c>
      <c r="BD9">
        <v>21</v>
      </c>
      <c r="BE9">
        <v>12.2</v>
      </c>
      <c r="BF9">
        <v>5.3</v>
      </c>
      <c r="BG9">
        <v>94.7</v>
      </c>
      <c r="BH9">
        <v>6870</v>
      </c>
      <c r="BI9">
        <f t="shared" si="3"/>
        <v>0</v>
      </c>
      <c r="BJ9">
        <f t="shared" si="1"/>
        <v>-210</v>
      </c>
      <c r="BK9">
        <f t="shared" si="1"/>
        <v>-977</v>
      </c>
      <c r="BL9">
        <f t="shared" si="1"/>
        <v>-1400</v>
      </c>
      <c r="BM9">
        <f t="shared" si="1"/>
        <v>-1602</v>
      </c>
      <c r="BN9">
        <f t="shared" si="1"/>
        <v>-1440</v>
      </c>
      <c r="BO9">
        <f t="shared" si="1"/>
        <v>-836</v>
      </c>
      <c r="BP9">
        <f t="shared" si="1"/>
        <v>-363</v>
      </c>
      <c r="BQ9">
        <f t="shared" si="1"/>
        <v>-6465</v>
      </c>
      <c r="BR9">
        <f t="shared" si="1"/>
        <v>-210</v>
      </c>
      <c r="BS9">
        <f t="shared" si="1"/>
        <v>-977</v>
      </c>
      <c r="BT9">
        <f t="shared" si="1"/>
        <v>-1400</v>
      </c>
      <c r="BU9">
        <f t="shared" si="1"/>
        <v>-1602</v>
      </c>
      <c r="BV9">
        <f t="shared" si="1"/>
        <v>-1440</v>
      </c>
      <c r="BW9" t="e">
        <f t="shared" si="1"/>
        <v>#VALUE!</v>
      </c>
      <c r="BX9" t="e">
        <f t="shared" si="1"/>
        <v>#VALUE!</v>
      </c>
      <c r="BY9" t="e">
        <f t="shared" si="1"/>
        <v>#VALUE!</v>
      </c>
      <c r="BZ9">
        <f t="shared" si="1"/>
        <v>-6828</v>
      </c>
      <c r="CA9">
        <f t="shared" si="1"/>
        <v>3.9999999999999996</v>
      </c>
      <c r="CB9">
        <f t="shared" si="1"/>
        <v>21.300000000000004</v>
      </c>
      <c r="CC9">
        <f t="shared" si="1"/>
        <v>0.89999999999999858</v>
      </c>
      <c r="CD9">
        <f t="shared" si="1"/>
        <v>-2</v>
      </c>
      <c r="CE9">
        <f t="shared" si="1"/>
        <v>-13.9</v>
      </c>
      <c r="CF9" t="e">
        <f t="shared" si="1"/>
        <v>#VALUE!</v>
      </c>
      <c r="CG9" t="e">
        <f t="shared" si="1"/>
        <v>#VALUE!</v>
      </c>
      <c r="CH9" t="e">
        <f t="shared" si="1"/>
        <v>#VALUE!</v>
      </c>
      <c r="CI9">
        <f t="shared" si="1"/>
        <v>-6828</v>
      </c>
    </row>
    <row r="10" spans="1:87" x14ac:dyDescent="0.45">
      <c r="A10" t="str">
        <f t="shared" si="2"/>
        <v>ALL20_Business_Studies</v>
      </c>
      <c r="B10" t="s">
        <v>298</v>
      </c>
      <c r="C10" t="s">
        <v>360</v>
      </c>
      <c r="D10">
        <v>1</v>
      </c>
      <c r="E10">
        <v>8</v>
      </c>
      <c r="F10">
        <v>12</v>
      </c>
      <c r="G10">
        <v>32</v>
      </c>
      <c r="H10">
        <v>19</v>
      </c>
      <c r="I10">
        <v>9</v>
      </c>
      <c r="J10">
        <v>5</v>
      </c>
      <c r="K10">
        <v>3</v>
      </c>
      <c r="L10">
        <v>85</v>
      </c>
      <c r="M10">
        <v>8</v>
      </c>
      <c r="N10">
        <v>12</v>
      </c>
      <c r="O10">
        <v>32</v>
      </c>
      <c r="P10">
        <v>19</v>
      </c>
      <c r="Q10">
        <v>9</v>
      </c>
      <c r="R10">
        <v>5</v>
      </c>
      <c r="S10">
        <v>3</v>
      </c>
      <c r="T10">
        <v>85</v>
      </c>
      <c r="U10">
        <v>88</v>
      </c>
      <c r="V10">
        <v>9.1</v>
      </c>
      <c r="W10">
        <v>13.6</v>
      </c>
      <c r="X10">
        <v>36.4</v>
      </c>
      <c r="Y10">
        <v>21.6</v>
      </c>
      <c r="Z10">
        <v>10.199999999999999</v>
      </c>
      <c r="AA10">
        <v>5.7</v>
      </c>
      <c r="AB10">
        <v>3.4</v>
      </c>
      <c r="AC10">
        <v>96.6</v>
      </c>
      <c r="AD10">
        <v>88</v>
      </c>
      <c r="AF10" t="s">
        <v>298</v>
      </c>
      <c r="AG10" t="s">
        <v>360</v>
      </c>
      <c r="AH10">
        <v>1</v>
      </c>
      <c r="AI10">
        <v>843</v>
      </c>
      <c r="AJ10">
        <v>2790</v>
      </c>
      <c r="AK10">
        <v>6903</v>
      </c>
      <c r="AL10">
        <v>7302</v>
      </c>
      <c r="AM10">
        <v>4168</v>
      </c>
      <c r="AN10">
        <v>1435</v>
      </c>
      <c r="AO10">
        <v>440</v>
      </c>
      <c r="AP10">
        <v>23441</v>
      </c>
      <c r="AQ10">
        <v>843</v>
      </c>
      <c r="AR10">
        <v>2790</v>
      </c>
      <c r="AS10">
        <v>6903</v>
      </c>
      <c r="AT10">
        <v>7302</v>
      </c>
      <c r="AU10">
        <v>4168</v>
      </c>
      <c r="AV10">
        <v>1435</v>
      </c>
      <c r="AW10">
        <v>440</v>
      </c>
      <c r="AX10">
        <v>23441</v>
      </c>
      <c r="AY10">
        <v>23881</v>
      </c>
      <c r="AZ10">
        <v>3.5</v>
      </c>
      <c r="BA10">
        <v>11.7</v>
      </c>
      <c r="BB10">
        <v>28.9</v>
      </c>
      <c r="BC10">
        <v>30.6</v>
      </c>
      <c r="BD10">
        <v>17.5</v>
      </c>
      <c r="BE10">
        <v>6</v>
      </c>
      <c r="BF10">
        <v>1.8</v>
      </c>
      <c r="BG10">
        <v>98.2</v>
      </c>
      <c r="BH10">
        <v>23881</v>
      </c>
      <c r="BI10">
        <f t="shared" si="3"/>
        <v>0</v>
      </c>
      <c r="BJ10">
        <f t="shared" si="1"/>
        <v>-835</v>
      </c>
      <c r="BK10">
        <f t="shared" si="1"/>
        <v>-2778</v>
      </c>
      <c r="BL10">
        <f t="shared" si="1"/>
        <v>-6871</v>
      </c>
      <c r="BM10">
        <f t="shared" si="1"/>
        <v>-7283</v>
      </c>
      <c r="BN10">
        <f t="shared" si="1"/>
        <v>-4159</v>
      </c>
      <c r="BO10">
        <f t="shared" si="1"/>
        <v>-1430</v>
      </c>
      <c r="BP10">
        <f t="shared" si="1"/>
        <v>-437</v>
      </c>
      <c r="BQ10">
        <f t="shared" si="1"/>
        <v>-23356</v>
      </c>
      <c r="BR10">
        <f t="shared" si="1"/>
        <v>-835</v>
      </c>
      <c r="BS10">
        <f t="shared" si="1"/>
        <v>-2778</v>
      </c>
      <c r="BT10">
        <f t="shared" si="1"/>
        <v>-6871</v>
      </c>
      <c r="BU10">
        <f t="shared" si="1"/>
        <v>-7283</v>
      </c>
      <c r="BV10">
        <f t="shared" si="1"/>
        <v>-4159</v>
      </c>
      <c r="BW10">
        <f t="shared" si="1"/>
        <v>-1430</v>
      </c>
      <c r="BX10">
        <f t="shared" si="1"/>
        <v>-437</v>
      </c>
      <c r="BY10">
        <f t="shared" si="1"/>
        <v>-23356</v>
      </c>
      <c r="BZ10">
        <f t="shared" si="1"/>
        <v>-23793</v>
      </c>
      <c r="CA10">
        <f t="shared" si="1"/>
        <v>5.6</v>
      </c>
      <c r="CB10">
        <f t="shared" si="1"/>
        <v>1.9000000000000004</v>
      </c>
      <c r="CC10">
        <f t="shared" si="1"/>
        <v>7.5</v>
      </c>
      <c r="CD10">
        <f t="shared" si="1"/>
        <v>-9</v>
      </c>
      <c r="CE10">
        <f t="shared" si="1"/>
        <v>-7.3000000000000007</v>
      </c>
      <c r="CF10">
        <f t="shared" si="1"/>
        <v>-0.29999999999999982</v>
      </c>
      <c r="CG10">
        <f t="shared" si="1"/>
        <v>1.5999999999999999</v>
      </c>
      <c r="CH10">
        <f t="shared" si="1"/>
        <v>-1.6000000000000085</v>
      </c>
      <c r="CI10">
        <f t="shared" si="1"/>
        <v>-23793</v>
      </c>
    </row>
    <row r="11" spans="1:87" x14ac:dyDescent="0.45">
      <c r="A11" t="str">
        <f t="shared" si="2"/>
        <v>ALL21_Economics</v>
      </c>
      <c r="B11" t="s">
        <v>298</v>
      </c>
      <c r="C11" t="s">
        <v>361</v>
      </c>
      <c r="D11">
        <v>1</v>
      </c>
      <c r="E11">
        <v>18</v>
      </c>
      <c r="F11">
        <v>59</v>
      </c>
      <c r="G11">
        <v>55</v>
      </c>
      <c r="H11">
        <v>26</v>
      </c>
      <c r="I11">
        <v>15</v>
      </c>
      <c r="J11">
        <v>8</v>
      </c>
      <c r="K11">
        <v>4</v>
      </c>
      <c r="L11">
        <v>181</v>
      </c>
      <c r="M11">
        <v>18</v>
      </c>
      <c r="N11">
        <v>59</v>
      </c>
      <c r="O11">
        <v>55</v>
      </c>
      <c r="P11">
        <v>26</v>
      </c>
      <c r="Q11">
        <v>15</v>
      </c>
      <c r="R11">
        <v>8</v>
      </c>
      <c r="S11">
        <v>4</v>
      </c>
      <c r="T11">
        <v>181</v>
      </c>
      <c r="U11">
        <v>185</v>
      </c>
      <c r="V11">
        <v>9.6999999999999993</v>
      </c>
      <c r="W11">
        <v>31.9</v>
      </c>
      <c r="X11">
        <v>29.7</v>
      </c>
      <c r="Y11">
        <v>14.1</v>
      </c>
      <c r="Z11">
        <v>8.1</v>
      </c>
      <c r="AA11">
        <v>4.3</v>
      </c>
      <c r="AB11">
        <v>2.2000000000000002</v>
      </c>
      <c r="AC11">
        <v>97.8</v>
      </c>
      <c r="AD11">
        <v>185</v>
      </c>
      <c r="AF11" t="s">
        <v>298</v>
      </c>
      <c r="AG11" t="s">
        <v>361</v>
      </c>
      <c r="AH11">
        <v>1</v>
      </c>
      <c r="AI11">
        <v>1930</v>
      </c>
      <c r="AJ11">
        <v>6188</v>
      </c>
      <c r="AK11">
        <v>7286</v>
      </c>
      <c r="AL11">
        <v>5584</v>
      </c>
      <c r="AM11">
        <v>2709</v>
      </c>
      <c r="AN11">
        <v>901</v>
      </c>
      <c r="AO11">
        <v>335</v>
      </c>
      <c r="AP11">
        <v>24598</v>
      </c>
      <c r="AQ11">
        <v>1930</v>
      </c>
      <c r="AR11">
        <v>6188</v>
      </c>
      <c r="AS11">
        <v>7286</v>
      </c>
      <c r="AT11">
        <v>5584</v>
      </c>
      <c r="AU11">
        <v>2709</v>
      </c>
      <c r="AV11">
        <v>901</v>
      </c>
      <c r="AW11">
        <v>335</v>
      </c>
      <c r="AX11">
        <v>24598</v>
      </c>
      <c r="AY11">
        <v>24933</v>
      </c>
      <c r="AZ11">
        <v>7.7</v>
      </c>
      <c r="BA11">
        <v>24.8</v>
      </c>
      <c r="BB11">
        <v>29.2</v>
      </c>
      <c r="BC11">
        <v>22.4</v>
      </c>
      <c r="BD11">
        <v>10.9</v>
      </c>
      <c r="BE11">
        <v>3.6</v>
      </c>
      <c r="BF11">
        <v>1.3</v>
      </c>
      <c r="BG11">
        <v>98.7</v>
      </c>
      <c r="BH11">
        <v>24933</v>
      </c>
      <c r="BI11">
        <f t="shared" si="3"/>
        <v>0</v>
      </c>
      <c r="BJ11">
        <f t="shared" si="1"/>
        <v>-1912</v>
      </c>
      <c r="BK11">
        <f t="shared" si="1"/>
        <v>-6129</v>
      </c>
      <c r="BL11">
        <f t="shared" si="1"/>
        <v>-7231</v>
      </c>
      <c r="BM11">
        <f t="shared" si="1"/>
        <v>-5558</v>
      </c>
      <c r="BN11">
        <f t="shared" si="1"/>
        <v>-2694</v>
      </c>
      <c r="BO11">
        <f t="shared" si="1"/>
        <v>-893</v>
      </c>
      <c r="BP11">
        <f t="shared" si="1"/>
        <v>-331</v>
      </c>
      <c r="BQ11">
        <f t="shared" si="1"/>
        <v>-24417</v>
      </c>
      <c r="BR11">
        <f t="shared" si="1"/>
        <v>-1912</v>
      </c>
      <c r="BS11">
        <f t="shared" si="1"/>
        <v>-6129</v>
      </c>
      <c r="BT11">
        <f t="shared" si="1"/>
        <v>-7231</v>
      </c>
      <c r="BU11">
        <f t="shared" si="1"/>
        <v>-5558</v>
      </c>
      <c r="BV11">
        <f t="shared" si="1"/>
        <v>-2694</v>
      </c>
      <c r="BW11">
        <f t="shared" si="1"/>
        <v>-893</v>
      </c>
      <c r="BX11">
        <f t="shared" si="1"/>
        <v>-331</v>
      </c>
      <c r="BY11">
        <f t="shared" si="1"/>
        <v>-24417</v>
      </c>
      <c r="BZ11">
        <f t="shared" si="1"/>
        <v>-24748</v>
      </c>
      <c r="CA11">
        <f t="shared" si="1"/>
        <v>1.9999999999999991</v>
      </c>
      <c r="CB11">
        <f t="shared" si="1"/>
        <v>7.0999999999999979</v>
      </c>
      <c r="CC11">
        <f t="shared" si="1"/>
        <v>0.5</v>
      </c>
      <c r="CD11">
        <f t="shared" si="1"/>
        <v>-8.2999999999999989</v>
      </c>
      <c r="CE11">
        <f t="shared" si="1"/>
        <v>-2.8000000000000007</v>
      </c>
      <c r="CF11">
        <f t="shared" si="1"/>
        <v>0.69999999999999973</v>
      </c>
      <c r="CG11">
        <f t="shared" si="1"/>
        <v>0.90000000000000013</v>
      </c>
      <c r="CH11">
        <f t="shared" si="1"/>
        <v>-0.90000000000000568</v>
      </c>
      <c r="CI11">
        <f t="shared" si="1"/>
        <v>-24748</v>
      </c>
    </row>
    <row r="12" spans="1:87" x14ac:dyDescent="0.45">
      <c r="A12" t="str">
        <f t="shared" si="2"/>
        <v>ALL22_Geography</v>
      </c>
      <c r="B12" t="s">
        <v>298</v>
      </c>
      <c r="C12" t="s">
        <v>362</v>
      </c>
      <c r="D12">
        <v>2</v>
      </c>
      <c r="E12">
        <v>14</v>
      </c>
      <c r="F12">
        <v>27</v>
      </c>
      <c r="G12">
        <v>25</v>
      </c>
      <c r="H12">
        <v>23</v>
      </c>
      <c r="I12">
        <v>12</v>
      </c>
      <c r="J12">
        <v>1</v>
      </c>
      <c r="K12">
        <v>1</v>
      </c>
      <c r="L12">
        <v>102</v>
      </c>
      <c r="M12">
        <v>14</v>
      </c>
      <c r="N12">
        <v>27</v>
      </c>
      <c r="O12">
        <v>25</v>
      </c>
      <c r="P12">
        <v>23</v>
      </c>
      <c r="Q12">
        <v>12</v>
      </c>
      <c r="R12" t="s">
        <v>345</v>
      </c>
      <c r="S12" t="s">
        <v>345</v>
      </c>
      <c r="T12" t="s">
        <v>345</v>
      </c>
      <c r="U12">
        <v>103</v>
      </c>
      <c r="V12">
        <v>13.6</v>
      </c>
      <c r="W12">
        <v>26.2</v>
      </c>
      <c r="X12">
        <v>24.3</v>
      </c>
      <c r="Y12">
        <v>22.3</v>
      </c>
      <c r="Z12">
        <v>11.7</v>
      </c>
      <c r="AA12" t="s">
        <v>345</v>
      </c>
      <c r="AB12" t="s">
        <v>345</v>
      </c>
      <c r="AC12" t="s">
        <v>345</v>
      </c>
      <c r="AD12">
        <v>103</v>
      </c>
      <c r="AF12" t="s">
        <v>298</v>
      </c>
      <c r="AG12" t="s">
        <v>364</v>
      </c>
      <c r="AH12">
        <v>1</v>
      </c>
      <c r="AI12">
        <v>2585</v>
      </c>
      <c r="AJ12">
        <v>7670</v>
      </c>
      <c r="AK12">
        <v>13183</v>
      </c>
      <c r="AL12">
        <v>11110</v>
      </c>
      <c r="AM12">
        <v>5366</v>
      </c>
      <c r="AN12">
        <v>1373</v>
      </c>
      <c r="AO12">
        <v>362</v>
      </c>
      <c r="AP12">
        <v>41287</v>
      </c>
      <c r="AQ12">
        <v>2585</v>
      </c>
      <c r="AR12">
        <v>7670</v>
      </c>
      <c r="AS12">
        <v>13183</v>
      </c>
      <c r="AT12">
        <v>11110</v>
      </c>
      <c r="AU12">
        <v>5366</v>
      </c>
      <c r="AV12">
        <v>1373</v>
      </c>
      <c r="AW12">
        <v>362</v>
      </c>
      <c r="AX12">
        <v>41287</v>
      </c>
      <c r="AY12">
        <v>41649</v>
      </c>
      <c r="AZ12">
        <v>6.2</v>
      </c>
      <c r="BA12">
        <v>18.399999999999999</v>
      </c>
      <c r="BB12">
        <v>31.7</v>
      </c>
      <c r="BC12">
        <v>26.7</v>
      </c>
      <c r="BD12">
        <v>12.9</v>
      </c>
      <c r="BE12">
        <v>3.3</v>
      </c>
      <c r="BF12">
        <v>0.9</v>
      </c>
      <c r="BG12">
        <v>99.1</v>
      </c>
      <c r="BH12">
        <v>41649</v>
      </c>
      <c r="BI12">
        <f t="shared" si="3"/>
        <v>1</v>
      </c>
      <c r="BJ12">
        <f t="shared" si="1"/>
        <v>-2571</v>
      </c>
      <c r="BK12">
        <f t="shared" si="1"/>
        <v>-7643</v>
      </c>
      <c r="BL12">
        <f t="shared" si="1"/>
        <v>-13158</v>
      </c>
      <c r="BM12">
        <f t="shared" si="1"/>
        <v>-11087</v>
      </c>
      <c r="BN12">
        <f t="shared" si="1"/>
        <v>-5354</v>
      </c>
      <c r="BO12">
        <f t="shared" si="1"/>
        <v>-1372</v>
      </c>
      <c r="BP12">
        <f t="shared" si="1"/>
        <v>-361</v>
      </c>
      <c r="BQ12">
        <f t="shared" si="1"/>
        <v>-41185</v>
      </c>
      <c r="BR12">
        <f t="shared" si="1"/>
        <v>-2571</v>
      </c>
      <c r="BS12">
        <f t="shared" si="1"/>
        <v>-7643</v>
      </c>
      <c r="BT12">
        <f t="shared" si="1"/>
        <v>-13158</v>
      </c>
      <c r="BU12">
        <f t="shared" si="1"/>
        <v>-11087</v>
      </c>
      <c r="BV12">
        <f t="shared" si="1"/>
        <v>-5354</v>
      </c>
      <c r="BW12" t="e">
        <f t="shared" si="1"/>
        <v>#VALUE!</v>
      </c>
      <c r="BX12" t="e">
        <f t="shared" si="1"/>
        <v>#VALUE!</v>
      </c>
      <c r="BY12" t="e">
        <f t="shared" si="1"/>
        <v>#VALUE!</v>
      </c>
      <c r="BZ12">
        <f t="shared" si="1"/>
        <v>-41546</v>
      </c>
      <c r="CA12">
        <f t="shared" si="1"/>
        <v>7.3999999999999995</v>
      </c>
      <c r="CB12">
        <f t="shared" si="1"/>
        <v>7.8000000000000007</v>
      </c>
      <c r="CC12">
        <f t="shared" si="1"/>
        <v>-7.3999999999999986</v>
      </c>
      <c r="CD12">
        <f t="shared" si="1"/>
        <v>-4.3999999999999986</v>
      </c>
      <c r="CE12">
        <f t="shared" ref="CE12:CE44" si="4">Z12-BD12</f>
        <v>-1.2000000000000011</v>
      </c>
      <c r="CF12" t="e">
        <f t="shared" ref="CF12:CF44" si="5">AA12-BE12</f>
        <v>#VALUE!</v>
      </c>
      <c r="CG12" t="e">
        <f t="shared" ref="CG12:CG44" si="6">AB12-BF12</f>
        <v>#VALUE!</v>
      </c>
      <c r="CH12" t="e">
        <f t="shared" ref="CH12:CH44" si="7">AC12-BG12</f>
        <v>#VALUE!</v>
      </c>
      <c r="CI12">
        <f t="shared" ref="CI12:CI44" si="8">AD12-BH12</f>
        <v>-41546</v>
      </c>
    </row>
    <row r="13" spans="1:87" x14ac:dyDescent="0.45">
      <c r="A13" t="str">
        <f t="shared" si="2"/>
        <v>ALL24_History</v>
      </c>
      <c r="B13" t="s">
        <v>298</v>
      </c>
      <c r="C13" t="s">
        <v>364</v>
      </c>
      <c r="D13">
        <v>1</v>
      </c>
      <c r="E13">
        <v>16</v>
      </c>
      <c r="F13">
        <v>41</v>
      </c>
      <c r="G13">
        <v>38</v>
      </c>
      <c r="H13">
        <v>31</v>
      </c>
      <c r="I13">
        <v>9</v>
      </c>
      <c r="J13">
        <v>5</v>
      </c>
      <c r="K13">
        <v>2</v>
      </c>
      <c r="L13">
        <v>140</v>
      </c>
      <c r="M13">
        <v>16</v>
      </c>
      <c r="N13">
        <v>41</v>
      </c>
      <c r="O13">
        <v>38</v>
      </c>
      <c r="P13">
        <v>31</v>
      </c>
      <c r="Q13">
        <v>9</v>
      </c>
      <c r="R13" t="s">
        <v>345</v>
      </c>
      <c r="S13" t="s">
        <v>345</v>
      </c>
      <c r="T13" t="s">
        <v>345</v>
      </c>
      <c r="U13">
        <v>142</v>
      </c>
      <c r="V13">
        <v>11.3</v>
      </c>
      <c r="W13">
        <v>28.9</v>
      </c>
      <c r="X13">
        <v>26.8</v>
      </c>
      <c r="Y13">
        <v>21.8</v>
      </c>
      <c r="Z13">
        <v>6.3</v>
      </c>
      <c r="AA13" t="s">
        <v>345</v>
      </c>
      <c r="AB13" t="s">
        <v>345</v>
      </c>
      <c r="AC13" t="s">
        <v>345</v>
      </c>
      <c r="AD13">
        <v>142</v>
      </c>
      <c r="AF13" t="s">
        <v>298</v>
      </c>
      <c r="AG13" t="s">
        <v>366</v>
      </c>
      <c r="AH13">
        <v>1</v>
      </c>
      <c r="AI13">
        <v>2474</v>
      </c>
      <c r="AJ13">
        <v>7139</v>
      </c>
      <c r="AK13">
        <v>14008</v>
      </c>
      <c r="AL13">
        <v>13938</v>
      </c>
      <c r="AM13">
        <v>8382</v>
      </c>
      <c r="AN13">
        <v>3264</v>
      </c>
      <c r="AO13">
        <v>1326</v>
      </c>
      <c r="AP13">
        <v>49205</v>
      </c>
      <c r="AQ13">
        <v>2474</v>
      </c>
      <c r="AR13">
        <v>7139</v>
      </c>
      <c r="AS13">
        <v>14008</v>
      </c>
      <c r="AT13">
        <v>13938</v>
      </c>
      <c r="AU13">
        <v>8382</v>
      </c>
      <c r="AV13">
        <v>3264</v>
      </c>
      <c r="AW13">
        <v>1326</v>
      </c>
      <c r="AX13">
        <v>49205</v>
      </c>
      <c r="AY13">
        <v>50531</v>
      </c>
      <c r="AZ13">
        <v>4.9000000000000004</v>
      </c>
      <c r="BA13">
        <v>14.1</v>
      </c>
      <c r="BB13">
        <v>27.7</v>
      </c>
      <c r="BC13">
        <v>27.6</v>
      </c>
      <c r="BD13">
        <v>16.600000000000001</v>
      </c>
      <c r="BE13">
        <v>6.5</v>
      </c>
      <c r="BF13">
        <v>2.6</v>
      </c>
      <c r="BG13">
        <v>97.4</v>
      </c>
      <c r="BH13">
        <v>50531</v>
      </c>
      <c r="BI13">
        <f t="shared" si="3"/>
        <v>0</v>
      </c>
      <c r="BJ13">
        <f t="shared" ref="BJ13:BJ44" si="9">E13-AI13</f>
        <v>-2458</v>
      </c>
      <c r="BK13">
        <f t="shared" ref="BK13:BK44" si="10">F13-AJ13</f>
        <v>-7098</v>
      </c>
      <c r="BL13">
        <f t="shared" ref="BL13:BL44" si="11">G13-AK13</f>
        <v>-13970</v>
      </c>
      <c r="BM13">
        <f t="shared" ref="BM13:BM44" si="12">H13-AL13</f>
        <v>-13907</v>
      </c>
      <c r="BN13">
        <f t="shared" ref="BN13:BN44" si="13">I13-AM13</f>
        <v>-8373</v>
      </c>
      <c r="BO13">
        <f t="shared" ref="BO13:BO44" si="14">J13-AN13</f>
        <v>-3259</v>
      </c>
      <c r="BP13">
        <f t="shared" ref="BP13:BP44" si="15">K13-AO13</f>
        <v>-1324</v>
      </c>
      <c r="BQ13">
        <f t="shared" ref="BQ13:BQ44" si="16">L13-AP13</f>
        <v>-49065</v>
      </c>
      <c r="BR13">
        <f t="shared" ref="BR13:BR44" si="17">M13-AQ13</f>
        <v>-2458</v>
      </c>
      <c r="BS13">
        <f t="shared" ref="BS13:BS44" si="18">N13-AR13</f>
        <v>-7098</v>
      </c>
      <c r="BT13">
        <f t="shared" ref="BT13:BT44" si="19">O13-AS13</f>
        <v>-13970</v>
      </c>
      <c r="BU13">
        <f t="shared" ref="BU13:BU44" si="20">P13-AT13</f>
        <v>-13907</v>
      </c>
      <c r="BV13">
        <f t="shared" ref="BV13:BV44" si="21">Q13-AU13</f>
        <v>-8373</v>
      </c>
      <c r="BW13" t="e">
        <f t="shared" ref="BW13:BW44" si="22">R13-AV13</f>
        <v>#VALUE!</v>
      </c>
      <c r="BX13" t="e">
        <f t="shared" ref="BX13:BX44" si="23">S13-AW13</f>
        <v>#VALUE!</v>
      </c>
      <c r="BY13" t="e">
        <f t="shared" ref="BY13:BY44" si="24">T13-AX13</f>
        <v>#VALUE!</v>
      </c>
      <c r="BZ13">
        <f t="shared" ref="BZ13:BZ44" si="25">U13-AY13</f>
        <v>-50389</v>
      </c>
      <c r="CA13">
        <f t="shared" ref="CA13:CA44" si="26">V13-AZ13</f>
        <v>6.4</v>
      </c>
      <c r="CB13">
        <f t="shared" ref="CB13:CB44" si="27">W13-BA13</f>
        <v>14.799999999999999</v>
      </c>
      <c r="CC13">
        <f t="shared" ref="CC13:CC44" si="28">X13-BB13</f>
        <v>-0.89999999999999858</v>
      </c>
      <c r="CD13">
        <f t="shared" ref="CD13:CD44" si="29">Y13-BC13</f>
        <v>-5.8000000000000007</v>
      </c>
      <c r="CE13">
        <f t="shared" si="4"/>
        <v>-10.3</v>
      </c>
      <c r="CF13" t="e">
        <f t="shared" si="5"/>
        <v>#VALUE!</v>
      </c>
      <c r="CG13" t="e">
        <f t="shared" si="6"/>
        <v>#VALUE!</v>
      </c>
      <c r="CH13" t="e">
        <f t="shared" si="7"/>
        <v>#VALUE!</v>
      </c>
      <c r="CI13">
        <f t="shared" si="8"/>
        <v>-50389</v>
      </c>
    </row>
    <row r="14" spans="1:87" x14ac:dyDescent="0.45">
      <c r="A14" t="str">
        <f t="shared" si="2"/>
        <v>ALL26_Psychology</v>
      </c>
      <c r="B14" t="s">
        <v>298</v>
      </c>
      <c r="C14" t="s">
        <v>366</v>
      </c>
      <c r="D14">
        <v>1</v>
      </c>
      <c r="E14">
        <v>12</v>
      </c>
      <c r="F14">
        <v>25</v>
      </c>
      <c r="G14">
        <v>31</v>
      </c>
      <c r="H14">
        <v>17</v>
      </c>
      <c r="I14">
        <v>12</v>
      </c>
      <c r="J14">
        <v>9</v>
      </c>
      <c r="K14">
        <v>6</v>
      </c>
      <c r="L14">
        <v>106</v>
      </c>
      <c r="M14">
        <v>12</v>
      </c>
      <c r="N14">
        <v>25</v>
      </c>
      <c r="O14">
        <v>31</v>
      </c>
      <c r="P14">
        <v>17</v>
      </c>
      <c r="Q14">
        <v>12</v>
      </c>
      <c r="R14">
        <v>9</v>
      </c>
      <c r="S14">
        <v>6</v>
      </c>
      <c r="T14">
        <v>106</v>
      </c>
      <c r="U14">
        <v>112</v>
      </c>
      <c r="V14">
        <v>10.7</v>
      </c>
      <c r="W14">
        <v>22.3</v>
      </c>
      <c r="X14">
        <v>27.7</v>
      </c>
      <c r="Y14">
        <v>15.2</v>
      </c>
      <c r="Z14">
        <v>10.7</v>
      </c>
      <c r="AA14">
        <v>8</v>
      </c>
      <c r="AB14">
        <v>5.4</v>
      </c>
      <c r="AC14">
        <v>94.6</v>
      </c>
      <c r="AD14">
        <v>112</v>
      </c>
      <c r="AF14" t="s">
        <v>298</v>
      </c>
      <c r="AG14" t="s">
        <v>367</v>
      </c>
      <c r="AH14">
        <v>1</v>
      </c>
      <c r="AI14">
        <v>1446</v>
      </c>
      <c r="AJ14">
        <v>4191</v>
      </c>
      <c r="AK14">
        <v>8884</v>
      </c>
      <c r="AL14">
        <v>8003</v>
      </c>
      <c r="AM14">
        <v>4256</v>
      </c>
      <c r="AN14">
        <v>1502</v>
      </c>
      <c r="AO14">
        <v>524</v>
      </c>
      <c r="AP14">
        <v>28282</v>
      </c>
      <c r="AQ14">
        <v>1446</v>
      </c>
      <c r="AR14">
        <v>4191</v>
      </c>
      <c r="AS14">
        <v>8884</v>
      </c>
      <c r="AT14">
        <v>8003</v>
      </c>
      <c r="AU14">
        <v>4256</v>
      </c>
      <c r="AV14">
        <v>1502</v>
      </c>
      <c r="AW14">
        <v>524</v>
      </c>
      <c r="AX14">
        <v>28282</v>
      </c>
      <c r="AY14">
        <v>28806</v>
      </c>
      <c r="AZ14">
        <v>5</v>
      </c>
      <c r="BA14">
        <v>14.5</v>
      </c>
      <c r="BB14">
        <v>30.8</v>
      </c>
      <c r="BC14">
        <v>27.8</v>
      </c>
      <c r="BD14">
        <v>14.8</v>
      </c>
      <c r="BE14">
        <v>5.2</v>
      </c>
      <c r="BF14">
        <v>1.8</v>
      </c>
      <c r="BG14">
        <v>98.2</v>
      </c>
      <c r="BH14">
        <v>28806</v>
      </c>
      <c r="BI14">
        <f t="shared" si="3"/>
        <v>0</v>
      </c>
      <c r="BJ14">
        <f t="shared" si="9"/>
        <v>-1434</v>
      </c>
      <c r="BK14">
        <f t="shared" si="10"/>
        <v>-4166</v>
      </c>
      <c r="BL14">
        <f t="shared" si="11"/>
        <v>-8853</v>
      </c>
      <c r="BM14">
        <f t="shared" si="12"/>
        <v>-7986</v>
      </c>
      <c r="BN14">
        <f t="shared" si="13"/>
        <v>-4244</v>
      </c>
      <c r="BO14">
        <f t="shared" si="14"/>
        <v>-1493</v>
      </c>
      <c r="BP14">
        <f t="shared" si="15"/>
        <v>-518</v>
      </c>
      <c r="BQ14">
        <f t="shared" si="16"/>
        <v>-28176</v>
      </c>
      <c r="BR14">
        <f t="shared" si="17"/>
        <v>-1434</v>
      </c>
      <c r="BS14">
        <f t="shared" si="18"/>
        <v>-4166</v>
      </c>
      <c r="BT14">
        <f t="shared" si="19"/>
        <v>-8853</v>
      </c>
      <c r="BU14">
        <f t="shared" si="20"/>
        <v>-7986</v>
      </c>
      <c r="BV14">
        <f t="shared" si="21"/>
        <v>-4244</v>
      </c>
      <c r="BW14">
        <f t="shared" si="22"/>
        <v>-1493</v>
      </c>
      <c r="BX14">
        <f t="shared" si="23"/>
        <v>-518</v>
      </c>
      <c r="BY14">
        <f t="shared" si="24"/>
        <v>-28176</v>
      </c>
      <c r="BZ14">
        <f t="shared" si="25"/>
        <v>-28694</v>
      </c>
      <c r="CA14">
        <f t="shared" si="26"/>
        <v>5.6999999999999993</v>
      </c>
      <c r="CB14">
        <f t="shared" si="27"/>
        <v>7.8000000000000007</v>
      </c>
      <c r="CC14">
        <f t="shared" si="28"/>
        <v>-3.1000000000000014</v>
      </c>
      <c r="CD14">
        <f t="shared" si="29"/>
        <v>-12.600000000000001</v>
      </c>
      <c r="CE14">
        <f t="shared" si="4"/>
        <v>-4.1000000000000014</v>
      </c>
      <c r="CF14">
        <f t="shared" si="5"/>
        <v>2.8</v>
      </c>
      <c r="CG14">
        <f t="shared" si="6"/>
        <v>3.6000000000000005</v>
      </c>
      <c r="CH14">
        <f t="shared" si="7"/>
        <v>-3.6000000000000085</v>
      </c>
      <c r="CI14">
        <f t="shared" si="8"/>
        <v>-28694</v>
      </c>
    </row>
    <row r="15" spans="1:87" x14ac:dyDescent="0.45">
      <c r="A15" t="str">
        <f t="shared" si="2"/>
        <v>ALL27_Sociology</v>
      </c>
      <c r="B15" t="s">
        <v>298</v>
      </c>
      <c r="C15" t="s">
        <v>367</v>
      </c>
      <c r="D15">
        <v>1</v>
      </c>
      <c r="E15">
        <v>3</v>
      </c>
      <c r="F15">
        <v>8</v>
      </c>
      <c r="G15">
        <v>14</v>
      </c>
      <c r="H15">
        <v>9</v>
      </c>
      <c r="I15">
        <v>4</v>
      </c>
      <c r="J15">
        <v>5</v>
      </c>
      <c r="K15">
        <v>1</v>
      </c>
      <c r="L15">
        <v>43</v>
      </c>
      <c r="M15" t="s">
        <v>345</v>
      </c>
      <c r="N15">
        <v>8</v>
      </c>
      <c r="O15">
        <v>14</v>
      </c>
      <c r="P15">
        <v>9</v>
      </c>
      <c r="Q15">
        <v>4</v>
      </c>
      <c r="R15">
        <v>5</v>
      </c>
      <c r="S15" t="s">
        <v>345</v>
      </c>
      <c r="T15" t="s">
        <v>345</v>
      </c>
      <c r="U15">
        <v>44</v>
      </c>
      <c r="V15" t="s">
        <v>345</v>
      </c>
      <c r="W15">
        <v>18.2</v>
      </c>
      <c r="X15">
        <v>31.8</v>
      </c>
      <c r="Y15">
        <v>20.5</v>
      </c>
      <c r="Z15">
        <v>9.1</v>
      </c>
      <c r="AA15">
        <v>11.4</v>
      </c>
      <c r="AB15" t="s">
        <v>345</v>
      </c>
      <c r="AC15" t="s">
        <v>345</v>
      </c>
      <c r="AD15">
        <v>44</v>
      </c>
      <c r="AF15" t="s">
        <v>298</v>
      </c>
      <c r="AG15" t="s">
        <v>369</v>
      </c>
      <c r="AH15">
        <v>1</v>
      </c>
      <c r="AI15">
        <v>4601</v>
      </c>
      <c r="AJ15">
        <v>5613</v>
      </c>
      <c r="AK15">
        <v>11347</v>
      </c>
      <c r="AL15">
        <v>8958</v>
      </c>
      <c r="AM15">
        <v>4414</v>
      </c>
      <c r="AN15">
        <v>1518</v>
      </c>
      <c r="AO15">
        <v>484</v>
      </c>
      <c r="AP15">
        <v>36451</v>
      </c>
      <c r="AQ15">
        <v>4601</v>
      </c>
      <c r="AR15">
        <v>5613</v>
      </c>
      <c r="AS15">
        <v>11347</v>
      </c>
      <c r="AT15">
        <v>8958</v>
      </c>
      <c r="AU15">
        <v>4414</v>
      </c>
      <c r="AV15">
        <v>1518</v>
      </c>
      <c r="AW15">
        <v>484</v>
      </c>
      <c r="AX15">
        <v>36451</v>
      </c>
      <c r="AY15">
        <v>36935</v>
      </c>
      <c r="AZ15">
        <v>12.5</v>
      </c>
      <c r="BA15">
        <v>15.2</v>
      </c>
      <c r="BB15">
        <v>30.7</v>
      </c>
      <c r="BC15">
        <v>24.3</v>
      </c>
      <c r="BD15">
        <v>12</v>
      </c>
      <c r="BE15">
        <v>4.0999999999999996</v>
      </c>
      <c r="BF15">
        <v>1.3</v>
      </c>
      <c r="BG15">
        <v>98.7</v>
      </c>
      <c r="BH15">
        <v>36935</v>
      </c>
      <c r="BI15">
        <f t="shared" si="3"/>
        <v>0</v>
      </c>
      <c r="BJ15">
        <f t="shared" si="9"/>
        <v>-4598</v>
      </c>
      <c r="BK15">
        <f t="shared" si="10"/>
        <v>-5605</v>
      </c>
      <c r="BL15">
        <f t="shared" si="11"/>
        <v>-11333</v>
      </c>
      <c r="BM15">
        <f t="shared" si="12"/>
        <v>-8949</v>
      </c>
      <c r="BN15">
        <f t="shared" si="13"/>
        <v>-4410</v>
      </c>
      <c r="BO15">
        <f t="shared" si="14"/>
        <v>-1513</v>
      </c>
      <c r="BP15">
        <f t="shared" si="15"/>
        <v>-483</v>
      </c>
      <c r="BQ15">
        <f t="shared" si="16"/>
        <v>-36408</v>
      </c>
      <c r="BR15" t="e">
        <f t="shared" si="17"/>
        <v>#VALUE!</v>
      </c>
      <c r="BS15">
        <f t="shared" si="18"/>
        <v>-5605</v>
      </c>
      <c r="BT15">
        <f t="shared" si="19"/>
        <v>-11333</v>
      </c>
      <c r="BU15">
        <f t="shared" si="20"/>
        <v>-8949</v>
      </c>
      <c r="BV15">
        <f t="shared" si="21"/>
        <v>-4410</v>
      </c>
      <c r="BW15">
        <f t="shared" si="22"/>
        <v>-1513</v>
      </c>
      <c r="BX15" t="e">
        <f t="shared" si="23"/>
        <v>#VALUE!</v>
      </c>
      <c r="BY15" t="e">
        <f t="shared" si="24"/>
        <v>#VALUE!</v>
      </c>
      <c r="BZ15">
        <f t="shared" si="25"/>
        <v>-36891</v>
      </c>
      <c r="CA15" t="e">
        <f t="shared" si="26"/>
        <v>#VALUE!</v>
      </c>
      <c r="CB15">
        <f t="shared" si="27"/>
        <v>3</v>
      </c>
      <c r="CC15">
        <f t="shared" si="28"/>
        <v>1.1000000000000014</v>
      </c>
      <c r="CD15">
        <f t="shared" si="29"/>
        <v>-3.8000000000000007</v>
      </c>
      <c r="CE15">
        <f t="shared" si="4"/>
        <v>-2.9000000000000004</v>
      </c>
      <c r="CF15">
        <f t="shared" si="5"/>
        <v>7.3000000000000007</v>
      </c>
      <c r="CG15" t="e">
        <f t="shared" si="6"/>
        <v>#VALUE!</v>
      </c>
      <c r="CH15" t="e">
        <f t="shared" si="7"/>
        <v>#VALUE!</v>
      </c>
      <c r="CI15">
        <f t="shared" si="8"/>
        <v>-36891</v>
      </c>
    </row>
    <row r="16" spans="1:87" x14ac:dyDescent="0.45">
      <c r="A16" t="str">
        <f t="shared" si="2"/>
        <v>ALL29_Art&amp;Design</v>
      </c>
      <c r="B16" t="s">
        <v>298</v>
      </c>
      <c r="C16" t="s">
        <v>369</v>
      </c>
      <c r="D16">
        <v>1</v>
      </c>
      <c r="E16">
        <v>36</v>
      </c>
      <c r="F16">
        <v>32</v>
      </c>
      <c r="G16">
        <v>55</v>
      </c>
      <c r="H16">
        <v>46</v>
      </c>
      <c r="I16">
        <v>16</v>
      </c>
      <c r="J16">
        <v>3</v>
      </c>
      <c r="K16">
        <v>2</v>
      </c>
      <c r="L16">
        <v>188</v>
      </c>
      <c r="M16">
        <v>36</v>
      </c>
      <c r="N16">
        <v>32</v>
      </c>
      <c r="O16">
        <v>55</v>
      </c>
      <c r="P16">
        <v>46</v>
      </c>
      <c r="Q16">
        <v>16</v>
      </c>
      <c r="R16" t="s">
        <v>345</v>
      </c>
      <c r="S16" t="s">
        <v>345</v>
      </c>
      <c r="T16" t="s">
        <v>345</v>
      </c>
      <c r="U16">
        <v>190</v>
      </c>
      <c r="V16">
        <v>18.899999999999999</v>
      </c>
      <c r="W16">
        <v>16.8</v>
      </c>
      <c r="X16">
        <v>28.9</v>
      </c>
      <c r="Y16">
        <v>24.2</v>
      </c>
      <c r="Z16">
        <v>8.4</v>
      </c>
      <c r="AA16" t="s">
        <v>345</v>
      </c>
      <c r="AB16" t="s">
        <v>345</v>
      </c>
      <c r="AC16" t="s">
        <v>345</v>
      </c>
      <c r="AD16">
        <v>190</v>
      </c>
      <c r="AF16" t="s">
        <v>298</v>
      </c>
      <c r="AG16" t="s">
        <v>459</v>
      </c>
      <c r="AH16">
        <v>1</v>
      </c>
      <c r="AI16">
        <v>28985</v>
      </c>
      <c r="AJ16">
        <v>68432</v>
      </c>
      <c r="AK16">
        <v>107853</v>
      </c>
      <c r="AL16">
        <v>100585</v>
      </c>
      <c r="AM16">
        <v>60139</v>
      </c>
      <c r="AN16">
        <v>22917</v>
      </c>
      <c r="AO16">
        <v>7979</v>
      </c>
      <c r="AP16">
        <v>388911</v>
      </c>
      <c r="AQ16">
        <v>28985</v>
      </c>
      <c r="AR16">
        <v>68432</v>
      </c>
      <c r="AS16">
        <v>107853</v>
      </c>
      <c r="AT16">
        <v>100585</v>
      </c>
      <c r="AU16">
        <v>60139</v>
      </c>
      <c r="AV16">
        <v>22917</v>
      </c>
      <c r="AW16">
        <v>7979</v>
      </c>
      <c r="AX16">
        <v>388911</v>
      </c>
      <c r="AY16">
        <v>396890</v>
      </c>
      <c r="AZ16">
        <v>7.3</v>
      </c>
      <c r="BA16">
        <v>17.2</v>
      </c>
      <c r="BB16">
        <v>27.2</v>
      </c>
      <c r="BC16">
        <v>25.3</v>
      </c>
      <c r="BD16">
        <v>15.2</v>
      </c>
      <c r="BE16">
        <v>5.8</v>
      </c>
      <c r="BF16">
        <v>2</v>
      </c>
      <c r="BG16">
        <v>98</v>
      </c>
      <c r="BH16">
        <v>396890</v>
      </c>
      <c r="BI16">
        <f t="shared" si="3"/>
        <v>0</v>
      </c>
      <c r="BJ16">
        <f t="shared" si="9"/>
        <v>-28949</v>
      </c>
      <c r="BK16">
        <f t="shared" si="10"/>
        <v>-68400</v>
      </c>
      <c r="BL16">
        <f t="shared" si="11"/>
        <v>-107798</v>
      </c>
      <c r="BM16">
        <f t="shared" si="12"/>
        <v>-100539</v>
      </c>
      <c r="BN16">
        <f t="shared" si="13"/>
        <v>-60123</v>
      </c>
      <c r="BO16">
        <f t="shared" si="14"/>
        <v>-22914</v>
      </c>
      <c r="BP16">
        <f t="shared" si="15"/>
        <v>-7977</v>
      </c>
      <c r="BQ16">
        <f t="shared" si="16"/>
        <v>-388723</v>
      </c>
      <c r="BR16">
        <f t="shared" si="17"/>
        <v>-28949</v>
      </c>
      <c r="BS16">
        <f t="shared" si="18"/>
        <v>-68400</v>
      </c>
      <c r="BT16">
        <f t="shared" si="19"/>
        <v>-107798</v>
      </c>
      <c r="BU16">
        <f t="shared" si="20"/>
        <v>-100539</v>
      </c>
      <c r="BV16">
        <f t="shared" si="21"/>
        <v>-60123</v>
      </c>
      <c r="BW16" t="e">
        <f t="shared" si="22"/>
        <v>#VALUE!</v>
      </c>
      <c r="BX16" t="e">
        <f t="shared" si="23"/>
        <v>#VALUE!</v>
      </c>
      <c r="BY16" t="e">
        <f t="shared" si="24"/>
        <v>#VALUE!</v>
      </c>
      <c r="BZ16">
        <f t="shared" si="25"/>
        <v>-396700</v>
      </c>
      <c r="CA16">
        <f t="shared" si="26"/>
        <v>11.599999999999998</v>
      </c>
      <c r="CB16">
        <f t="shared" si="27"/>
        <v>-0.39999999999999858</v>
      </c>
      <c r="CC16">
        <f t="shared" si="28"/>
        <v>1.6999999999999993</v>
      </c>
      <c r="CD16">
        <f t="shared" si="29"/>
        <v>-1.1000000000000014</v>
      </c>
      <c r="CE16">
        <f t="shared" si="4"/>
        <v>-6.7999999999999989</v>
      </c>
      <c r="CF16" t="e">
        <f t="shared" si="5"/>
        <v>#VALUE!</v>
      </c>
      <c r="CG16" t="e">
        <f t="shared" si="6"/>
        <v>#VALUE!</v>
      </c>
      <c r="CH16" t="e">
        <f t="shared" si="7"/>
        <v>#VALUE!</v>
      </c>
      <c r="CI16">
        <f t="shared" si="8"/>
        <v>-396700</v>
      </c>
    </row>
    <row r="17" spans="1:87" x14ac:dyDescent="0.45">
      <c r="A17" t="str">
        <f t="shared" si="2"/>
        <v>ALL30_Drama</v>
      </c>
      <c r="B17" t="s">
        <v>298</v>
      </c>
      <c r="C17" t="s">
        <v>370</v>
      </c>
      <c r="D17">
        <v>2</v>
      </c>
      <c r="E17">
        <v>0</v>
      </c>
      <c r="F17">
        <v>6</v>
      </c>
      <c r="G17">
        <v>16</v>
      </c>
      <c r="H17">
        <v>13</v>
      </c>
      <c r="I17">
        <v>3</v>
      </c>
      <c r="J17">
        <v>0</v>
      </c>
      <c r="K17">
        <v>0</v>
      </c>
      <c r="L17">
        <v>38</v>
      </c>
      <c r="M17" t="s">
        <v>349</v>
      </c>
      <c r="N17">
        <v>6</v>
      </c>
      <c r="O17">
        <v>16</v>
      </c>
      <c r="P17">
        <v>13</v>
      </c>
      <c r="Q17">
        <v>3</v>
      </c>
      <c r="R17" t="s">
        <v>349</v>
      </c>
      <c r="S17" t="s">
        <v>349</v>
      </c>
      <c r="T17">
        <v>38</v>
      </c>
      <c r="U17">
        <v>38</v>
      </c>
      <c r="V17">
        <v>0</v>
      </c>
      <c r="W17">
        <v>15.8</v>
      </c>
      <c r="X17">
        <v>42.1</v>
      </c>
      <c r="Y17">
        <v>34.200000000000003</v>
      </c>
      <c r="Z17">
        <v>7.9</v>
      </c>
      <c r="AA17">
        <v>0</v>
      </c>
      <c r="AB17">
        <v>0</v>
      </c>
      <c r="AC17">
        <v>100</v>
      </c>
      <c r="AD17">
        <v>38</v>
      </c>
      <c r="AF17" t="s">
        <v>310</v>
      </c>
      <c r="AG17" t="s">
        <v>338</v>
      </c>
      <c r="AH17">
        <v>1</v>
      </c>
      <c r="AI17">
        <v>2619</v>
      </c>
      <c r="AJ17">
        <v>5783</v>
      </c>
      <c r="AK17">
        <v>6645</v>
      </c>
      <c r="AL17">
        <v>6440</v>
      </c>
      <c r="AM17">
        <v>5104</v>
      </c>
      <c r="AN17">
        <v>2464</v>
      </c>
      <c r="AO17">
        <v>864</v>
      </c>
      <c r="AP17">
        <v>29055</v>
      </c>
      <c r="AQ17">
        <v>2619</v>
      </c>
      <c r="AR17">
        <v>5783</v>
      </c>
      <c r="AS17">
        <v>6645</v>
      </c>
      <c r="AT17">
        <v>6440</v>
      </c>
      <c r="AU17">
        <v>5104</v>
      </c>
      <c r="AV17">
        <v>2464</v>
      </c>
      <c r="AW17">
        <v>864</v>
      </c>
      <c r="AX17">
        <v>29055</v>
      </c>
      <c r="AY17">
        <v>29919</v>
      </c>
      <c r="AZ17">
        <v>8.8000000000000007</v>
      </c>
      <c r="BA17">
        <v>19.3</v>
      </c>
      <c r="BB17">
        <v>22.2</v>
      </c>
      <c r="BC17">
        <v>21.5</v>
      </c>
      <c r="BD17">
        <v>17.100000000000001</v>
      </c>
      <c r="BE17">
        <v>8.1999999999999993</v>
      </c>
      <c r="BF17">
        <v>2.9</v>
      </c>
      <c r="BG17">
        <v>97.1</v>
      </c>
      <c r="BH17">
        <v>29919</v>
      </c>
      <c r="BI17">
        <f t="shared" si="3"/>
        <v>1</v>
      </c>
      <c r="BJ17">
        <f t="shared" si="9"/>
        <v>-2619</v>
      </c>
      <c r="BK17">
        <f t="shared" si="10"/>
        <v>-5777</v>
      </c>
      <c r="BL17">
        <f t="shared" si="11"/>
        <v>-6629</v>
      </c>
      <c r="BM17">
        <f t="shared" si="12"/>
        <v>-6427</v>
      </c>
      <c r="BN17">
        <f t="shared" si="13"/>
        <v>-5101</v>
      </c>
      <c r="BO17">
        <f t="shared" si="14"/>
        <v>-2464</v>
      </c>
      <c r="BP17">
        <f t="shared" si="15"/>
        <v>-864</v>
      </c>
      <c r="BQ17">
        <f t="shared" si="16"/>
        <v>-29017</v>
      </c>
      <c r="BR17" t="e">
        <f t="shared" si="17"/>
        <v>#VALUE!</v>
      </c>
      <c r="BS17">
        <f t="shared" si="18"/>
        <v>-5777</v>
      </c>
      <c r="BT17">
        <f t="shared" si="19"/>
        <v>-6629</v>
      </c>
      <c r="BU17">
        <f t="shared" si="20"/>
        <v>-6427</v>
      </c>
      <c r="BV17">
        <f t="shared" si="21"/>
        <v>-5101</v>
      </c>
      <c r="BW17" t="e">
        <f t="shared" si="22"/>
        <v>#VALUE!</v>
      </c>
      <c r="BX17" t="e">
        <f t="shared" si="23"/>
        <v>#VALUE!</v>
      </c>
      <c r="BY17">
        <f t="shared" si="24"/>
        <v>-29017</v>
      </c>
      <c r="BZ17">
        <f t="shared" si="25"/>
        <v>-29881</v>
      </c>
      <c r="CA17">
        <f t="shared" si="26"/>
        <v>-8.8000000000000007</v>
      </c>
      <c r="CB17">
        <f t="shared" si="27"/>
        <v>-3.5</v>
      </c>
      <c r="CC17">
        <f t="shared" si="28"/>
        <v>19.900000000000002</v>
      </c>
      <c r="CD17">
        <f t="shared" si="29"/>
        <v>12.700000000000003</v>
      </c>
      <c r="CE17">
        <f t="shared" si="4"/>
        <v>-9.2000000000000011</v>
      </c>
      <c r="CF17">
        <f t="shared" si="5"/>
        <v>-8.1999999999999993</v>
      </c>
      <c r="CG17">
        <f t="shared" si="6"/>
        <v>-2.9</v>
      </c>
      <c r="CH17">
        <f t="shared" si="7"/>
        <v>2.9000000000000057</v>
      </c>
      <c r="CI17">
        <f t="shared" si="8"/>
        <v>-29881</v>
      </c>
    </row>
    <row r="18" spans="1:87" x14ac:dyDescent="0.45">
      <c r="A18" t="str">
        <f t="shared" si="2"/>
        <v>ALL33_French</v>
      </c>
      <c r="B18" t="s">
        <v>298</v>
      </c>
      <c r="C18" t="s">
        <v>373</v>
      </c>
      <c r="D18">
        <v>2</v>
      </c>
      <c r="E18">
        <v>48</v>
      </c>
      <c r="F18">
        <v>109</v>
      </c>
      <c r="G18">
        <v>51</v>
      </c>
      <c r="H18">
        <v>22</v>
      </c>
      <c r="I18">
        <v>9</v>
      </c>
      <c r="J18">
        <v>4</v>
      </c>
      <c r="K18">
        <v>0</v>
      </c>
      <c r="L18">
        <v>243</v>
      </c>
      <c r="M18">
        <v>48</v>
      </c>
      <c r="N18">
        <v>109</v>
      </c>
      <c r="O18">
        <v>51</v>
      </c>
      <c r="P18">
        <v>22</v>
      </c>
      <c r="Q18">
        <v>9</v>
      </c>
      <c r="R18">
        <v>4</v>
      </c>
      <c r="S18" t="s">
        <v>349</v>
      </c>
      <c r="T18">
        <v>243</v>
      </c>
      <c r="U18">
        <v>243</v>
      </c>
      <c r="V18">
        <v>19.8</v>
      </c>
      <c r="W18">
        <v>44.9</v>
      </c>
      <c r="X18">
        <v>21</v>
      </c>
      <c r="Y18">
        <v>9.1</v>
      </c>
      <c r="Z18">
        <v>3.7</v>
      </c>
      <c r="AA18">
        <v>1.6</v>
      </c>
      <c r="AB18">
        <v>0</v>
      </c>
      <c r="AC18">
        <v>100</v>
      </c>
      <c r="AD18">
        <v>243</v>
      </c>
      <c r="AF18" t="s">
        <v>310</v>
      </c>
      <c r="AG18" t="s">
        <v>339</v>
      </c>
      <c r="AH18">
        <v>1</v>
      </c>
      <c r="AI18">
        <v>1597</v>
      </c>
      <c r="AJ18">
        <v>4879</v>
      </c>
      <c r="AK18">
        <v>5183</v>
      </c>
      <c r="AL18">
        <v>4140</v>
      </c>
      <c r="AM18">
        <v>2911</v>
      </c>
      <c r="AN18">
        <v>1430</v>
      </c>
      <c r="AO18">
        <v>533</v>
      </c>
      <c r="AP18">
        <v>20140</v>
      </c>
      <c r="AQ18">
        <v>1597</v>
      </c>
      <c r="AR18">
        <v>4879</v>
      </c>
      <c r="AS18">
        <v>5183</v>
      </c>
      <c r="AT18">
        <v>4140</v>
      </c>
      <c r="AU18">
        <v>2911</v>
      </c>
      <c r="AV18">
        <v>1430</v>
      </c>
      <c r="AW18">
        <v>533</v>
      </c>
      <c r="AX18">
        <v>20140</v>
      </c>
      <c r="AY18">
        <v>20673</v>
      </c>
      <c r="AZ18">
        <v>7.7</v>
      </c>
      <c r="BA18">
        <v>23.6</v>
      </c>
      <c r="BB18">
        <v>25.1</v>
      </c>
      <c r="BC18">
        <v>20</v>
      </c>
      <c r="BD18">
        <v>14.1</v>
      </c>
      <c r="BE18">
        <v>6.9</v>
      </c>
      <c r="BF18">
        <v>2.6</v>
      </c>
      <c r="BG18">
        <v>97.4</v>
      </c>
      <c r="BH18">
        <v>20673</v>
      </c>
      <c r="BI18">
        <f t="shared" si="3"/>
        <v>1</v>
      </c>
      <c r="BJ18">
        <f t="shared" si="9"/>
        <v>-1549</v>
      </c>
      <c r="BK18">
        <f t="shared" si="10"/>
        <v>-4770</v>
      </c>
      <c r="BL18">
        <f t="shared" si="11"/>
        <v>-5132</v>
      </c>
      <c r="BM18">
        <f t="shared" si="12"/>
        <v>-4118</v>
      </c>
      <c r="BN18">
        <f t="shared" si="13"/>
        <v>-2902</v>
      </c>
      <c r="BO18">
        <f t="shared" si="14"/>
        <v>-1426</v>
      </c>
      <c r="BP18">
        <f t="shared" si="15"/>
        <v>-533</v>
      </c>
      <c r="BQ18">
        <f t="shared" si="16"/>
        <v>-19897</v>
      </c>
      <c r="BR18">
        <f t="shared" si="17"/>
        <v>-1549</v>
      </c>
      <c r="BS18">
        <f t="shared" si="18"/>
        <v>-4770</v>
      </c>
      <c r="BT18">
        <f t="shared" si="19"/>
        <v>-5132</v>
      </c>
      <c r="BU18">
        <f t="shared" si="20"/>
        <v>-4118</v>
      </c>
      <c r="BV18">
        <f t="shared" si="21"/>
        <v>-2902</v>
      </c>
      <c r="BW18">
        <f t="shared" si="22"/>
        <v>-1426</v>
      </c>
      <c r="BX18" t="e">
        <f t="shared" si="23"/>
        <v>#VALUE!</v>
      </c>
      <c r="BY18">
        <f t="shared" si="24"/>
        <v>-19897</v>
      </c>
      <c r="BZ18">
        <f t="shared" si="25"/>
        <v>-20430</v>
      </c>
      <c r="CA18">
        <f t="shared" si="26"/>
        <v>12.100000000000001</v>
      </c>
      <c r="CB18">
        <f t="shared" si="27"/>
        <v>21.299999999999997</v>
      </c>
      <c r="CC18">
        <f t="shared" si="28"/>
        <v>-4.1000000000000014</v>
      </c>
      <c r="CD18">
        <f t="shared" si="29"/>
        <v>-10.9</v>
      </c>
      <c r="CE18">
        <f t="shared" si="4"/>
        <v>-10.399999999999999</v>
      </c>
      <c r="CF18">
        <f t="shared" si="5"/>
        <v>-5.3000000000000007</v>
      </c>
      <c r="CG18">
        <f t="shared" si="6"/>
        <v>-2.6</v>
      </c>
      <c r="CH18">
        <f t="shared" si="7"/>
        <v>2.5999999999999943</v>
      </c>
      <c r="CI18">
        <f t="shared" si="8"/>
        <v>-20430</v>
      </c>
    </row>
    <row r="19" spans="1:87" x14ac:dyDescent="0.45">
      <c r="A19" t="str">
        <f t="shared" si="2"/>
        <v>ALL34_German</v>
      </c>
      <c r="B19" t="s">
        <v>298</v>
      </c>
      <c r="C19" t="s">
        <v>374</v>
      </c>
      <c r="D19">
        <v>2</v>
      </c>
      <c r="E19">
        <v>53</v>
      </c>
      <c r="F19">
        <v>93</v>
      </c>
      <c r="G19">
        <v>26</v>
      </c>
      <c r="H19">
        <v>15</v>
      </c>
      <c r="I19">
        <v>2</v>
      </c>
      <c r="J19">
        <v>1</v>
      </c>
      <c r="K19">
        <v>1</v>
      </c>
      <c r="L19">
        <v>190</v>
      </c>
      <c r="M19">
        <v>53</v>
      </c>
      <c r="N19">
        <v>93</v>
      </c>
      <c r="O19">
        <v>26</v>
      </c>
      <c r="P19">
        <v>15</v>
      </c>
      <c r="Q19" t="s">
        <v>345</v>
      </c>
      <c r="R19" t="s">
        <v>345</v>
      </c>
      <c r="S19" t="s">
        <v>345</v>
      </c>
      <c r="T19" t="s">
        <v>345</v>
      </c>
      <c r="U19">
        <v>191</v>
      </c>
      <c r="V19">
        <v>27.7</v>
      </c>
      <c r="W19">
        <v>48.7</v>
      </c>
      <c r="X19">
        <v>13.6</v>
      </c>
      <c r="Y19">
        <v>7.9</v>
      </c>
      <c r="Z19" t="s">
        <v>345</v>
      </c>
      <c r="AA19" t="s">
        <v>345</v>
      </c>
      <c r="AB19" t="s">
        <v>345</v>
      </c>
      <c r="AC19" t="s">
        <v>345</v>
      </c>
      <c r="AD19">
        <v>191</v>
      </c>
      <c r="AF19" t="s">
        <v>310</v>
      </c>
      <c r="AG19" t="s">
        <v>340</v>
      </c>
      <c r="AH19">
        <v>1</v>
      </c>
      <c r="AI19">
        <v>596</v>
      </c>
      <c r="AJ19">
        <v>1338</v>
      </c>
      <c r="AK19">
        <v>1263</v>
      </c>
      <c r="AL19">
        <v>1134</v>
      </c>
      <c r="AM19">
        <v>944</v>
      </c>
      <c r="AN19">
        <v>529</v>
      </c>
      <c r="AO19">
        <v>238</v>
      </c>
      <c r="AP19">
        <v>5804</v>
      </c>
      <c r="AQ19">
        <v>596</v>
      </c>
      <c r="AR19">
        <v>1338</v>
      </c>
      <c r="AS19">
        <v>1263</v>
      </c>
      <c r="AT19">
        <v>1134</v>
      </c>
      <c r="AU19">
        <v>944</v>
      </c>
      <c r="AV19">
        <v>529</v>
      </c>
      <c r="AW19">
        <v>238</v>
      </c>
      <c r="AX19">
        <v>5804</v>
      </c>
      <c r="AY19">
        <v>6042</v>
      </c>
      <c r="AZ19">
        <v>9.9</v>
      </c>
      <c r="BA19">
        <v>22.1</v>
      </c>
      <c r="BB19">
        <v>20.9</v>
      </c>
      <c r="BC19">
        <v>18.8</v>
      </c>
      <c r="BD19">
        <v>15.6</v>
      </c>
      <c r="BE19">
        <v>8.8000000000000007</v>
      </c>
      <c r="BF19">
        <v>3.9</v>
      </c>
      <c r="BG19">
        <v>96.1</v>
      </c>
      <c r="BH19">
        <v>6042</v>
      </c>
      <c r="BI19">
        <f t="shared" si="3"/>
        <v>1</v>
      </c>
      <c r="BJ19">
        <f t="shared" si="9"/>
        <v>-543</v>
      </c>
      <c r="BK19">
        <f t="shared" si="10"/>
        <v>-1245</v>
      </c>
      <c r="BL19">
        <f t="shared" si="11"/>
        <v>-1237</v>
      </c>
      <c r="BM19">
        <f t="shared" si="12"/>
        <v>-1119</v>
      </c>
      <c r="BN19">
        <f t="shared" si="13"/>
        <v>-942</v>
      </c>
      <c r="BO19">
        <f t="shared" si="14"/>
        <v>-528</v>
      </c>
      <c r="BP19">
        <f t="shared" si="15"/>
        <v>-237</v>
      </c>
      <c r="BQ19">
        <f t="shared" si="16"/>
        <v>-5614</v>
      </c>
      <c r="BR19">
        <f t="shared" si="17"/>
        <v>-543</v>
      </c>
      <c r="BS19">
        <f t="shared" si="18"/>
        <v>-1245</v>
      </c>
      <c r="BT19">
        <f t="shared" si="19"/>
        <v>-1237</v>
      </c>
      <c r="BU19">
        <f t="shared" si="20"/>
        <v>-1119</v>
      </c>
      <c r="BV19" t="e">
        <f t="shared" si="21"/>
        <v>#VALUE!</v>
      </c>
      <c r="BW19" t="e">
        <f t="shared" si="22"/>
        <v>#VALUE!</v>
      </c>
      <c r="BX19" t="e">
        <f t="shared" si="23"/>
        <v>#VALUE!</v>
      </c>
      <c r="BY19" t="e">
        <f t="shared" si="24"/>
        <v>#VALUE!</v>
      </c>
      <c r="BZ19">
        <f t="shared" si="25"/>
        <v>-5851</v>
      </c>
      <c r="CA19">
        <f t="shared" si="26"/>
        <v>17.799999999999997</v>
      </c>
      <c r="CB19">
        <f t="shared" si="27"/>
        <v>26.6</v>
      </c>
      <c r="CC19">
        <f t="shared" si="28"/>
        <v>-7.2999999999999989</v>
      </c>
      <c r="CD19">
        <f t="shared" si="29"/>
        <v>-10.9</v>
      </c>
      <c r="CE19" t="e">
        <f t="shared" si="4"/>
        <v>#VALUE!</v>
      </c>
      <c r="CF19" t="e">
        <f t="shared" si="5"/>
        <v>#VALUE!</v>
      </c>
      <c r="CG19" t="e">
        <f t="shared" si="6"/>
        <v>#VALUE!</v>
      </c>
      <c r="CH19" t="e">
        <f t="shared" si="7"/>
        <v>#VALUE!</v>
      </c>
      <c r="CI19">
        <f t="shared" si="8"/>
        <v>-5851</v>
      </c>
    </row>
    <row r="20" spans="1:87" x14ac:dyDescent="0.45">
      <c r="A20" t="str">
        <f t="shared" si="2"/>
        <v>ALL35_Spanish</v>
      </c>
      <c r="B20" t="s">
        <v>298</v>
      </c>
      <c r="C20" t="s">
        <v>375</v>
      </c>
      <c r="D20">
        <v>2</v>
      </c>
      <c r="E20">
        <v>42</v>
      </c>
      <c r="F20">
        <v>105</v>
      </c>
      <c r="G20">
        <v>61</v>
      </c>
      <c r="H20">
        <v>26</v>
      </c>
      <c r="I20">
        <v>9</v>
      </c>
      <c r="J20">
        <v>4</v>
      </c>
      <c r="K20">
        <v>7</v>
      </c>
      <c r="L20">
        <v>247</v>
      </c>
      <c r="M20">
        <v>42</v>
      </c>
      <c r="N20">
        <v>105</v>
      </c>
      <c r="O20">
        <v>61</v>
      </c>
      <c r="P20">
        <v>26</v>
      </c>
      <c r="Q20">
        <v>9</v>
      </c>
      <c r="R20">
        <v>4</v>
      </c>
      <c r="S20">
        <v>7</v>
      </c>
      <c r="T20">
        <v>247</v>
      </c>
      <c r="U20">
        <v>254</v>
      </c>
      <c r="V20">
        <v>16.5</v>
      </c>
      <c r="W20">
        <v>41.3</v>
      </c>
      <c r="X20">
        <v>24</v>
      </c>
      <c r="Y20">
        <v>10.199999999999999</v>
      </c>
      <c r="Z20">
        <v>3.5</v>
      </c>
      <c r="AA20">
        <v>1.6</v>
      </c>
      <c r="AB20">
        <v>2.8</v>
      </c>
      <c r="AC20">
        <v>97.2</v>
      </c>
      <c r="AD20">
        <v>254</v>
      </c>
      <c r="AF20" t="s">
        <v>310</v>
      </c>
      <c r="AG20" t="s">
        <v>352</v>
      </c>
      <c r="AH20">
        <v>1</v>
      </c>
      <c r="AI20">
        <v>2674</v>
      </c>
      <c r="AJ20">
        <v>4774</v>
      </c>
      <c r="AK20">
        <v>8628</v>
      </c>
      <c r="AL20">
        <v>8131</v>
      </c>
      <c r="AM20">
        <v>4372</v>
      </c>
      <c r="AN20">
        <v>1003</v>
      </c>
      <c r="AO20">
        <v>161</v>
      </c>
      <c r="AP20">
        <v>29582</v>
      </c>
      <c r="AQ20">
        <v>2674</v>
      </c>
      <c r="AR20">
        <v>4774</v>
      </c>
      <c r="AS20">
        <v>8628</v>
      </c>
      <c r="AT20">
        <v>8131</v>
      </c>
      <c r="AU20">
        <v>4372</v>
      </c>
      <c r="AV20">
        <v>1003</v>
      </c>
      <c r="AW20">
        <v>161</v>
      </c>
      <c r="AX20">
        <v>29582</v>
      </c>
      <c r="AY20">
        <v>29743</v>
      </c>
      <c r="AZ20">
        <v>9</v>
      </c>
      <c r="BA20">
        <v>16.100000000000001</v>
      </c>
      <c r="BB20">
        <v>29</v>
      </c>
      <c r="BC20">
        <v>27.3</v>
      </c>
      <c r="BD20">
        <v>14.7</v>
      </c>
      <c r="BE20">
        <v>3.4</v>
      </c>
      <c r="BF20">
        <v>0.5</v>
      </c>
      <c r="BG20">
        <v>99.5</v>
      </c>
      <c r="BH20">
        <v>29743</v>
      </c>
      <c r="BI20">
        <f t="shared" si="3"/>
        <v>1</v>
      </c>
      <c r="BJ20">
        <f t="shared" si="9"/>
        <v>-2632</v>
      </c>
      <c r="BK20">
        <f t="shared" si="10"/>
        <v>-4669</v>
      </c>
      <c r="BL20">
        <f t="shared" si="11"/>
        <v>-8567</v>
      </c>
      <c r="BM20">
        <f t="shared" si="12"/>
        <v>-8105</v>
      </c>
      <c r="BN20">
        <f t="shared" si="13"/>
        <v>-4363</v>
      </c>
      <c r="BO20">
        <f t="shared" si="14"/>
        <v>-999</v>
      </c>
      <c r="BP20">
        <f t="shared" si="15"/>
        <v>-154</v>
      </c>
      <c r="BQ20">
        <f t="shared" si="16"/>
        <v>-29335</v>
      </c>
      <c r="BR20">
        <f t="shared" si="17"/>
        <v>-2632</v>
      </c>
      <c r="BS20">
        <f t="shared" si="18"/>
        <v>-4669</v>
      </c>
      <c r="BT20">
        <f t="shared" si="19"/>
        <v>-8567</v>
      </c>
      <c r="BU20">
        <f t="shared" si="20"/>
        <v>-8105</v>
      </c>
      <c r="BV20">
        <f t="shared" si="21"/>
        <v>-4363</v>
      </c>
      <c r="BW20">
        <f t="shared" si="22"/>
        <v>-999</v>
      </c>
      <c r="BX20">
        <f t="shared" si="23"/>
        <v>-154</v>
      </c>
      <c r="BY20">
        <f t="shared" si="24"/>
        <v>-29335</v>
      </c>
      <c r="BZ20">
        <f t="shared" si="25"/>
        <v>-29489</v>
      </c>
      <c r="CA20">
        <f t="shared" si="26"/>
        <v>7.5</v>
      </c>
      <c r="CB20">
        <f t="shared" si="27"/>
        <v>25.199999999999996</v>
      </c>
      <c r="CC20">
        <f t="shared" si="28"/>
        <v>-5</v>
      </c>
      <c r="CD20">
        <f t="shared" si="29"/>
        <v>-17.100000000000001</v>
      </c>
      <c r="CE20">
        <f t="shared" si="4"/>
        <v>-11.2</v>
      </c>
      <c r="CF20">
        <f t="shared" si="5"/>
        <v>-1.7999999999999998</v>
      </c>
      <c r="CG20">
        <f t="shared" si="6"/>
        <v>2.2999999999999998</v>
      </c>
      <c r="CH20">
        <f t="shared" si="7"/>
        <v>-2.2999999999999972</v>
      </c>
      <c r="CI20">
        <f t="shared" si="8"/>
        <v>-29489</v>
      </c>
    </row>
    <row r="21" spans="1:87" x14ac:dyDescent="0.45">
      <c r="A21" t="str">
        <f t="shared" si="2"/>
        <v>ALL41_1_Latin</v>
      </c>
      <c r="B21" t="s">
        <v>298</v>
      </c>
      <c r="C21" t="s">
        <v>383</v>
      </c>
      <c r="D21">
        <v>2</v>
      </c>
      <c r="E21">
        <v>3</v>
      </c>
      <c r="F21">
        <v>4</v>
      </c>
      <c r="G21">
        <v>2</v>
      </c>
      <c r="H21">
        <v>0</v>
      </c>
      <c r="I21">
        <v>0</v>
      </c>
      <c r="J21">
        <v>0</v>
      </c>
      <c r="K21">
        <v>0</v>
      </c>
      <c r="L21">
        <v>9</v>
      </c>
      <c r="M21" t="s">
        <v>345</v>
      </c>
      <c r="N21">
        <v>4</v>
      </c>
      <c r="O21" t="s">
        <v>345</v>
      </c>
      <c r="P21" t="s">
        <v>349</v>
      </c>
      <c r="Q21" t="s">
        <v>349</v>
      </c>
      <c r="R21" t="s">
        <v>349</v>
      </c>
      <c r="S21" t="s">
        <v>349</v>
      </c>
      <c r="T21">
        <v>9</v>
      </c>
      <c r="U21">
        <v>9</v>
      </c>
      <c r="V21" t="s">
        <v>345</v>
      </c>
      <c r="W21">
        <v>44.4</v>
      </c>
      <c r="X21" t="s">
        <v>345</v>
      </c>
      <c r="Y21">
        <v>0</v>
      </c>
      <c r="Z21">
        <v>0</v>
      </c>
      <c r="AA21">
        <v>0</v>
      </c>
      <c r="AB21">
        <v>0</v>
      </c>
      <c r="AC21">
        <v>100</v>
      </c>
      <c r="AD21">
        <v>9</v>
      </c>
      <c r="AF21" t="s">
        <v>310</v>
      </c>
      <c r="AG21" t="s">
        <v>353</v>
      </c>
      <c r="AH21">
        <v>1</v>
      </c>
      <c r="AI21">
        <v>192</v>
      </c>
      <c r="AJ21">
        <v>1205</v>
      </c>
      <c r="AK21">
        <v>3549</v>
      </c>
      <c r="AL21">
        <v>4459</v>
      </c>
      <c r="AM21">
        <v>2247</v>
      </c>
      <c r="AN21">
        <v>461</v>
      </c>
      <c r="AO21">
        <v>83</v>
      </c>
      <c r="AP21">
        <v>12113</v>
      </c>
      <c r="AQ21">
        <v>192</v>
      </c>
      <c r="AR21">
        <v>1205</v>
      </c>
      <c r="AS21">
        <v>3549</v>
      </c>
      <c r="AT21">
        <v>4459</v>
      </c>
      <c r="AU21">
        <v>2247</v>
      </c>
      <c r="AV21">
        <v>461</v>
      </c>
      <c r="AW21">
        <v>83</v>
      </c>
      <c r="AX21">
        <v>12113</v>
      </c>
      <c r="AY21">
        <v>12196</v>
      </c>
      <c r="AZ21">
        <v>1.6</v>
      </c>
      <c r="BA21">
        <v>9.9</v>
      </c>
      <c r="BB21">
        <v>29.1</v>
      </c>
      <c r="BC21">
        <v>36.6</v>
      </c>
      <c r="BD21">
        <v>18.399999999999999</v>
      </c>
      <c r="BE21">
        <v>3.8</v>
      </c>
      <c r="BF21">
        <v>0.7</v>
      </c>
      <c r="BG21">
        <v>99.3</v>
      </c>
      <c r="BH21">
        <v>12196</v>
      </c>
      <c r="BI21">
        <f t="shared" si="3"/>
        <v>1</v>
      </c>
      <c r="BJ21">
        <f t="shared" si="9"/>
        <v>-189</v>
      </c>
      <c r="BK21">
        <f t="shared" si="10"/>
        <v>-1201</v>
      </c>
      <c r="BL21">
        <f t="shared" si="11"/>
        <v>-3547</v>
      </c>
      <c r="BM21">
        <f t="shared" si="12"/>
        <v>-4459</v>
      </c>
      <c r="BN21">
        <f t="shared" si="13"/>
        <v>-2247</v>
      </c>
      <c r="BO21">
        <f t="shared" si="14"/>
        <v>-461</v>
      </c>
      <c r="BP21">
        <f t="shared" si="15"/>
        <v>-83</v>
      </c>
      <c r="BQ21">
        <f t="shared" si="16"/>
        <v>-12104</v>
      </c>
      <c r="BR21" t="e">
        <f t="shared" si="17"/>
        <v>#VALUE!</v>
      </c>
      <c r="BS21">
        <f t="shared" si="18"/>
        <v>-1201</v>
      </c>
      <c r="BT21" t="e">
        <f t="shared" si="19"/>
        <v>#VALUE!</v>
      </c>
      <c r="BU21" t="e">
        <f t="shared" si="20"/>
        <v>#VALUE!</v>
      </c>
      <c r="BV21" t="e">
        <f t="shared" si="21"/>
        <v>#VALUE!</v>
      </c>
      <c r="BW21" t="e">
        <f t="shared" si="22"/>
        <v>#VALUE!</v>
      </c>
      <c r="BX21" t="e">
        <f t="shared" si="23"/>
        <v>#VALUE!</v>
      </c>
      <c r="BY21">
        <f t="shared" si="24"/>
        <v>-12104</v>
      </c>
      <c r="BZ21">
        <f t="shared" si="25"/>
        <v>-12187</v>
      </c>
      <c r="CA21" t="e">
        <f t="shared" si="26"/>
        <v>#VALUE!</v>
      </c>
      <c r="CB21">
        <f t="shared" si="27"/>
        <v>34.5</v>
      </c>
      <c r="CC21" t="e">
        <f t="shared" si="28"/>
        <v>#VALUE!</v>
      </c>
      <c r="CD21">
        <f t="shared" si="29"/>
        <v>-36.6</v>
      </c>
      <c r="CE21">
        <f t="shared" si="4"/>
        <v>-18.399999999999999</v>
      </c>
      <c r="CF21">
        <f t="shared" si="5"/>
        <v>-3.8</v>
      </c>
      <c r="CG21">
        <f t="shared" si="6"/>
        <v>-0.7</v>
      </c>
      <c r="CH21">
        <f t="shared" si="7"/>
        <v>0.70000000000000284</v>
      </c>
      <c r="CI21">
        <f t="shared" si="8"/>
        <v>-12187</v>
      </c>
    </row>
    <row r="22" spans="1:87" x14ac:dyDescent="0.45">
      <c r="A22" t="str">
        <f t="shared" si="2"/>
        <v>ALL41_2_Greek</v>
      </c>
      <c r="B22" t="s">
        <v>298</v>
      </c>
      <c r="C22" t="s">
        <v>384</v>
      </c>
      <c r="D22">
        <v>2</v>
      </c>
      <c r="E22">
        <v>0</v>
      </c>
      <c r="F22">
        <v>4</v>
      </c>
      <c r="G22">
        <v>0</v>
      </c>
      <c r="H22">
        <v>0</v>
      </c>
      <c r="I22">
        <v>0</v>
      </c>
      <c r="J22">
        <v>0</v>
      </c>
      <c r="K22">
        <v>0</v>
      </c>
      <c r="L22">
        <v>4</v>
      </c>
      <c r="M22" t="s">
        <v>349</v>
      </c>
      <c r="N22">
        <v>4</v>
      </c>
      <c r="O22" t="s">
        <v>349</v>
      </c>
      <c r="P22" t="s">
        <v>349</v>
      </c>
      <c r="Q22" t="s">
        <v>349</v>
      </c>
      <c r="R22" t="s">
        <v>349</v>
      </c>
      <c r="S22" t="s">
        <v>349</v>
      </c>
      <c r="T22">
        <v>4</v>
      </c>
      <c r="U22">
        <v>4</v>
      </c>
      <c r="V22">
        <v>0</v>
      </c>
      <c r="W22">
        <v>100</v>
      </c>
      <c r="X22">
        <v>0</v>
      </c>
      <c r="Y22">
        <v>0</v>
      </c>
      <c r="Z22">
        <v>0</v>
      </c>
      <c r="AA22">
        <v>0</v>
      </c>
      <c r="AB22">
        <v>0</v>
      </c>
      <c r="AC22">
        <v>100</v>
      </c>
      <c r="AD22">
        <v>4</v>
      </c>
      <c r="AF22" t="s">
        <v>310</v>
      </c>
      <c r="AG22" t="s">
        <v>354</v>
      </c>
      <c r="AH22">
        <v>1</v>
      </c>
      <c r="AI22">
        <v>185</v>
      </c>
      <c r="AJ22">
        <v>645</v>
      </c>
      <c r="AK22">
        <v>1958</v>
      </c>
      <c r="AL22">
        <v>2384</v>
      </c>
      <c r="AM22">
        <v>1302</v>
      </c>
      <c r="AN22">
        <v>262</v>
      </c>
      <c r="AO22">
        <v>44</v>
      </c>
      <c r="AP22">
        <v>6736</v>
      </c>
      <c r="AQ22">
        <v>185</v>
      </c>
      <c r="AR22">
        <v>645</v>
      </c>
      <c r="AS22">
        <v>1958</v>
      </c>
      <c r="AT22">
        <v>2384</v>
      </c>
      <c r="AU22">
        <v>1302</v>
      </c>
      <c r="AV22">
        <v>262</v>
      </c>
      <c r="AW22">
        <v>44</v>
      </c>
      <c r="AX22">
        <v>6736</v>
      </c>
      <c r="AY22">
        <v>6780</v>
      </c>
      <c r="AZ22">
        <v>2.7</v>
      </c>
      <c r="BA22">
        <v>9.5</v>
      </c>
      <c r="BB22">
        <v>28.9</v>
      </c>
      <c r="BC22">
        <v>35.200000000000003</v>
      </c>
      <c r="BD22">
        <v>19.2</v>
      </c>
      <c r="BE22">
        <v>3.9</v>
      </c>
      <c r="BF22">
        <v>0.6</v>
      </c>
      <c r="BG22">
        <v>99.4</v>
      </c>
      <c r="BH22">
        <v>6780</v>
      </c>
      <c r="BI22">
        <f t="shared" si="3"/>
        <v>1</v>
      </c>
      <c r="BJ22">
        <f t="shared" si="9"/>
        <v>-185</v>
      </c>
      <c r="BK22">
        <f t="shared" si="10"/>
        <v>-641</v>
      </c>
      <c r="BL22">
        <f t="shared" si="11"/>
        <v>-1958</v>
      </c>
      <c r="BM22">
        <f t="shared" si="12"/>
        <v>-2384</v>
      </c>
      <c r="BN22">
        <f t="shared" si="13"/>
        <v>-1302</v>
      </c>
      <c r="BO22">
        <f t="shared" si="14"/>
        <v>-262</v>
      </c>
      <c r="BP22">
        <f t="shared" si="15"/>
        <v>-44</v>
      </c>
      <c r="BQ22">
        <f t="shared" si="16"/>
        <v>-6732</v>
      </c>
      <c r="BR22" t="e">
        <f t="shared" si="17"/>
        <v>#VALUE!</v>
      </c>
      <c r="BS22">
        <f t="shared" si="18"/>
        <v>-641</v>
      </c>
      <c r="BT22" t="e">
        <f t="shared" si="19"/>
        <v>#VALUE!</v>
      </c>
      <c r="BU22" t="e">
        <f t="shared" si="20"/>
        <v>#VALUE!</v>
      </c>
      <c r="BV22" t="e">
        <f t="shared" si="21"/>
        <v>#VALUE!</v>
      </c>
      <c r="BW22" t="e">
        <f t="shared" si="22"/>
        <v>#VALUE!</v>
      </c>
      <c r="BX22" t="e">
        <f t="shared" si="23"/>
        <v>#VALUE!</v>
      </c>
      <c r="BY22">
        <f t="shared" si="24"/>
        <v>-6732</v>
      </c>
      <c r="BZ22">
        <f t="shared" si="25"/>
        <v>-6776</v>
      </c>
      <c r="CA22">
        <f t="shared" si="26"/>
        <v>-2.7</v>
      </c>
      <c r="CB22">
        <f t="shared" si="27"/>
        <v>90.5</v>
      </c>
      <c r="CC22">
        <f t="shared" si="28"/>
        <v>-28.9</v>
      </c>
      <c r="CD22">
        <f t="shared" si="29"/>
        <v>-35.200000000000003</v>
      </c>
      <c r="CE22">
        <f t="shared" si="4"/>
        <v>-19.2</v>
      </c>
      <c r="CF22">
        <f t="shared" si="5"/>
        <v>-3.9</v>
      </c>
      <c r="CG22">
        <f t="shared" si="6"/>
        <v>-0.6</v>
      </c>
      <c r="CH22">
        <f t="shared" si="7"/>
        <v>0.59999999999999432</v>
      </c>
      <c r="CI22">
        <f t="shared" si="8"/>
        <v>-6776</v>
      </c>
    </row>
    <row r="23" spans="1:87" x14ac:dyDescent="0.45">
      <c r="A23" t="str">
        <f t="shared" si="2"/>
        <v>ALL45_Religious_Studies</v>
      </c>
      <c r="B23" t="s">
        <v>298</v>
      </c>
      <c r="C23" t="s">
        <v>387</v>
      </c>
      <c r="D23">
        <v>2</v>
      </c>
      <c r="E23">
        <v>13</v>
      </c>
      <c r="F23">
        <v>29</v>
      </c>
      <c r="G23">
        <v>23</v>
      </c>
      <c r="H23">
        <v>16</v>
      </c>
      <c r="I23">
        <v>6</v>
      </c>
      <c r="J23">
        <v>2</v>
      </c>
      <c r="K23">
        <v>0</v>
      </c>
      <c r="L23">
        <v>89</v>
      </c>
      <c r="M23">
        <v>13</v>
      </c>
      <c r="N23">
        <v>29</v>
      </c>
      <c r="O23">
        <v>23</v>
      </c>
      <c r="P23">
        <v>16</v>
      </c>
      <c r="Q23" t="s">
        <v>345</v>
      </c>
      <c r="R23" t="s">
        <v>345</v>
      </c>
      <c r="S23" t="s">
        <v>349</v>
      </c>
      <c r="T23">
        <v>89</v>
      </c>
      <c r="U23">
        <v>89</v>
      </c>
      <c r="V23">
        <v>14.6</v>
      </c>
      <c r="W23">
        <v>32.6</v>
      </c>
      <c r="X23">
        <v>25.8</v>
      </c>
      <c r="Y23">
        <v>18</v>
      </c>
      <c r="Z23" t="s">
        <v>345</v>
      </c>
      <c r="AA23" t="s">
        <v>345</v>
      </c>
      <c r="AB23">
        <v>0</v>
      </c>
      <c r="AC23">
        <v>100</v>
      </c>
      <c r="AD23">
        <v>89</v>
      </c>
      <c r="AF23" t="s">
        <v>310</v>
      </c>
      <c r="AG23" t="s">
        <v>356</v>
      </c>
      <c r="AH23">
        <v>1</v>
      </c>
      <c r="AI23">
        <v>13</v>
      </c>
      <c r="AJ23">
        <v>77</v>
      </c>
      <c r="AK23">
        <v>136</v>
      </c>
      <c r="AL23">
        <v>167</v>
      </c>
      <c r="AM23">
        <v>144</v>
      </c>
      <c r="AN23">
        <v>73</v>
      </c>
      <c r="AO23">
        <v>25</v>
      </c>
      <c r="AP23">
        <v>610</v>
      </c>
      <c r="AQ23">
        <v>13</v>
      </c>
      <c r="AR23">
        <v>77</v>
      </c>
      <c r="AS23">
        <v>136</v>
      </c>
      <c r="AT23">
        <v>167</v>
      </c>
      <c r="AU23">
        <v>144</v>
      </c>
      <c r="AV23">
        <v>73</v>
      </c>
      <c r="AW23">
        <v>25</v>
      </c>
      <c r="AX23">
        <v>610</v>
      </c>
      <c r="AY23">
        <v>635</v>
      </c>
      <c r="AZ23">
        <v>2</v>
      </c>
      <c r="BA23">
        <v>12.1</v>
      </c>
      <c r="BB23">
        <v>21.4</v>
      </c>
      <c r="BC23">
        <v>26.3</v>
      </c>
      <c r="BD23">
        <v>22.7</v>
      </c>
      <c r="BE23">
        <v>11.5</v>
      </c>
      <c r="BF23">
        <v>3.9</v>
      </c>
      <c r="BG23">
        <v>96.1</v>
      </c>
      <c r="BH23">
        <v>635</v>
      </c>
      <c r="BI23">
        <f t="shared" si="3"/>
        <v>1</v>
      </c>
      <c r="BJ23">
        <f t="shared" si="9"/>
        <v>0</v>
      </c>
      <c r="BK23">
        <f t="shared" si="10"/>
        <v>-48</v>
      </c>
      <c r="BL23">
        <f t="shared" si="11"/>
        <v>-113</v>
      </c>
      <c r="BM23">
        <f t="shared" si="12"/>
        <v>-151</v>
      </c>
      <c r="BN23">
        <f t="shared" si="13"/>
        <v>-138</v>
      </c>
      <c r="BO23">
        <f t="shared" si="14"/>
        <v>-71</v>
      </c>
      <c r="BP23">
        <f t="shared" si="15"/>
        <v>-25</v>
      </c>
      <c r="BQ23">
        <f t="shared" si="16"/>
        <v>-521</v>
      </c>
      <c r="BR23">
        <f t="shared" si="17"/>
        <v>0</v>
      </c>
      <c r="BS23">
        <f t="shared" si="18"/>
        <v>-48</v>
      </c>
      <c r="BT23">
        <f t="shared" si="19"/>
        <v>-113</v>
      </c>
      <c r="BU23">
        <f t="shared" si="20"/>
        <v>-151</v>
      </c>
      <c r="BV23" t="e">
        <f t="shared" si="21"/>
        <v>#VALUE!</v>
      </c>
      <c r="BW23" t="e">
        <f t="shared" si="22"/>
        <v>#VALUE!</v>
      </c>
      <c r="BX23" t="e">
        <f t="shared" si="23"/>
        <v>#VALUE!</v>
      </c>
      <c r="BY23">
        <f t="shared" si="24"/>
        <v>-521</v>
      </c>
      <c r="BZ23">
        <f t="shared" si="25"/>
        <v>-546</v>
      </c>
      <c r="CA23">
        <f t="shared" si="26"/>
        <v>12.6</v>
      </c>
      <c r="CB23">
        <f t="shared" si="27"/>
        <v>20.5</v>
      </c>
      <c r="CC23">
        <f t="shared" si="28"/>
        <v>4.4000000000000021</v>
      </c>
      <c r="CD23">
        <f t="shared" si="29"/>
        <v>-8.3000000000000007</v>
      </c>
      <c r="CE23" t="e">
        <f t="shared" si="4"/>
        <v>#VALUE!</v>
      </c>
      <c r="CF23" t="e">
        <f t="shared" si="5"/>
        <v>#VALUE!</v>
      </c>
      <c r="CG23">
        <f t="shared" si="6"/>
        <v>-3.9</v>
      </c>
      <c r="CH23">
        <f t="shared" si="7"/>
        <v>3.9000000000000057</v>
      </c>
      <c r="CI23">
        <f t="shared" si="8"/>
        <v>-546</v>
      </c>
    </row>
    <row r="24" spans="1:87" x14ac:dyDescent="0.45">
      <c r="A24" t="str">
        <f t="shared" si="2"/>
        <v>ALL46_Music</v>
      </c>
      <c r="B24" t="s">
        <v>298</v>
      </c>
      <c r="C24" t="s">
        <v>388</v>
      </c>
      <c r="D24">
        <v>2</v>
      </c>
      <c r="E24">
        <v>14</v>
      </c>
      <c r="F24">
        <v>15</v>
      </c>
      <c r="G24">
        <v>12</v>
      </c>
      <c r="H24">
        <v>6</v>
      </c>
      <c r="I24">
        <v>2</v>
      </c>
      <c r="J24">
        <v>0</v>
      </c>
      <c r="K24">
        <v>0</v>
      </c>
      <c r="L24">
        <v>49</v>
      </c>
      <c r="M24">
        <v>14</v>
      </c>
      <c r="N24">
        <v>15</v>
      </c>
      <c r="O24">
        <v>12</v>
      </c>
      <c r="P24" t="s">
        <v>345</v>
      </c>
      <c r="Q24" t="s">
        <v>345</v>
      </c>
      <c r="R24" t="s">
        <v>349</v>
      </c>
      <c r="S24" t="s">
        <v>349</v>
      </c>
      <c r="T24">
        <v>49</v>
      </c>
      <c r="U24">
        <v>49</v>
      </c>
      <c r="V24">
        <v>28.6</v>
      </c>
      <c r="W24">
        <v>30.6</v>
      </c>
      <c r="X24">
        <v>24.5</v>
      </c>
      <c r="Y24" t="s">
        <v>345</v>
      </c>
      <c r="Z24" t="s">
        <v>345</v>
      </c>
      <c r="AA24">
        <v>0</v>
      </c>
      <c r="AB24">
        <v>0</v>
      </c>
      <c r="AC24">
        <v>100</v>
      </c>
      <c r="AD24">
        <v>49</v>
      </c>
      <c r="AF24" t="s">
        <v>310</v>
      </c>
      <c r="AG24" t="s">
        <v>360</v>
      </c>
      <c r="AH24">
        <v>1</v>
      </c>
      <c r="AI24">
        <v>384</v>
      </c>
      <c r="AJ24">
        <v>1186</v>
      </c>
      <c r="AK24">
        <v>2790</v>
      </c>
      <c r="AL24">
        <v>2836</v>
      </c>
      <c r="AM24">
        <v>1724</v>
      </c>
      <c r="AN24">
        <v>593</v>
      </c>
      <c r="AO24">
        <v>146</v>
      </c>
      <c r="AP24">
        <v>9513</v>
      </c>
      <c r="AQ24">
        <v>384</v>
      </c>
      <c r="AR24">
        <v>1186</v>
      </c>
      <c r="AS24">
        <v>2790</v>
      </c>
      <c r="AT24">
        <v>2836</v>
      </c>
      <c r="AU24">
        <v>1724</v>
      </c>
      <c r="AV24">
        <v>593</v>
      </c>
      <c r="AW24">
        <v>146</v>
      </c>
      <c r="AX24">
        <v>9513</v>
      </c>
      <c r="AY24">
        <v>9659</v>
      </c>
      <c r="AZ24">
        <v>4</v>
      </c>
      <c r="BA24">
        <v>12.3</v>
      </c>
      <c r="BB24">
        <v>28.9</v>
      </c>
      <c r="BC24">
        <v>29.4</v>
      </c>
      <c r="BD24">
        <v>17.8</v>
      </c>
      <c r="BE24">
        <v>6.1</v>
      </c>
      <c r="BF24">
        <v>1.5</v>
      </c>
      <c r="BG24">
        <v>98.5</v>
      </c>
      <c r="BH24">
        <v>9659</v>
      </c>
      <c r="BI24">
        <f t="shared" si="3"/>
        <v>1</v>
      </c>
      <c r="BJ24">
        <f t="shared" si="9"/>
        <v>-370</v>
      </c>
      <c r="BK24">
        <f t="shared" si="10"/>
        <v>-1171</v>
      </c>
      <c r="BL24">
        <f t="shared" si="11"/>
        <v>-2778</v>
      </c>
      <c r="BM24">
        <f t="shared" si="12"/>
        <v>-2830</v>
      </c>
      <c r="BN24">
        <f t="shared" si="13"/>
        <v>-1722</v>
      </c>
      <c r="BO24">
        <f t="shared" si="14"/>
        <v>-593</v>
      </c>
      <c r="BP24">
        <f t="shared" si="15"/>
        <v>-146</v>
      </c>
      <c r="BQ24">
        <f t="shared" si="16"/>
        <v>-9464</v>
      </c>
      <c r="BR24">
        <f t="shared" si="17"/>
        <v>-370</v>
      </c>
      <c r="BS24">
        <f t="shared" si="18"/>
        <v>-1171</v>
      </c>
      <c r="BT24">
        <f t="shared" si="19"/>
        <v>-2778</v>
      </c>
      <c r="BU24" t="e">
        <f t="shared" si="20"/>
        <v>#VALUE!</v>
      </c>
      <c r="BV24" t="e">
        <f t="shared" si="21"/>
        <v>#VALUE!</v>
      </c>
      <c r="BW24" t="e">
        <f t="shared" si="22"/>
        <v>#VALUE!</v>
      </c>
      <c r="BX24" t="e">
        <f t="shared" si="23"/>
        <v>#VALUE!</v>
      </c>
      <c r="BY24">
        <f t="shared" si="24"/>
        <v>-9464</v>
      </c>
      <c r="BZ24">
        <f t="shared" si="25"/>
        <v>-9610</v>
      </c>
      <c r="CA24">
        <f t="shared" si="26"/>
        <v>24.6</v>
      </c>
      <c r="CB24">
        <f t="shared" si="27"/>
        <v>18.3</v>
      </c>
      <c r="CC24">
        <f t="shared" si="28"/>
        <v>-4.3999999999999986</v>
      </c>
      <c r="CD24" t="e">
        <f t="shared" si="29"/>
        <v>#VALUE!</v>
      </c>
      <c r="CE24" t="e">
        <f t="shared" si="4"/>
        <v>#VALUE!</v>
      </c>
      <c r="CF24">
        <f t="shared" si="5"/>
        <v>-6.1</v>
      </c>
      <c r="CG24">
        <f t="shared" si="6"/>
        <v>-1.5</v>
      </c>
      <c r="CH24">
        <f t="shared" si="7"/>
        <v>1.5</v>
      </c>
      <c r="CI24">
        <f t="shared" si="8"/>
        <v>-9610</v>
      </c>
    </row>
    <row r="25" spans="1:87" x14ac:dyDescent="0.45">
      <c r="A25" t="str">
        <f t="shared" si="2"/>
        <v>ALL47_Physical_Education</v>
      </c>
      <c r="B25" t="s">
        <v>298</v>
      </c>
      <c r="C25" t="s">
        <v>389</v>
      </c>
      <c r="D25">
        <v>2</v>
      </c>
      <c r="E25">
        <v>1</v>
      </c>
      <c r="F25">
        <v>8</v>
      </c>
      <c r="G25">
        <v>11</v>
      </c>
      <c r="H25">
        <v>7</v>
      </c>
      <c r="I25">
        <v>1</v>
      </c>
      <c r="J25">
        <v>0</v>
      </c>
      <c r="K25">
        <v>5</v>
      </c>
      <c r="L25">
        <v>28</v>
      </c>
      <c r="M25" t="s">
        <v>345</v>
      </c>
      <c r="N25">
        <v>8</v>
      </c>
      <c r="O25" t="s">
        <v>345</v>
      </c>
      <c r="P25" t="s">
        <v>345</v>
      </c>
      <c r="Q25" t="s">
        <v>345</v>
      </c>
      <c r="R25" t="s">
        <v>349</v>
      </c>
      <c r="S25">
        <v>5</v>
      </c>
      <c r="T25">
        <v>28</v>
      </c>
      <c r="U25">
        <v>33</v>
      </c>
      <c r="V25" t="s">
        <v>345</v>
      </c>
      <c r="W25">
        <v>24.2</v>
      </c>
      <c r="X25" t="s">
        <v>345</v>
      </c>
      <c r="Y25" t="s">
        <v>345</v>
      </c>
      <c r="Z25" t="s">
        <v>345</v>
      </c>
      <c r="AA25">
        <v>0</v>
      </c>
      <c r="AB25">
        <v>15.2</v>
      </c>
      <c r="AC25">
        <v>84.8</v>
      </c>
      <c r="AD25">
        <v>33</v>
      </c>
      <c r="AF25" t="s">
        <v>310</v>
      </c>
      <c r="AG25" t="s">
        <v>361</v>
      </c>
      <c r="AH25">
        <v>1</v>
      </c>
      <c r="AI25">
        <v>667</v>
      </c>
      <c r="AJ25">
        <v>2068</v>
      </c>
      <c r="AK25">
        <v>2254</v>
      </c>
      <c r="AL25">
        <v>1637</v>
      </c>
      <c r="AM25">
        <v>770</v>
      </c>
      <c r="AN25">
        <v>265</v>
      </c>
      <c r="AO25">
        <v>95</v>
      </c>
      <c r="AP25">
        <v>7661</v>
      </c>
      <c r="AQ25">
        <v>667</v>
      </c>
      <c r="AR25">
        <v>2068</v>
      </c>
      <c r="AS25">
        <v>2254</v>
      </c>
      <c r="AT25">
        <v>1637</v>
      </c>
      <c r="AU25">
        <v>770</v>
      </c>
      <c r="AV25">
        <v>265</v>
      </c>
      <c r="AW25">
        <v>95</v>
      </c>
      <c r="AX25">
        <v>7661</v>
      </c>
      <c r="AY25">
        <v>7756</v>
      </c>
      <c r="AZ25">
        <v>8.6</v>
      </c>
      <c r="BA25">
        <v>26.7</v>
      </c>
      <c r="BB25">
        <v>29.1</v>
      </c>
      <c r="BC25">
        <v>21.1</v>
      </c>
      <c r="BD25">
        <v>9.9</v>
      </c>
      <c r="BE25">
        <v>3.4</v>
      </c>
      <c r="BF25">
        <v>1.2</v>
      </c>
      <c r="BG25">
        <v>98.8</v>
      </c>
      <c r="BH25">
        <v>7756</v>
      </c>
      <c r="BI25">
        <f t="shared" si="3"/>
        <v>1</v>
      </c>
      <c r="BJ25">
        <f t="shared" si="9"/>
        <v>-666</v>
      </c>
      <c r="BK25">
        <f t="shared" si="10"/>
        <v>-2060</v>
      </c>
      <c r="BL25">
        <f t="shared" si="11"/>
        <v>-2243</v>
      </c>
      <c r="BM25">
        <f t="shared" si="12"/>
        <v>-1630</v>
      </c>
      <c r="BN25">
        <f t="shared" si="13"/>
        <v>-769</v>
      </c>
      <c r="BO25">
        <f t="shared" si="14"/>
        <v>-265</v>
      </c>
      <c r="BP25">
        <f t="shared" si="15"/>
        <v>-90</v>
      </c>
      <c r="BQ25">
        <f t="shared" si="16"/>
        <v>-7633</v>
      </c>
      <c r="BR25" t="e">
        <f t="shared" si="17"/>
        <v>#VALUE!</v>
      </c>
      <c r="BS25">
        <f t="shared" si="18"/>
        <v>-2060</v>
      </c>
      <c r="BT25" t="e">
        <f t="shared" si="19"/>
        <v>#VALUE!</v>
      </c>
      <c r="BU25" t="e">
        <f t="shared" si="20"/>
        <v>#VALUE!</v>
      </c>
      <c r="BV25" t="e">
        <f t="shared" si="21"/>
        <v>#VALUE!</v>
      </c>
      <c r="BW25" t="e">
        <f t="shared" si="22"/>
        <v>#VALUE!</v>
      </c>
      <c r="BX25">
        <f t="shared" si="23"/>
        <v>-90</v>
      </c>
      <c r="BY25">
        <f t="shared" si="24"/>
        <v>-7633</v>
      </c>
      <c r="BZ25">
        <f t="shared" si="25"/>
        <v>-7723</v>
      </c>
      <c r="CA25" t="e">
        <f t="shared" si="26"/>
        <v>#VALUE!</v>
      </c>
      <c r="CB25">
        <f t="shared" si="27"/>
        <v>-2.5</v>
      </c>
      <c r="CC25" t="e">
        <f t="shared" si="28"/>
        <v>#VALUE!</v>
      </c>
      <c r="CD25" t="e">
        <f t="shared" si="29"/>
        <v>#VALUE!</v>
      </c>
      <c r="CE25" t="e">
        <f t="shared" si="4"/>
        <v>#VALUE!</v>
      </c>
      <c r="CF25">
        <f t="shared" si="5"/>
        <v>-3.4</v>
      </c>
      <c r="CG25">
        <f t="shared" si="6"/>
        <v>14</v>
      </c>
      <c r="CH25">
        <f t="shared" si="7"/>
        <v>-14</v>
      </c>
      <c r="CI25">
        <f t="shared" si="8"/>
        <v>-7723</v>
      </c>
    </row>
    <row r="26" spans="1:87" x14ac:dyDescent="0.45">
      <c r="A26" t="str">
        <f t="shared" si="2"/>
        <v>ALLALL subjects</v>
      </c>
      <c r="B26" t="s">
        <v>298</v>
      </c>
      <c r="C26" t="s">
        <v>459</v>
      </c>
      <c r="D26">
        <v>1</v>
      </c>
      <c r="E26">
        <v>253</v>
      </c>
      <c r="F26">
        <v>421</v>
      </c>
      <c r="G26">
        <v>444</v>
      </c>
      <c r="H26">
        <v>283</v>
      </c>
      <c r="I26">
        <v>135</v>
      </c>
      <c r="J26">
        <v>81</v>
      </c>
      <c r="K26">
        <v>37</v>
      </c>
      <c r="L26">
        <v>1617</v>
      </c>
      <c r="M26">
        <v>253</v>
      </c>
      <c r="N26">
        <v>421</v>
      </c>
      <c r="O26">
        <v>444</v>
      </c>
      <c r="P26">
        <v>283</v>
      </c>
      <c r="Q26">
        <v>135</v>
      </c>
      <c r="R26">
        <v>81</v>
      </c>
      <c r="S26">
        <v>37</v>
      </c>
      <c r="T26">
        <v>1617</v>
      </c>
      <c r="U26">
        <v>1654</v>
      </c>
      <c r="V26">
        <v>15.3</v>
      </c>
      <c r="W26">
        <v>25.5</v>
      </c>
      <c r="X26">
        <v>26.8</v>
      </c>
      <c r="Y26">
        <v>17.100000000000001</v>
      </c>
      <c r="Z26">
        <v>8.1999999999999993</v>
      </c>
      <c r="AA26">
        <v>4.9000000000000004</v>
      </c>
      <c r="AB26">
        <v>2.2000000000000002</v>
      </c>
      <c r="AC26">
        <v>97.8</v>
      </c>
      <c r="AD26">
        <v>1654</v>
      </c>
      <c r="AF26" t="s">
        <v>310</v>
      </c>
      <c r="AG26" t="s">
        <v>364</v>
      </c>
      <c r="AH26">
        <v>1</v>
      </c>
      <c r="AI26">
        <v>1515</v>
      </c>
      <c r="AJ26">
        <v>4451</v>
      </c>
      <c r="AK26">
        <v>7302</v>
      </c>
      <c r="AL26">
        <v>5889</v>
      </c>
      <c r="AM26">
        <v>2742</v>
      </c>
      <c r="AN26">
        <v>720</v>
      </c>
      <c r="AO26">
        <v>159</v>
      </c>
      <c r="AP26">
        <v>22619</v>
      </c>
      <c r="AQ26">
        <v>1515</v>
      </c>
      <c r="AR26">
        <v>4451</v>
      </c>
      <c r="AS26">
        <v>7302</v>
      </c>
      <c r="AT26">
        <v>5889</v>
      </c>
      <c r="AU26">
        <v>2742</v>
      </c>
      <c r="AV26">
        <v>720</v>
      </c>
      <c r="AW26">
        <v>159</v>
      </c>
      <c r="AX26">
        <v>22619</v>
      </c>
      <c r="AY26">
        <v>22778</v>
      </c>
      <c r="AZ26">
        <v>6.7</v>
      </c>
      <c r="BA26">
        <v>19.5</v>
      </c>
      <c r="BB26">
        <v>32.1</v>
      </c>
      <c r="BC26">
        <v>25.9</v>
      </c>
      <c r="BD26">
        <v>12</v>
      </c>
      <c r="BE26">
        <v>3.2</v>
      </c>
      <c r="BF26">
        <v>0.7</v>
      </c>
      <c r="BG26">
        <v>99.3</v>
      </c>
      <c r="BH26">
        <v>22778</v>
      </c>
      <c r="BI26">
        <f t="shared" si="3"/>
        <v>0</v>
      </c>
      <c r="BJ26">
        <f t="shared" si="9"/>
        <v>-1262</v>
      </c>
      <c r="BK26">
        <f t="shared" si="10"/>
        <v>-4030</v>
      </c>
      <c r="BL26">
        <f t="shared" si="11"/>
        <v>-6858</v>
      </c>
      <c r="BM26">
        <f t="shared" si="12"/>
        <v>-5606</v>
      </c>
      <c r="BN26">
        <f t="shared" si="13"/>
        <v>-2607</v>
      </c>
      <c r="BO26">
        <f t="shared" si="14"/>
        <v>-639</v>
      </c>
      <c r="BP26">
        <f t="shared" si="15"/>
        <v>-122</v>
      </c>
      <c r="BQ26">
        <f t="shared" si="16"/>
        <v>-21002</v>
      </c>
      <c r="BR26">
        <f t="shared" si="17"/>
        <v>-1262</v>
      </c>
      <c r="BS26">
        <f t="shared" si="18"/>
        <v>-4030</v>
      </c>
      <c r="BT26">
        <f t="shared" si="19"/>
        <v>-6858</v>
      </c>
      <c r="BU26">
        <f t="shared" si="20"/>
        <v>-5606</v>
      </c>
      <c r="BV26">
        <f t="shared" si="21"/>
        <v>-2607</v>
      </c>
      <c r="BW26">
        <f t="shared" si="22"/>
        <v>-639</v>
      </c>
      <c r="BX26">
        <f t="shared" si="23"/>
        <v>-122</v>
      </c>
      <c r="BY26">
        <f t="shared" si="24"/>
        <v>-21002</v>
      </c>
      <c r="BZ26">
        <f t="shared" si="25"/>
        <v>-21124</v>
      </c>
      <c r="CA26">
        <f t="shared" si="26"/>
        <v>8.6000000000000014</v>
      </c>
      <c r="CB26">
        <f t="shared" si="27"/>
        <v>6</v>
      </c>
      <c r="CC26">
        <f t="shared" si="28"/>
        <v>-5.3000000000000007</v>
      </c>
      <c r="CD26">
        <f t="shared" si="29"/>
        <v>-8.7999999999999972</v>
      </c>
      <c r="CE26">
        <f t="shared" si="4"/>
        <v>-3.8000000000000007</v>
      </c>
      <c r="CF26">
        <f t="shared" si="5"/>
        <v>1.7000000000000002</v>
      </c>
      <c r="CG26">
        <f t="shared" si="6"/>
        <v>1.5000000000000002</v>
      </c>
      <c r="CH26">
        <f t="shared" si="7"/>
        <v>-1.5</v>
      </c>
      <c r="CI26">
        <f t="shared" si="8"/>
        <v>-21124</v>
      </c>
    </row>
    <row r="27" spans="1:87" x14ac:dyDescent="0.45">
      <c r="A27" t="str">
        <f t="shared" si="2"/>
        <v>ALLALL subjects</v>
      </c>
      <c r="B27" t="s">
        <v>298</v>
      </c>
      <c r="C27" t="s">
        <v>459</v>
      </c>
      <c r="D27">
        <v>2</v>
      </c>
      <c r="E27">
        <v>188</v>
      </c>
      <c r="F27">
        <v>400</v>
      </c>
      <c r="G27">
        <v>227</v>
      </c>
      <c r="H27">
        <v>128</v>
      </c>
      <c r="I27">
        <v>44</v>
      </c>
      <c r="J27">
        <v>12</v>
      </c>
      <c r="K27">
        <v>14</v>
      </c>
      <c r="L27">
        <v>999</v>
      </c>
      <c r="M27">
        <v>188</v>
      </c>
      <c r="N27">
        <v>400</v>
      </c>
      <c r="O27">
        <v>227</v>
      </c>
      <c r="P27">
        <v>128</v>
      </c>
      <c r="Q27">
        <v>44</v>
      </c>
      <c r="R27">
        <v>12</v>
      </c>
      <c r="S27">
        <v>14</v>
      </c>
      <c r="T27">
        <v>999</v>
      </c>
      <c r="U27">
        <v>1013</v>
      </c>
      <c r="V27">
        <v>18.600000000000001</v>
      </c>
      <c r="W27">
        <v>39.5</v>
      </c>
      <c r="X27">
        <v>22.4</v>
      </c>
      <c r="Y27">
        <v>12.6</v>
      </c>
      <c r="Z27">
        <v>4.3</v>
      </c>
      <c r="AA27">
        <v>1.2</v>
      </c>
      <c r="AB27">
        <v>1.4</v>
      </c>
      <c r="AC27">
        <v>98.6</v>
      </c>
      <c r="AD27">
        <v>1013</v>
      </c>
      <c r="AF27" t="s">
        <v>310</v>
      </c>
      <c r="AG27" t="s">
        <v>366</v>
      </c>
      <c r="AH27">
        <v>1</v>
      </c>
      <c r="AI27">
        <v>2157</v>
      </c>
      <c r="AJ27">
        <v>5963</v>
      </c>
      <c r="AK27">
        <v>11087</v>
      </c>
      <c r="AL27">
        <v>10244</v>
      </c>
      <c r="AM27">
        <v>5875</v>
      </c>
      <c r="AN27">
        <v>2121</v>
      </c>
      <c r="AO27">
        <v>816</v>
      </c>
      <c r="AP27">
        <v>37447</v>
      </c>
      <c r="AQ27">
        <v>2157</v>
      </c>
      <c r="AR27">
        <v>5963</v>
      </c>
      <c r="AS27">
        <v>11087</v>
      </c>
      <c r="AT27">
        <v>10244</v>
      </c>
      <c r="AU27">
        <v>5875</v>
      </c>
      <c r="AV27">
        <v>2121</v>
      </c>
      <c r="AW27">
        <v>816</v>
      </c>
      <c r="AX27">
        <v>37447</v>
      </c>
      <c r="AY27">
        <v>38263</v>
      </c>
      <c r="AZ27">
        <v>5.6</v>
      </c>
      <c r="BA27">
        <v>15.6</v>
      </c>
      <c r="BB27">
        <v>29</v>
      </c>
      <c r="BC27">
        <v>26.8</v>
      </c>
      <c r="BD27">
        <v>15.4</v>
      </c>
      <c r="BE27">
        <v>5.5</v>
      </c>
      <c r="BF27">
        <v>2.1</v>
      </c>
      <c r="BG27">
        <v>97.9</v>
      </c>
      <c r="BH27">
        <v>38263</v>
      </c>
      <c r="BI27">
        <f t="shared" si="3"/>
        <v>1</v>
      </c>
      <c r="BJ27">
        <f t="shared" si="9"/>
        <v>-1969</v>
      </c>
      <c r="BK27">
        <f t="shared" si="10"/>
        <v>-5563</v>
      </c>
      <c r="BL27">
        <f t="shared" si="11"/>
        <v>-10860</v>
      </c>
      <c r="BM27">
        <f t="shared" si="12"/>
        <v>-10116</v>
      </c>
      <c r="BN27">
        <f t="shared" si="13"/>
        <v>-5831</v>
      </c>
      <c r="BO27">
        <f t="shared" si="14"/>
        <v>-2109</v>
      </c>
      <c r="BP27">
        <f t="shared" si="15"/>
        <v>-802</v>
      </c>
      <c r="BQ27">
        <f t="shared" si="16"/>
        <v>-36448</v>
      </c>
      <c r="BR27">
        <f t="shared" si="17"/>
        <v>-1969</v>
      </c>
      <c r="BS27">
        <f t="shared" si="18"/>
        <v>-5563</v>
      </c>
      <c r="BT27">
        <f t="shared" si="19"/>
        <v>-10860</v>
      </c>
      <c r="BU27">
        <f t="shared" si="20"/>
        <v>-10116</v>
      </c>
      <c r="BV27">
        <f t="shared" si="21"/>
        <v>-5831</v>
      </c>
      <c r="BW27">
        <f t="shared" si="22"/>
        <v>-2109</v>
      </c>
      <c r="BX27">
        <f t="shared" si="23"/>
        <v>-802</v>
      </c>
      <c r="BY27">
        <f t="shared" si="24"/>
        <v>-36448</v>
      </c>
      <c r="BZ27">
        <f t="shared" si="25"/>
        <v>-37250</v>
      </c>
      <c r="CA27">
        <f t="shared" si="26"/>
        <v>13.000000000000002</v>
      </c>
      <c r="CB27">
        <f t="shared" si="27"/>
        <v>23.9</v>
      </c>
      <c r="CC27">
        <f t="shared" si="28"/>
        <v>-6.6000000000000014</v>
      </c>
      <c r="CD27">
        <f t="shared" si="29"/>
        <v>-14.200000000000001</v>
      </c>
      <c r="CE27">
        <f t="shared" si="4"/>
        <v>-11.100000000000001</v>
      </c>
      <c r="CF27">
        <f t="shared" si="5"/>
        <v>-4.3</v>
      </c>
      <c r="CG27">
        <f t="shared" si="6"/>
        <v>-0.70000000000000018</v>
      </c>
      <c r="CH27">
        <f t="shared" si="7"/>
        <v>0.69999999999998863</v>
      </c>
      <c r="CI27">
        <f t="shared" si="8"/>
        <v>-37250</v>
      </c>
    </row>
    <row r="28" spans="1:87" x14ac:dyDescent="0.45">
      <c r="A28" t="str">
        <f t="shared" si="2"/>
        <v>F01_0_Biological Sciences</v>
      </c>
      <c r="B28" t="s">
        <v>310</v>
      </c>
      <c r="C28" t="s">
        <v>338</v>
      </c>
      <c r="D28">
        <v>1</v>
      </c>
      <c r="E28">
        <v>30</v>
      </c>
      <c r="F28">
        <v>31</v>
      </c>
      <c r="G28">
        <v>26</v>
      </c>
      <c r="H28">
        <v>11</v>
      </c>
      <c r="I28">
        <v>9</v>
      </c>
      <c r="J28">
        <v>9</v>
      </c>
      <c r="K28">
        <v>3</v>
      </c>
      <c r="L28">
        <v>116</v>
      </c>
      <c r="M28">
        <v>30</v>
      </c>
      <c r="N28">
        <v>31</v>
      </c>
      <c r="O28">
        <v>26</v>
      </c>
      <c r="P28" t="s">
        <v>345</v>
      </c>
      <c r="Q28">
        <v>9</v>
      </c>
      <c r="R28">
        <v>9</v>
      </c>
      <c r="S28" t="s">
        <v>345</v>
      </c>
      <c r="T28" t="s">
        <v>345</v>
      </c>
      <c r="U28">
        <v>119</v>
      </c>
      <c r="V28">
        <v>25.2</v>
      </c>
      <c r="W28">
        <v>26.1</v>
      </c>
      <c r="X28">
        <v>21.8</v>
      </c>
      <c r="Y28" t="s">
        <v>345</v>
      </c>
      <c r="Z28">
        <v>7.6</v>
      </c>
      <c r="AA28">
        <v>7.6</v>
      </c>
      <c r="AB28" t="s">
        <v>345</v>
      </c>
      <c r="AC28" t="s">
        <v>345</v>
      </c>
      <c r="AD28">
        <v>119</v>
      </c>
      <c r="AF28" t="s">
        <v>310</v>
      </c>
      <c r="AG28" t="s">
        <v>367</v>
      </c>
      <c r="AH28">
        <v>1</v>
      </c>
      <c r="AI28">
        <v>1236</v>
      </c>
      <c r="AJ28">
        <v>3471</v>
      </c>
      <c r="AK28">
        <v>6978</v>
      </c>
      <c r="AL28">
        <v>6178</v>
      </c>
      <c r="AM28">
        <v>3140</v>
      </c>
      <c r="AN28">
        <v>1078</v>
      </c>
      <c r="AO28">
        <v>369</v>
      </c>
      <c r="AP28">
        <v>22081</v>
      </c>
      <c r="AQ28">
        <v>1236</v>
      </c>
      <c r="AR28">
        <v>3471</v>
      </c>
      <c r="AS28">
        <v>6978</v>
      </c>
      <c r="AT28">
        <v>6178</v>
      </c>
      <c r="AU28">
        <v>3140</v>
      </c>
      <c r="AV28">
        <v>1078</v>
      </c>
      <c r="AW28">
        <v>369</v>
      </c>
      <c r="AX28">
        <v>22081</v>
      </c>
      <c r="AY28">
        <v>22450</v>
      </c>
      <c r="AZ28">
        <v>5.5</v>
      </c>
      <c r="BA28">
        <v>15.5</v>
      </c>
      <c r="BB28">
        <v>31.1</v>
      </c>
      <c r="BC28">
        <v>27.5</v>
      </c>
      <c r="BD28">
        <v>14</v>
      </c>
      <c r="BE28">
        <v>4.8</v>
      </c>
      <c r="BF28">
        <v>1.6</v>
      </c>
      <c r="BG28">
        <v>98.4</v>
      </c>
      <c r="BH28">
        <v>22450</v>
      </c>
      <c r="BI28">
        <f t="shared" si="3"/>
        <v>0</v>
      </c>
      <c r="BJ28">
        <f t="shared" si="9"/>
        <v>-1206</v>
      </c>
      <c r="BK28">
        <f t="shared" si="10"/>
        <v>-3440</v>
      </c>
      <c r="BL28">
        <f t="shared" si="11"/>
        <v>-6952</v>
      </c>
      <c r="BM28">
        <f t="shared" si="12"/>
        <v>-6167</v>
      </c>
      <c r="BN28">
        <f t="shared" si="13"/>
        <v>-3131</v>
      </c>
      <c r="BO28">
        <f t="shared" si="14"/>
        <v>-1069</v>
      </c>
      <c r="BP28">
        <f t="shared" si="15"/>
        <v>-366</v>
      </c>
      <c r="BQ28">
        <f t="shared" si="16"/>
        <v>-21965</v>
      </c>
      <c r="BR28">
        <f t="shared" si="17"/>
        <v>-1206</v>
      </c>
      <c r="BS28">
        <f t="shared" si="18"/>
        <v>-3440</v>
      </c>
      <c r="BT28">
        <f t="shared" si="19"/>
        <v>-6952</v>
      </c>
      <c r="BU28" t="e">
        <f t="shared" si="20"/>
        <v>#VALUE!</v>
      </c>
      <c r="BV28">
        <f t="shared" si="21"/>
        <v>-3131</v>
      </c>
      <c r="BW28">
        <f t="shared" si="22"/>
        <v>-1069</v>
      </c>
      <c r="BX28" t="e">
        <f t="shared" si="23"/>
        <v>#VALUE!</v>
      </c>
      <c r="BY28" t="e">
        <f t="shared" si="24"/>
        <v>#VALUE!</v>
      </c>
      <c r="BZ28">
        <f t="shared" si="25"/>
        <v>-22331</v>
      </c>
      <c r="CA28">
        <f t="shared" si="26"/>
        <v>19.7</v>
      </c>
      <c r="CB28">
        <f t="shared" si="27"/>
        <v>10.600000000000001</v>
      </c>
      <c r="CC28">
        <f t="shared" si="28"/>
        <v>-9.3000000000000007</v>
      </c>
      <c r="CD28" t="e">
        <f t="shared" si="29"/>
        <v>#VALUE!</v>
      </c>
      <c r="CE28">
        <f t="shared" si="4"/>
        <v>-6.4</v>
      </c>
      <c r="CF28">
        <f t="shared" si="5"/>
        <v>2.8</v>
      </c>
      <c r="CG28" t="e">
        <f t="shared" si="6"/>
        <v>#VALUE!</v>
      </c>
      <c r="CH28" t="e">
        <f t="shared" si="7"/>
        <v>#VALUE!</v>
      </c>
      <c r="CI28">
        <f t="shared" si="8"/>
        <v>-22331</v>
      </c>
    </row>
    <row r="29" spans="1:87" x14ac:dyDescent="0.45">
      <c r="A29" t="str">
        <f t="shared" si="2"/>
        <v>F02_Chemistry</v>
      </c>
      <c r="B29" t="s">
        <v>310</v>
      </c>
      <c r="C29" t="s">
        <v>339</v>
      </c>
      <c r="D29">
        <v>1</v>
      </c>
      <c r="E29">
        <v>25</v>
      </c>
      <c r="F29">
        <v>48</v>
      </c>
      <c r="G29">
        <v>36</v>
      </c>
      <c r="H29">
        <v>18</v>
      </c>
      <c r="I29">
        <v>0</v>
      </c>
      <c r="J29">
        <v>10</v>
      </c>
      <c r="K29">
        <v>3</v>
      </c>
      <c r="L29">
        <v>137</v>
      </c>
      <c r="M29">
        <v>25</v>
      </c>
      <c r="N29">
        <v>48</v>
      </c>
      <c r="O29">
        <v>36</v>
      </c>
      <c r="P29">
        <v>18</v>
      </c>
      <c r="Q29" t="s">
        <v>349</v>
      </c>
      <c r="R29">
        <v>10</v>
      </c>
      <c r="S29">
        <v>3</v>
      </c>
      <c r="T29">
        <v>137</v>
      </c>
      <c r="U29">
        <v>140</v>
      </c>
      <c r="V29">
        <v>17.899999999999999</v>
      </c>
      <c r="W29">
        <v>34.299999999999997</v>
      </c>
      <c r="X29">
        <v>25.7</v>
      </c>
      <c r="Y29">
        <v>12.9</v>
      </c>
      <c r="Z29">
        <v>0</v>
      </c>
      <c r="AA29">
        <v>7.1</v>
      </c>
      <c r="AB29">
        <v>2.1</v>
      </c>
      <c r="AC29">
        <v>97.9</v>
      </c>
      <c r="AD29">
        <v>140</v>
      </c>
      <c r="AF29" t="s">
        <v>310</v>
      </c>
      <c r="AG29" t="s">
        <v>369</v>
      </c>
      <c r="AH29">
        <v>1</v>
      </c>
      <c r="AI29">
        <v>3607</v>
      </c>
      <c r="AJ29">
        <v>4448</v>
      </c>
      <c r="AK29">
        <v>8856</v>
      </c>
      <c r="AL29">
        <v>6769</v>
      </c>
      <c r="AM29">
        <v>3151</v>
      </c>
      <c r="AN29">
        <v>1037</v>
      </c>
      <c r="AO29">
        <v>303</v>
      </c>
      <c r="AP29">
        <v>27868</v>
      </c>
      <c r="AQ29">
        <v>3607</v>
      </c>
      <c r="AR29">
        <v>4448</v>
      </c>
      <c r="AS29">
        <v>8856</v>
      </c>
      <c r="AT29">
        <v>6769</v>
      </c>
      <c r="AU29">
        <v>3151</v>
      </c>
      <c r="AV29">
        <v>1037</v>
      </c>
      <c r="AW29">
        <v>303</v>
      </c>
      <c r="AX29">
        <v>27868</v>
      </c>
      <c r="AY29">
        <v>28171</v>
      </c>
      <c r="AZ29">
        <v>12.8</v>
      </c>
      <c r="BA29">
        <v>15.8</v>
      </c>
      <c r="BB29">
        <v>31.4</v>
      </c>
      <c r="BC29">
        <v>24</v>
      </c>
      <c r="BD29">
        <v>11.2</v>
      </c>
      <c r="BE29">
        <v>3.7</v>
      </c>
      <c r="BF29">
        <v>1.1000000000000001</v>
      </c>
      <c r="BG29">
        <v>98.9</v>
      </c>
      <c r="BH29">
        <v>28171</v>
      </c>
      <c r="BI29">
        <f t="shared" si="3"/>
        <v>0</v>
      </c>
      <c r="BJ29">
        <f t="shared" si="9"/>
        <v>-3582</v>
      </c>
      <c r="BK29">
        <f t="shared" si="10"/>
        <v>-4400</v>
      </c>
      <c r="BL29">
        <f t="shared" si="11"/>
        <v>-8820</v>
      </c>
      <c r="BM29">
        <f t="shared" si="12"/>
        <v>-6751</v>
      </c>
      <c r="BN29">
        <f t="shared" si="13"/>
        <v>-3151</v>
      </c>
      <c r="BO29">
        <f t="shared" si="14"/>
        <v>-1027</v>
      </c>
      <c r="BP29">
        <f t="shared" si="15"/>
        <v>-300</v>
      </c>
      <c r="BQ29">
        <f t="shared" si="16"/>
        <v>-27731</v>
      </c>
      <c r="BR29">
        <f t="shared" si="17"/>
        <v>-3582</v>
      </c>
      <c r="BS29">
        <f t="shared" si="18"/>
        <v>-4400</v>
      </c>
      <c r="BT29">
        <f t="shared" si="19"/>
        <v>-8820</v>
      </c>
      <c r="BU29">
        <f t="shared" si="20"/>
        <v>-6751</v>
      </c>
      <c r="BV29" t="e">
        <f t="shared" si="21"/>
        <v>#VALUE!</v>
      </c>
      <c r="BW29">
        <f t="shared" si="22"/>
        <v>-1027</v>
      </c>
      <c r="BX29">
        <f t="shared" si="23"/>
        <v>-300</v>
      </c>
      <c r="BY29">
        <f t="shared" si="24"/>
        <v>-27731</v>
      </c>
      <c r="BZ29">
        <f t="shared" si="25"/>
        <v>-28031</v>
      </c>
      <c r="CA29">
        <f t="shared" si="26"/>
        <v>5.0999999999999979</v>
      </c>
      <c r="CB29">
        <f t="shared" si="27"/>
        <v>18.499999999999996</v>
      </c>
      <c r="CC29">
        <f t="shared" si="28"/>
        <v>-5.6999999999999993</v>
      </c>
      <c r="CD29">
        <f t="shared" si="29"/>
        <v>-11.1</v>
      </c>
      <c r="CE29">
        <f t="shared" si="4"/>
        <v>-11.2</v>
      </c>
      <c r="CF29">
        <f t="shared" si="5"/>
        <v>3.3999999999999995</v>
      </c>
      <c r="CG29">
        <f t="shared" si="6"/>
        <v>1</v>
      </c>
      <c r="CH29">
        <f t="shared" si="7"/>
        <v>-1</v>
      </c>
      <c r="CI29">
        <f t="shared" si="8"/>
        <v>-28031</v>
      </c>
    </row>
    <row r="30" spans="1:87" x14ac:dyDescent="0.45">
      <c r="A30" t="str">
        <f t="shared" si="2"/>
        <v>F03_Physics</v>
      </c>
      <c r="B30" t="s">
        <v>310</v>
      </c>
      <c r="C30" t="s">
        <v>340</v>
      </c>
      <c r="D30">
        <v>1</v>
      </c>
      <c r="E30">
        <v>12</v>
      </c>
      <c r="F30">
        <v>20</v>
      </c>
      <c r="G30">
        <v>23</v>
      </c>
      <c r="H30">
        <v>7</v>
      </c>
      <c r="I30">
        <v>5</v>
      </c>
      <c r="J30">
        <v>2</v>
      </c>
      <c r="K30">
        <v>1</v>
      </c>
      <c r="L30">
        <v>69</v>
      </c>
      <c r="M30">
        <v>12</v>
      </c>
      <c r="N30">
        <v>20</v>
      </c>
      <c r="O30">
        <v>23</v>
      </c>
      <c r="P30">
        <v>7</v>
      </c>
      <c r="Q30">
        <v>5</v>
      </c>
      <c r="R30" t="s">
        <v>345</v>
      </c>
      <c r="S30" t="s">
        <v>345</v>
      </c>
      <c r="T30" t="s">
        <v>345</v>
      </c>
      <c r="U30">
        <v>70</v>
      </c>
      <c r="V30">
        <v>17.100000000000001</v>
      </c>
      <c r="W30">
        <v>28.6</v>
      </c>
      <c r="X30">
        <v>32.9</v>
      </c>
      <c r="Y30">
        <v>10</v>
      </c>
      <c r="Z30">
        <v>7.1</v>
      </c>
      <c r="AA30" t="s">
        <v>345</v>
      </c>
      <c r="AB30" t="s">
        <v>345</v>
      </c>
      <c r="AC30" t="s">
        <v>345</v>
      </c>
      <c r="AD30">
        <v>70</v>
      </c>
      <c r="AF30" t="s">
        <v>310</v>
      </c>
      <c r="AG30" t="s">
        <v>459</v>
      </c>
      <c r="AH30">
        <v>1</v>
      </c>
      <c r="AI30">
        <v>17442</v>
      </c>
      <c r="AJ30">
        <v>40288</v>
      </c>
      <c r="AK30">
        <v>66629</v>
      </c>
      <c r="AL30">
        <v>60408</v>
      </c>
      <c r="AM30">
        <v>34426</v>
      </c>
      <c r="AN30">
        <v>12036</v>
      </c>
      <c r="AO30">
        <v>3836</v>
      </c>
      <c r="AP30">
        <v>231229</v>
      </c>
      <c r="AQ30">
        <v>17442</v>
      </c>
      <c r="AR30">
        <v>40288</v>
      </c>
      <c r="AS30">
        <v>66629</v>
      </c>
      <c r="AT30">
        <v>60408</v>
      </c>
      <c r="AU30">
        <v>34426</v>
      </c>
      <c r="AV30">
        <v>12036</v>
      </c>
      <c r="AW30">
        <v>3836</v>
      </c>
      <c r="AX30">
        <v>231229</v>
      </c>
      <c r="AY30">
        <v>235065</v>
      </c>
      <c r="AZ30">
        <v>7.4</v>
      </c>
      <c r="BA30">
        <v>17.100000000000001</v>
      </c>
      <c r="BB30">
        <v>28.3</v>
      </c>
      <c r="BC30">
        <v>25.7</v>
      </c>
      <c r="BD30">
        <v>14.6</v>
      </c>
      <c r="BE30">
        <v>5.0999999999999996</v>
      </c>
      <c r="BF30">
        <v>1.6</v>
      </c>
      <c r="BG30">
        <v>98.4</v>
      </c>
      <c r="BH30">
        <v>235065</v>
      </c>
      <c r="BI30">
        <f t="shared" si="3"/>
        <v>0</v>
      </c>
      <c r="BJ30">
        <f t="shared" si="9"/>
        <v>-17430</v>
      </c>
      <c r="BK30">
        <f t="shared" si="10"/>
        <v>-40268</v>
      </c>
      <c r="BL30">
        <f t="shared" si="11"/>
        <v>-66606</v>
      </c>
      <c r="BM30">
        <f t="shared" si="12"/>
        <v>-60401</v>
      </c>
      <c r="BN30">
        <f t="shared" si="13"/>
        <v>-34421</v>
      </c>
      <c r="BO30">
        <f t="shared" si="14"/>
        <v>-12034</v>
      </c>
      <c r="BP30">
        <f t="shared" si="15"/>
        <v>-3835</v>
      </c>
      <c r="BQ30">
        <f t="shared" si="16"/>
        <v>-231160</v>
      </c>
      <c r="BR30">
        <f t="shared" si="17"/>
        <v>-17430</v>
      </c>
      <c r="BS30">
        <f t="shared" si="18"/>
        <v>-40268</v>
      </c>
      <c r="BT30">
        <f t="shared" si="19"/>
        <v>-66606</v>
      </c>
      <c r="BU30">
        <f t="shared" si="20"/>
        <v>-60401</v>
      </c>
      <c r="BV30">
        <f t="shared" si="21"/>
        <v>-34421</v>
      </c>
      <c r="BW30" t="e">
        <f t="shared" si="22"/>
        <v>#VALUE!</v>
      </c>
      <c r="BX30" t="e">
        <f t="shared" si="23"/>
        <v>#VALUE!</v>
      </c>
      <c r="BY30" t="e">
        <f t="shared" si="24"/>
        <v>#VALUE!</v>
      </c>
      <c r="BZ30">
        <f t="shared" si="25"/>
        <v>-234995</v>
      </c>
      <c r="CA30">
        <f t="shared" si="26"/>
        <v>9.7000000000000011</v>
      </c>
      <c r="CB30">
        <f t="shared" si="27"/>
        <v>11.5</v>
      </c>
      <c r="CC30">
        <f t="shared" si="28"/>
        <v>4.5999999999999979</v>
      </c>
      <c r="CD30">
        <f t="shared" si="29"/>
        <v>-15.7</v>
      </c>
      <c r="CE30">
        <f t="shared" si="4"/>
        <v>-7.5</v>
      </c>
      <c r="CF30" t="e">
        <f t="shared" si="5"/>
        <v>#VALUE!</v>
      </c>
      <c r="CG30" t="e">
        <f t="shared" si="6"/>
        <v>#VALUE!</v>
      </c>
      <c r="CH30" t="e">
        <f t="shared" si="7"/>
        <v>#VALUE!</v>
      </c>
      <c r="CI30">
        <f t="shared" si="8"/>
        <v>-234995</v>
      </c>
    </row>
    <row r="31" spans="1:87" x14ac:dyDescent="0.45">
      <c r="A31" t="str">
        <f t="shared" si="2"/>
        <v>F07_1_English_Literature</v>
      </c>
      <c r="B31" t="s">
        <v>310</v>
      </c>
      <c r="C31" t="s">
        <v>352</v>
      </c>
      <c r="D31">
        <v>1</v>
      </c>
      <c r="E31">
        <v>14</v>
      </c>
      <c r="F31">
        <v>22</v>
      </c>
      <c r="G31">
        <v>28</v>
      </c>
      <c r="H31">
        <v>21</v>
      </c>
      <c r="I31">
        <v>17</v>
      </c>
      <c r="J31">
        <v>2</v>
      </c>
      <c r="K31">
        <v>2</v>
      </c>
      <c r="L31">
        <v>104</v>
      </c>
      <c r="M31">
        <v>14</v>
      </c>
      <c r="N31">
        <v>22</v>
      </c>
      <c r="O31">
        <v>28</v>
      </c>
      <c r="P31">
        <v>21</v>
      </c>
      <c r="Q31">
        <v>17</v>
      </c>
      <c r="R31" t="s">
        <v>345</v>
      </c>
      <c r="S31" t="s">
        <v>345</v>
      </c>
      <c r="T31" t="s">
        <v>345</v>
      </c>
      <c r="U31">
        <v>106</v>
      </c>
      <c r="V31">
        <v>13.2</v>
      </c>
      <c r="W31">
        <v>20.8</v>
      </c>
      <c r="X31">
        <v>26.4</v>
      </c>
      <c r="Y31">
        <v>19.8</v>
      </c>
      <c r="Z31">
        <v>16</v>
      </c>
      <c r="AA31" t="s">
        <v>345</v>
      </c>
      <c r="AB31" t="s">
        <v>345</v>
      </c>
      <c r="AC31" t="s">
        <v>345</v>
      </c>
      <c r="AD31">
        <v>106</v>
      </c>
      <c r="AF31" t="s">
        <v>311</v>
      </c>
      <c r="AG31" t="s">
        <v>338</v>
      </c>
      <c r="AH31">
        <v>1</v>
      </c>
      <c r="AI31">
        <v>1546</v>
      </c>
      <c r="AJ31">
        <v>3454</v>
      </c>
      <c r="AK31">
        <v>3979</v>
      </c>
      <c r="AL31">
        <v>3943</v>
      </c>
      <c r="AM31">
        <v>3114</v>
      </c>
      <c r="AN31">
        <v>1497</v>
      </c>
      <c r="AO31">
        <v>558</v>
      </c>
      <c r="AP31">
        <v>17533</v>
      </c>
      <c r="AQ31">
        <v>1546</v>
      </c>
      <c r="AR31">
        <v>3454</v>
      </c>
      <c r="AS31">
        <v>3979</v>
      </c>
      <c r="AT31">
        <v>3943</v>
      </c>
      <c r="AU31">
        <v>3114</v>
      </c>
      <c r="AV31">
        <v>1497</v>
      </c>
      <c r="AW31">
        <v>558</v>
      </c>
      <c r="AX31">
        <v>17533</v>
      </c>
      <c r="AY31">
        <v>18091</v>
      </c>
      <c r="AZ31">
        <v>8.5</v>
      </c>
      <c r="BA31">
        <v>19.100000000000001</v>
      </c>
      <c r="BB31">
        <v>22</v>
      </c>
      <c r="BC31">
        <v>21.8</v>
      </c>
      <c r="BD31">
        <v>17.2</v>
      </c>
      <c r="BE31">
        <v>8.3000000000000007</v>
      </c>
      <c r="BF31">
        <v>3.1</v>
      </c>
      <c r="BG31">
        <v>96.9</v>
      </c>
      <c r="BH31">
        <v>18091</v>
      </c>
      <c r="BI31">
        <f t="shared" si="3"/>
        <v>0</v>
      </c>
      <c r="BJ31">
        <f t="shared" si="9"/>
        <v>-1532</v>
      </c>
      <c r="BK31">
        <f t="shared" si="10"/>
        <v>-3432</v>
      </c>
      <c r="BL31">
        <f t="shared" si="11"/>
        <v>-3951</v>
      </c>
      <c r="BM31">
        <f t="shared" si="12"/>
        <v>-3922</v>
      </c>
      <c r="BN31">
        <f t="shared" si="13"/>
        <v>-3097</v>
      </c>
      <c r="BO31">
        <f t="shared" si="14"/>
        <v>-1495</v>
      </c>
      <c r="BP31">
        <f t="shared" si="15"/>
        <v>-556</v>
      </c>
      <c r="BQ31">
        <f t="shared" si="16"/>
        <v>-17429</v>
      </c>
      <c r="BR31">
        <f t="shared" si="17"/>
        <v>-1532</v>
      </c>
      <c r="BS31">
        <f t="shared" si="18"/>
        <v>-3432</v>
      </c>
      <c r="BT31">
        <f t="shared" si="19"/>
        <v>-3951</v>
      </c>
      <c r="BU31">
        <f t="shared" si="20"/>
        <v>-3922</v>
      </c>
      <c r="BV31">
        <f t="shared" si="21"/>
        <v>-3097</v>
      </c>
      <c r="BW31" t="e">
        <f t="shared" si="22"/>
        <v>#VALUE!</v>
      </c>
      <c r="BX31" t="e">
        <f t="shared" si="23"/>
        <v>#VALUE!</v>
      </c>
      <c r="BY31" t="e">
        <f t="shared" si="24"/>
        <v>#VALUE!</v>
      </c>
      <c r="BZ31">
        <f t="shared" si="25"/>
        <v>-17985</v>
      </c>
      <c r="CA31">
        <f t="shared" si="26"/>
        <v>4.6999999999999993</v>
      </c>
      <c r="CB31">
        <f t="shared" si="27"/>
        <v>1.6999999999999993</v>
      </c>
      <c r="CC31">
        <f t="shared" si="28"/>
        <v>4.3999999999999986</v>
      </c>
      <c r="CD31">
        <f t="shared" si="29"/>
        <v>-2</v>
      </c>
      <c r="CE31">
        <f t="shared" si="4"/>
        <v>-1.1999999999999993</v>
      </c>
      <c r="CF31" t="e">
        <f t="shared" si="5"/>
        <v>#VALUE!</v>
      </c>
      <c r="CG31" t="e">
        <f t="shared" si="6"/>
        <v>#VALUE!</v>
      </c>
      <c r="CH31" t="e">
        <f t="shared" si="7"/>
        <v>#VALUE!</v>
      </c>
      <c r="CI31">
        <f t="shared" si="8"/>
        <v>-17985</v>
      </c>
    </row>
    <row r="32" spans="1:87" x14ac:dyDescent="0.45">
      <c r="A32" t="str">
        <f t="shared" si="2"/>
        <v>F07_2_English Language</v>
      </c>
      <c r="B32" t="s">
        <v>310</v>
      </c>
      <c r="C32" t="s">
        <v>353</v>
      </c>
      <c r="D32">
        <v>1</v>
      </c>
      <c r="E32">
        <v>3</v>
      </c>
      <c r="F32">
        <v>4</v>
      </c>
      <c r="G32">
        <v>9</v>
      </c>
      <c r="H32">
        <v>8</v>
      </c>
      <c r="I32">
        <v>4</v>
      </c>
      <c r="J32">
        <v>1</v>
      </c>
      <c r="K32">
        <v>0</v>
      </c>
      <c r="L32">
        <v>29</v>
      </c>
      <c r="M32" t="s">
        <v>345</v>
      </c>
      <c r="N32" t="s">
        <v>345</v>
      </c>
      <c r="O32" t="s">
        <v>345</v>
      </c>
      <c r="P32">
        <v>8</v>
      </c>
      <c r="Q32" t="s">
        <v>345</v>
      </c>
      <c r="R32" t="s">
        <v>345</v>
      </c>
      <c r="S32" t="s">
        <v>349</v>
      </c>
      <c r="T32">
        <v>29</v>
      </c>
      <c r="U32">
        <v>29</v>
      </c>
      <c r="V32" t="s">
        <v>345</v>
      </c>
      <c r="W32" t="s">
        <v>345</v>
      </c>
      <c r="X32" t="s">
        <v>345</v>
      </c>
      <c r="Y32">
        <v>27.6</v>
      </c>
      <c r="Z32" t="s">
        <v>345</v>
      </c>
      <c r="AA32" t="s">
        <v>345</v>
      </c>
      <c r="AB32">
        <v>0</v>
      </c>
      <c r="AC32">
        <v>100</v>
      </c>
      <c r="AD32">
        <v>29</v>
      </c>
      <c r="AF32" t="s">
        <v>311</v>
      </c>
      <c r="AG32" t="s">
        <v>339</v>
      </c>
      <c r="AH32">
        <v>1</v>
      </c>
      <c r="AI32">
        <v>2124</v>
      </c>
      <c r="AJ32">
        <v>4988</v>
      </c>
      <c r="AK32">
        <v>4493</v>
      </c>
      <c r="AL32">
        <v>3730</v>
      </c>
      <c r="AM32">
        <v>2659</v>
      </c>
      <c r="AN32">
        <v>1331</v>
      </c>
      <c r="AO32">
        <v>580</v>
      </c>
      <c r="AP32">
        <v>19325</v>
      </c>
      <c r="AQ32">
        <v>2124</v>
      </c>
      <c r="AR32">
        <v>4988</v>
      </c>
      <c r="AS32">
        <v>4493</v>
      </c>
      <c r="AT32">
        <v>3730</v>
      </c>
      <c r="AU32">
        <v>2659</v>
      </c>
      <c r="AV32">
        <v>1331</v>
      </c>
      <c r="AW32">
        <v>580</v>
      </c>
      <c r="AX32">
        <v>19325</v>
      </c>
      <c r="AY32">
        <v>19905</v>
      </c>
      <c r="AZ32">
        <v>10.7</v>
      </c>
      <c r="BA32">
        <v>25.1</v>
      </c>
      <c r="BB32">
        <v>22.6</v>
      </c>
      <c r="BC32">
        <v>18.7</v>
      </c>
      <c r="BD32">
        <v>13.4</v>
      </c>
      <c r="BE32">
        <v>6.7</v>
      </c>
      <c r="BF32">
        <v>2.9</v>
      </c>
      <c r="BG32">
        <v>97.1</v>
      </c>
      <c r="BH32">
        <v>19905</v>
      </c>
      <c r="BI32">
        <f t="shared" si="3"/>
        <v>0</v>
      </c>
      <c r="BJ32">
        <f t="shared" si="9"/>
        <v>-2121</v>
      </c>
      <c r="BK32">
        <f t="shared" si="10"/>
        <v>-4984</v>
      </c>
      <c r="BL32">
        <f t="shared" si="11"/>
        <v>-4484</v>
      </c>
      <c r="BM32">
        <f t="shared" si="12"/>
        <v>-3722</v>
      </c>
      <c r="BN32">
        <f t="shared" si="13"/>
        <v>-2655</v>
      </c>
      <c r="BO32">
        <f t="shared" si="14"/>
        <v>-1330</v>
      </c>
      <c r="BP32">
        <f t="shared" si="15"/>
        <v>-580</v>
      </c>
      <c r="BQ32">
        <f t="shared" si="16"/>
        <v>-19296</v>
      </c>
      <c r="BR32" t="e">
        <f t="shared" si="17"/>
        <v>#VALUE!</v>
      </c>
      <c r="BS32" t="e">
        <f t="shared" si="18"/>
        <v>#VALUE!</v>
      </c>
      <c r="BT32" t="e">
        <f t="shared" si="19"/>
        <v>#VALUE!</v>
      </c>
      <c r="BU32">
        <f t="shared" si="20"/>
        <v>-3722</v>
      </c>
      <c r="BV32" t="e">
        <f t="shared" si="21"/>
        <v>#VALUE!</v>
      </c>
      <c r="BW32" t="e">
        <f t="shared" si="22"/>
        <v>#VALUE!</v>
      </c>
      <c r="BX32" t="e">
        <f t="shared" si="23"/>
        <v>#VALUE!</v>
      </c>
      <c r="BY32">
        <f t="shared" si="24"/>
        <v>-19296</v>
      </c>
      <c r="BZ32">
        <f t="shared" si="25"/>
        <v>-19876</v>
      </c>
      <c r="CA32" t="e">
        <f t="shared" si="26"/>
        <v>#VALUE!</v>
      </c>
      <c r="CB32" t="e">
        <f t="shared" si="27"/>
        <v>#VALUE!</v>
      </c>
      <c r="CC32" t="e">
        <f t="shared" si="28"/>
        <v>#VALUE!</v>
      </c>
      <c r="CD32">
        <f t="shared" si="29"/>
        <v>8.9000000000000021</v>
      </c>
      <c r="CE32" t="e">
        <f t="shared" si="4"/>
        <v>#VALUE!</v>
      </c>
      <c r="CF32" t="e">
        <f t="shared" si="5"/>
        <v>#VALUE!</v>
      </c>
      <c r="CG32">
        <f t="shared" si="6"/>
        <v>-2.9</v>
      </c>
      <c r="CH32">
        <f t="shared" si="7"/>
        <v>2.9000000000000057</v>
      </c>
      <c r="CI32">
        <f t="shared" si="8"/>
        <v>-19876</v>
      </c>
    </row>
    <row r="33" spans="1:87" x14ac:dyDescent="0.45">
      <c r="A33" t="str">
        <f t="shared" si="2"/>
        <v>F07_3_English_Language&amp;Literature</v>
      </c>
      <c r="B33" t="s">
        <v>310</v>
      </c>
      <c r="C33" t="s">
        <v>354</v>
      </c>
      <c r="D33">
        <v>1</v>
      </c>
      <c r="E33">
        <v>1</v>
      </c>
      <c r="F33">
        <v>2</v>
      </c>
      <c r="G33">
        <v>4</v>
      </c>
      <c r="H33">
        <v>6</v>
      </c>
      <c r="I33">
        <v>0</v>
      </c>
      <c r="J33">
        <v>0</v>
      </c>
      <c r="K33">
        <v>0</v>
      </c>
      <c r="L33">
        <v>13</v>
      </c>
      <c r="M33" t="s">
        <v>345</v>
      </c>
      <c r="N33" t="s">
        <v>345</v>
      </c>
      <c r="O33" t="s">
        <v>345</v>
      </c>
      <c r="P33" t="s">
        <v>345</v>
      </c>
      <c r="Q33" t="s">
        <v>349</v>
      </c>
      <c r="R33" t="s">
        <v>349</v>
      </c>
      <c r="S33" t="s">
        <v>349</v>
      </c>
      <c r="T33">
        <v>13</v>
      </c>
      <c r="U33">
        <v>13</v>
      </c>
      <c r="V33" t="s">
        <v>345</v>
      </c>
      <c r="W33" t="s">
        <v>345</v>
      </c>
      <c r="X33" t="s">
        <v>345</v>
      </c>
      <c r="Y33" t="s">
        <v>345</v>
      </c>
      <c r="Z33">
        <v>0</v>
      </c>
      <c r="AA33">
        <v>0</v>
      </c>
      <c r="AB33">
        <v>0</v>
      </c>
      <c r="AC33">
        <v>100</v>
      </c>
      <c r="AD33">
        <v>13</v>
      </c>
      <c r="AF33" t="s">
        <v>311</v>
      </c>
      <c r="AG33" t="s">
        <v>340</v>
      </c>
      <c r="AH33">
        <v>1</v>
      </c>
      <c r="AI33">
        <v>2248</v>
      </c>
      <c r="AJ33">
        <v>4652</v>
      </c>
      <c r="AK33">
        <v>4605</v>
      </c>
      <c r="AL33">
        <v>4391</v>
      </c>
      <c r="AM33">
        <v>3576</v>
      </c>
      <c r="AN33">
        <v>2200</v>
      </c>
      <c r="AO33">
        <v>882</v>
      </c>
      <c r="AP33">
        <v>21672</v>
      </c>
      <c r="AQ33">
        <v>2248</v>
      </c>
      <c r="AR33">
        <v>4652</v>
      </c>
      <c r="AS33">
        <v>4605</v>
      </c>
      <c r="AT33">
        <v>4391</v>
      </c>
      <c r="AU33">
        <v>3576</v>
      </c>
      <c r="AV33">
        <v>2200</v>
      </c>
      <c r="AW33">
        <v>882</v>
      </c>
      <c r="AX33">
        <v>21672</v>
      </c>
      <c r="AY33">
        <v>22554</v>
      </c>
      <c r="AZ33">
        <v>10</v>
      </c>
      <c r="BA33">
        <v>20.6</v>
      </c>
      <c r="BB33">
        <v>20.399999999999999</v>
      </c>
      <c r="BC33">
        <v>19.5</v>
      </c>
      <c r="BD33">
        <v>15.9</v>
      </c>
      <c r="BE33">
        <v>9.8000000000000007</v>
      </c>
      <c r="BF33">
        <v>3.9</v>
      </c>
      <c r="BG33">
        <v>96.1</v>
      </c>
      <c r="BH33">
        <v>22554</v>
      </c>
      <c r="BI33">
        <f t="shared" si="3"/>
        <v>0</v>
      </c>
      <c r="BJ33">
        <f t="shared" si="9"/>
        <v>-2247</v>
      </c>
      <c r="BK33">
        <f t="shared" si="10"/>
        <v>-4650</v>
      </c>
      <c r="BL33">
        <f t="shared" si="11"/>
        <v>-4601</v>
      </c>
      <c r="BM33">
        <f t="shared" si="12"/>
        <v>-4385</v>
      </c>
      <c r="BN33">
        <f t="shared" si="13"/>
        <v>-3576</v>
      </c>
      <c r="BO33">
        <f t="shared" si="14"/>
        <v>-2200</v>
      </c>
      <c r="BP33">
        <f t="shared" si="15"/>
        <v>-882</v>
      </c>
      <c r="BQ33">
        <f t="shared" si="16"/>
        <v>-21659</v>
      </c>
      <c r="BR33" t="e">
        <f t="shared" si="17"/>
        <v>#VALUE!</v>
      </c>
      <c r="BS33" t="e">
        <f t="shared" si="18"/>
        <v>#VALUE!</v>
      </c>
      <c r="BT33" t="e">
        <f t="shared" si="19"/>
        <v>#VALUE!</v>
      </c>
      <c r="BU33" t="e">
        <f t="shared" si="20"/>
        <v>#VALUE!</v>
      </c>
      <c r="BV33" t="e">
        <f t="shared" si="21"/>
        <v>#VALUE!</v>
      </c>
      <c r="BW33" t="e">
        <f t="shared" si="22"/>
        <v>#VALUE!</v>
      </c>
      <c r="BX33" t="e">
        <f t="shared" si="23"/>
        <v>#VALUE!</v>
      </c>
      <c r="BY33">
        <f t="shared" si="24"/>
        <v>-21659</v>
      </c>
      <c r="BZ33">
        <f t="shared" si="25"/>
        <v>-22541</v>
      </c>
      <c r="CA33" t="e">
        <f t="shared" si="26"/>
        <v>#VALUE!</v>
      </c>
      <c r="CB33" t="e">
        <f t="shared" si="27"/>
        <v>#VALUE!</v>
      </c>
      <c r="CC33" t="e">
        <f t="shared" si="28"/>
        <v>#VALUE!</v>
      </c>
      <c r="CD33" t="e">
        <f t="shared" si="29"/>
        <v>#VALUE!</v>
      </c>
      <c r="CE33">
        <f t="shared" si="4"/>
        <v>-15.9</v>
      </c>
      <c r="CF33">
        <f t="shared" si="5"/>
        <v>-9.8000000000000007</v>
      </c>
      <c r="CG33">
        <f t="shared" si="6"/>
        <v>-3.9</v>
      </c>
      <c r="CH33">
        <f t="shared" si="7"/>
        <v>3.9000000000000057</v>
      </c>
      <c r="CI33">
        <f t="shared" si="8"/>
        <v>-22541</v>
      </c>
    </row>
    <row r="34" spans="1:87" x14ac:dyDescent="0.45">
      <c r="A34" t="str">
        <f t="shared" si="2"/>
        <v>F16_Computing</v>
      </c>
      <c r="B34" t="s">
        <v>310</v>
      </c>
      <c r="C34" t="s">
        <v>356</v>
      </c>
      <c r="D34">
        <v>1</v>
      </c>
      <c r="E34">
        <v>1</v>
      </c>
      <c r="F34">
        <v>4</v>
      </c>
      <c r="G34">
        <v>2</v>
      </c>
      <c r="H34">
        <v>0</v>
      </c>
      <c r="I34">
        <v>0</v>
      </c>
      <c r="J34">
        <v>1</v>
      </c>
      <c r="K34">
        <v>0</v>
      </c>
      <c r="L34">
        <v>8</v>
      </c>
      <c r="M34" t="s">
        <v>345</v>
      </c>
      <c r="N34">
        <v>4</v>
      </c>
      <c r="O34" t="s">
        <v>345</v>
      </c>
      <c r="P34" t="s">
        <v>349</v>
      </c>
      <c r="Q34" t="s">
        <v>349</v>
      </c>
      <c r="R34" t="s">
        <v>345</v>
      </c>
      <c r="S34" t="s">
        <v>349</v>
      </c>
      <c r="T34">
        <v>8</v>
      </c>
      <c r="U34">
        <v>8</v>
      </c>
      <c r="V34" t="s">
        <v>345</v>
      </c>
      <c r="W34">
        <v>50</v>
      </c>
      <c r="X34" t="s">
        <v>345</v>
      </c>
      <c r="Y34">
        <v>0</v>
      </c>
      <c r="Z34">
        <v>0</v>
      </c>
      <c r="AA34" t="s">
        <v>345</v>
      </c>
      <c r="AB34">
        <v>0</v>
      </c>
      <c r="AC34">
        <v>100</v>
      </c>
      <c r="AD34">
        <v>8</v>
      </c>
      <c r="AF34" t="s">
        <v>311</v>
      </c>
      <c r="AG34" t="s">
        <v>352</v>
      </c>
      <c r="AH34">
        <v>1</v>
      </c>
      <c r="AI34">
        <v>976</v>
      </c>
      <c r="AJ34">
        <v>1533</v>
      </c>
      <c r="AK34">
        <v>2603</v>
      </c>
      <c r="AL34">
        <v>2446</v>
      </c>
      <c r="AM34">
        <v>1383</v>
      </c>
      <c r="AN34">
        <v>416</v>
      </c>
      <c r="AO34">
        <v>101</v>
      </c>
      <c r="AP34">
        <v>9357</v>
      </c>
      <c r="AQ34">
        <v>976</v>
      </c>
      <c r="AR34">
        <v>1533</v>
      </c>
      <c r="AS34">
        <v>2603</v>
      </c>
      <c r="AT34">
        <v>2446</v>
      </c>
      <c r="AU34">
        <v>1383</v>
      </c>
      <c r="AV34">
        <v>416</v>
      </c>
      <c r="AW34">
        <v>101</v>
      </c>
      <c r="AX34">
        <v>9357</v>
      </c>
      <c r="AY34">
        <v>9458</v>
      </c>
      <c r="AZ34">
        <v>10.3</v>
      </c>
      <c r="BA34">
        <v>16.2</v>
      </c>
      <c r="BB34">
        <v>27.5</v>
      </c>
      <c r="BC34">
        <v>25.9</v>
      </c>
      <c r="BD34">
        <v>14.6</v>
      </c>
      <c r="BE34">
        <v>4.4000000000000004</v>
      </c>
      <c r="BF34">
        <v>1.1000000000000001</v>
      </c>
      <c r="BG34">
        <v>98.9</v>
      </c>
      <c r="BH34">
        <v>9458</v>
      </c>
      <c r="BI34">
        <f t="shared" si="3"/>
        <v>0</v>
      </c>
      <c r="BJ34">
        <f t="shared" si="9"/>
        <v>-975</v>
      </c>
      <c r="BK34">
        <f t="shared" si="10"/>
        <v>-1529</v>
      </c>
      <c r="BL34">
        <f t="shared" si="11"/>
        <v>-2601</v>
      </c>
      <c r="BM34">
        <f t="shared" si="12"/>
        <v>-2446</v>
      </c>
      <c r="BN34">
        <f t="shared" si="13"/>
        <v>-1383</v>
      </c>
      <c r="BO34">
        <f t="shared" si="14"/>
        <v>-415</v>
      </c>
      <c r="BP34">
        <f t="shared" si="15"/>
        <v>-101</v>
      </c>
      <c r="BQ34">
        <f t="shared" si="16"/>
        <v>-9349</v>
      </c>
      <c r="BR34" t="e">
        <f t="shared" si="17"/>
        <v>#VALUE!</v>
      </c>
      <c r="BS34">
        <f t="shared" si="18"/>
        <v>-1529</v>
      </c>
      <c r="BT34" t="e">
        <f t="shared" si="19"/>
        <v>#VALUE!</v>
      </c>
      <c r="BU34" t="e">
        <f t="shared" si="20"/>
        <v>#VALUE!</v>
      </c>
      <c r="BV34" t="e">
        <f t="shared" si="21"/>
        <v>#VALUE!</v>
      </c>
      <c r="BW34" t="e">
        <f t="shared" si="22"/>
        <v>#VALUE!</v>
      </c>
      <c r="BX34" t="e">
        <f t="shared" si="23"/>
        <v>#VALUE!</v>
      </c>
      <c r="BY34">
        <f t="shared" si="24"/>
        <v>-9349</v>
      </c>
      <c r="BZ34">
        <f t="shared" si="25"/>
        <v>-9450</v>
      </c>
      <c r="CA34" t="e">
        <f t="shared" si="26"/>
        <v>#VALUE!</v>
      </c>
      <c r="CB34">
        <f t="shared" si="27"/>
        <v>33.799999999999997</v>
      </c>
      <c r="CC34" t="e">
        <f t="shared" si="28"/>
        <v>#VALUE!</v>
      </c>
      <c r="CD34">
        <f t="shared" si="29"/>
        <v>-25.9</v>
      </c>
      <c r="CE34">
        <f t="shared" si="4"/>
        <v>-14.6</v>
      </c>
      <c r="CF34" t="e">
        <f t="shared" si="5"/>
        <v>#VALUE!</v>
      </c>
      <c r="CG34">
        <f t="shared" si="6"/>
        <v>-1.1000000000000001</v>
      </c>
      <c r="CH34">
        <f t="shared" si="7"/>
        <v>1.0999999999999943</v>
      </c>
      <c r="CI34">
        <f t="shared" si="8"/>
        <v>-9450</v>
      </c>
    </row>
    <row r="35" spans="1:87" x14ac:dyDescent="0.45">
      <c r="A35" t="str">
        <f t="shared" si="2"/>
        <v>F20_Business_Studies</v>
      </c>
      <c r="B35" t="s">
        <v>310</v>
      </c>
      <c r="C35" t="s">
        <v>360</v>
      </c>
      <c r="D35">
        <v>1</v>
      </c>
      <c r="E35">
        <v>6</v>
      </c>
      <c r="F35">
        <v>7</v>
      </c>
      <c r="G35">
        <v>20</v>
      </c>
      <c r="H35">
        <v>12</v>
      </c>
      <c r="I35">
        <v>6</v>
      </c>
      <c r="J35">
        <v>2</v>
      </c>
      <c r="K35">
        <v>1</v>
      </c>
      <c r="L35">
        <v>53</v>
      </c>
      <c r="M35" t="s">
        <v>345</v>
      </c>
      <c r="N35">
        <v>7</v>
      </c>
      <c r="O35">
        <v>20</v>
      </c>
      <c r="P35">
        <v>12</v>
      </c>
      <c r="Q35">
        <v>6</v>
      </c>
      <c r="R35" t="s">
        <v>345</v>
      </c>
      <c r="S35" t="s">
        <v>345</v>
      </c>
      <c r="T35" t="s">
        <v>345</v>
      </c>
      <c r="U35">
        <v>54</v>
      </c>
      <c r="V35" t="s">
        <v>345</v>
      </c>
      <c r="W35">
        <v>13</v>
      </c>
      <c r="X35">
        <v>37</v>
      </c>
      <c r="Y35">
        <v>22.2</v>
      </c>
      <c r="Z35">
        <v>11.1</v>
      </c>
      <c r="AA35" t="s">
        <v>345</v>
      </c>
      <c r="AB35" t="s">
        <v>345</v>
      </c>
      <c r="AC35" t="s">
        <v>345</v>
      </c>
      <c r="AD35">
        <v>54</v>
      </c>
      <c r="AF35" t="s">
        <v>311</v>
      </c>
      <c r="AG35" t="s">
        <v>353</v>
      </c>
      <c r="AH35">
        <v>1</v>
      </c>
      <c r="AI35">
        <v>61</v>
      </c>
      <c r="AJ35">
        <v>366</v>
      </c>
      <c r="AK35">
        <v>1223</v>
      </c>
      <c r="AL35">
        <v>2024</v>
      </c>
      <c r="AM35">
        <v>1230</v>
      </c>
      <c r="AN35">
        <v>338</v>
      </c>
      <c r="AO35">
        <v>68</v>
      </c>
      <c r="AP35">
        <v>5242</v>
      </c>
      <c r="AQ35">
        <v>61</v>
      </c>
      <c r="AR35">
        <v>366</v>
      </c>
      <c r="AS35">
        <v>1223</v>
      </c>
      <c r="AT35">
        <v>2024</v>
      </c>
      <c r="AU35">
        <v>1230</v>
      </c>
      <c r="AV35">
        <v>338</v>
      </c>
      <c r="AW35">
        <v>68</v>
      </c>
      <c r="AX35">
        <v>5242</v>
      </c>
      <c r="AY35">
        <v>5310</v>
      </c>
      <c r="AZ35">
        <v>1.1000000000000001</v>
      </c>
      <c r="BA35">
        <v>6.9</v>
      </c>
      <c r="BB35">
        <v>23</v>
      </c>
      <c r="BC35">
        <v>38.1</v>
      </c>
      <c r="BD35">
        <v>23.2</v>
      </c>
      <c r="BE35">
        <v>6.4</v>
      </c>
      <c r="BF35">
        <v>1.3</v>
      </c>
      <c r="BG35">
        <v>98.7</v>
      </c>
      <c r="BH35">
        <v>5310</v>
      </c>
      <c r="BI35">
        <f t="shared" si="3"/>
        <v>0</v>
      </c>
      <c r="BJ35">
        <f t="shared" si="9"/>
        <v>-55</v>
      </c>
      <c r="BK35">
        <f t="shared" si="10"/>
        <v>-359</v>
      </c>
      <c r="BL35">
        <f t="shared" si="11"/>
        <v>-1203</v>
      </c>
      <c r="BM35">
        <f t="shared" si="12"/>
        <v>-2012</v>
      </c>
      <c r="BN35">
        <f t="shared" si="13"/>
        <v>-1224</v>
      </c>
      <c r="BO35">
        <f t="shared" si="14"/>
        <v>-336</v>
      </c>
      <c r="BP35">
        <f t="shared" si="15"/>
        <v>-67</v>
      </c>
      <c r="BQ35">
        <f t="shared" si="16"/>
        <v>-5189</v>
      </c>
      <c r="BR35" t="e">
        <f t="shared" si="17"/>
        <v>#VALUE!</v>
      </c>
      <c r="BS35">
        <f t="shared" si="18"/>
        <v>-359</v>
      </c>
      <c r="BT35">
        <f t="shared" si="19"/>
        <v>-1203</v>
      </c>
      <c r="BU35">
        <f t="shared" si="20"/>
        <v>-2012</v>
      </c>
      <c r="BV35">
        <f t="shared" si="21"/>
        <v>-1224</v>
      </c>
      <c r="BW35" t="e">
        <f t="shared" si="22"/>
        <v>#VALUE!</v>
      </c>
      <c r="BX35" t="e">
        <f t="shared" si="23"/>
        <v>#VALUE!</v>
      </c>
      <c r="BY35" t="e">
        <f t="shared" si="24"/>
        <v>#VALUE!</v>
      </c>
      <c r="BZ35">
        <f t="shared" si="25"/>
        <v>-5256</v>
      </c>
      <c r="CA35" t="e">
        <f t="shared" si="26"/>
        <v>#VALUE!</v>
      </c>
      <c r="CB35">
        <f t="shared" si="27"/>
        <v>6.1</v>
      </c>
      <c r="CC35">
        <f t="shared" si="28"/>
        <v>14</v>
      </c>
      <c r="CD35">
        <f t="shared" si="29"/>
        <v>-15.900000000000002</v>
      </c>
      <c r="CE35">
        <f t="shared" si="4"/>
        <v>-12.1</v>
      </c>
      <c r="CF35" t="e">
        <f t="shared" si="5"/>
        <v>#VALUE!</v>
      </c>
      <c r="CG35" t="e">
        <f t="shared" si="6"/>
        <v>#VALUE!</v>
      </c>
      <c r="CH35" t="e">
        <f t="shared" si="7"/>
        <v>#VALUE!</v>
      </c>
      <c r="CI35">
        <f t="shared" si="8"/>
        <v>-5256</v>
      </c>
    </row>
    <row r="36" spans="1:87" x14ac:dyDescent="0.45">
      <c r="A36" t="str">
        <f t="shared" si="2"/>
        <v>F21_Economics</v>
      </c>
      <c r="B36" t="s">
        <v>310</v>
      </c>
      <c r="C36" t="s">
        <v>361</v>
      </c>
      <c r="D36">
        <v>1</v>
      </c>
      <c r="E36">
        <v>8</v>
      </c>
      <c r="F36">
        <v>32</v>
      </c>
      <c r="G36">
        <v>27</v>
      </c>
      <c r="H36">
        <v>7</v>
      </c>
      <c r="I36">
        <v>5</v>
      </c>
      <c r="J36">
        <v>4</v>
      </c>
      <c r="K36">
        <v>1</v>
      </c>
      <c r="L36">
        <v>83</v>
      </c>
      <c r="M36">
        <v>8</v>
      </c>
      <c r="N36">
        <v>32</v>
      </c>
      <c r="O36">
        <v>27</v>
      </c>
      <c r="P36">
        <v>7</v>
      </c>
      <c r="Q36">
        <v>5</v>
      </c>
      <c r="R36" t="s">
        <v>345</v>
      </c>
      <c r="S36" t="s">
        <v>345</v>
      </c>
      <c r="T36" t="s">
        <v>345</v>
      </c>
      <c r="U36">
        <v>84</v>
      </c>
      <c r="V36">
        <v>9.5</v>
      </c>
      <c r="W36">
        <v>38.1</v>
      </c>
      <c r="X36">
        <v>32.1</v>
      </c>
      <c r="Y36">
        <v>8.3000000000000007</v>
      </c>
      <c r="Z36">
        <v>6</v>
      </c>
      <c r="AA36" t="s">
        <v>345</v>
      </c>
      <c r="AB36" t="s">
        <v>345</v>
      </c>
      <c r="AC36" t="s">
        <v>345</v>
      </c>
      <c r="AD36">
        <v>84</v>
      </c>
      <c r="AF36" t="s">
        <v>311</v>
      </c>
      <c r="AG36" t="s">
        <v>354</v>
      </c>
      <c r="AH36">
        <v>1</v>
      </c>
      <c r="AI36">
        <v>75</v>
      </c>
      <c r="AJ36">
        <v>232</v>
      </c>
      <c r="AK36">
        <v>704</v>
      </c>
      <c r="AL36">
        <v>857</v>
      </c>
      <c r="AM36">
        <v>559</v>
      </c>
      <c r="AN36">
        <v>156</v>
      </c>
      <c r="AO36">
        <v>31</v>
      </c>
      <c r="AP36">
        <v>2583</v>
      </c>
      <c r="AQ36">
        <v>75</v>
      </c>
      <c r="AR36">
        <v>232</v>
      </c>
      <c r="AS36">
        <v>704</v>
      </c>
      <c r="AT36">
        <v>857</v>
      </c>
      <c r="AU36">
        <v>559</v>
      </c>
      <c r="AV36">
        <v>156</v>
      </c>
      <c r="AW36">
        <v>31</v>
      </c>
      <c r="AX36">
        <v>2583</v>
      </c>
      <c r="AY36">
        <v>2614</v>
      </c>
      <c r="AZ36">
        <v>2.9</v>
      </c>
      <c r="BA36">
        <v>8.9</v>
      </c>
      <c r="BB36">
        <v>26.9</v>
      </c>
      <c r="BC36">
        <v>32.799999999999997</v>
      </c>
      <c r="BD36">
        <v>21.4</v>
      </c>
      <c r="BE36">
        <v>6</v>
      </c>
      <c r="BF36">
        <v>1.2</v>
      </c>
      <c r="BG36">
        <v>98.8</v>
      </c>
      <c r="BH36">
        <v>2614</v>
      </c>
      <c r="BI36">
        <f t="shared" si="3"/>
        <v>0</v>
      </c>
      <c r="BJ36">
        <f t="shared" si="9"/>
        <v>-67</v>
      </c>
      <c r="BK36">
        <f t="shared" si="10"/>
        <v>-200</v>
      </c>
      <c r="BL36">
        <f t="shared" si="11"/>
        <v>-677</v>
      </c>
      <c r="BM36">
        <f t="shared" si="12"/>
        <v>-850</v>
      </c>
      <c r="BN36">
        <f t="shared" si="13"/>
        <v>-554</v>
      </c>
      <c r="BO36">
        <f t="shared" si="14"/>
        <v>-152</v>
      </c>
      <c r="BP36">
        <f t="shared" si="15"/>
        <v>-30</v>
      </c>
      <c r="BQ36">
        <f t="shared" si="16"/>
        <v>-2500</v>
      </c>
      <c r="BR36">
        <f t="shared" si="17"/>
        <v>-67</v>
      </c>
      <c r="BS36">
        <f t="shared" si="18"/>
        <v>-200</v>
      </c>
      <c r="BT36">
        <f t="shared" si="19"/>
        <v>-677</v>
      </c>
      <c r="BU36">
        <f t="shared" si="20"/>
        <v>-850</v>
      </c>
      <c r="BV36">
        <f t="shared" si="21"/>
        <v>-554</v>
      </c>
      <c r="BW36" t="e">
        <f t="shared" si="22"/>
        <v>#VALUE!</v>
      </c>
      <c r="BX36" t="e">
        <f t="shared" si="23"/>
        <v>#VALUE!</v>
      </c>
      <c r="BY36" t="e">
        <f t="shared" si="24"/>
        <v>#VALUE!</v>
      </c>
      <c r="BZ36">
        <f t="shared" si="25"/>
        <v>-2530</v>
      </c>
      <c r="CA36">
        <f t="shared" si="26"/>
        <v>6.6</v>
      </c>
      <c r="CB36">
        <f t="shared" si="27"/>
        <v>29.200000000000003</v>
      </c>
      <c r="CC36">
        <f t="shared" si="28"/>
        <v>5.2000000000000028</v>
      </c>
      <c r="CD36">
        <f t="shared" si="29"/>
        <v>-24.499999999999996</v>
      </c>
      <c r="CE36">
        <f t="shared" si="4"/>
        <v>-15.399999999999999</v>
      </c>
      <c r="CF36" t="e">
        <f t="shared" si="5"/>
        <v>#VALUE!</v>
      </c>
      <c r="CG36" t="e">
        <f t="shared" si="6"/>
        <v>#VALUE!</v>
      </c>
      <c r="CH36" t="e">
        <f t="shared" si="7"/>
        <v>#VALUE!</v>
      </c>
      <c r="CI36">
        <f t="shared" si="8"/>
        <v>-2530</v>
      </c>
    </row>
    <row r="37" spans="1:87" x14ac:dyDescent="0.45">
      <c r="A37" t="str">
        <f t="shared" si="2"/>
        <v>F22_Geography</v>
      </c>
      <c r="B37" t="s">
        <v>310</v>
      </c>
      <c r="C37" t="s">
        <v>362</v>
      </c>
      <c r="D37">
        <v>2</v>
      </c>
      <c r="E37">
        <v>12</v>
      </c>
      <c r="F37">
        <v>19</v>
      </c>
      <c r="G37">
        <v>15</v>
      </c>
      <c r="H37">
        <v>12</v>
      </c>
      <c r="I37">
        <v>7</v>
      </c>
      <c r="J37">
        <v>0</v>
      </c>
      <c r="K37">
        <v>1</v>
      </c>
      <c r="L37">
        <v>65</v>
      </c>
      <c r="M37" t="s">
        <v>345</v>
      </c>
      <c r="N37">
        <v>19</v>
      </c>
      <c r="O37">
        <v>15</v>
      </c>
      <c r="P37">
        <v>12</v>
      </c>
      <c r="Q37" t="s">
        <v>345</v>
      </c>
      <c r="R37" t="s">
        <v>349</v>
      </c>
      <c r="S37" t="s">
        <v>345</v>
      </c>
      <c r="T37" t="s">
        <v>345</v>
      </c>
      <c r="U37">
        <v>66</v>
      </c>
      <c r="V37" t="s">
        <v>345</v>
      </c>
      <c r="W37">
        <v>28.8</v>
      </c>
      <c r="X37">
        <v>22.7</v>
      </c>
      <c r="Y37">
        <v>18.2</v>
      </c>
      <c r="Z37" t="s">
        <v>345</v>
      </c>
      <c r="AA37">
        <v>0</v>
      </c>
      <c r="AB37" t="s">
        <v>345</v>
      </c>
      <c r="AC37" t="s">
        <v>345</v>
      </c>
      <c r="AD37">
        <v>66</v>
      </c>
      <c r="AF37" t="s">
        <v>311</v>
      </c>
      <c r="AG37" t="s">
        <v>356</v>
      </c>
      <c r="AH37">
        <v>1</v>
      </c>
      <c r="AI37">
        <v>200</v>
      </c>
      <c r="AJ37">
        <v>915</v>
      </c>
      <c r="AK37">
        <v>1273</v>
      </c>
      <c r="AL37">
        <v>1444</v>
      </c>
      <c r="AM37">
        <v>1299</v>
      </c>
      <c r="AN37">
        <v>764</v>
      </c>
      <c r="AO37">
        <v>340</v>
      </c>
      <c r="AP37">
        <v>5895</v>
      </c>
      <c r="AQ37">
        <v>200</v>
      </c>
      <c r="AR37">
        <v>915</v>
      </c>
      <c r="AS37">
        <v>1273</v>
      </c>
      <c r="AT37">
        <v>1444</v>
      </c>
      <c r="AU37">
        <v>1299</v>
      </c>
      <c r="AV37">
        <v>764</v>
      </c>
      <c r="AW37">
        <v>340</v>
      </c>
      <c r="AX37">
        <v>5895</v>
      </c>
      <c r="AY37">
        <v>6235</v>
      </c>
      <c r="AZ37">
        <v>3.2</v>
      </c>
      <c r="BA37">
        <v>14.7</v>
      </c>
      <c r="BB37">
        <v>20.399999999999999</v>
      </c>
      <c r="BC37">
        <v>23.2</v>
      </c>
      <c r="BD37">
        <v>20.8</v>
      </c>
      <c r="BE37">
        <v>12.3</v>
      </c>
      <c r="BF37">
        <v>5.5</v>
      </c>
      <c r="BG37">
        <v>94.5</v>
      </c>
      <c r="BH37">
        <v>6235</v>
      </c>
      <c r="BI37">
        <f t="shared" si="3"/>
        <v>1</v>
      </c>
      <c r="BJ37">
        <f t="shared" si="9"/>
        <v>-188</v>
      </c>
      <c r="BK37">
        <f t="shared" si="10"/>
        <v>-896</v>
      </c>
      <c r="BL37">
        <f t="shared" si="11"/>
        <v>-1258</v>
      </c>
      <c r="BM37">
        <f t="shared" si="12"/>
        <v>-1432</v>
      </c>
      <c r="BN37">
        <f t="shared" si="13"/>
        <v>-1292</v>
      </c>
      <c r="BO37">
        <f t="shared" si="14"/>
        <v>-764</v>
      </c>
      <c r="BP37">
        <f t="shared" si="15"/>
        <v>-339</v>
      </c>
      <c r="BQ37">
        <f t="shared" si="16"/>
        <v>-5830</v>
      </c>
      <c r="BR37" t="e">
        <f t="shared" si="17"/>
        <v>#VALUE!</v>
      </c>
      <c r="BS37">
        <f t="shared" si="18"/>
        <v>-896</v>
      </c>
      <c r="BT37">
        <f t="shared" si="19"/>
        <v>-1258</v>
      </c>
      <c r="BU37">
        <f t="shared" si="20"/>
        <v>-1432</v>
      </c>
      <c r="BV37" t="e">
        <f t="shared" si="21"/>
        <v>#VALUE!</v>
      </c>
      <c r="BW37" t="e">
        <f t="shared" si="22"/>
        <v>#VALUE!</v>
      </c>
      <c r="BX37" t="e">
        <f t="shared" si="23"/>
        <v>#VALUE!</v>
      </c>
      <c r="BY37" t="e">
        <f t="shared" si="24"/>
        <v>#VALUE!</v>
      </c>
      <c r="BZ37">
        <f t="shared" si="25"/>
        <v>-6169</v>
      </c>
      <c r="CA37" t="e">
        <f t="shared" si="26"/>
        <v>#VALUE!</v>
      </c>
      <c r="CB37">
        <f t="shared" si="27"/>
        <v>14.100000000000001</v>
      </c>
      <c r="CC37">
        <f t="shared" si="28"/>
        <v>2.3000000000000007</v>
      </c>
      <c r="CD37">
        <f t="shared" si="29"/>
        <v>-5</v>
      </c>
      <c r="CE37" t="e">
        <f t="shared" si="4"/>
        <v>#VALUE!</v>
      </c>
      <c r="CF37">
        <f t="shared" si="5"/>
        <v>-12.3</v>
      </c>
      <c r="CG37" t="e">
        <f t="shared" si="6"/>
        <v>#VALUE!</v>
      </c>
      <c r="CH37" t="e">
        <f t="shared" si="7"/>
        <v>#VALUE!</v>
      </c>
      <c r="CI37">
        <f t="shared" si="8"/>
        <v>-6169</v>
      </c>
    </row>
    <row r="38" spans="1:87" x14ac:dyDescent="0.45">
      <c r="A38" t="str">
        <f t="shared" si="2"/>
        <v>F24_History</v>
      </c>
      <c r="B38" t="s">
        <v>310</v>
      </c>
      <c r="C38" t="s">
        <v>364</v>
      </c>
      <c r="D38">
        <v>1</v>
      </c>
      <c r="E38">
        <v>10</v>
      </c>
      <c r="F38">
        <v>25</v>
      </c>
      <c r="G38">
        <v>23</v>
      </c>
      <c r="H38">
        <v>19</v>
      </c>
      <c r="I38">
        <v>7</v>
      </c>
      <c r="J38">
        <v>4</v>
      </c>
      <c r="K38">
        <v>2</v>
      </c>
      <c r="L38">
        <v>88</v>
      </c>
      <c r="M38">
        <v>10</v>
      </c>
      <c r="N38">
        <v>25</v>
      </c>
      <c r="O38">
        <v>23</v>
      </c>
      <c r="P38">
        <v>19</v>
      </c>
      <c r="Q38" t="s">
        <v>345</v>
      </c>
      <c r="R38" t="s">
        <v>345</v>
      </c>
      <c r="S38" t="s">
        <v>345</v>
      </c>
      <c r="T38" t="s">
        <v>345</v>
      </c>
      <c r="U38">
        <v>90</v>
      </c>
      <c r="V38">
        <v>11.1</v>
      </c>
      <c r="W38">
        <v>27.8</v>
      </c>
      <c r="X38">
        <v>25.6</v>
      </c>
      <c r="Y38">
        <v>21.1</v>
      </c>
      <c r="Z38" t="s">
        <v>345</v>
      </c>
      <c r="AA38" t="s">
        <v>345</v>
      </c>
      <c r="AB38" t="s">
        <v>345</v>
      </c>
      <c r="AC38" t="s">
        <v>345</v>
      </c>
      <c r="AD38">
        <v>90</v>
      </c>
      <c r="AF38" t="s">
        <v>311</v>
      </c>
      <c r="AG38" t="s">
        <v>360</v>
      </c>
      <c r="AH38">
        <v>1</v>
      </c>
      <c r="AI38">
        <v>459</v>
      </c>
      <c r="AJ38">
        <v>1604</v>
      </c>
      <c r="AK38">
        <v>4113</v>
      </c>
      <c r="AL38">
        <v>4466</v>
      </c>
      <c r="AM38">
        <v>2444</v>
      </c>
      <c r="AN38">
        <v>842</v>
      </c>
      <c r="AO38">
        <v>294</v>
      </c>
      <c r="AP38">
        <v>13928</v>
      </c>
      <c r="AQ38">
        <v>459</v>
      </c>
      <c r="AR38">
        <v>1604</v>
      </c>
      <c r="AS38">
        <v>4113</v>
      </c>
      <c r="AT38">
        <v>4466</v>
      </c>
      <c r="AU38">
        <v>2444</v>
      </c>
      <c r="AV38">
        <v>842</v>
      </c>
      <c r="AW38">
        <v>294</v>
      </c>
      <c r="AX38">
        <v>13928</v>
      </c>
      <c r="AY38">
        <v>14222</v>
      </c>
      <c r="AZ38">
        <v>3.2</v>
      </c>
      <c r="BA38">
        <v>11.3</v>
      </c>
      <c r="BB38">
        <v>28.9</v>
      </c>
      <c r="BC38">
        <v>31.4</v>
      </c>
      <c r="BD38">
        <v>17.2</v>
      </c>
      <c r="BE38">
        <v>5.9</v>
      </c>
      <c r="BF38">
        <v>2.1</v>
      </c>
      <c r="BG38">
        <v>97.9</v>
      </c>
      <c r="BH38">
        <v>14222</v>
      </c>
      <c r="BI38">
        <f t="shared" si="3"/>
        <v>0</v>
      </c>
      <c r="BJ38">
        <f t="shared" si="9"/>
        <v>-449</v>
      </c>
      <c r="BK38">
        <f t="shared" si="10"/>
        <v>-1579</v>
      </c>
      <c r="BL38">
        <f t="shared" si="11"/>
        <v>-4090</v>
      </c>
      <c r="BM38">
        <f t="shared" si="12"/>
        <v>-4447</v>
      </c>
      <c r="BN38">
        <f t="shared" si="13"/>
        <v>-2437</v>
      </c>
      <c r="BO38">
        <f t="shared" si="14"/>
        <v>-838</v>
      </c>
      <c r="BP38">
        <f t="shared" si="15"/>
        <v>-292</v>
      </c>
      <c r="BQ38">
        <f t="shared" si="16"/>
        <v>-13840</v>
      </c>
      <c r="BR38">
        <f t="shared" si="17"/>
        <v>-449</v>
      </c>
      <c r="BS38">
        <f t="shared" si="18"/>
        <v>-1579</v>
      </c>
      <c r="BT38">
        <f t="shared" si="19"/>
        <v>-4090</v>
      </c>
      <c r="BU38">
        <f t="shared" si="20"/>
        <v>-4447</v>
      </c>
      <c r="BV38" t="e">
        <f t="shared" si="21"/>
        <v>#VALUE!</v>
      </c>
      <c r="BW38" t="e">
        <f t="shared" si="22"/>
        <v>#VALUE!</v>
      </c>
      <c r="BX38" t="e">
        <f t="shared" si="23"/>
        <v>#VALUE!</v>
      </c>
      <c r="BY38" t="e">
        <f t="shared" si="24"/>
        <v>#VALUE!</v>
      </c>
      <c r="BZ38">
        <f t="shared" si="25"/>
        <v>-14132</v>
      </c>
      <c r="CA38">
        <f t="shared" si="26"/>
        <v>7.8999999999999995</v>
      </c>
      <c r="CB38">
        <f t="shared" si="27"/>
        <v>16.5</v>
      </c>
      <c r="CC38">
        <f t="shared" si="28"/>
        <v>-3.2999999999999972</v>
      </c>
      <c r="CD38">
        <f t="shared" si="29"/>
        <v>-10.299999999999997</v>
      </c>
      <c r="CE38" t="e">
        <f t="shared" si="4"/>
        <v>#VALUE!</v>
      </c>
      <c r="CF38" t="e">
        <f t="shared" si="5"/>
        <v>#VALUE!</v>
      </c>
      <c r="CG38" t="e">
        <f t="shared" si="6"/>
        <v>#VALUE!</v>
      </c>
      <c r="CH38" t="e">
        <f t="shared" si="7"/>
        <v>#VALUE!</v>
      </c>
      <c r="CI38">
        <f t="shared" si="8"/>
        <v>-14132</v>
      </c>
    </row>
    <row r="39" spans="1:87" x14ac:dyDescent="0.45">
      <c r="A39" t="str">
        <f t="shared" si="2"/>
        <v>F26_Psychology</v>
      </c>
      <c r="B39" t="s">
        <v>310</v>
      </c>
      <c r="C39" t="s">
        <v>366</v>
      </c>
      <c r="D39">
        <v>1</v>
      </c>
      <c r="E39">
        <v>11</v>
      </c>
      <c r="F39">
        <v>22</v>
      </c>
      <c r="G39">
        <v>22</v>
      </c>
      <c r="H39">
        <v>14</v>
      </c>
      <c r="I39">
        <v>9</v>
      </c>
      <c r="J39">
        <v>7</v>
      </c>
      <c r="K39">
        <v>4</v>
      </c>
      <c r="L39">
        <v>85</v>
      </c>
      <c r="M39" t="s">
        <v>345</v>
      </c>
      <c r="N39">
        <v>22</v>
      </c>
      <c r="O39">
        <v>22</v>
      </c>
      <c r="P39">
        <v>14</v>
      </c>
      <c r="Q39">
        <v>9</v>
      </c>
      <c r="R39" t="s">
        <v>345</v>
      </c>
      <c r="S39" t="s">
        <v>345</v>
      </c>
      <c r="T39" t="s">
        <v>345</v>
      </c>
      <c r="U39">
        <v>89</v>
      </c>
      <c r="V39" t="s">
        <v>345</v>
      </c>
      <c r="W39">
        <v>24.7</v>
      </c>
      <c r="X39">
        <v>24.7</v>
      </c>
      <c r="Y39">
        <v>15.7</v>
      </c>
      <c r="Z39">
        <v>10.1</v>
      </c>
      <c r="AA39" t="s">
        <v>345</v>
      </c>
      <c r="AB39" t="s">
        <v>345</v>
      </c>
      <c r="AC39" t="s">
        <v>345</v>
      </c>
      <c r="AD39">
        <v>89</v>
      </c>
      <c r="AF39" t="s">
        <v>311</v>
      </c>
      <c r="AG39" t="s">
        <v>361</v>
      </c>
      <c r="AH39">
        <v>1</v>
      </c>
      <c r="AI39">
        <v>1263</v>
      </c>
      <c r="AJ39">
        <v>4120</v>
      </c>
      <c r="AK39">
        <v>5032</v>
      </c>
      <c r="AL39">
        <v>3947</v>
      </c>
      <c r="AM39">
        <v>1939</v>
      </c>
      <c r="AN39">
        <v>636</v>
      </c>
      <c r="AO39">
        <v>240</v>
      </c>
      <c r="AP39">
        <v>16937</v>
      </c>
      <c r="AQ39">
        <v>1263</v>
      </c>
      <c r="AR39">
        <v>4120</v>
      </c>
      <c r="AS39">
        <v>5032</v>
      </c>
      <c r="AT39">
        <v>3947</v>
      </c>
      <c r="AU39">
        <v>1939</v>
      </c>
      <c r="AV39">
        <v>636</v>
      </c>
      <c r="AW39">
        <v>240</v>
      </c>
      <c r="AX39">
        <v>16937</v>
      </c>
      <c r="AY39">
        <v>17177</v>
      </c>
      <c r="AZ39">
        <v>7.4</v>
      </c>
      <c r="BA39">
        <v>24</v>
      </c>
      <c r="BB39">
        <v>29.3</v>
      </c>
      <c r="BC39">
        <v>23</v>
      </c>
      <c r="BD39">
        <v>11.3</v>
      </c>
      <c r="BE39">
        <v>3.7</v>
      </c>
      <c r="BF39">
        <v>1.4</v>
      </c>
      <c r="BG39">
        <v>98.6</v>
      </c>
      <c r="BH39">
        <v>17177</v>
      </c>
      <c r="BI39">
        <f t="shared" si="3"/>
        <v>0</v>
      </c>
      <c r="BJ39">
        <f t="shared" si="9"/>
        <v>-1252</v>
      </c>
      <c r="BK39">
        <f t="shared" si="10"/>
        <v>-4098</v>
      </c>
      <c r="BL39">
        <f t="shared" si="11"/>
        <v>-5010</v>
      </c>
      <c r="BM39">
        <f t="shared" si="12"/>
        <v>-3933</v>
      </c>
      <c r="BN39">
        <f t="shared" si="13"/>
        <v>-1930</v>
      </c>
      <c r="BO39">
        <f t="shared" si="14"/>
        <v>-629</v>
      </c>
      <c r="BP39">
        <f t="shared" si="15"/>
        <v>-236</v>
      </c>
      <c r="BQ39">
        <f t="shared" si="16"/>
        <v>-16852</v>
      </c>
      <c r="BR39" t="e">
        <f t="shared" si="17"/>
        <v>#VALUE!</v>
      </c>
      <c r="BS39">
        <f t="shared" si="18"/>
        <v>-4098</v>
      </c>
      <c r="BT39">
        <f t="shared" si="19"/>
        <v>-5010</v>
      </c>
      <c r="BU39">
        <f t="shared" si="20"/>
        <v>-3933</v>
      </c>
      <c r="BV39">
        <f t="shared" si="21"/>
        <v>-1930</v>
      </c>
      <c r="BW39" t="e">
        <f t="shared" si="22"/>
        <v>#VALUE!</v>
      </c>
      <c r="BX39" t="e">
        <f t="shared" si="23"/>
        <v>#VALUE!</v>
      </c>
      <c r="BY39" t="e">
        <f t="shared" si="24"/>
        <v>#VALUE!</v>
      </c>
      <c r="BZ39">
        <f t="shared" si="25"/>
        <v>-17088</v>
      </c>
      <c r="CA39" t="e">
        <f t="shared" si="26"/>
        <v>#VALUE!</v>
      </c>
      <c r="CB39">
        <f t="shared" si="27"/>
        <v>0.69999999999999929</v>
      </c>
      <c r="CC39">
        <f t="shared" si="28"/>
        <v>-4.6000000000000014</v>
      </c>
      <c r="CD39">
        <f t="shared" si="29"/>
        <v>-7.3000000000000007</v>
      </c>
      <c r="CE39">
        <f t="shared" si="4"/>
        <v>-1.2000000000000011</v>
      </c>
      <c r="CF39" t="e">
        <f t="shared" si="5"/>
        <v>#VALUE!</v>
      </c>
      <c r="CG39" t="e">
        <f t="shared" si="6"/>
        <v>#VALUE!</v>
      </c>
      <c r="CH39" t="e">
        <f t="shared" si="7"/>
        <v>#VALUE!</v>
      </c>
      <c r="CI39">
        <f t="shared" si="8"/>
        <v>-17088</v>
      </c>
    </row>
    <row r="40" spans="1:87" x14ac:dyDescent="0.45">
      <c r="A40" t="str">
        <f t="shared" si="2"/>
        <v>F27_Sociology</v>
      </c>
      <c r="B40" t="s">
        <v>310</v>
      </c>
      <c r="C40" t="s">
        <v>367</v>
      </c>
      <c r="D40">
        <v>1</v>
      </c>
      <c r="E40">
        <v>3</v>
      </c>
      <c r="F40">
        <v>8</v>
      </c>
      <c r="G40">
        <v>10</v>
      </c>
      <c r="H40">
        <v>9</v>
      </c>
      <c r="I40">
        <v>2</v>
      </c>
      <c r="J40">
        <v>4</v>
      </c>
      <c r="K40">
        <v>1</v>
      </c>
      <c r="L40">
        <v>36</v>
      </c>
      <c r="M40" t="s">
        <v>345</v>
      </c>
      <c r="N40">
        <v>8</v>
      </c>
      <c r="O40">
        <v>10</v>
      </c>
      <c r="P40">
        <v>9</v>
      </c>
      <c r="Q40" t="s">
        <v>345</v>
      </c>
      <c r="R40" t="s">
        <v>345</v>
      </c>
      <c r="S40" t="s">
        <v>345</v>
      </c>
      <c r="T40" t="s">
        <v>345</v>
      </c>
      <c r="U40">
        <v>37</v>
      </c>
      <c r="V40" t="s">
        <v>345</v>
      </c>
      <c r="W40">
        <v>21.6</v>
      </c>
      <c r="X40">
        <v>27</v>
      </c>
      <c r="Y40">
        <v>24.3</v>
      </c>
      <c r="Z40" t="s">
        <v>345</v>
      </c>
      <c r="AA40" t="s">
        <v>345</v>
      </c>
      <c r="AB40" t="s">
        <v>345</v>
      </c>
      <c r="AC40" t="s">
        <v>345</v>
      </c>
      <c r="AD40">
        <v>37</v>
      </c>
      <c r="AF40" t="s">
        <v>311</v>
      </c>
      <c r="AG40" t="s">
        <v>364</v>
      </c>
      <c r="AH40">
        <v>1</v>
      </c>
      <c r="AI40">
        <v>1070</v>
      </c>
      <c r="AJ40">
        <v>3219</v>
      </c>
      <c r="AK40">
        <v>5881</v>
      </c>
      <c r="AL40">
        <v>5221</v>
      </c>
      <c r="AM40">
        <v>2624</v>
      </c>
      <c r="AN40">
        <v>653</v>
      </c>
      <c r="AO40">
        <v>203</v>
      </c>
      <c r="AP40">
        <v>18668</v>
      </c>
      <c r="AQ40">
        <v>1070</v>
      </c>
      <c r="AR40">
        <v>3219</v>
      </c>
      <c r="AS40">
        <v>5881</v>
      </c>
      <c r="AT40">
        <v>5221</v>
      </c>
      <c r="AU40">
        <v>2624</v>
      </c>
      <c r="AV40">
        <v>653</v>
      </c>
      <c r="AW40">
        <v>203</v>
      </c>
      <c r="AX40">
        <v>18668</v>
      </c>
      <c r="AY40">
        <v>18871</v>
      </c>
      <c r="AZ40">
        <v>5.7</v>
      </c>
      <c r="BA40">
        <v>17.100000000000001</v>
      </c>
      <c r="BB40">
        <v>31.2</v>
      </c>
      <c r="BC40">
        <v>27.7</v>
      </c>
      <c r="BD40">
        <v>13.9</v>
      </c>
      <c r="BE40">
        <v>3.5</v>
      </c>
      <c r="BF40">
        <v>1.1000000000000001</v>
      </c>
      <c r="BG40">
        <v>98.9</v>
      </c>
      <c r="BH40">
        <v>18871</v>
      </c>
      <c r="BI40">
        <f t="shared" si="3"/>
        <v>0</v>
      </c>
      <c r="BJ40">
        <f t="shared" si="9"/>
        <v>-1067</v>
      </c>
      <c r="BK40">
        <f t="shared" si="10"/>
        <v>-3211</v>
      </c>
      <c r="BL40">
        <f t="shared" si="11"/>
        <v>-5871</v>
      </c>
      <c r="BM40">
        <f t="shared" si="12"/>
        <v>-5212</v>
      </c>
      <c r="BN40">
        <f t="shared" si="13"/>
        <v>-2622</v>
      </c>
      <c r="BO40">
        <f t="shared" si="14"/>
        <v>-649</v>
      </c>
      <c r="BP40">
        <f t="shared" si="15"/>
        <v>-202</v>
      </c>
      <c r="BQ40">
        <f t="shared" si="16"/>
        <v>-18632</v>
      </c>
      <c r="BR40" t="e">
        <f t="shared" si="17"/>
        <v>#VALUE!</v>
      </c>
      <c r="BS40">
        <f t="shared" si="18"/>
        <v>-3211</v>
      </c>
      <c r="BT40">
        <f t="shared" si="19"/>
        <v>-5871</v>
      </c>
      <c r="BU40">
        <f t="shared" si="20"/>
        <v>-5212</v>
      </c>
      <c r="BV40" t="e">
        <f t="shared" si="21"/>
        <v>#VALUE!</v>
      </c>
      <c r="BW40" t="e">
        <f t="shared" si="22"/>
        <v>#VALUE!</v>
      </c>
      <c r="BX40" t="e">
        <f t="shared" si="23"/>
        <v>#VALUE!</v>
      </c>
      <c r="BY40" t="e">
        <f t="shared" si="24"/>
        <v>#VALUE!</v>
      </c>
      <c r="BZ40">
        <f t="shared" si="25"/>
        <v>-18834</v>
      </c>
      <c r="CA40" t="e">
        <f t="shared" si="26"/>
        <v>#VALUE!</v>
      </c>
      <c r="CB40">
        <f t="shared" si="27"/>
        <v>4.5</v>
      </c>
      <c r="CC40">
        <f t="shared" si="28"/>
        <v>-4.1999999999999993</v>
      </c>
      <c r="CD40">
        <f t="shared" si="29"/>
        <v>-3.3999999999999986</v>
      </c>
      <c r="CE40" t="e">
        <f t="shared" si="4"/>
        <v>#VALUE!</v>
      </c>
      <c r="CF40" t="e">
        <f t="shared" si="5"/>
        <v>#VALUE!</v>
      </c>
      <c r="CG40" t="e">
        <f t="shared" si="6"/>
        <v>#VALUE!</v>
      </c>
      <c r="CH40" t="e">
        <f t="shared" si="7"/>
        <v>#VALUE!</v>
      </c>
      <c r="CI40">
        <f t="shared" si="8"/>
        <v>-18834</v>
      </c>
    </row>
    <row r="41" spans="1:87" x14ac:dyDescent="0.45">
      <c r="A41" t="str">
        <f t="shared" si="2"/>
        <v>F29_Art&amp;Design</v>
      </c>
      <c r="B41" t="s">
        <v>310</v>
      </c>
      <c r="C41" t="s">
        <v>369</v>
      </c>
      <c r="D41">
        <v>1</v>
      </c>
      <c r="E41">
        <v>31</v>
      </c>
      <c r="F41">
        <v>30</v>
      </c>
      <c r="G41">
        <v>47</v>
      </c>
      <c r="H41">
        <v>33</v>
      </c>
      <c r="I41">
        <v>10</v>
      </c>
      <c r="J41">
        <v>2</v>
      </c>
      <c r="K41">
        <v>1</v>
      </c>
      <c r="L41">
        <v>153</v>
      </c>
      <c r="M41">
        <v>31</v>
      </c>
      <c r="N41" t="s">
        <v>345</v>
      </c>
      <c r="O41">
        <v>47</v>
      </c>
      <c r="P41">
        <v>33</v>
      </c>
      <c r="Q41">
        <v>10</v>
      </c>
      <c r="R41" t="s">
        <v>345</v>
      </c>
      <c r="S41" t="s">
        <v>345</v>
      </c>
      <c r="T41" t="s">
        <v>345</v>
      </c>
      <c r="U41">
        <v>154</v>
      </c>
      <c r="V41">
        <v>20.100000000000001</v>
      </c>
      <c r="W41" t="s">
        <v>345</v>
      </c>
      <c r="X41">
        <v>30.5</v>
      </c>
      <c r="Y41">
        <v>21.4</v>
      </c>
      <c r="Z41">
        <v>6.5</v>
      </c>
      <c r="AA41" t="s">
        <v>345</v>
      </c>
      <c r="AB41" t="s">
        <v>345</v>
      </c>
      <c r="AC41" t="s">
        <v>345</v>
      </c>
      <c r="AD41">
        <v>154</v>
      </c>
      <c r="AF41" t="s">
        <v>311</v>
      </c>
      <c r="AG41" t="s">
        <v>366</v>
      </c>
      <c r="AH41">
        <v>1</v>
      </c>
      <c r="AI41">
        <v>317</v>
      </c>
      <c r="AJ41">
        <v>1176</v>
      </c>
      <c r="AK41">
        <v>2921</v>
      </c>
      <c r="AL41">
        <v>3694</v>
      </c>
      <c r="AM41">
        <v>2507</v>
      </c>
      <c r="AN41">
        <v>1143</v>
      </c>
      <c r="AO41">
        <v>510</v>
      </c>
      <c r="AP41">
        <v>11758</v>
      </c>
      <c r="AQ41">
        <v>317</v>
      </c>
      <c r="AR41">
        <v>1176</v>
      </c>
      <c r="AS41">
        <v>2921</v>
      </c>
      <c r="AT41">
        <v>3694</v>
      </c>
      <c r="AU41">
        <v>2507</v>
      </c>
      <c r="AV41">
        <v>1143</v>
      </c>
      <c r="AW41">
        <v>510</v>
      </c>
      <c r="AX41">
        <v>11758</v>
      </c>
      <c r="AY41">
        <v>12268</v>
      </c>
      <c r="AZ41">
        <v>2.6</v>
      </c>
      <c r="BA41">
        <v>9.6</v>
      </c>
      <c r="BB41">
        <v>23.8</v>
      </c>
      <c r="BC41">
        <v>30.1</v>
      </c>
      <c r="BD41">
        <v>20.399999999999999</v>
      </c>
      <c r="BE41">
        <v>9.3000000000000007</v>
      </c>
      <c r="BF41">
        <v>4.2</v>
      </c>
      <c r="BG41">
        <v>95.8</v>
      </c>
      <c r="BH41">
        <v>12268</v>
      </c>
      <c r="BI41">
        <f t="shared" si="3"/>
        <v>0</v>
      </c>
      <c r="BJ41">
        <f t="shared" si="9"/>
        <v>-286</v>
      </c>
      <c r="BK41">
        <f t="shared" si="10"/>
        <v>-1146</v>
      </c>
      <c r="BL41">
        <f t="shared" si="11"/>
        <v>-2874</v>
      </c>
      <c r="BM41">
        <f t="shared" si="12"/>
        <v>-3661</v>
      </c>
      <c r="BN41">
        <f t="shared" si="13"/>
        <v>-2497</v>
      </c>
      <c r="BO41">
        <f t="shared" si="14"/>
        <v>-1141</v>
      </c>
      <c r="BP41">
        <f t="shared" si="15"/>
        <v>-509</v>
      </c>
      <c r="BQ41">
        <f t="shared" si="16"/>
        <v>-11605</v>
      </c>
      <c r="BR41">
        <f t="shared" si="17"/>
        <v>-286</v>
      </c>
      <c r="BS41" t="e">
        <f t="shared" si="18"/>
        <v>#VALUE!</v>
      </c>
      <c r="BT41">
        <f t="shared" si="19"/>
        <v>-2874</v>
      </c>
      <c r="BU41">
        <f t="shared" si="20"/>
        <v>-3661</v>
      </c>
      <c r="BV41">
        <f t="shared" si="21"/>
        <v>-2497</v>
      </c>
      <c r="BW41" t="e">
        <f t="shared" si="22"/>
        <v>#VALUE!</v>
      </c>
      <c r="BX41" t="e">
        <f t="shared" si="23"/>
        <v>#VALUE!</v>
      </c>
      <c r="BY41" t="e">
        <f t="shared" si="24"/>
        <v>#VALUE!</v>
      </c>
      <c r="BZ41">
        <f t="shared" si="25"/>
        <v>-12114</v>
      </c>
      <c r="CA41">
        <f t="shared" si="26"/>
        <v>17.5</v>
      </c>
      <c r="CB41" t="e">
        <f t="shared" si="27"/>
        <v>#VALUE!</v>
      </c>
      <c r="CC41">
        <f t="shared" si="28"/>
        <v>6.6999999999999993</v>
      </c>
      <c r="CD41">
        <f t="shared" si="29"/>
        <v>-8.7000000000000028</v>
      </c>
      <c r="CE41">
        <f t="shared" si="4"/>
        <v>-13.899999999999999</v>
      </c>
      <c r="CF41" t="e">
        <f t="shared" si="5"/>
        <v>#VALUE!</v>
      </c>
      <c r="CG41" t="e">
        <f t="shared" si="6"/>
        <v>#VALUE!</v>
      </c>
      <c r="CH41" t="e">
        <f t="shared" si="7"/>
        <v>#VALUE!</v>
      </c>
      <c r="CI41">
        <f t="shared" si="8"/>
        <v>-12114</v>
      </c>
    </row>
    <row r="42" spans="1:87" x14ac:dyDescent="0.45">
      <c r="A42" t="str">
        <f t="shared" si="2"/>
        <v>F30_Drama</v>
      </c>
      <c r="B42" t="s">
        <v>310</v>
      </c>
      <c r="C42" t="s">
        <v>370</v>
      </c>
      <c r="D42">
        <v>2</v>
      </c>
      <c r="E42">
        <v>0</v>
      </c>
      <c r="F42">
        <v>5</v>
      </c>
      <c r="G42">
        <v>12</v>
      </c>
      <c r="H42">
        <v>12</v>
      </c>
      <c r="I42">
        <v>0</v>
      </c>
      <c r="J42">
        <v>0</v>
      </c>
      <c r="K42">
        <v>0</v>
      </c>
      <c r="L42">
        <v>29</v>
      </c>
      <c r="M42" t="s">
        <v>349</v>
      </c>
      <c r="N42" t="s">
        <v>345</v>
      </c>
      <c r="O42">
        <v>12</v>
      </c>
      <c r="P42" t="s">
        <v>345</v>
      </c>
      <c r="Q42" t="s">
        <v>349</v>
      </c>
      <c r="R42" t="s">
        <v>349</v>
      </c>
      <c r="S42" t="s">
        <v>349</v>
      </c>
      <c r="T42">
        <v>29</v>
      </c>
      <c r="U42">
        <v>29</v>
      </c>
      <c r="V42">
        <v>0</v>
      </c>
      <c r="W42" t="s">
        <v>345</v>
      </c>
      <c r="X42">
        <v>41.4</v>
      </c>
      <c r="Y42" t="s">
        <v>345</v>
      </c>
      <c r="Z42">
        <v>0</v>
      </c>
      <c r="AA42">
        <v>0</v>
      </c>
      <c r="AB42">
        <v>0</v>
      </c>
      <c r="AC42">
        <v>100</v>
      </c>
      <c r="AD42">
        <v>29</v>
      </c>
      <c r="AF42" t="s">
        <v>311</v>
      </c>
      <c r="AG42" t="s">
        <v>367</v>
      </c>
      <c r="AH42">
        <v>1</v>
      </c>
      <c r="AI42">
        <v>210</v>
      </c>
      <c r="AJ42">
        <v>720</v>
      </c>
      <c r="AK42">
        <v>1906</v>
      </c>
      <c r="AL42">
        <v>1825</v>
      </c>
      <c r="AM42">
        <v>1116</v>
      </c>
      <c r="AN42">
        <v>424</v>
      </c>
      <c r="AO42">
        <v>155</v>
      </c>
      <c r="AP42">
        <v>6201</v>
      </c>
      <c r="AQ42">
        <v>210</v>
      </c>
      <c r="AR42">
        <v>720</v>
      </c>
      <c r="AS42">
        <v>1906</v>
      </c>
      <c r="AT42">
        <v>1825</v>
      </c>
      <c r="AU42">
        <v>1116</v>
      </c>
      <c r="AV42">
        <v>424</v>
      </c>
      <c r="AW42">
        <v>155</v>
      </c>
      <c r="AX42">
        <v>6201</v>
      </c>
      <c r="AY42">
        <v>6356</v>
      </c>
      <c r="AZ42">
        <v>3.3</v>
      </c>
      <c r="BA42">
        <v>11.3</v>
      </c>
      <c r="BB42">
        <v>30</v>
      </c>
      <c r="BC42">
        <v>28.7</v>
      </c>
      <c r="BD42">
        <v>17.600000000000001</v>
      </c>
      <c r="BE42">
        <v>6.7</v>
      </c>
      <c r="BF42">
        <v>2.4</v>
      </c>
      <c r="BG42">
        <v>97.6</v>
      </c>
      <c r="BH42">
        <v>6356</v>
      </c>
      <c r="BI42">
        <f t="shared" si="3"/>
        <v>1</v>
      </c>
      <c r="BJ42">
        <f t="shared" si="9"/>
        <v>-210</v>
      </c>
      <c r="BK42">
        <f t="shared" si="10"/>
        <v>-715</v>
      </c>
      <c r="BL42">
        <f t="shared" si="11"/>
        <v>-1894</v>
      </c>
      <c r="BM42">
        <f t="shared" si="12"/>
        <v>-1813</v>
      </c>
      <c r="BN42">
        <f t="shared" si="13"/>
        <v>-1116</v>
      </c>
      <c r="BO42">
        <f t="shared" si="14"/>
        <v>-424</v>
      </c>
      <c r="BP42">
        <f t="shared" si="15"/>
        <v>-155</v>
      </c>
      <c r="BQ42">
        <f t="shared" si="16"/>
        <v>-6172</v>
      </c>
      <c r="BR42" t="e">
        <f t="shared" si="17"/>
        <v>#VALUE!</v>
      </c>
      <c r="BS42" t="e">
        <f t="shared" si="18"/>
        <v>#VALUE!</v>
      </c>
      <c r="BT42">
        <f t="shared" si="19"/>
        <v>-1894</v>
      </c>
      <c r="BU42" t="e">
        <f t="shared" si="20"/>
        <v>#VALUE!</v>
      </c>
      <c r="BV42" t="e">
        <f t="shared" si="21"/>
        <v>#VALUE!</v>
      </c>
      <c r="BW42" t="e">
        <f t="shared" si="22"/>
        <v>#VALUE!</v>
      </c>
      <c r="BX42" t="e">
        <f t="shared" si="23"/>
        <v>#VALUE!</v>
      </c>
      <c r="BY42">
        <f t="shared" si="24"/>
        <v>-6172</v>
      </c>
      <c r="BZ42">
        <f t="shared" si="25"/>
        <v>-6327</v>
      </c>
      <c r="CA42">
        <f t="shared" si="26"/>
        <v>-3.3</v>
      </c>
      <c r="CB42" t="e">
        <f t="shared" si="27"/>
        <v>#VALUE!</v>
      </c>
      <c r="CC42">
        <f t="shared" si="28"/>
        <v>11.399999999999999</v>
      </c>
      <c r="CD42" t="e">
        <f t="shared" si="29"/>
        <v>#VALUE!</v>
      </c>
      <c r="CE42">
        <f t="shared" si="4"/>
        <v>-17.600000000000001</v>
      </c>
      <c r="CF42">
        <f t="shared" si="5"/>
        <v>-6.7</v>
      </c>
      <c r="CG42">
        <f t="shared" si="6"/>
        <v>-2.4</v>
      </c>
      <c r="CH42">
        <f t="shared" si="7"/>
        <v>2.4000000000000057</v>
      </c>
      <c r="CI42">
        <f t="shared" si="8"/>
        <v>-6327</v>
      </c>
    </row>
    <row r="43" spans="1:87" x14ac:dyDescent="0.45">
      <c r="A43" t="str">
        <f t="shared" si="2"/>
        <v>F33_French</v>
      </c>
      <c r="B43" t="s">
        <v>310</v>
      </c>
      <c r="C43" t="s">
        <v>373</v>
      </c>
      <c r="D43">
        <v>2</v>
      </c>
      <c r="E43">
        <v>28</v>
      </c>
      <c r="F43">
        <v>63</v>
      </c>
      <c r="G43">
        <v>35</v>
      </c>
      <c r="H43">
        <v>17</v>
      </c>
      <c r="I43">
        <v>5</v>
      </c>
      <c r="J43">
        <v>1</v>
      </c>
      <c r="K43">
        <v>0</v>
      </c>
      <c r="L43">
        <v>149</v>
      </c>
      <c r="M43">
        <v>28</v>
      </c>
      <c r="N43">
        <v>63</v>
      </c>
      <c r="O43">
        <v>35</v>
      </c>
      <c r="P43">
        <v>17</v>
      </c>
      <c r="Q43" t="s">
        <v>345</v>
      </c>
      <c r="R43" t="s">
        <v>345</v>
      </c>
      <c r="S43" t="s">
        <v>349</v>
      </c>
      <c r="T43">
        <v>149</v>
      </c>
      <c r="U43">
        <v>149</v>
      </c>
      <c r="V43">
        <v>18.8</v>
      </c>
      <c r="W43">
        <v>42.3</v>
      </c>
      <c r="X43">
        <v>23.5</v>
      </c>
      <c r="Y43">
        <v>11.4</v>
      </c>
      <c r="Z43" t="s">
        <v>345</v>
      </c>
      <c r="AA43" t="s">
        <v>345</v>
      </c>
      <c r="AB43">
        <v>0</v>
      </c>
      <c r="AC43">
        <v>100</v>
      </c>
      <c r="AD43">
        <v>149</v>
      </c>
      <c r="AF43" t="s">
        <v>311</v>
      </c>
      <c r="AG43" t="s">
        <v>369</v>
      </c>
      <c r="AH43">
        <v>1</v>
      </c>
      <c r="AI43">
        <v>994</v>
      </c>
      <c r="AJ43">
        <v>1165</v>
      </c>
      <c r="AK43">
        <v>2491</v>
      </c>
      <c r="AL43">
        <v>2189</v>
      </c>
      <c r="AM43">
        <v>1263</v>
      </c>
      <c r="AN43">
        <v>481</v>
      </c>
      <c r="AO43">
        <v>181</v>
      </c>
      <c r="AP43">
        <v>8583</v>
      </c>
      <c r="AQ43">
        <v>994</v>
      </c>
      <c r="AR43">
        <v>1165</v>
      </c>
      <c r="AS43">
        <v>2491</v>
      </c>
      <c r="AT43">
        <v>2189</v>
      </c>
      <c r="AU43">
        <v>1263</v>
      </c>
      <c r="AV43">
        <v>481</v>
      </c>
      <c r="AW43">
        <v>181</v>
      </c>
      <c r="AX43">
        <v>8583</v>
      </c>
      <c r="AY43">
        <v>8764</v>
      </c>
      <c r="AZ43">
        <v>11.3</v>
      </c>
      <c r="BA43">
        <v>13.3</v>
      </c>
      <c r="BB43">
        <v>28.4</v>
      </c>
      <c r="BC43">
        <v>25</v>
      </c>
      <c r="BD43">
        <v>14.4</v>
      </c>
      <c r="BE43">
        <v>5.5</v>
      </c>
      <c r="BF43">
        <v>2.1</v>
      </c>
      <c r="BG43">
        <v>97.9</v>
      </c>
      <c r="BH43">
        <v>8764</v>
      </c>
      <c r="BI43">
        <f t="shared" si="3"/>
        <v>1</v>
      </c>
      <c r="BJ43">
        <f t="shared" si="9"/>
        <v>-966</v>
      </c>
      <c r="BK43">
        <f t="shared" si="10"/>
        <v>-1102</v>
      </c>
      <c r="BL43">
        <f t="shared" si="11"/>
        <v>-2456</v>
      </c>
      <c r="BM43">
        <f t="shared" si="12"/>
        <v>-2172</v>
      </c>
      <c r="BN43">
        <f t="shared" si="13"/>
        <v>-1258</v>
      </c>
      <c r="BO43">
        <f t="shared" si="14"/>
        <v>-480</v>
      </c>
      <c r="BP43">
        <f t="shared" si="15"/>
        <v>-181</v>
      </c>
      <c r="BQ43">
        <f t="shared" si="16"/>
        <v>-8434</v>
      </c>
      <c r="BR43">
        <f t="shared" si="17"/>
        <v>-966</v>
      </c>
      <c r="BS43">
        <f t="shared" si="18"/>
        <v>-1102</v>
      </c>
      <c r="BT43">
        <f t="shared" si="19"/>
        <v>-2456</v>
      </c>
      <c r="BU43">
        <f t="shared" si="20"/>
        <v>-2172</v>
      </c>
      <c r="BV43" t="e">
        <f t="shared" si="21"/>
        <v>#VALUE!</v>
      </c>
      <c r="BW43" t="e">
        <f t="shared" si="22"/>
        <v>#VALUE!</v>
      </c>
      <c r="BX43" t="e">
        <f t="shared" si="23"/>
        <v>#VALUE!</v>
      </c>
      <c r="BY43">
        <f t="shared" si="24"/>
        <v>-8434</v>
      </c>
      <c r="BZ43">
        <f t="shared" si="25"/>
        <v>-8615</v>
      </c>
      <c r="CA43">
        <f t="shared" si="26"/>
        <v>7.5</v>
      </c>
      <c r="CB43">
        <f t="shared" si="27"/>
        <v>28.999999999999996</v>
      </c>
      <c r="CC43">
        <f t="shared" si="28"/>
        <v>-4.8999999999999986</v>
      </c>
      <c r="CD43">
        <f t="shared" si="29"/>
        <v>-13.6</v>
      </c>
      <c r="CE43" t="e">
        <f t="shared" si="4"/>
        <v>#VALUE!</v>
      </c>
      <c r="CF43" t="e">
        <f t="shared" si="5"/>
        <v>#VALUE!</v>
      </c>
      <c r="CG43">
        <f t="shared" si="6"/>
        <v>-2.1</v>
      </c>
      <c r="CH43">
        <f t="shared" si="7"/>
        <v>2.0999999999999943</v>
      </c>
      <c r="CI43">
        <f t="shared" si="8"/>
        <v>-8615</v>
      </c>
    </row>
    <row r="44" spans="1:87" x14ac:dyDescent="0.45">
      <c r="A44" t="str">
        <f t="shared" si="2"/>
        <v>F34_German</v>
      </c>
      <c r="B44" t="s">
        <v>310</v>
      </c>
      <c r="C44" t="s">
        <v>374</v>
      </c>
      <c r="D44">
        <v>2</v>
      </c>
      <c r="E44">
        <v>36</v>
      </c>
      <c r="F44">
        <v>53</v>
      </c>
      <c r="G44">
        <v>19</v>
      </c>
      <c r="H44">
        <v>7</v>
      </c>
      <c r="I44">
        <v>2</v>
      </c>
      <c r="J44">
        <v>1</v>
      </c>
      <c r="K44">
        <v>0</v>
      </c>
      <c r="L44">
        <v>118</v>
      </c>
      <c r="M44">
        <v>36</v>
      </c>
      <c r="N44">
        <v>53</v>
      </c>
      <c r="O44" t="s">
        <v>345</v>
      </c>
      <c r="P44">
        <v>7</v>
      </c>
      <c r="Q44" t="s">
        <v>345</v>
      </c>
      <c r="R44" t="s">
        <v>345</v>
      </c>
      <c r="S44" t="s">
        <v>349</v>
      </c>
      <c r="T44">
        <v>118</v>
      </c>
      <c r="U44">
        <v>118</v>
      </c>
      <c r="V44">
        <v>30.5</v>
      </c>
      <c r="W44">
        <v>44.9</v>
      </c>
      <c r="X44" t="s">
        <v>345</v>
      </c>
      <c r="Y44">
        <v>5.9</v>
      </c>
      <c r="Z44" t="s">
        <v>345</v>
      </c>
      <c r="AA44" t="s">
        <v>345</v>
      </c>
      <c r="AB44">
        <v>0</v>
      </c>
      <c r="AC44">
        <v>100</v>
      </c>
      <c r="AD44">
        <v>118</v>
      </c>
      <c r="AF44" t="s">
        <v>311</v>
      </c>
      <c r="AG44" t="s">
        <v>459</v>
      </c>
      <c r="AH44">
        <v>1</v>
      </c>
      <c r="AI44">
        <v>11543</v>
      </c>
      <c r="AJ44">
        <v>28144</v>
      </c>
      <c r="AK44">
        <v>41224</v>
      </c>
      <c r="AL44">
        <v>40177</v>
      </c>
      <c r="AM44">
        <v>25713</v>
      </c>
      <c r="AN44">
        <v>10881</v>
      </c>
      <c r="AO44">
        <v>4143</v>
      </c>
      <c r="AP44">
        <v>157682</v>
      </c>
      <c r="AQ44">
        <v>11543</v>
      </c>
      <c r="AR44">
        <v>28144</v>
      </c>
      <c r="AS44">
        <v>41224</v>
      </c>
      <c r="AT44">
        <v>40177</v>
      </c>
      <c r="AU44">
        <v>25713</v>
      </c>
      <c r="AV44">
        <v>10881</v>
      </c>
      <c r="AW44">
        <v>4143</v>
      </c>
      <c r="AX44">
        <v>157682</v>
      </c>
      <c r="AY44">
        <v>161825</v>
      </c>
      <c r="AZ44">
        <v>7.1</v>
      </c>
      <c r="BA44">
        <v>17.399999999999999</v>
      </c>
      <c r="BB44">
        <v>25.5</v>
      </c>
      <c r="BC44">
        <v>24.8</v>
      </c>
      <c r="BD44">
        <v>15.9</v>
      </c>
      <c r="BE44">
        <v>6.7</v>
      </c>
      <c r="BF44">
        <v>2.6</v>
      </c>
      <c r="BG44">
        <v>97.4</v>
      </c>
      <c r="BH44">
        <v>161825</v>
      </c>
      <c r="BI44">
        <f t="shared" si="3"/>
        <v>1</v>
      </c>
      <c r="BJ44">
        <f t="shared" si="9"/>
        <v>-11507</v>
      </c>
      <c r="BK44">
        <f t="shared" si="10"/>
        <v>-28091</v>
      </c>
      <c r="BL44">
        <f t="shared" si="11"/>
        <v>-41205</v>
      </c>
      <c r="BM44">
        <f t="shared" si="12"/>
        <v>-40170</v>
      </c>
      <c r="BN44">
        <f t="shared" si="13"/>
        <v>-25711</v>
      </c>
      <c r="BO44">
        <f t="shared" si="14"/>
        <v>-10880</v>
      </c>
      <c r="BP44">
        <f t="shared" si="15"/>
        <v>-4143</v>
      </c>
      <c r="BQ44">
        <f t="shared" si="16"/>
        <v>-157564</v>
      </c>
      <c r="BR44">
        <f t="shared" si="17"/>
        <v>-11507</v>
      </c>
      <c r="BS44">
        <f t="shared" si="18"/>
        <v>-28091</v>
      </c>
      <c r="BT44" t="e">
        <f t="shared" si="19"/>
        <v>#VALUE!</v>
      </c>
      <c r="BU44">
        <f t="shared" si="20"/>
        <v>-40170</v>
      </c>
      <c r="BV44" t="e">
        <f t="shared" si="21"/>
        <v>#VALUE!</v>
      </c>
      <c r="BW44" t="e">
        <f t="shared" si="22"/>
        <v>#VALUE!</v>
      </c>
      <c r="BX44" t="e">
        <f t="shared" si="23"/>
        <v>#VALUE!</v>
      </c>
      <c r="BY44">
        <f t="shared" si="24"/>
        <v>-157564</v>
      </c>
      <c r="BZ44">
        <f t="shared" si="25"/>
        <v>-161707</v>
      </c>
      <c r="CA44">
        <f t="shared" si="26"/>
        <v>23.4</v>
      </c>
      <c r="CB44">
        <f t="shared" si="27"/>
        <v>27.5</v>
      </c>
      <c r="CC44" t="e">
        <f t="shared" si="28"/>
        <v>#VALUE!</v>
      </c>
      <c r="CD44">
        <f t="shared" si="29"/>
        <v>-18.899999999999999</v>
      </c>
      <c r="CE44" t="e">
        <f t="shared" si="4"/>
        <v>#VALUE!</v>
      </c>
      <c r="CF44" t="e">
        <f t="shared" si="5"/>
        <v>#VALUE!</v>
      </c>
      <c r="CG44">
        <f t="shared" si="6"/>
        <v>-2.6</v>
      </c>
      <c r="CH44">
        <f t="shared" si="7"/>
        <v>2.5999999999999943</v>
      </c>
      <c r="CI44">
        <f t="shared" si="8"/>
        <v>-161707</v>
      </c>
    </row>
    <row r="45" spans="1:87" x14ac:dyDescent="0.45">
      <c r="A45" t="str">
        <f t="shared" si="2"/>
        <v>F35_Spanish</v>
      </c>
      <c r="B45" t="s">
        <v>310</v>
      </c>
      <c r="C45" t="s">
        <v>375</v>
      </c>
      <c r="D45">
        <v>2</v>
      </c>
      <c r="E45">
        <v>24</v>
      </c>
      <c r="F45">
        <v>67</v>
      </c>
      <c r="G45">
        <v>36</v>
      </c>
      <c r="H45">
        <v>19</v>
      </c>
      <c r="I45">
        <v>5</v>
      </c>
      <c r="J45">
        <v>2</v>
      </c>
      <c r="K45">
        <v>4</v>
      </c>
      <c r="L45">
        <v>153</v>
      </c>
      <c r="M45">
        <v>24</v>
      </c>
      <c r="N45">
        <v>67</v>
      </c>
      <c r="O45">
        <v>36</v>
      </c>
      <c r="P45">
        <v>19</v>
      </c>
      <c r="Q45" t="s">
        <v>345</v>
      </c>
      <c r="R45" t="s">
        <v>345</v>
      </c>
      <c r="S45">
        <v>4</v>
      </c>
      <c r="T45">
        <v>153</v>
      </c>
      <c r="U45">
        <v>157</v>
      </c>
      <c r="V45">
        <v>15.3</v>
      </c>
      <c r="W45">
        <v>42.7</v>
      </c>
      <c r="X45">
        <v>22.9</v>
      </c>
      <c r="Y45">
        <v>12.1</v>
      </c>
      <c r="Z45" t="s">
        <v>345</v>
      </c>
      <c r="AA45" t="s">
        <v>345</v>
      </c>
      <c r="AB45">
        <v>2.5</v>
      </c>
      <c r="AC45">
        <v>97.5</v>
      </c>
      <c r="AD45">
        <v>157</v>
      </c>
    </row>
    <row r="46" spans="1:87" x14ac:dyDescent="0.45">
      <c r="A46" t="str">
        <f t="shared" si="2"/>
        <v>F41_1_Latin</v>
      </c>
      <c r="B46" t="s">
        <v>310</v>
      </c>
      <c r="C46" t="s">
        <v>383</v>
      </c>
      <c r="D46">
        <v>2</v>
      </c>
      <c r="E46">
        <v>1</v>
      </c>
      <c r="F46">
        <v>1</v>
      </c>
      <c r="G46">
        <v>1</v>
      </c>
      <c r="H46">
        <v>0</v>
      </c>
      <c r="I46">
        <v>0</v>
      </c>
      <c r="J46">
        <v>0</v>
      </c>
      <c r="K46">
        <v>0</v>
      </c>
      <c r="L46">
        <v>3</v>
      </c>
      <c r="M46" t="s">
        <v>345</v>
      </c>
      <c r="N46" t="s">
        <v>345</v>
      </c>
      <c r="O46" t="s">
        <v>345</v>
      </c>
      <c r="P46" t="s">
        <v>349</v>
      </c>
      <c r="Q46" t="s">
        <v>349</v>
      </c>
      <c r="R46" t="s">
        <v>349</v>
      </c>
      <c r="S46" t="s">
        <v>349</v>
      </c>
      <c r="T46" t="s">
        <v>345</v>
      </c>
      <c r="U46">
        <v>3</v>
      </c>
      <c r="V46" t="s">
        <v>345</v>
      </c>
      <c r="W46" t="s">
        <v>345</v>
      </c>
      <c r="X46" t="s">
        <v>345</v>
      </c>
      <c r="Y46">
        <v>0</v>
      </c>
      <c r="Z46">
        <v>0</v>
      </c>
      <c r="AA46">
        <v>0</v>
      </c>
      <c r="AB46">
        <v>0</v>
      </c>
      <c r="AC46" t="s">
        <v>345</v>
      </c>
      <c r="AD46">
        <v>3</v>
      </c>
    </row>
    <row r="47" spans="1:87" x14ac:dyDescent="0.45">
      <c r="A47" t="str">
        <f t="shared" si="2"/>
        <v>F45_Religious_Studies</v>
      </c>
      <c r="B47" t="s">
        <v>310</v>
      </c>
      <c r="C47" t="s">
        <v>387</v>
      </c>
      <c r="D47">
        <v>2</v>
      </c>
      <c r="E47">
        <v>5</v>
      </c>
      <c r="F47">
        <v>18</v>
      </c>
      <c r="G47">
        <v>15</v>
      </c>
      <c r="H47">
        <v>11</v>
      </c>
      <c r="I47">
        <v>5</v>
      </c>
      <c r="J47">
        <v>0</v>
      </c>
      <c r="K47">
        <v>0</v>
      </c>
      <c r="L47">
        <v>54</v>
      </c>
      <c r="M47">
        <v>5</v>
      </c>
      <c r="N47">
        <v>18</v>
      </c>
      <c r="O47">
        <v>15</v>
      </c>
      <c r="P47">
        <v>11</v>
      </c>
      <c r="Q47">
        <v>5</v>
      </c>
      <c r="R47" t="s">
        <v>349</v>
      </c>
      <c r="S47" t="s">
        <v>349</v>
      </c>
      <c r="T47">
        <v>54</v>
      </c>
      <c r="U47">
        <v>54</v>
      </c>
      <c r="V47">
        <v>9.3000000000000007</v>
      </c>
      <c r="W47">
        <v>33.299999999999997</v>
      </c>
      <c r="X47">
        <v>27.8</v>
      </c>
      <c r="Y47">
        <v>20.399999999999999</v>
      </c>
      <c r="Z47">
        <v>9.3000000000000007</v>
      </c>
      <c r="AA47">
        <v>0</v>
      </c>
      <c r="AB47">
        <v>0</v>
      </c>
      <c r="AC47">
        <v>100</v>
      </c>
      <c r="AD47">
        <v>54</v>
      </c>
    </row>
    <row r="48" spans="1:87" x14ac:dyDescent="0.45">
      <c r="A48" t="str">
        <f t="shared" si="2"/>
        <v>F46_Music</v>
      </c>
      <c r="B48" t="s">
        <v>310</v>
      </c>
      <c r="C48" t="s">
        <v>388</v>
      </c>
      <c r="D48">
        <v>2</v>
      </c>
      <c r="E48">
        <v>6</v>
      </c>
      <c r="F48">
        <v>5</v>
      </c>
      <c r="G48">
        <v>9</v>
      </c>
      <c r="H48">
        <v>5</v>
      </c>
      <c r="I48">
        <v>0</v>
      </c>
      <c r="J48">
        <v>0</v>
      </c>
      <c r="K48">
        <v>0</v>
      </c>
      <c r="L48">
        <v>25</v>
      </c>
      <c r="M48">
        <v>6</v>
      </c>
      <c r="N48">
        <v>5</v>
      </c>
      <c r="O48">
        <v>9</v>
      </c>
      <c r="P48">
        <v>5</v>
      </c>
      <c r="Q48" t="s">
        <v>349</v>
      </c>
      <c r="R48" t="s">
        <v>349</v>
      </c>
      <c r="S48" t="s">
        <v>349</v>
      </c>
      <c r="T48">
        <v>25</v>
      </c>
      <c r="U48">
        <v>25</v>
      </c>
      <c r="V48">
        <v>24</v>
      </c>
      <c r="W48">
        <v>20</v>
      </c>
      <c r="X48">
        <v>36</v>
      </c>
      <c r="Y48">
        <v>20</v>
      </c>
      <c r="Z48">
        <v>0</v>
      </c>
      <c r="AA48">
        <v>0</v>
      </c>
      <c r="AB48">
        <v>0</v>
      </c>
      <c r="AC48">
        <v>100</v>
      </c>
      <c r="AD48">
        <v>25</v>
      </c>
    </row>
    <row r="49" spans="1:30" x14ac:dyDescent="0.45">
      <c r="A49" t="str">
        <f t="shared" si="2"/>
        <v>F47_Physical_Education</v>
      </c>
      <c r="B49" t="s">
        <v>310</v>
      </c>
      <c r="C49" t="s">
        <v>389</v>
      </c>
      <c r="D49">
        <v>2</v>
      </c>
      <c r="E49">
        <v>1</v>
      </c>
      <c r="F49">
        <v>6</v>
      </c>
      <c r="G49">
        <v>7</v>
      </c>
      <c r="H49">
        <v>4</v>
      </c>
      <c r="I49">
        <v>1</v>
      </c>
      <c r="J49">
        <v>0</v>
      </c>
      <c r="K49">
        <v>3</v>
      </c>
      <c r="L49">
        <v>19</v>
      </c>
      <c r="M49" t="s">
        <v>345</v>
      </c>
      <c r="N49" t="s">
        <v>345</v>
      </c>
      <c r="O49" t="s">
        <v>345</v>
      </c>
      <c r="P49" t="s">
        <v>345</v>
      </c>
      <c r="Q49" t="s">
        <v>345</v>
      </c>
      <c r="R49" t="s">
        <v>349</v>
      </c>
      <c r="S49" t="s">
        <v>345</v>
      </c>
      <c r="T49" t="s">
        <v>345</v>
      </c>
      <c r="U49">
        <v>22</v>
      </c>
      <c r="V49" t="s">
        <v>345</v>
      </c>
      <c r="W49" t="s">
        <v>345</v>
      </c>
      <c r="X49" t="s">
        <v>345</v>
      </c>
      <c r="Y49" t="s">
        <v>345</v>
      </c>
      <c r="Z49" t="s">
        <v>345</v>
      </c>
      <c r="AA49">
        <v>0</v>
      </c>
      <c r="AB49" t="s">
        <v>345</v>
      </c>
      <c r="AC49" t="s">
        <v>345</v>
      </c>
      <c r="AD49">
        <v>22</v>
      </c>
    </row>
    <row r="50" spans="1:30" x14ac:dyDescent="0.45">
      <c r="A50" t="str">
        <f t="shared" si="2"/>
        <v>FALL subjects</v>
      </c>
      <c r="B50" t="s">
        <v>310</v>
      </c>
      <c r="C50" t="s">
        <v>459</v>
      </c>
      <c r="D50">
        <v>1</v>
      </c>
      <c r="E50">
        <v>155</v>
      </c>
      <c r="F50">
        <v>255</v>
      </c>
      <c r="G50">
        <v>277</v>
      </c>
      <c r="H50">
        <v>165</v>
      </c>
      <c r="I50">
        <v>74</v>
      </c>
      <c r="J50">
        <v>48</v>
      </c>
      <c r="K50">
        <v>19</v>
      </c>
      <c r="L50">
        <v>974</v>
      </c>
      <c r="M50">
        <v>155</v>
      </c>
      <c r="N50">
        <v>255</v>
      </c>
      <c r="O50">
        <v>277</v>
      </c>
      <c r="P50">
        <v>165</v>
      </c>
      <c r="Q50">
        <v>74</v>
      </c>
      <c r="R50">
        <v>48</v>
      </c>
      <c r="S50">
        <v>19</v>
      </c>
      <c r="T50">
        <v>974</v>
      </c>
      <c r="U50">
        <v>993</v>
      </c>
      <c r="V50">
        <v>15.6</v>
      </c>
      <c r="W50">
        <v>25.7</v>
      </c>
      <c r="X50">
        <v>27.9</v>
      </c>
      <c r="Y50">
        <v>16.600000000000001</v>
      </c>
      <c r="Z50">
        <v>7.5</v>
      </c>
      <c r="AA50">
        <v>4.8</v>
      </c>
      <c r="AB50">
        <v>1.9</v>
      </c>
      <c r="AC50">
        <v>98.1</v>
      </c>
      <c r="AD50">
        <v>993</v>
      </c>
    </row>
    <row r="51" spans="1:30" x14ac:dyDescent="0.45">
      <c r="A51" t="str">
        <f t="shared" si="2"/>
        <v>FALL subjects</v>
      </c>
      <c r="B51" t="s">
        <v>310</v>
      </c>
      <c r="C51" t="s">
        <v>459</v>
      </c>
      <c r="D51">
        <v>2</v>
      </c>
      <c r="E51">
        <v>113</v>
      </c>
      <c r="F51">
        <v>237</v>
      </c>
      <c r="G51">
        <v>149</v>
      </c>
      <c r="H51">
        <v>87</v>
      </c>
      <c r="I51">
        <v>25</v>
      </c>
      <c r="J51">
        <v>4</v>
      </c>
      <c r="K51">
        <v>8</v>
      </c>
      <c r="L51">
        <v>615</v>
      </c>
      <c r="M51">
        <v>113</v>
      </c>
      <c r="N51">
        <v>237</v>
      </c>
      <c r="O51">
        <v>149</v>
      </c>
      <c r="P51">
        <v>87</v>
      </c>
      <c r="Q51">
        <v>25</v>
      </c>
      <c r="R51">
        <v>4</v>
      </c>
      <c r="S51">
        <v>8</v>
      </c>
      <c r="T51">
        <v>615</v>
      </c>
      <c r="U51">
        <v>623</v>
      </c>
      <c r="V51">
        <v>18.100000000000001</v>
      </c>
      <c r="W51">
        <v>38</v>
      </c>
      <c r="X51">
        <v>23.9</v>
      </c>
      <c r="Y51">
        <v>14</v>
      </c>
      <c r="Z51">
        <v>4</v>
      </c>
      <c r="AA51">
        <v>0.6</v>
      </c>
      <c r="AB51">
        <v>1.3</v>
      </c>
      <c r="AC51">
        <v>98.7</v>
      </c>
      <c r="AD51">
        <v>623</v>
      </c>
    </row>
    <row r="52" spans="1:30" x14ac:dyDescent="0.45">
      <c r="A52" t="str">
        <f t="shared" si="2"/>
        <v>M01_0_Biological Sciences</v>
      </c>
      <c r="B52" t="s">
        <v>311</v>
      </c>
      <c r="C52" t="s">
        <v>338</v>
      </c>
      <c r="D52">
        <v>1</v>
      </c>
      <c r="E52">
        <v>12</v>
      </c>
      <c r="F52">
        <v>14</v>
      </c>
      <c r="G52">
        <v>19</v>
      </c>
      <c r="H52">
        <v>7</v>
      </c>
      <c r="I52">
        <v>10</v>
      </c>
      <c r="J52">
        <v>8</v>
      </c>
      <c r="K52">
        <v>2</v>
      </c>
      <c r="L52">
        <v>70</v>
      </c>
      <c r="M52">
        <v>12</v>
      </c>
      <c r="N52">
        <v>14</v>
      </c>
      <c r="O52">
        <v>19</v>
      </c>
      <c r="P52" t="s">
        <v>345</v>
      </c>
      <c r="Q52">
        <v>10</v>
      </c>
      <c r="R52">
        <v>8</v>
      </c>
      <c r="S52" t="s">
        <v>345</v>
      </c>
      <c r="T52" t="s">
        <v>345</v>
      </c>
      <c r="U52">
        <v>72</v>
      </c>
      <c r="V52">
        <v>16.7</v>
      </c>
      <c r="W52">
        <v>19.399999999999999</v>
      </c>
      <c r="X52">
        <v>26.4</v>
      </c>
      <c r="Y52" t="s">
        <v>345</v>
      </c>
      <c r="Z52">
        <v>13.9</v>
      </c>
      <c r="AA52">
        <v>11.1</v>
      </c>
      <c r="AB52" t="s">
        <v>345</v>
      </c>
      <c r="AC52" t="s">
        <v>345</v>
      </c>
      <c r="AD52">
        <v>72</v>
      </c>
    </row>
    <row r="53" spans="1:30" x14ac:dyDescent="0.45">
      <c r="A53" t="str">
        <f t="shared" si="2"/>
        <v>M02_Chemistry</v>
      </c>
      <c r="B53" t="s">
        <v>311</v>
      </c>
      <c r="C53" t="s">
        <v>339</v>
      </c>
      <c r="D53">
        <v>1</v>
      </c>
      <c r="E53">
        <v>23</v>
      </c>
      <c r="F53">
        <v>37</v>
      </c>
      <c r="G53">
        <v>25</v>
      </c>
      <c r="H53">
        <v>15</v>
      </c>
      <c r="I53">
        <v>10</v>
      </c>
      <c r="J53">
        <v>6</v>
      </c>
      <c r="K53">
        <v>4</v>
      </c>
      <c r="L53">
        <v>116</v>
      </c>
      <c r="M53">
        <v>23</v>
      </c>
      <c r="N53">
        <v>37</v>
      </c>
      <c r="O53">
        <v>25</v>
      </c>
      <c r="P53">
        <v>15</v>
      </c>
      <c r="Q53">
        <v>10</v>
      </c>
      <c r="R53">
        <v>6</v>
      </c>
      <c r="S53">
        <v>4</v>
      </c>
      <c r="T53">
        <v>116</v>
      </c>
      <c r="U53">
        <v>120</v>
      </c>
      <c r="V53">
        <v>19.2</v>
      </c>
      <c r="W53">
        <v>30.8</v>
      </c>
      <c r="X53">
        <v>20.8</v>
      </c>
      <c r="Y53">
        <v>12.5</v>
      </c>
      <c r="Z53">
        <v>8.3000000000000007</v>
      </c>
      <c r="AA53">
        <v>5</v>
      </c>
      <c r="AB53">
        <v>3.3</v>
      </c>
      <c r="AC53">
        <v>96.7</v>
      </c>
      <c r="AD53">
        <v>120</v>
      </c>
    </row>
    <row r="54" spans="1:30" x14ac:dyDescent="0.45">
      <c r="A54" t="str">
        <f t="shared" si="2"/>
        <v>M03_Physics</v>
      </c>
      <c r="B54" t="s">
        <v>311</v>
      </c>
      <c r="C54" t="s">
        <v>340</v>
      </c>
      <c r="D54">
        <v>1</v>
      </c>
      <c r="E54">
        <v>30</v>
      </c>
      <c r="F54">
        <v>37</v>
      </c>
      <c r="G54">
        <v>30</v>
      </c>
      <c r="H54">
        <v>22</v>
      </c>
      <c r="I54">
        <v>9</v>
      </c>
      <c r="J54">
        <v>7</v>
      </c>
      <c r="K54">
        <v>2</v>
      </c>
      <c r="L54">
        <v>135</v>
      </c>
      <c r="M54">
        <v>30</v>
      </c>
      <c r="N54">
        <v>37</v>
      </c>
      <c r="O54">
        <v>30</v>
      </c>
      <c r="P54">
        <v>22</v>
      </c>
      <c r="Q54">
        <v>9</v>
      </c>
      <c r="R54" t="s">
        <v>345</v>
      </c>
      <c r="S54" t="s">
        <v>345</v>
      </c>
      <c r="T54" t="s">
        <v>345</v>
      </c>
      <c r="U54">
        <v>137</v>
      </c>
      <c r="V54">
        <v>21.9</v>
      </c>
      <c r="W54">
        <v>27</v>
      </c>
      <c r="X54">
        <v>21.9</v>
      </c>
      <c r="Y54">
        <v>16.100000000000001</v>
      </c>
      <c r="Z54">
        <v>6.6</v>
      </c>
      <c r="AA54" t="s">
        <v>345</v>
      </c>
      <c r="AB54" t="s">
        <v>345</v>
      </c>
      <c r="AC54" t="s">
        <v>345</v>
      </c>
      <c r="AD54">
        <v>137</v>
      </c>
    </row>
    <row r="55" spans="1:30" x14ac:dyDescent="0.45">
      <c r="A55" t="str">
        <f t="shared" si="2"/>
        <v>M07_1_English_Literature</v>
      </c>
      <c r="B55" t="s">
        <v>311</v>
      </c>
      <c r="C55" t="s">
        <v>352</v>
      </c>
      <c r="D55">
        <v>1</v>
      </c>
      <c r="E55">
        <v>4</v>
      </c>
      <c r="F55">
        <v>10</v>
      </c>
      <c r="G55">
        <v>6</v>
      </c>
      <c r="H55">
        <v>4</v>
      </c>
      <c r="I55">
        <v>0</v>
      </c>
      <c r="J55">
        <v>0</v>
      </c>
      <c r="K55">
        <v>0</v>
      </c>
      <c r="L55">
        <v>24</v>
      </c>
      <c r="M55">
        <v>4</v>
      </c>
      <c r="N55">
        <v>10</v>
      </c>
      <c r="O55">
        <v>6</v>
      </c>
      <c r="P55">
        <v>4</v>
      </c>
      <c r="Q55" t="s">
        <v>349</v>
      </c>
      <c r="R55" t="s">
        <v>349</v>
      </c>
      <c r="S55" t="s">
        <v>349</v>
      </c>
      <c r="T55">
        <v>24</v>
      </c>
      <c r="U55">
        <v>24</v>
      </c>
      <c r="V55">
        <v>16.7</v>
      </c>
      <c r="W55">
        <v>41.7</v>
      </c>
      <c r="X55">
        <v>25</v>
      </c>
      <c r="Y55">
        <v>16.7</v>
      </c>
      <c r="Z55">
        <v>0</v>
      </c>
      <c r="AA55">
        <v>0</v>
      </c>
      <c r="AB55">
        <v>0</v>
      </c>
      <c r="AC55">
        <v>100</v>
      </c>
      <c r="AD55">
        <v>24</v>
      </c>
    </row>
    <row r="56" spans="1:30" x14ac:dyDescent="0.45">
      <c r="A56" t="str">
        <f t="shared" si="2"/>
        <v>M07_2_English Language</v>
      </c>
      <c r="B56" t="s">
        <v>311</v>
      </c>
      <c r="C56" t="s">
        <v>353</v>
      </c>
      <c r="D56">
        <v>1</v>
      </c>
      <c r="E56">
        <v>2</v>
      </c>
      <c r="F56">
        <v>2</v>
      </c>
      <c r="G56">
        <v>1</v>
      </c>
      <c r="H56">
        <v>6</v>
      </c>
      <c r="I56">
        <v>0</v>
      </c>
      <c r="J56">
        <v>0</v>
      </c>
      <c r="K56">
        <v>0</v>
      </c>
      <c r="L56">
        <v>11</v>
      </c>
      <c r="M56" t="s">
        <v>345</v>
      </c>
      <c r="N56" t="s">
        <v>345</v>
      </c>
      <c r="O56" t="s">
        <v>345</v>
      </c>
      <c r="P56">
        <v>6</v>
      </c>
      <c r="Q56" t="s">
        <v>349</v>
      </c>
      <c r="R56" t="s">
        <v>349</v>
      </c>
      <c r="S56" t="s">
        <v>349</v>
      </c>
      <c r="T56">
        <v>11</v>
      </c>
      <c r="U56">
        <v>11</v>
      </c>
      <c r="V56" t="s">
        <v>345</v>
      </c>
      <c r="W56" t="s">
        <v>345</v>
      </c>
      <c r="X56" t="s">
        <v>345</v>
      </c>
      <c r="Y56">
        <v>54.5</v>
      </c>
      <c r="Z56">
        <v>0</v>
      </c>
      <c r="AA56">
        <v>0</v>
      </c>
      <c r="AB56">
        <v>0</v>
      </c>
      <c r="AC56">
        <v>100</v>
      </c>
      <c r="AD56">
        <v>11</v>
      </c>
    </row>
    <row r="57" spans="1:30" x14ac:dyDescent="0.45">
      <c r="A57" t="str">
        <f t="shared" si="2"/>
        <v>M07_3_English_Language&amp;Literature</v>
      </c>
      <c r="B57" t="s">
        <v>311</v>
      </c>
      <c r="C57" t="s">
        <v>354</v>
      </c>
      <c r="D57">
        <v>1</v>
      </c>
      <c r="E57">
        <v>1</v>
      </c>
      <c r="F57">
        <v>2</v>
      </c>
      <c r="G57">
        <v>3</v>
      </c>
      <c r="H57">
        <v>1</v>
      </c>
      <c r="I57">
        <v>3</v>
      </c>
      <c r="J57">
        <v>0</v>
      </c>
      <c r="K57">
        <v>0</v>
      </c>
      <c r="L57">
        <v>10</v>
      </c>
      <c r="M57" t="s">
        <v>345</v>
      </c>
      <c r="N57" t="s">
        <v>345</v>
      </c>
      <c r="O57" t="s">
        <v>345</v>
      </c>
      <c r="P57" t="s">
        <v>345</v>
      </c>
      <c r="Q57" t="s">
        <v>345</v>
      </c>
      <c r="R57" t="s">
        <v>349</v>
      </c>
      <c r="S57" t="s">
        <v>349</v>
      </c>
      <c r="T57">
        <v>10</v>
      </c>
      <c r="U57">
        <v>10</v>
      </c>
      <c r="V57" t="s">
        <v>345</v>
      </c>
      <c r="W57" t="s">
        <v>345</v>
      </c>
      <c r="X57" t="s">
        <v>345</v>
      </c>
      <c r="Y57" t="s">
        <v>345</v>
      </c>
      <c r="Z57" t="s">
        <v>345</v>
      </c>
      <c r="AA57">
        <v>0</v>
      </c>
      <c r="AB57">
        <v>0</v>
      </c>
      <c r="AC57">
        <v>100</v>
      </c>
      <c r="AD57">
        <v>10</v>
      </c>
    </row>
    <row r="58" spans="1:30" x14ac:dyDescent="0.45">
      <c r="A58" t="str">
        <f t="shared" si="2"/>
        <v>M16_Computing</v>
      </c>
      <c r="B58" t="s">
        <v>311</v>
      </c>
      <c r="C58" t="s">
        <v>356</v>
      </c>
      <c r="D58">
        <v>1</v>
      </c>
      <c r="E58">
        <v>2</v>
      </c>
      <c r="F58">
        <v>11</v>
      </c>
      <c r="G58">
        <v>7</v>
      </c>
      <c r="H58">
        <v>9</v>
      </c>
      <c r="I58">
        <v>3</v>
      </c>
      <c r="J58">
        <v>0</v>
      </c>
      <c r="K58">
        <v>2</v>
      </c>
      <c r="L58">
        <v>32</v>
      </c>
      <c r="M58" t="s">
        <v>345</v>
      </c>
      <c r="N58">
        <v>11</v>
      </c>
      <c r="O58" t="s">
        <v>345</v>
      </c>
      <c r="P58">
        <v>9</v>
      </c>
      <c r="Q58">
        <v>3</v>
      </c>
      <c r="R58" t="s">
        <v>349</v>
      </c>
      <c r="S58" t="s">
        <v>345</v>
      </c>
      <c r="T58" t="s">
        <v>345</v>
      </c>
      <c r="U58">
        <v>34</v>
      </c>
      <c r="V58" t="s">
        <v>345</v>
      </c>
      <c r="W58">
        <v>32.4</v>
      </c>
      <c r="X58" t="s">
        <v>345</v>
      </c>
      <c r="Y58">
        <v>26.5</v>
      </c>
      <c r="Z58">
        <v>8.8000000000000007</v>
      </c>
      <c r="AA58">
        <v>0</v>
      </c>
      <c r="AB58" t="s">
        <v>345</v>
      </c>
      <c r="AC58" t="s">
        <v>345</v>
      </c>
      <c r="AD58">
        <v>34</v>
      </c>
    </row>
    <row r="59" spans="1:30" x14ac:dyDescent="0.45">
      <c r="A59" t="str">
        <f t="shared" si="2"/>
        <v>M20_Business_Studies</v>
      </c>
      <c r="B59" t="s">
        <v>311</v>
      </c>
      <c r="C59" t="s">
        <v>360</v>
      </c>
      <c r="D59">
        <v>1</v>
      </c>
      <c r="E59">
        <v>2</v>
      </c>
      <c r="F59">
        <v>5</v>
      </c>
      <c r="G59">
        <v>12</v>
      </c>
      <c r="H59">
        <v>7</v>
      </c>
      <c r="I59">
        <v>3</v>
      </c>
      <c r="J59">
        <v>3</v>
      </c>
      <c r="K59">
        <v>2</v>
      </c>
      <c r="L59">
        <v>32</v>
      </c>
      <c r="M59" t="s">
        <v>345</v>
      </c>
      <c r="N59">
        <v>5</v>
      </c>
      <c r="O59">
        <v>12</v>
      </c>
      <c r="P59">
        <v>7</v>
      </c>
      <c r="Q59">
        <v>3</v>
      </c>
      <c r="R59" t="s">
        <v>345</v>
      </c>
      <c r="S59" t="s">
        <v>345</v>
      </c>
      <c r="T59" t="s">
        <v>345</v>
      </c>
      <c r="U59">
        <v>34</v>
      </c>
      <c r="V59" t="s">
        <v>345</v>
      </c>
      <c r="W59">
        <v>14.7</v>
      </c>
      <c r="X59">
        <v>35.299999999999997</v>
      </c>
      <c r="Y59">
        <v>20.6</v>
      </c>
      <c r="Z59">
        <v>8.8000000000000007</v>
      </c>
      <c r="AA59" t="s">
        <v>345</v>
      </c>
      <c r="AB59" t="s">
        <v>345</v>
      </c>
      <c r="AC59" t="s">
        <v>345</v>
      </c>
      <c r="AD59">
        <v>34</v>
      </c>
    </row>
    <row r="60" spans="1:30" x14ac:dyDescent="0.45">
      <c r="A60" t="str">
        <f t="shared" si="2"/>
        <v>M21_Economics</v>
      </c>
      <c r="B60" t="s">
        <v>311</v>
      </c>
      <c r="C60" t="s">
        <v>361</v>
      </c>
      <c r="D60">
        <v>1</v>
      </c>
      <c r="E60">
        <v>10</v>
      </c>
      <c r="F60">
        <v>27</v>
      </c>
      <c r="G60">
        <v>28</v>
      </c>
      <c r="H60">
        <v>19</v>
      </c>
      <c r="I60">
        <v>10</v>
      </c>
      <c r="J60">
        <v>4</v>
      </c>
      <c r="K60">
        <v>3</v>
      </c>
      <c r="L60">
        <v>98</v>
      </c>
      <c r="M60">
        <v>10</v>
      </c>
      <c r="N60">
        <v>27</v>
      </c>
      <c r="O60">
        <v>28</v>
      </c>
      <c r="P60">
        <v>19</v>
      </c>
      <c r="Q60">
        <v>10</v>
      </c>
      <c r="R60" t="s">
        <v>345</v>
      </c>
      <c r="S60" t="s">
        <v>345</v>
      </c>
      <c r="T60" t="s">
        <v>345</v>
      </c>
      <c r="U60">
        <v>101</v>
      </c>
      <c r="V60">
        <v>9.9</v>
      </c>
      <c r="W60">
        <v>26.7</v>
      </c>
      <c r="X60">
        <v>27.7</v>
      </c>
      <c r="Y60">
        <v>18.8</v>
      </c>
      <c r="Z60">
        <v>9.9</v>
      </c>
      <c r="AA60" t="s">
        <v>345</v>
      </c>
      <c r="AB60" t="s">
        <v>345</v>
      </c>
      <c r="AC60" t="s">
        <v>345</v>
      </c>
      <c r="AD60">
        <v>101</v>
      </c>
    </row>
    <row r="61" spans="1:30" x14ac:dyDescent="0.45">
      <c r="A61" t="str">
        <f t="shared" si="2"/>
        <v>M22_Geography</v>
      </c>
      <c r="B61" t="s">
        <v>311</v>
      </c>
      <c r="C61" t="s">
        <v>362</v>
      </c>
      <c r="D61">
        <v>2</v>
      </c>
      <c r="E61">
        <v>2</v>
      </c>
      <c r="F61">
        <v>8</v>
      </c>
      <c r="G61">
        <v>10</v>
      </c>
      <c r="H61">
        <v>11</v>
      </c>
      <c r="I61">
        <v>5</v>
      </c>
      <c r="J61">
        <v>1</v>
      </c>
      <c r="K61">
        <v>0</v>
      </c>
      <c r="L61">
        <v>37</v>
      </c>
      <c r="M61" t="s">
        <v>345</v>
      </c>
      <c r="N61">
        <v>8</v>
      </c>
      <c r="O61">
        <v>10</v>
      </c>
      <c r="P61">
        <v>11</v>
      </c>
      <c r="Q61" t="s">
        <v>345</v>
      </c>
      <c r="R61" t="s">
        <v>345</v>
      </c>
      <c r="S61" t="s">
        <v>349</v>
      </c>
      <c r="T61">
        <v>37</v>
      </c>
      <c r="U61">
        <v>37</v>
      </c>
      <c r="V61" t="s">
        <v>345</v>
      </c>
      <c r="W61">
        <v>21.6</v>
      </c>
      <c r="X61">
        <v>27</v>
      </c>
      <c r="Y61">
        <v>29.7</v>
      </c>
      <c r="Z61" t="s">
        <v>345</v>
      </c>
      <c r="AA61" t="s">
        <v>345</v>
      </c>
      <c r="AB61">
        <v>0</v>
      </c>
      <c r="AC61">
        <v>100</v>
      </c>
      <c r="AD61">
        <v>37</v>
      </c>
    </row>
    <row r="62" spans="1:30" x14ac:dyDescent="0.45">
      <c r="A62" t="str">
        <f t="shared" si="2"/>
        <v>M24_History</v>
      </c>
      <c r="B62" t="s">
        <v>311</v>
      </c>
      <c r="C62" t="s">
        <v>364</v>
      </c>
      <c r="D62">
        <v>1</v>
      </c>
      <c r="E62">
        <v>6</v>
      </c>
      <c r="F62">
        <v>16</v>
      </c>
      <c r="G62">
        <v>15</v>
      </c>
      <c r="H62">
        <v>12</v>
      </c>
      <c r="I62">
        <v>2</v>
      </c>
      <c r="J62">
        <v>1</v>
      </c>
      <c r="K62">
        <v>0</v>
      </c>
      <c r="L62">
        <v>52</v>
      </c>
      <c r="M62">
        <v>6</v>
      </c>
      <c r="N62">
        <v>16</v>
      </c>
      <c r="O62">
        <v>15</v>
      </c>
      <c r="P62">
        <v>12</v>
      </c>
      <c r="Q62" t="s">
        <v>345</v>
      </c>
      <c r="R62" t="s">
        <v>345</v>
      </c>
      <c r="S62" t="s">
        <v>349</v>
      </c>
      <c r="T62">
        <v>52</v>
      </c>
      <c r="U62">
        <v>52</v>
      </c>
      <c r="V62">
        <v>11.5</v>
      </c>
      <c r="W62">
        <v>30.8</v>
      </c>
      <c r="X62">
        <v>28.8</v>
      </c>
      <c r="Y62">
        <v>23.1</v>
      </c>
      <c r="Z62" t="s">
        <v>345</v>
      </c>
      <c r="AA62" t="s">
        <v>345</v>
      </c>
      <c r="AB62">
        <v>0</v>
      </c>
      <c r="AC62">
        <v>100</v>
      </c>
      <c r="AD62">
        <v>52</v>
      </c>
    </row>
    <row r="63" spans="1:30" x14ac:dyDescent="0.45">
      <c r="A63" t="str">
        <f t="shared" si="2"/>
        <v>M26_Psychology</v>
      </c>
      <c r="B63" t="s">
        <v>311</v>
      </c>
      <c r="C63" t="s">
        <v>366</v>
      </c>
      <c r="D63">
        <v>1</v>
      </c>
      <c r="E63">
        <v>1</v>
      </c>
      <c r="F63">
        <v>3</v>
      </c>
      <c r="G63">
        <v>9</v>
      </c>
      <c r="H63">
        <v>3</v>
      </c>
      <c r="I63">
        <v>3</v>
      </c>
      <c r="J63">
        <v>2</v>
      </c>
      <c r="K63">
        <v>2</v>
      </c>
      <c r="L63">
        <v>21</v>
      </c>
      <c r="M63" t="s">
        <v>345</v>
      </c>
      <c r="N63">
        <v>3</v>
      </c>
      <c r="O63">
        <v>9</v>
      </c>
      <c r="P63">
        <v>3</v>
      </c>
      <c r="Q63">
        <v>3</v>
      </c>
      <c r="R63" t="s">
        <v>345</v>
      </c>
      <c r="S63" t="s">
        <v>345</v>
      </c>
      <c r="T63" t="s">
        <v>345</v>
      </c>
      <c r="U63">
        <v>23</v>
      </c>
      <c r="V63" t="s">
        <v>345</v>
      </c>
      <c r="W63">
        <v>13</v>
      </c>
      <c r="X63">
        <v>39.1</v>
      </c>
      <c r="Y63">
        <v>13</v>
      </c>
      <c r="Z63">
        <v>13</v>
      </c>
      <c r="AA63" t="s">
        <v>345</v>
      </c>
      <c r="AB63" t="s">
        <v>345</v>
      </c>
      <c r="AC63" t="s">
        <v>345</v>
      </c>
      <c r="AD63">
        <v>23</v>
      </c>
    </row>
    <row r="64" spans="1:30" x14ac:dyDescent="0.45">
      <c r="A64" t="str">
        <f t="shared" si="2"/>
        <v>M27_Sociology</v>
      </c>
      <c r="B64" t="s">
        <v>311</v>
      </c>
      <c r="C64" t="s">
        <v>367</v>
      </c>
      <c r="D64">
        <v>1</v>
      </c>
      <c r="E64">
        <v>0</v>
      </c>
      <c r="F64">
        <v>0</v>
      </c>
      <c r="G64">
        <v>4</v>
      </c>
      <c r="H64">
        <v>0</v>
      </c>
      <c r="I64">
        <v>2</v>
      </c>
      <c r="J64">
        <v>1</v>
      </c>
      <c r="K64">
        <v>0</v>
      </c>
      <c r="L64">
        <v>7</v>
      </c>
      <c r="M64" t="s">
        <v>349</v>
      </c>
      <c r="N64" t="s">
        <v>349</v>
      </c>
      <c r="O64">
        <v>4</v>
      </c>
      <c r="P64" t="s">
        <v>349</v>
      </c>
      <c r="Q64" t="s">
        <v>345</v>
      </c>
      <c r="R64" t="s">
        <v>345</v>
      </c>
      <c r="S64" t="s">
        <v>349</v>
      </c>
      <c r="T64">
        <v>7</v>
      </c>
      <c r="U64">
        <v>7</v>
      </c>
      <c r="V64">
        <v>0</v>
      </c>
      <c r="W64">
        <v>0</v>
      </c>
      <c r="X64">
        <v>57.1</v>
      </c>
      <c r="Y64">
        <v>0</v>
      </c>
      <c r="Z64" t="s">
        <v>345</v>
      </c>
      <c r="AA64" t="s">
        <v>345</v>
      </c>
      <c r="AB64">
        <v>0</v>
      </c>
      <c r="AC64">
        <v>100</v>
      </c>
      <c r="AD64">
        <v>7</v>
      </c>
    </row>
    <row r="65" spans="1:30" x14ac:dyDescent="0.45">
      <c r="A65" t="str">
        <f t="shared" si="2"/>
        <v>M29_Art&amp;Design</v>
      </c>
      <c r="B65" t="s">
        <v>311</v>
      </c>
      <c r="C65" t="s">
        <v>369</v>
      </c>
      <c r="D65">
        <v>1</v>
      </c>
      <c r="E65">
        <v>5</v>
      </c>
      <c r="F65">
        <v>2</v>
      </c>
      <c r="G65">
        <v>8</v>
      </c>
      <c r="H65">
        <v>13</v>
      </c>
      <c r="I65">
        <v>6</v>
      </c>
      <c r="J65">
        <v>1</v>
      </c>
      <c r="K65">
        <v>1</v>
      </c>
      <c r="L65">
        <v>35</v>
      </c>
      <c r="M65">
        <v>5</v>
      </c>
      <c r="N65" t="s">
        <v>345</v>
      </c>
      <c r="O65">
        <v>8</v>
      </c>
      <c r="P65">
        <v>13</v>
      </c>
      <c r="Q65">
        <v>6</v>
      </c>
      <c r="R65" t="s">
        <v>345</v>
      </c>
      <c r="S65" t="s">
        <v>345</v>
      </c>
      <c r="T65" t="s">
        <v>345</v>
      </c>
      <c r="U65">
        <v>36</v>
      </c>
      <c r="V65">
        <v>13.9</v>
      </c>
      <c r="W65" t="s">
        <v>345</v>
      </c>
      <c r="X65">
        <v>22.2</v>
      </c>
      <c r="Y65">
        <v>36.1</v>
      </c>
      <c r="Z65">
        <v>16.7</v>
      </c>
      <c r="AA65" t="s">
        <v>345</v>
      </c>
      <c r="AB65" t="s">
        <v>345</v>
      </c>
      <c r="AC65" t="s">
        <v>345</v>
      </c>
      <c r="AD65">
        <v>36</v>
      </c>
    </row>
    <row r="66" spans="1:30" x14ac:dyDescent="0.45">
      <c r="A66" t="str">
        <f t="shared" si="2"/>
        <v>M30_Drama</v>
      </c>
      <c r="B66" t="s">
        <v>311</v>
      </c>
      <c r="C66" t="s">
        <v>370</v>
      </c>
      <c r="D66">
        <v>2</v>
      </c>
      <c r="E66">
        <v>0</v>
      </c>
      <c r="F66">
        <v>1</v>
      </c>
      <c r="G66">
        <v>4</v>
      </c>
      <c r="H66">
        <v>1</v>
      </c>
      <c r="I66">
        <v>3</v>
      </c>
      <c r="J66">
        <v>0</v>
      </c>
      <c r="K66">
        <v>0</v>
      </c>
      <c r="L66">
        <v>9</v>
      </c>
      <c r="M66" t="s">
        <v>349</v>
      </c>
      <c r="N66" t="s">
        <v>345</v>
      </c>
      <c r="O66">
        <v>4</v>
      </c>
      <c r="P66" t="s">
        <v>345</v>
      </c>
      <c r="Q66">
        <v>3</v>
      </c>
      <c r="R66" t="s">
        <v>349</v>
      </c>
      <c r="S66" t="s">
        <v>349</v>
      </c>
      <c r="T66">
        <v>9</v>
      </c>
      <c r="U66">
        <v>9</v>
      </c>
      <c r="V66">
        <v>0</v>
      </c>
      <c r="W66" t="s">
        <v>345</v>
      </c>
      <c r="X66">
        <v>44.4</v>
      </c>
      <c r="Y66" t="s">
        <v>345</v>
      </c>
      <c r="Z66">
        <v>33.299999999999997</v>
      </c>
      <c r="AA66">
        <v>0</v>
      </c>
      <c r="AB66">
        <v>0</v>
      </c>
      <c r="AC66">
        <v>100</v>
      </c>
      <c r="AD66">
        <v>9</v>
      </c>
    </row>
    <row r="67" spans="1:30" x14ac:dyDescent="0.45">
      <c r="A67" t="str">
        <f t="shared" si="2"/>
        <v>M33_French</v>
      </c>
      <c r="B67" t="s">
        <v>311</v>
      </c>
      <c r="C67" t="s">
        <v>373</v>
      </c>
      <c r="D67">
        <v>2</v>
      </c>
      <c r="E67">
        <v>20</v>
      </c>
      <c r="F67">
        <v>46</v>
      </c>
      <c r="G67">
        <v>16</v>
      </c>
      <c r="H67">
        <v>5</v>
      </c>
      <c r="I67">
        <v>4</v>
      </c>
      <c r="J67">
        <v>3</v>
      </c>
      <c r="K67">
        <v>0</v>
      </c>
      <c r="L67">
        <v>94</v>
      </c>
      <c r="M67">
        <v>20</v>
      </c>
      <c r="N67">
        <v>46</v>
      </c>
      <c r="O67">
        <v>16</v>
      </c>
      <c r="P67">
        <v>5</v>
      </c>
      <c r="Q67" t="s">
        <v>345</v>
      </c>
      <c r="R67" t="s">
        <v>345</v>
      </c>
      <c r="S67" t="s">
        <v>349</v>
      </c>
      <c r="T67">
        <v>94</v>
      </c>
      <c r="U67">
        <v>94</v>
      </c>
      <c r="V67">
        <v>21.3</v>
      </c>
      <c r="W67">
        <v>48.9</v>
      </c>
      <c r="X67">
        <v>17</v>
      </c>
      <c r="Y67">
        <v>5.3</v>
      </c>
      <c r="Z67" t="s">
        <v>345</v>
      </c>
      <c r="AA67" t="s">
        <v>345</v>
      </c>
      <c r="AB67">
        <v>0</v>
      </c>
      <c r="AC67">
        <v>100</v>
      </c>
      <c r="AD67">
        <v>94</v>
      </c>
    </row>
    <row r="68" spans="1:30" x14ac:dyDescent="0.45">
      <c r="A68" t="str">
        <f t="shared" ref="A68:A76" si="30">B68&amp;C68</f>
        <v>M34_German</v>
      </c>
      <c r="B68" t="s">
        <v>311</v>
      </c>
      <c r="C68" t="s">
        <v>374</v>
      </c>
      <c r="D68">
        <v>2</v>
      </c>
      <c r="E68">
        <v>17</v>
      </c>
      <c r="F68">
        <v>40</v>
      </c>
      <c r="G68">
        <v>7</v>
      </c>
      <c r="H68">
        <v>8</v>
      </c>
      <c r="I68">
        <v>0</v>
      </c>
      <c r="J68">
        <v>0</v>
      </c>
      <c r="K68">
        <v>1</v>
      </c>
      <c r="L68">
        <v>72</v>
      </c>
      <c r="M68">
        <v>17</v>
      </c>
      <c r="N68">
        <v>40</v>
      </c>
      <c r="O68" t="s">
        <v>345</v>
      </c>
      <c r="P68">
        <v>8</v>
      </c>
      <c r="Q68" t="s">
        <v>349</v>
      </c>
      <c r="R68" t="s">
        <v>349</v>
      </c>
      <c r="S68" t="s">
        <v>345</v>
      </c>
      <c r="T68" t="s">
        <v>345</v>
      </c>
      <c r="U68">
        <v>73</v>
      </c>
      <c r="V68">
        <v>23.3</v>
      </c>
      <c r="W68">
        <v>54.8</v>
      </c>
      <c r="X68" t="s">
        <v>345</v>
      </c>
      <c r="Y68">
        <v>11</v>
      </c>
      <c r="Z68">
        <v>0</v>
      </c>
      <c r="AA68">
        <v>0</v>
      </c>
      <c r="AB68" t="s">
        <v>345</v>
      </c>
      <c r="AC68" t="s">
        <v>345</v>
      </c>
      <c r="AD68">
        <v>73</v>
      </c>
    </row>
    <row r="69" spans="1:30" x14ac:dyDescent="0.45">
      <c r="A69" t="str">
        <f t="shared" si="30"/>
        <v>M35_Spanish</v>
      </c>
      <c r="B69" t="s">
        <v>311</v>
      </c>
      <c r="C69" t="s">
        <v>375</v>
      </c>
      <c r="D69">
        <v>2</v>
      </c>
      <c r="E69">
        <v>18</v>
      </c>
      <c r="F69">
        <v>38</v>
      </c>
      <c r="G69">
        <v>25</v>
      </c>
      <c r="H69">
        <v>7</v>
      </c>
      <c r="I69">
        <v>4</v>
      </c>
      <c r="J69">
        <v>2</v>
      </c>
      <c r="K69">
        <v>3</v>
      </c>
      <c r="L69">
        <v>94</v>
      </c>
      <c r="M69">
        <v>18</v>
      </c>
      <c r="N69">
        <v>38</v>
      </c>
      <c r="O69">
        <v>25</v>
      </c>
      <c r="P69">
        <v>7</v>
      </c>
      <c r="Q69" t="s">
        <v>345</v>
      </c>
      <c r="R69" t="s">
        <v>345</v>
      </c>
      <c r="S69">
        <v>3</v>
      </c>
      <c r="T69">
        <v>94</v>
      </c>
      <c r="U69">
        <v>97</v>
      </c>
      <c r="V69">
        <v>18.600000000000001</v>
      </c>
      <c r="W69">
        <v>39.200000000000003</v>
      </c>
      <c r="X69">
        <v>25.8</v>
      </c>
      <c r="Y69">
        <v>7.2</v>
      </c>
      <c r="Z69" t="s">
        <v>345</v>
      </c>
      <c r="AA69" t="s">
        <v>345</v>
      </c>
      <c r="AB69">
        <v>3.1</v>
      </c>
      <c r="AC69">
        <v>96.9</v>
      </c>
      <c r="AD69">
        <v>97</v>
      </c>
    </row>
    <row r="70" spans="1:30" x14ac:dyDescent="0.45">
      <c r="A70" t="str">
        <f t="shared" si="30"/>
        <v>M41_1_Latin</v>
      </c>
      <c r="B70" t="s">
        <v>311</v>
      </c>
      <c r="C70" t="s">
        <v>383</v>
      </c>
      <c r="D70">
        <v>2</v>
      </c>
      <c r="E70">
        <v>2</v>
      </c>
      <c r="F70">
        <v>3</v>
      </c>
      <c r="G70">
        <v>1</v>
      </c>
      <c r="H70">
        <v>0</v>
      </c>
      <c r="I70">
        <v>0</v>
      </c>
      <c r="J70">
        <v>0</v>
      </c>
      <c r="K70">
        <v>0</v>
      </c>
      <c r="L70">
        <v>6</v>
      </c>
      <c r="M70" t="s">
        <v>345</v>
      </c>
      <c r="N70" t="s">
        <v>345</v>
      </c>
      <c r="O70" t="s">
        <v>345</v>
      </c>
      <c r="P70" t="s">
        <v>349</v>
      </c>
      <c r="Q70" t="s">
        <v>349</v>
      </c>
      <c r="R70" t="s">
        <v>349</v>
      </c>
      <c r="S70" t="s">
        <v>349</v>
      </c>
      <c r="T70" t="s">
        <v>345</v>
      </c>
      <c r="U70">
        <v>6</v>
      </c>
      <c r="V70" t="s">
        <v>345</v>
      </c>
      <c r="W70" t="s">
        <v>345</v>
      </c>
      <c r="X70" t="s">
        <v>345</v>
      </c>
      <c r="Y70">
        <v>0</v>
      </c>
      <c r="Z70">
        <v>0</v>
      </c>
      <c r="AA70">
        <v>0</v>
      </c>
      <c r="AB70">
        <v>0</v>
      </c>
      <c r="AC70" t="s">
        <v>345</v>
      </c>
      <c r="AD70">
        <v>6</v>
      </c>
    </row>
    <row r="71" spans="1:30" x14ac:dyDescent="0.45">
      <c r="A71" t="str">
        <f t="shared" si="30"/>
        <v>M41_2_Greek</v>
      </c>
      <c r="B71" t="s">
        <v>311</v>
      </c>
      <c r="C71" t="s">
        <v>384</v>
      </c>
      <c r="D71">
        <v>2</v>
      </c>
      <c r="E71">
        <v>0</v>
      </c>
      <c r="F71">
        <v>4</v>
      </c>
      <c r="G71">
        <v>0</v>
      </c>
      <c r="H71">
        <v>0</v>
      </c>
      <c r="I71">
        <v>0</v>
      </c>
      <c r="J71">
        <v>0</v>
      </c>
      <c r="K71">
        <v>0</v>
      </c>
      <c r="L71">
        <v>4</v>
      </c>
      <c r="M71" t="s">
        <v>349</v>
      </c>
      <c r="N71">
        <v>4</v>
      </c>
      <c r="O71" t="s">
        <v>349</v>
      </c>
      <c r="P71" t="s">
        <v>349</v>
      </c>
      <c r="Q71" t="s">
        <v>349</v>
      </c>
      <c r="R71" t="s">
        <v>349</v>
      </c>
      <c r="S71" t="s">
        <v>349</v>
      </c>
      <c r="T71">
        <v>4</v>
      </c>
      <c r="U71">
        <v>4</v>
      </c>
      <c r="V71">
        <v>0</v>
      </c>
      <c r="W71">
        <v>100</v>
      </c>
      <c r="X71">
        <v>0</v>
      </c>
      <c r="Y71">
        <v>0</v>
      </c>
      <c r="Z71">
        <v>0</v>
      </c>
      <c r="AA71">
        <v>0</v>
      </c>
      <c r="AB71">
        <v>0</v>
      </c>
      <c r="AC71">
        <v>100</v>
      </c>
      <c r="AD71">
        <v>4</v>
      </c>
    </row>
    <row r="72" spans="1:30" x14ac:dyDescent="0.45">
      <c r="A72" t="str">
        <f t="shared" si="30"/>
        <v>M45_Religious_Studies</v>
      </c>
      <c r="B72" t="s">
        <v>311</v>
      </c>
      <c r="C72" t="s">
        <v>387</v>
      </c>
      <c r="D72">
        <v>2</v>
      </c>
      <c r="E72">
        <v>8</v>
      </c>
      <c r="F72">
        <v>11</v>
      </c>
      <c r="G72">
        <v>8</v>
      </c>
      <c r="H72">
        <v>5</v>
      </c>
      <c r="I72">
        <v>1</v>
      </c>
      <c r="J72">
        <v>2</v>
      </c>
      <c r="K72">
        <v>0</v>
      </c>
      <c r="L72">
        <v>35</v>
      </c>
      <c r="M72">
        <v>8</v>
      </c>
      <c r="N72">
        <v>11</v>
      </c>
      <c r="O72">
        <v>8</v>
      </c>
      <c r="P72">
        <v>5</v>
      </c>
      <c r="Q72" t="s">
        <v>345</v>
      </c>
      <c r="R72" t="s">
        <v>345</v>
      </c>
      <c r="S72" t="s">
        <v>349</v>
      </c>
      <c r="T72">
        <v>35</v>
      </c>
      <c r="U72">
        <v>35</v>
      </c>
      <c r="V72">
        <v>22.9</v>
      </c>
      <c r="W72">
        <v>31.4</v>
      </c>
      <c r="X72">
        <v>22.9</v>
      </c>
      <c r="Y72">
        <v>14.3</v>
      </c>
      <c r="Z72" t="s">
        <v>345</v>
      </c>
      <c r="AA72" t="s">
        <v>345</v>
      </c>
      <c r="AB72">
        <v>0</v>
      </c>
      <c r="AC72">
        <v>100</v>
      </c>
      <c r="AD72">
        <v>35</v>
      </c>
    </row>
    <row r="73" spans="1:30" x14ac:dyDescent="0.45">
      <c r="A73" t="str">
        <f t="shared" si="30"/>
        <v>M46_Music</v>
      </c>
      <c r="B73" t="s">
        <v>311</v>
      </c>
      <c r="C73" t="s">
        <v>388</v>
      </c>
      <c r="D73">
        <v>2</v>
      </c>
      <c r="E73">
        <v>8</v>
      </c>
      <c r="F73">
        <v>10</v>
      </c>
      <c r="G73">
        <v>3</v>
      </c>
      <c r="H73">
        <v>1</v>
      </c>
      <c r="I73">
        <v>2</v>
      </c>
      <c r="J73">
        <v>0</v>
      </c>
      <c r="K73">
        <v>0</v>
      </c>
      <c r="L73">
        <v>24</v>
      </c>
      <c r="M73">
        <v>8</v>
      </c>
      <c r="N73">
        <v>10</v>
      </c>
      <c r="O73">
        <v>3</v>
      </c>
      <c r="P73" t="s">
        <v>345</v>
      </c>
      <c r="Q73" t="s">
        <v>345</v>
      </c>
      <c r="R73" t="s">
        <v>349</v>
      </c>
      <c r="S73" t="s">
        <v>349</v>
      </c>
      <c r="T73">
        <v>24</v>
      </c>
      <c r="U73">
        <v>24</v>
      </c>
      <c r="V73">
        <v>33.299999999999997</v>
      </c>
      <c r="W73">
        <v>41.7</v>
      </c>
      <c r="X73">
        <v>12.5</v>
      </c>
      <c r="Y73" t="s">
        <v>345</v>
      </c>
      <c r="Z73" t="s">
        <v>345</v>
      </c>
      <c r="AA73">
        <v>0</v>
      </c>
      <c r="AB73">
        <v>0</v>
      </c>
      <c r="AC73">
        <v>100</v>
      </c>
      <c r="AD73">
        <v>24</v>
      </c>
    </row>
    <row r="74" spans="1:30" x14ac:dyDescent="0.45">
      <c r="A74" t="str">
        <f t="shared" si="30"/>
        <v>M47_Physical_Education</v>
      </c>
      <c r="B74" t="s">
        <v>311</v>
      </c>
      <c r="C74" t="s">
        <v>389</v>
      </c>
      <c r="D74">
        <v>2</v>
      </c>
      <c r="E74">
        <v>0</v>
      </c>
      <c r="F74">
        <v>2</v>
      </c>
      <c r="G74">
        <v>4</v>
      </c>
      <c r="H74">
        <v>3</v>
      </c>
      <c r="I74">
        <v>0</v>
      </c>
      <c r="J74">
        <v>0</v>
      </c>
      <c r="K74">
        <v>2</v>
      </c>
      <c r="L74">
        <v>9</v>
      </c>
      <c r="M74" t="s">
        <v>349</v>
      </c>
      <c r="N74" t="s">
        <v>345</v>
      </c>
      <c r="O74">
        <v>4</v>
      </c>
      <c r="P74" t="s">
        <v>345</v>
      </c>
      <c r="Q74" t="s">
        <v>349</v>
      </c>
      <c r="R74" t="s">
        <v>349</v>
      </c>
      <c r="S74" t="s">
        <v>345</v>
      </c>
      <c r="T74" t="s">
        <v>345</v>
      </c>
      <c r="U74">
        <v>11</v>
      </c>
      <c r="V74">
        <v>0</v>
      </c>
      <c r="W74" t="s">
        <v>345</v>
      </c>
      <c r="X74">
        <v>36.4</v>
      </c>
      <c r="Y74" t="s">
        <v>345</v>
      </c>
      <c r="Z74">
        <v>0</v>
      </c>
      <c r="AA74">
        <v>0</v>
      </c>
      <c r="AB74" t="s">
        <v>345</v>
      </c>
      <c r="AC74" t="s">
        <v>345</v>
      </c>
      <c r="AD74">
        <v>11</v>
      </c>
    </row>
    <row r="75" spans="1:30" x14ac:dyDescent="0.45">
      <c r="A75" t="str">
        <f t="shared" si="30"/>
        <v>MALL subjects</v>
      </c>
      <c r="B75" t="s">
        <v>311</v>
      </c>
      <c r="C75" t="s">
        <v>459</v>
      </c>
      <c r="D75">
        <v>1</v>
      </c>
      <c r="E75">
        <v>98</v>
      </c>
      <c r="F75">
        <v>166</v>
      </c>
      <c r="G75">
        <v>167</v>
      </c>
      <c r="H75">
        <v>118</v>
      </c>
      <c r="I75">
        <v>61</v>
      </c>
      <c r="J75">
        <v>33</v>
      </c>
      <c r="K75">
        <v>18</v>
      </c>
      <c r="L75">
        <v>643</v>
      </c>
      <c r="M75">
        <v>98</v>
      </c>
      <c r="N75">
        <v>166</v>
      </c>
      <c r="O75">
        <v>167</v>
      </c>
      <c r="P75">
        <v>118</v>
      </c>
      <c r="Q75">
        <v>61</v>
      </c>
      <c r="R75">
        <v>33</v>
      </c>
      <c r="S75">
        <v>18</v>
      </c>
      <c r="T75">
        <v>643</v>
      </c>
      <c r="U75">
        <v>661</v>
      </c>
      <c r="V75">
        <v>14.8</v>
      </c>
      <c r="W75">
        <v>25.1</v>
      </c>
      <c r="X75">
        <v>25.3</v>
      </c>
      <c r="Y75">
        <v>17.899999999999999</v>
      </c>
      <c r="Z75">
        <v>9.1999999999999993</v>
      </c>
      <c r="AA75">
        <v>5</v>
      </c>
      <c r="AB75">
        <v>2.7</v>
      </c>
      <c r="AC75">
        <v>97.3</v>
      </c>
      <c r="AD75">
        <v>661</v>
      </c>
    </row>
    <row r="76" spans="1:30" x14ac:dyDescent="0.45">
      <c r="A76" t="str">
        <f t="shared" si="30"/>
        <v>MALL subjects</v>
      </c>
      <c r="B76" t="s">
        <v>311</v>
      </c>
      <c r="C76" t="s">
        <v>459</v>
      </c>
      <c r="D76">
        <v>2</v>
      </c>
      <c r="E76">
        <v>75</v>
      </c>
      <c r="F76">
        <v>163</v>
      </c>
      <c r="G76">
        <v>78</v>
      </c>
      <c r="H76">
        <v>41</v>
      </c>
      <c r="I76">
        <v>19</v>
      </c>
      <c r="J76">
        <v>8</v>
      </c>
      <c r="K76">
        <v>6</v>
      </c>
      <c r="L76">
        <v>384</v>
      </c>
      <c r="M76">
        <v>75</v>
      </c>
      <c r="N76">
        <v>163</v>
      </c>
      <c r="O76">
        <v>78</v>
      </c>
      <c r="P76">
        <v>41</v>
      </c>
      <c r="Q76">
        <v>19</v>
      </c>
      <c r="R76">
        <v>8</v>
      </c>
      <c r="S76">
        <v>6</v>
      </c>
      <c r="T76">
        <v>384</v>
      </c>
      <c r="U76">
        <v>390</v>
      </c>
      <c r="V76">
        <v>19.2</v>
      </c>
      <c r="W76">
        <v>41.8</v>
      </c>
      <c r="X76">
        <v>20</v>
      </c>
      <c r="Y76">
        <v>10.5</v>
      </c>
      <c r="Z76">
        <v>4.9000000000000004</v>
      </c>
      <c r="AA76">
        <v>2.1</v>
      </c>
      <c r="AB76">
        <v>1.5</v>
      </c>
      <c r="AC76">
        <v>98.5</v>
      </c>
      <c r="AD76">
        <v>390</v>
      </c>
    </row>
  </sheetData>
  <conditionalFormatting sqref="BI3:CI44">
    <cfRule type="cellIs" dxfId="43" priority="1" operator="greaterThan">
      <formula>500</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I76"/>
  <sheetViews>
    <sheetView workbookViewId="0">
      <selection activeCell="AQ2" sqref="AQ2"/>
    </sheetView>
  </sheetViews>
  <sheetFormatPr defaultRowHeight="14.25" x14ac:dyDescent="0.45"/>
  <cols>
    <col min="1" max="1" width="19.3984375" customWidth="1"/>
    <col min="3" max="3" width="24.3984375" customWidth="1"/>
  </cols>
  <sheetData>
    <row r="1" spans="1:87" x14ac:dyDescent="0.45">
      <c r="A1">
        <v>1</v>
      </c>
      <c r="B1">
        <f>A1+1</f>
        <v>2</v>
      </c>
      <c r="C1">
        <f t="shared" ref="C1:AD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O1" t="s">
        <v>653</v>
      </c>
      <c r="BI1" t="s">
        <v>654</v>
      </c>
    </row>
    <row r="2" spans="1:87" x14ac:dyDescent="0.45">
      <c r="B2" t="s">
        <v>313</v>
      </c>
      <c r="C2" t="s">
        <v>314</v>
      </c>
      <c r="D2" t="s">
        <v>457</v>
      </c>
      <c r="E2" t="s">
        <v>471</v>
      </c>
      <c r="F2" t="s">
        <v>315</v>
      </c>
      <c r="G2" t="s">
        <v>316</v>
      </c>
      <c r="H2" t="s">
        <v>317</v>
      </c>
      <c r="I2" t="s">
        <v>318</v>
      </c>
      <c r="J2" t="s">
        <v>319</v>
      </c>
      <c r="K2" t="s">
        <v>320</v>
      </c>
      <c r="L2" t="s">
        <v>321</v>
      </c>
      <c r="M2" t="s">
        <v>322</v>
      </c>
      <c r="N2" t="s">
        <v>323</v>
      </c>
      <c r="O2" t="s">
        <v>324</v>
      </c>
      <c r="P2" t="s">
        <v>325</v>
      </c>
      <c r="Q2" t="s">
        <v>326</v>
      </c>
      <c r="R2" t="s">
        <v>327</v>
      </c>
      <c r="S2" t="s">
        <v>328</v>
      </c>
      <c r="T2" t="s">
        <v>329</v>
      </c>
      <c r="U2" t="s">
        <v>330</v>
      </c>
      <c r="V2" t="s">
        <v>472</v>
      </c>
      <c r="W2" t="s">
        <v>331</v>
      </c>
      <c r="X2" t="s">
        <v>332</v>
      </c>
      <c r="Y2" t="s">
        <v>333</v>
      </c>
      <c r="Z2" t="s">
        <v>334</v>
      </c>
      <c r="AA2" t="s">
        <v>335</v>
      </c>
      <c r="AB2" t="s">
        <v>336</v>
      </c>
      <c r="AC2" t="s">
        <v>337</v>
      </c>
      <c r="AD2" t="s">
        <v>297</v>
      </c>
      <c r="AF2" s="414" t="s">
        <v>313</v>
      </c>
      <c r="AG2" s="414" t="s">
        <v>314</v>
      </c>
      <c r="AH2" s="414" t="s">
        <v>457</v>
      </c>
      <c r="AI2" s="414" t="s">
        <v>471</v>
      </c>
      <c r="AJ2" s="414" t="s">
        <v>315</v>
      </c>
      <c r="AK2" s="414" t="s">
        <v>316</v>
      </c>
      <c r="AL2" s="414" t="s">
        <v>317</v>
      </c>
      <c r="AM2" s="414" t="s">
        <v>318</v>
      </c>
      <c r="AN2" s="414" t="s">
        <v>319</v>
      </c>
      <c r="AO2" s="414" t="s">
        <v>320</v>
      </c>
      <c r="AP2" s="414" t="s">
        <v>321</v>
      </c>
      <c r="AQ2" s="414" t="s">
        <v>322</v>
      </c>
      <c r="AR2" s="414" t="s">
        <v>323</v>
      </c>
      <c r="AS2" s="414" t="s">
        <v>324</v>
      </c>
      <c r="AT2" s="414" t="s">
        <v>325</v>
      </c>
      <c r="AU2" s="414" t="s">
        <v>326</v>
      </c>
      <c r="AV2" s="414" t="s">
        <v>327</v>
      </c>
      <c r="AW2" s="414" t="s">
        <v>328</v>
      </c>
      <c r="AX2" s="414" t="s">
        <v>329</v>
      </c>
      <c r="AY2" s="414" t="s">
        <v>330</v>
      </c>
      <c r="AZ2" s="414" t="s">
        <v>472</v>
      </c>
      <c r="BA2" s="414" t="s">
        <v>331</v>
      </c>
      <c r="BB2" s="414" t="s">
        <v>332</v>
      </c>
      <c r="BC2" s="414" t="s">
        <v>333</v>
      </c>
      <c r="BD2" s="414" t="s">
        <v>334</v>
      </c>
      <c r="BE2" s="414" t="s">
        <v>335</v>
      </c>
      <c r="BF2" s="414" t="s">
        <v>336</v>
      </c>
      <c r="BG2" s="414" t="s">
        <v>337</v>
      </c>
      <c r="BH2" s="414" t="s">
        <v>297</v>
      </c>
    </row>
    <row r="3" spans="1:87" x14ac:dyDescent="0.45">
      <c r="A3" t="str">
        <f>B3&amp;C3</f>
        <v>ALL01_0_Biological Sciences</v>
      </c>
      <c r="B3" t="s">
        <v>298</v>
      </c>
      <c r="C3" t="s">
        <v>338</v>
      </c>
      <c r="D3">
        <v>1</v>
      </c>
      <c r="E3">
        <v>42</v>
      </c>
      <c r="F3">
        <v>45</v>
      </c>
      <c r="G3">
        <v>45</v>
      </c>
      <c r="H3">
        <v>18</v>
      </c>
      <c r="I3">
        <v>19</v>
      </c>
      <c r="J3">
        <v>17</v>
      </c>
      <c r="K3">
        <v>5</v>
      </c>
      <c r="L3">
        <v>186</v>
      </c>
      <c r="M3">
        <v>42</v>
      </c>
      <c r="N3">
        <v>45</v>
      </c>
      <c r="O3">
        <v>45</v>
      </c>
      <c r="P3">
        <v>18</v>
      </c>
      <c r="Q3">
        <v>19</v>
      </c>
      <c r="R3">
        <v>17</v>
      </c>
      <c r="S3">
        <v>5</v>
      </c>
      <c r="T3">
        <v>186</v>
      </c>
      <c r="U3">
        <v>191</v>
      </c>
      <c r="V3">
        <v>22</v>
      </c>
      <c r="W3">
        <v>23.6</v>
      </c>
      <c r="X3">
        <v>23.6</v>
      </c>
      <c r="Y3">
        <v>9.4</v>
      </c>
      <c r="Z3">
        <v>9.9</v>
      </c>
      <c r="AA3">
        <v>8.9</v>
      </c>
      <c r="AB3">
        <v>2.6</v>
      </c>
      <c r="AC3">
        <v>97.4</v>
      </c>
      <c r="AD3">
        <v>191</v>
      </c>
      <c r="AF3" s="414" t="s">
        <v>298</v>
      </c>
      <c r="AG3" s="414" t="s">
        <v>338</v>
      </c>
      <c r="AH3" s="414">
        <v>1</v>
      </c>
      <c r="AI3" s="414">
        <v>4165</v>
      </c>
      <c r="AJ3" s="414">
        <v>9237</v>
      </c>
      <c r="AK3" s="414">
        <v>10624</v>
      </c>
      <c r="AL3" s="414">
        <v>10383</v>
      </c>
      <c r="AM3" s="414">
        <v>8218</v>
      </c>
      <c r="AN3" s="414">
        <v>3961</v>
      </c>
      <c r="AO3" s="414">
        <v>1422</v>
      </c>
      <c r="AP3" s="414">
        <v>46588</v>
      </c>
      <c r="AQ3" s="414">
        <v>4165</v>
      </c>
      <c r="AR3" s="414">
        <v>9237</v>
      </c>
      <c r="AS3" s="414">
        <v>10624</v>
      </c>
      <c r="AT3" s="414">
        <v>10383</v>
      </c>
      <c r="AU3" s="414">
        <v>8218</v>
      </c>
      <c r="AV3" s="414">
        <v>3961</v>
      </c>
      <c r="AW3" s="414">
        <v>1422</v>
      </c>
      <c r="AX3" s="414">
        <v>46588</v>
      </c>
      <c r="AY3" s="414">
        <v>48010</v>
      </c>
      <c r="AZ3" s="414">
        <v>8.6999999999999993</v>
      </c>
      <c r="BA3" s="414">
        <v>19.2</v>
      </c>
      <c r="BB3" s="414">
        <v>22.1</v>
      </c>
      <c r="BC3" s="414">
        <v>21.6</v>
      </c>
      <c r="BD3" s="414">
        <v>17.100000000000001</v>
      </c>
      <c r="BE3" s="414">
        <v>8.3000000000000007</v>
      </c>
      <c r="BF3" s="414">
        <v>3</v>
      </c>
      <c r="BG3" s="414">
        <v>97</v>
      </c>
      <c r="BH3" s="414">
        <v>48010</v>
      </c>
      <c r="BI3">
        <f>AH3-D3</f>
        <v>0</v>
      </c>
      <c r="BJ3">
        <f>AI3-E3</f>
        <v>4123</v>
      </c>
      <c r="BK3">
        <f t="shared" ref="BK3:CD15" si="1">AJ3-F3</f>
        <v>9192</v>
      </c>
      <c r="BL3">
        <f t="shared" si="1"/>
        <v>10579</v>
      </c>
      <c r="BM3">
        <f t="shared" si="1"/>
        <v>10365</v>
      </c>
      <c r="BN3">
        <f t="shared" si="1"/>
        <v>8199</v>
      </c>
      <c r="BO3">
        <f t="shared" si="1"/>
        <v>3944</v>
      </c>
      <c r="BP3">
        <f t="shared" si="1"/>
        <v>1417</v>
      </c>
      <c r="BQ3">
        <f t="shared" si="1"/>
        <v>46402</v>
      </c>
      <c r="BR3">
        <f t="shared" si="1"/>
        <v>4123</v>
      </c>
      <c r="BS3">
        <f t="shared" si="1"/>
        <v>9192</v>
      </c>
      <c r="BT3">
        <f t="shared" si="1"/>
        <v>10579</v>
      </c>
      <c r="BU3">
        <f t="shared" si="1"/>
        <v>10365</v>
      </c>
      <c r="BV3">
        <f t="shared" si="1"/>
        <v>8199</v>
      </c>
      <c r="BW3">
        <f t="shared" si="1"/>
        <v>3944</v>
      </c>
      <c r="BX3">
        <f t="shared" si="1"/>
        <v>1417</v>
      </c>
      <c r="BY3">
        <f t="shared" si="1"/>
        <v>46402</v>
      </c>
      <c r="BZ3">
        <f t="shared" si="1"/>
        <v>47819</v>
      </c>
      <c r="CA3">
        <f t="shared" si="1"/>
        <v>-13.3</v>
      </c>
      <c r="CB3">
        <f t="shared" si="1"/>
        <v>-4.4000000000000021</v>
      </c>
      <c r="CC3">
        <f t="shared" si="1"/>
        <v>-1.5</v>
      </c>
      <c r="CD3">
        <f t="shared" si="1"/>
        <v>12.200000000000001</v>
      </c>
      <c r="CE3">
        <f>BD3-Z3</f>
        <v>7.2000000000000011</v>
      </c>
      <c r="CF3">
        <f t="shared" ref="CF3:CI18" si="2">BE3-AA3</f>
        <v>-0.59999999999999964</v>
      </c>
      <c r="CG3">
        <f t="shared" si="2"/>
        <v>0.39999999999999991</v>
      </c>
      <c r="CH3">
        <f t="shared" si="2"/>
        <v>-0.40000000000000568</v>
      </c>
      <c r="CI3">
        <f t="shared" si="2"/>
        <v>47819</v>
      </c>
    </row>
    <row r="4" spans="1:87" x14ac:dyDescent="0.45">
      <c r="A4" t="str">
        <f t="shared" ref="A4:A44" si="3">B4&amp;C4</f>
        <v>ALL02_Chemistry</v>
      </c>
      <c r="B4" t="s">
        <v>298</v>
      </c>
      <c r="C4" t="s">
        <v>339</v>
      </c>
      <c r="D4">
        <v>1</v>
      </c>
      <c r="E4">
        <v>47</v>
      </c>
      <c r="F4">
        <v>85</v>
      </c>
      <c r="G4">
        <v>61</v>
      </c>
      <c r="H4">
        <v>33</v>
      </c>
      <c r="I4">
        <v>10</v>
      </c>
      <c r="J4">
        <v>16</v>
      </c>
      <c r="K4">
        <v>7</v>
      </c>
      <c r="L4">
        <v>252</v>
      </c>
      <c r="M4">
        <v>47</v>
      </c>
      <c r="N4">
        <v>85</v>
      </c>
      <c r="O4">
        <v>61</v>
      </c>
      <c r="P4">
        <v>33</v>
      </c>
      <c r="Q4">
        <v>10</v>
      </c>
      <c r="R4">
        <v>16</v>
      </c>
      <c r="S4">
        <v>7</v>
      </c>
      <c r="T4">
        <v>252</v>
      </c>
      <c r="U4">
        <v>259</v>
      </c>
      <c r="V4">
        <v>18.100000000000001</v>
      </c>
      <c r="W4">
        <v>32.799999999999997</v>
      </c>
      <c r="X4">
        <v>23.6</v>
      </c>
      <c r="Y4">
        <v>12.7</v>
      </c>
      <c r="Z4">
        <v>3.9</v>
      </c>
      <c r="AA4">
        <v>6.2</v>
      </c>
      <c r="AB4">
        <v>2.7</v>
      </c>
      <c r="AC4">
        <v>97.3</v>
      </c>
      <c r="AD4">
        <v>259</v>
      </c>
      <c r="AF4" s="414" t="s">
        <v>298</v>
      </c>
      <c r="AG4" s="414" t="s">
        <v>339</v>
      </c>
      <c r="AH4" s="414">
        <v>1</v>
      </c>
      <c r="AI4" s="414">
        <v>3721</v>
      </c>
      <c r="AJ4" s="414">
        <v>9867</v>
      </c>
      <c r="AK4" s="414">
        <v>9676</v>
      </c>
      <c r="AL4" s="414">
        <v>7870</v>
      </c>
      <c r="AM4" s="414">
        <v>5570</v>
      </c>
      <c r="AN4" s="414">
        <v>2761</v>
      </c>
      <c r="AO4" s="414">
        <v>1113</v>
      </c>
      <c r="AP4" s="414">
        <v>39465</v>
      </c>
      <c r="AQ4" s="414">
        <v>3721</v>
      </c>
      <c r="AR4" s="414">
        <v>9867</v>
      </c>
      <c r="AS4" s="414">
        <v>9676</v>
      </c>
      <c r="AT4" s="414">
        <v>7870</v>
      </c>
      <c r="AU4" s="414">
        <v>5570</v>
      </c>
      <c r="AV4" s="414">
        <v>2761</v>
      </c>
      <c r="AW4" s="414">
        <v>1113</v>
      </c>
      <c r="AX4" s="414">
        <v>39465</v>
      </c>
      <c r="AY4" s="414">
        <v>40578</v>
      </c>
      <c r="AZ4" s="414">
        <v>9.1999999999999993</v>
      </c>
      <c r="BA4" s="414">
        <v>24.3</v>
      </c>
      <c r="BB4" s="414">
        <v>23.8</v>
      </c>
      <c r="BC4" s="414">
        <v>19.399999999999999</v>
      </c>
      <c r="BD4" s="414">
        <v>13.7</v>
      </c>
      <c r="BE4" s="414">
        <v>6.8</v>
      </c>
      <c r="BF4" s="414">
        <v>2.7</v>
      </c>
      <c r="BG4" s="414">
        <v>97.3</v>
      </c>
      <c r="BH4" s="414">
        <v>40578</v>
      </c>
      <c r="BI4">
        <f t="shared" ref="BI4:BI25" si="4">AH4-D4</f>
        <v>0</v>
      </c>
      <c r="BJ4">
        <f t="shared" ref="BJ4:BJ44" si="5">AI4-E4</f>
        <v>3674</v>
      </c>
      <c r="BK4">
        <f t="shared" si="1"/>
        <v>9782</v>
      </c>
      <c r="BL4">
        <f t="shared" si="1"/>
        <v>9615</v>
      </c>
      <c r="BM4">
        <f t="shared" si="1"/>
        <v>7837</v>
      </c>
      <c r="BN4">
        <f t="shared" si="1"/>
        <v>5560</v>
      </c>
      <c r="BO4">
        <f t="shared" si="1"/>
        <v>2745</v>
      </c>
      <c r="BP4">
        <f t="shared" si="1"/>
        <v>1106</v>
      </c>
      <c r="BQ4">
        <f t="shared" si="1"/>
        <v>39213</v>
      </c>
      <c r="BR4">
        <f t="shared" si="1"/>
        <v>3674</v>
      </c>
      <c r="BS4">
        <f t="shared" si="1"/>
        <v>9782</v>
      </c>
      <c r="BT4">
        <f t="shared" si="1"/>
        <v>9615</v>
      </c>
      <c r="BU4">
        <f t="shared" si="1"/>
        <v>7837</v>
      </c>
      <c r="BV4">
        <f t="shared" si="1"/>
        <v>5560</v>
      </c>
      <c r="BW4">
        <f t="shared" si="1"/>
        <v>2745</v>
      </c>
      <c r="BX4">
        <f t="shared" si="1"/>
        <v>1106</v>
      </c>
      <c r="BY4">
        <f t="shared" si="1"/>
        <v>39213</v>
      </c>
      <c r="BZ4">
        <f t="shared" si="1"/>
        <v>40319</v>
      </c>
      <c r="CA4">
        <f t="shared" si="1"/>
        <v>-8.9000000000000021</v>
      </c>
      <c r="CB4">
        <f t="shared" si="1"/>
        <v>-8.4999999999999964</v>
      </c>
      <c r="CC4">
        <f t="shared" si="1"/>
        <v>0.19999999999999929</v>
      </c>
      <c r="CD4">
        <f t="shared" si="1"/>
        <v>6.6999999999999993</v>
      </c>
      <c r="CE4">
        <f t="shared" ref="CE4:CE44" si="6">BD4-Z4</f>
        <v>9.7999999999999989</v>
      </c>
      <c r="CF4">
        <f t="shared" si="2"/>
        <v>0.59999999999999964</v>
      </c>
      <c r="CG4">
        <f t="shared" si="2"/>
        <v>0</v>
      </c>
      <c r="CH4">
        <f t="shared" si="2"/>
        <v>0</v>
      </c>
      <c r="CI4">
        <f t="shared" si="2"/>
        <v>40319</v>
      </c>
    </row>
    <row r="5" spans="1:87" x14ac:dyDescent="0.45">
      <c r="A5" t="str">
        <f t="shared" si="3"/>
        <v>ALL03_Physics</v>
      </c>
      <c r="B5" t="s">
        <v>298</v>
      </c>
      <c r="C5" t="s">
        <v>340</v>
      </c>
      <c r="D5">
        <v>1</v>
      </c>
      <c r="E5">
        <v>42</v>
      </c>
      <c r="F5">
        <v>57</v>
      </c>
      <c r="G5">
        <v>52</v>
      </c>
      <c r="H5">
        <v>29</v>
      </c>
      <c r="I5">
        <v>14</v>
      </c>
      <c r="J5">
        <v>9</v>
      </c>
      <c r="K5">
        <v>3</v>
      </c>
      <c r="L5">
        <v>203</v>
      </c>
      <c r="M5">
        <v>42</v>
      </c>
      <c r="N5">
        <v>57</v>
      </c>
      <c r="O5">
        <v>52</v>
      </c>
      <c r="P5">
        <v>29</v>
      </c>
      <c r="Q5">
        <v>14</v>
      </c>
      <c r="R5">
        <v>9</v>
      </c>
      <c r="S5">
        <v>3</v>
      </c>
      <c r="T5">
        <v>203</v>
      </c>
      <c r="U5">
        <v>206</v>
      </c>
      <c r="V5">
        <v>20.399999999999999</v>
      </c>
      <c r="W5">
        <v>27.7</v>
      </c>
      <c r="X5">
        <v>25.2</v>
      </c>
      <c r="Y5">
        <v>14.1</v>
      </c>
      <c r="Z5">
        <v>6.8</v>
      </c>
      <c r="AA5">
        <v>4.4000000000000004</v>
      </c>
      <c r="AB5">
        <v>1.5</v>
      </c>
      <c r="AC5">
        <v>98.5</v>
      </c>
      <c r="AD5">
        <v>206</v>
      </c>
      <c r="AF5" s="414" t="s">
        <v>298</v>
      </c>
      <c r="AG5" s="414" t="s">
        <v>340</v>
      </c>
      <c r="AH5" s="414">
        <v>1</v>
      </c>
      <c r="AI5" s="414">
        <v>2844</v>
      </c>
      <c r="AJ5" s="414">
        <v>5990</v>
      </c>
      <c r="AK5" s="414">
        <v>5868</v>
      </c>
      <c r="AL5" s="414">
        <v>5525</v>
      </c>
      <c r="AM5" s="414">
        <v>4520</v>
      </c>
      <c r="AN5" s="414">
        <v>2729</v>
      </c>
      <c r="AO5" s="414">
        <v>1120</v>
      </c>
      <c r="AP5" s="414">
        <v>27476</v>
      </c>
      <c r="AQ5" s="414">
        <v>2844</v>
      </c>
      <c r="AR5" s="414">
        <v>5990</v>
      </c>
      <c r="AS5" s="414">
        <v>5868</v>
      </c>
      <c r="AT5" s="414">
        <v>5525</v>
      </c>
      <c r="AU5" s="414">
        <v>4520</v>
      </c>
      <c r="AV5" s="414">
        <v>2729</v>
      </c>
      <c r="AW5" s="414">
        <v>1120</v>
      </c>
      <c r="AX5" s="414">
        <v>27476</v>
      </c>
      <c r="AY5" s="414">
        <v>28596</v>
      </c>
      <c r="AZ5" s="414">
        <v>9.9</v>
      </c>
      <c r="BA5" s="414">
        <v>20.9</v>
      </c>
      <c r="BB5" s="414">
        <v>20.5</v>
      </c>
      <c r="BC5" s="414">
        <v>19.3</v>
      </c>
      <c r="BD5" s="414">
        <v>15.8</v>
      </c>
      <c r="BE5" s="414">
        <v>9.5</v>
      </c>
      <c r="BF5" s="414">
        <v>3.9</v>
      </c>
      <c r="BG5" s="414">
        <v>96.1</v>
      </c>
      <c r="BH5" s="414">
        <v>28596</v>
      </c>
      <c r="BI5">
        <f t="shared" si="4"/>
        <v>0</v>
      </c>
      <c r="BJ5">
        <f t="shared" si="5"/>
        <v>2802</v>
      </c>
      <c r="BK5">
        <f t="shared" si="1"/>
        <v>5933</v>
      </c>
      <c r="BL5">
        <f t="shared" si="1"/>
        <v>5816</v>
      </c>
      <c r="BM5">
        <f t="shared" si="1"/>
        <v>5496</v>
      </c>
      <c r="BN5">
        <f t="shared" si="1"/>
        <v>4506</v>
      </c>
      <c r="BO5">
        <f t="shared" si="1"/>
        <v>2720</v>
      </c>
      <c r="BP5">
        <f t="shared" si="1"/>
        <v>1117</v>
      </c>
      <c r="BQ5">
        <f t="shared" si="1"/>
        <v>27273</v>
      </c>
      <c r="BR5">
        <f t="shared" si="1"/>
        <v>2802</v>
      </c>
      <c r="BS5">
        <f t="shared" si="1"/>
        <v>5933</v>
      </c>
      <c r="BT5">
        <f t="shared" si="1"/>
        <v>5816</v>
      </c>
      <c r="BU5">
        <f t="shared" si="1"/>
        <v>5496</v>
      </c>
      <c r="BV5">
        <f t="shared" si="1"/>
        <v>4506</v>
      </c>
      <c r="BW5">
        <f t="shared" si="1"/>
        <v>2720</v>
      </c>
      <c r="BX5">
        <f t="shared" si="1"/>
        <v>1117</v>
      </c>
      <c r="BY5">
        <f t="shared" si="1"/>
        <v>27273</v>
      </c>
      <c r="BZ5">
        <f t="shared" si="1"/>
        <v>28390</v>
      </c>
      <c r="CA5">
        <f t="shared" si="1"/>
        <v>-10.499999999999998</v>
      </c>
      <c r="CB5">
        <f t="shared" si="1"/>
        <v>-6.8000000000000007</v>
      </c>
      <c r="CC5">
        <f t="shared" si="1"/>
        <v>-4.6999999999999993</v>
      </c>
      <c r="CD5">
        <f t="shared" si="1"/>
        <v>5.2000000000000011</v>
      </c>
      <c r="CE5">
        <f t="shared" si="6"/>
        <v>9</v>
      </c>
      <c r="CF5">
        <f t="shared" si="2"/>
        <v>5.0999999999999996</v>
      </c>
      <c r="CG5">
        <f t="shared" si="2"/>
        <v>2.4</v>
      </c>
      <c r="CH5">
        <f t="shared" si="2"/>
        <v>-2.4000000000000057</v>
      </c>
      <c r="CI5">
        <f t="shared" si="2"/>
        <v>28390</v>
      </c>
    </row>
    <row r="6" spans="1:87" x14ac:dyDescent="0.45">
      <c r="A6" t="str">
        <f t="shared" si="3"/>
        <v>ALL07_1_English_Literature</v>
      </c>
      <c r="B6" t="s">
        <v>298</v>
      </c>
      <c r="C6" t="s">
        <v>352</v>
      </c>
      <c r="D6">
        <v>1</v>
      </c>
      <c r="E6">
        <v>18</v>
      </c>
      <c r="F6">
        <v>32</v>
      </c>
      <c r="G6">
        <v>34</v>
      </c>
      <c r="H6">
        <v>25</v>
      </c>
      <c r="I6">
        <v>17</v>
      </c>
      <c r="J6">
        <v>2</v>
      </c>
      <c r="K6">
        <v>2</v>
      </c>
      <c r="L6">
        <v>128</v>
      </c>
      <c r="M6">
        <v>18</v>
      </c>
      <c r="N6">
        <v>32</v>
      </c>
      <c r="O6">
        <v>34</v>
      </c>
      <c r="P6">
        <v>25</v>
      </c>
      <c r="Q6">
        <v>17</v>
      </c>
      <c r="R6" t="s">
        <v>345</v>
      </c>
      <c r="S6" t="s">
        <v>345</v>
      </c>
      <c r="T6" t="s">
        <v>345</v>
      </c>
      <c r="U6">
        <v>130</v>
      </c>
      <c r="V6">
        <v>13.8</v>
      </c>
      <c r="W6">
        <v>24.6</v>
      </c>
      <c r="X6">
        <v>26.2</v>
      </c>
      <c r="Y6">
        <v>19.2</v>
      </c>
      <c r="Z6">
        <v>13.1</v>
      </c>
      <c r="AA6" t="s">
        <v>345</v>
      </c>
      <c r="AB6" t="s">
        <v>345</v>
      </c>
      <c r="AC6" t="s">
        <v>345</v>
      </c>
      <c r="AD6">
        <v>130</v>
      </c>
      <c r="AF6" s="414" t="s">
        <v>298</v>
      </c>
      <c r="AG6" s="414" t="s">
        <v>352</v>
      </c>
      <c r="AH6" s="414">
        <v>1</v>
      </c>
      <c r="AI6" s="414">
        <v>3650</v>
      </c>
      <c r="AJ6" s="414">
        <v>6307</v>
      </c>
      <c r="AK6" s="414">
        <v>11231</v>
      </c>
      <c r="AL6" s="414">
        <v>10577</v>
      </c>
      <c r="AM6" s="414">
        <v>5755</v>
      </c>
      <c r="AN6" s="414">
        <v>1419</v>
      </c>
      <c r="AO6" s="414">
        <v>262</v>
      </c>
      <c r="AP6" s="414">
        <v>38939</v>
      </c>
      <c r="AQ6" s="414">
        <v>3650</v>
      </c>
      <c r="AR6" s="414">
        <v>6307</v>
      </c>
      <c r="AS6" s="414">
        <v>11231</v>
      </c>
      <c r="AT6" s="414">
        <v>10577</v>
      </c>
      <c r="AU6" s="414">
        <v>5755</v>
      </c>
      <c r="AV6" s="414">
        <v>1419</v>
      </c>
      <c r="AW6" s="414">
        <v>262</v>
      </c>
      <c r="AX6" s="414">
        <v>38939</v>
      </c>
      <c r="AY6" s="414">
        <v>39201</v>
      </c>
      <c r="AZ6" s="414">
        <v>9.3000000000000007</v>
      </c>
      <c r="BA6" s="414">
        <v>16.100000000000001</v>
      </c>
      <c r="BB6" s="414">
        <v>28.6</v>
      </c>
      <c r="BC6" s="414">
        <v>27</v>
      </c>
      <c r="BD6" s="414">
        <v>14.7</v>
      </c>
      <c r="BE6" s="414">
        <v>3.6</v>
      </c>
      <c r="BF6" s="414">
        <v>0.7</v>
      </c>
      <c r="BG6" s="414">
        <v>99.3</v>
      </c>
      <c r="BH6" s="414">
        <v>39201</v>
      </c>
      <c r="BI6">
        <f t="shared" si="4"/>
        <v>0</v>
      </c>
      <c r="BJ6">
        <f t="shared" si="5"/>
        <v>3632</v>
      </c>
      <c r="BK6">
        <f t="shared" si="1"/>
        <v>6275</v>
      </c>
      <c r="BL6">
        <f t="shared" si="1"/>
        <v>11197</v>
      </c>
      <c r="BM6">
        <f t="shared" si="1"/>
        <v>10552</v>
      </c>
      <c r="BN6">
        <f t="shared" si="1"/>
        <v>5738</v>
      </c>
      <c r="BO6">
        <f t="shared" si="1"/>
        <v>1417</v>
      </c>
      <c r="BP6">
        <f t="shared" si="1"/>
        <v>260</v>
      </c>
      <c r="BQ6">
        <f t="shared" si="1"/>
        <v>38811</v>
      </c>
      <c r="BR6">
        <f t="shared" si="1"/>
        <v>3632</v>
      </c>
      <c r="BS6">
        <f t="shared" si="1"/>
        <v>6275</v>
      </c>
      <c r="BT6">
        <f t="shared" si="1"/>
        <v>11197</v>
      </c>
      <c r="BU6">
        <f t="shared" si="1"/>
        <v>10552</v>
      </c>
      <c r="BV6">
        <f t="shared" si="1"/>
        <v>5738</v>
      </c>
      <c r="BW6" t="e">
        <f t="shared" si="1"/>
        <v>#VALUE!</v>
      </c>
      <c r="BX6" t="e">
        <f t="shared" si="1"/>
        <v>#VALUE!</v>
      </c>
      <c r="BY6" t="e">
        <f t="shared" si="1"/>
        <v>#VALUE!</v>
      </c>
      <c r="BZ6">
        <f t="shared" si="1"/>
        <v>39071</v>
      </c>
      <c r="CA6">
        <f t="shared" si="1"/>
        <v>-4.5</v>
      </c>
      <c r="CB6">
        <f t="shared" si="1"/>
        <v>-8.5</v>
      </c>
      <c r="CC6">
        <f t="shared" si="1"/>
        <v>2.4000000000000021</v>
      </c>
      <c r="CD6">
        <f t="shared" si="1"/>
        <v>7.8000000000000007</v>
      </c>
      <c r="CE6">
        <f t="shared" si="6"/>
        <v>1.5999999999999996</v>
      </c>
      <c r="CF6" t="e">
        <f t="shared" si="2"/>
        <v>#VALUE!</v>
      </c>
      <c r="CG6" t="e">
        <f t="shared" si="2"/>
        <v>#VALUE!</v>
      </c>
      <c r="CH6" t="e">
        <f t="shared" si="2"/>
        <v>#VALUE!</v>
      </c>
      <c r="CI6">
        <f t="shared" si="2"/>
        <v>39071</v>
      </c>
    </row>
    <row r="7" spans="1:87" x14ac:dyDescent="0.45">
      <c r="A7" t="str">
        <f t="shared" si="3"/>
        <v>ALL07_2_English Language</v>
      </c>
      <c r="B7" t="s">
        <v>298</v>
      </c>
      <c r="C7" t="s">
        <v>353</v>
      </c>
      <c r="D7">
        <v>1</v>
      </c>
      <c r="E7">
        <v>5</v>
      </c>
      <c r="F7">
        <v>6</v>
      </c>
      <c r="G7">
        <v>10</v>
      </c>
      <c r="H7">
        <v>15</v>
      </c>
      <c r="I7">
        <v>4</v>
      </c>
      <c r="J7">
        <v>1</v>
      </c>
      <c r="K7">
        <v>0</v>
      </c>
      <c r="L7">
        <v>41</v>
      </c>
      <c r="M7">
        <v>5</v>
      </c>
      <c r="N7">
        <v>6</v>
      </c>
      <c r="O7">
        <v>10</v>
      </c>
      <c r="P7">
        <v>15</v>
      </c>
      <c r="Q7" t="s">
        <v>345</v>
      </c>
      <c r="R7" t="s">
        <v>345</v>
      </c>
      <c r="S7" t="s">
        <v>349</v>
      </c>
      <c r="T7">
        <v>41</v>
      </c>
      <c r="U7">
        <v>41</v>
      </c>
      <c r="V7">
        <v>12.2</v>
      </c>
      <c r="W7">
        <v>14.6</v>
      </c>
      <c r="X7">
        <v>24.4</v>
      </c>
      <c r="Y7">
        <v>36.6</v>
      </c>
      <c r="Z7" t="s">
        <v>345</v>
      </c>
      <c r="AA7" t="s">
        <v>345</v>
      </c>
      <c r="AB7">
        <v>0</v>
      </c>
      <c r="AC7">
        <v>100</v>
      </c>
      <c r="AD7">
        <v>41</v>
      </c>
      <c r="AF7" s="414" t="s">
        <v>298</v>
      </c>
      <c r="AG7" s="414" t="s">
        <v>353</v>
      </c>
      <c r="AH7" s="414">
        <v>1</v>
      </c>
      <c r="AI7" s="414">
        <v>253</v>
      </c>
      <c r="AJ7" s="414">
        <v>1571</v>
      </c>
      <c r="AK7" s="414">
        <v>4772</v>
      </c>
      <c r="AL7" s="414">
        <v>6483</v>
      </c>
      <c r="AM7" s="414">
        <v>3477</v>
      </c>
      <c r="AN7" s="414">
        <v>799</v>
      </c>
      <c r="AO7" s="414">
        <v>151</v>
      </c>
      <c r="AP7" s="414">
        <v>17355</v>
      </c>
      <c r="AQ7" s="414">
        <v>253</v>
      </c>
      <c r="AR7" s="414">
        <v>1571</v>
      </c>
      <c r="AS7" s="414">
        <v>4772</v>
      </c>
      <c r="AT7" s="414">
        <v>6483</v>
      </c>
      <c r="AU7" s="414">
        <v>3477</v>
      </c>
      <c r="AV7" s="414">
        <v>799</v>
      </c>
      <c r="AW7" s="414">
        <v>151</v>
      </c>
      <c r="AX7" s="414">
        <v>17355</v>
      </c>
      <c r="AY7" s="414">
        <v>17506</v>
      </c>
      <c r="AZ7" s="414">
        <v>1.4</v>
      </c>
      <c r="BA7" s="414">
        <v>9</v>
      </c>
      <c r="BB7" s="414">
        <v>27.3</v>
      </c>
      <c r="BC7" s="414">
        <v>37</v>
      </c>
      <c r="BD7" s="414">
        <v>19.899999999999999</v>
      </c>
      <c r="BE7" s="414">
        <v>4.5999999999999996</v>
      </c>
      <c r="BF7" s="414">
        <v>0.9</v>
      </c>
      <c r="BG7" s="414">
        <v>99.1</v>
      </c>
      <c r="BH7" s="414">
        <v>17506</v>
      </c>
      <c r="BI7">
        <f t="shared" si="4"/>
        <v>0</v>
      </c>
      <c r="BJ7">
        <f t="shared" si="5"/>
        <v>248</v>
      </c>
      <c r="BK7">
        <f t="shared" si="1"/>
        <v>1565</v>
      </c>
      <c r="BL7">
        <f t="shared" si="1"/>
        <v>4762</v>
      </c>
      <c r="BM7">
        <f t="shared" si="1"/>
        <v>6468</v>
      </c>
      <c r="BN7">
        <f t="shared" si="1"/>
        <v>3473</v>
      </c>
      <c r="BO7">
        <f t="shared" si="1"/>
        <v>798</v>
      </c>
      <c r="BP7">
        <f t="shared" si="1"/>
        <v>151</v>
      </c>
      <c r="BQ7">
        <f t="shared" si="1"/>
        <v>17314</v>
      </c>
      <c r="BR7">
        <f t="shared" si="1"/>
        <v>248</v>
      </c>
      <c r="BS7">
        <f t="shared" si="1"/>
        <v>1565</v>
      </c>
      <c r="BT7">
        <f t="shared" si="1"/>
        <v>4762</v>
      </c>
      <c r="BU7">
        <f t="shared" si="1"/>
        <v>6468</v>
      </c>
      <c r="BV7" t="e">
        <f t="shared" si="1"/>
        <v>#VALUE!</v>
      </c>
      <c r="BW7" t="e">
        <f t="shared" si="1"/>
        <v>#VALUE!</v>
      </c>
      <c r="BX7" t="e">
        <f t="shared" si="1"/>
        <v>#VALUE!</v>
      </c>
      <c r="BY7">
        <f t="shared" si="1"/>
        <v>17314</v>
      </c>
      <c r="BZ7">
        <f t="shared" si="1"/>
        <v>17465</v>
      </c>
      <c r="CA7">
        <f t="shared" si="1"/>
        <v>-10.799999999999999</v>
      </c>
      <c r="CB7">
        <f t="shared" si="1"/>
        <v>-5.6</v>
      </c>
      <c r="CC7">
        <f t="shared" si="1"/>
        <v>2.9000000000000021</v>
      </c>
      <c r="CD7">
        <f t="shared" si="1"/>
        <v>0.39999999999999858</v>
      </c>
      <c r="CE7" t="e">
        <f t="shared" si="6"/>
        <v>#VALUE!</v>
      </c>
      <c r="CF7" t="e">
        <f t="shared" si="2"/>
        <v>#VALUE!</v>
      </c>
      <c r="CG7">
        <f t="shared" si="2"/>
        <v>0.9</v>
      </c>
      <c r="CH7">
        <f t="shared" si="2"/>
        <v>-0.90000000000000568</v>
      </c>
      <c r="CI7">
        <f t="shared" si="2"/>
        <v>17465</v>
      </c>
    </row>
    <row r="8" spans="1:87" x14ac:dyDescent="0.45">
      <c r="A8" t="str">
        <f t="shared" si="3"/>
        <v>ALL07_3_English_Language&amp;Literature</v>
      </c>
      <c r="B8" t="s">
        <v>298</v>
      </c>
      <c r="C8" t="s">
        <v>354</v>
      </c>
      <c r="D8">
        <v>1</v>
      </c>
      <c r="E8">
        <v>1</v>
      </c>
      <c r="F8">
        <v>4</v>
      </c>
      <c r="G8">
        <v>7</v>
      </c>
      <c r="H8">
        <v>7</v>
      </c>
      <c r="I8">
        <v>3</v>
      </c>
      <c r="J8">
        <v>0</v>
      </c>
      <c r="K8">
        <v>0</v>
      </c>
      <c r="L8">
        <v>22</v>
      </c>
      <c r="M8" t="s">
        <v>345</v>
      </c>
      <c r="N8">
        <v>4</v>
      </c>
      <c r="O8">
        <v>7</v>
      </c>
      <c r="P8">
        <v>7</v>
      </c>
      <c r="Q8" t="s">
        <v>345</v>
      </c>
      <c r="R8" t="s">
        <v>349</v>
      </c>
      <c r="S8" t="s">
        <v>349</v>
      </c>
      <c r="T8">
        <v>22</v>
      </c>
      <c r="U8">
        <v>22</v>
      </c>
      <c r="V8" t="s">
        <v>345</v>
      </c>
      <c r="W8">
        <v>18.2</v>
      </c>
      <c r="X8">
        <v>31.8</v>
      </c>
      <c r="Y8">
        <v>31.8</v>
      </c>
      <c r="Z8" t="s">
        <v>345</v>
      </c>
      <c r="AA8">
        <v>0</v>
      </c>
      <c r="AB8">
        <v>0</v>
      </c>
      <c r="AC8">
        <v>100</v>
      </c>
      <c r="AD8">
        <v>22</v>
      </c>
      <c r="AF8" s="414" t="s">
        <v>298</v>
      </c>
      <c r="AG8" s="414" t="s">
        <v>354</v>
      </c>
      <c r="AH8" s="414">
        <v>1</v>
      </c>
      <c r="AI8" s="414">
        <v>260</v>
      </c>
      <c r="AJ8" s="414">
        <v>877</v>
      </c>
      <c r="AK8" s="414">
        <v>2662</v>
      </c>
      <c r="AL8" s="414">
        <v>3241</v>
      </c>
      <c r="AM8" s="414">
        <v>1861</v>
      </c>
      <c r="AN8" s="414">
        <v>418</v>
      </c>
      <c r="AO8" s="414">
        <v>75</v>
      </c>
      <c r="AP8" s="414">
        <v>9319</v>
      </c>
      <c r="AQ8" s="414">
        <v>260</v>
      </c>
      <c r="AR8" s="414">
        <v>877</v>
      </c>
      <c r="AS8" s="414">
        <v>2662</v>
      </c>
      <c r="AT8" s="414">
        <v>3241</v>
      </c>
      <c r="AU8" s="414">
        <v>1861</v>
      </c>
      <c r="AV8" s="414">
        <v>418</v>
      </c>
      <c r="AW8" s="414">
        <v>75</v>
      </c>
      <c r="AX8" s="414">
        <v>9319</v>
      </c>
      <c r="AY8" s="414">
        <v>9394</v>
      </c>
      <c r="AZ8" s="414">
        <v>2.8</v>
      </c>
      <c r="BA8" s="414">
        <v>9.3000000000000007</v>
      </c>
      <c r="BB8" s="414">
        <v>28.3</v>
      </c>
      <c r="BC8" s="414">
        <v>34.5</v>
      </c>
      <c r="BD8" s="414">
        <v>19.8</v>
      </c>
      <c r="BE8" s="414">
        <v>4.4000000000000004</v>
      </c>
      <c r="BF8" s="414">
        <v>0.8</v>
      </c>
      <c r="BG8" s="414">
        <v>99.2</v>
      </c>
      <c r="BH8" s="414">
        <v>9394</v>
      </c>
      <c r="BI8">
        <f t="shared" si="4"/>
        <v>0</v>
      </c>
      <c r="BJ8">
        <f t="shared" si="5"/>
        <v>259</v>
      </c>
      <c r="BK8">
        <f t="shared" si="1"/>
        <v>873</v>
      </c>
      <c r="BL8">
        <f t="shared" si="1"/>
        <v>2655</v>
      </c>
      <c r="BM8">
        <f t="shared" si="1"/>
        <v>3234</v>
      </c>
      <c r="BN8">
        <f t="shared" si="1"/>
        <v>1858</v>
      </c>
      <c r="BO8">
        <f t="shared" si="1"/>
        <v>418</v>
      </c>
      <c r="BP8">
        <f t="shared" si="1"/>
        <v>75</v>
      </c>
      <c r="BQ8">
        <f t="shared" si="1"/>
        <v>9297</v>
      </c>
      <c r="BR8" t="e">
        <f t="shared" si="1"/>
        <v>#VALUE!</v>
      </c>
      <c r="BS8">
        <f t="shared" si="1"/>
        <v>873</v>
      </c>
      <c r="BT8">
        <f t="shared" si="1"/>
        <v>2655</v>
      </c>
      <c r="BU8">
        <f t="shared" si="1"/>
        <v>3234</v>
      </c>
      <c r="BV8" t="e">
        <f t="shared" si="1"/>
        <v>#VALUE!</v>
      </c>
      <c r="BW8" t="e">
        <f t="shared" si="1"/>
        <v>#VALUE!</v>
      </c>
      <c r="BX8" t="e">
        <f t="shared" si="1"/>
        <v>#VALUE!</v>
      </c>
      <c r="BY8">
        <f t="shared" si="1"/>
        <v>9297</v>
      </c>
      <c r="BZ8">
        <f t="shared" si="1"/>
        <v>9372</v>
      </c>
      <c r="CA8" t="e">
        <f t="shared" si="1"/>
        <v>#VALUE!</v>
      </c>
      <c r="CB8">
        <f t="shared" si="1"/>
        <v>-8.8999999999999986</v>
      </c>
      <c r="CC8">
        <f t="shared" si="1"/>
        <v>-3.5</v>
      </c>
      <c r="CD8">
        <f t="shared" si="1"/>
        <v>2.6999999999999993</v>
      </c>
      <c r="CE8" t="e">
        <f t="shared" si="6"/>
        <v>#VALUE!</v>
      </c>
      <c r="CF8">
        <f t="shared" si="2"/>
        <v>4.4000000000000004</v>
      </c>
      <c r="CG8">
        <f t="shared" si="2"/>
        <v>0.8</v>
      </c>
      <c r="CH8">
        <f t="shared" si="2"/>
        <v>-0.79999999999999716</v>
      </c>
      <c r="CI8">
        <f t="shared" si="2"/>
        <v>9372</v>
      </c>
    </row>
    <row r="9" spans="1:87" x14ac:dyDescent="0.45">
      <c r="A9" t="str">
        <f t="shared" si="3"/>
        <v>ALL16_Computing</v>
      </c>
      <c r="B9" t="s">
        <v>298</v>
      </c>
      <c r="C9" t="s">
        <v>356</v>
      </c>
      <c r="D9">
        <v>1</v>
      </c>
      <c r="E9">
        <v>3</v>
      </c>
      <c r="F9">
        <v>15</v>
      </c>
      <c r="G9">
        <v>9</v>
      </c>
      <c r="H9">
        <v>8</v>
      </c>
      <c r="I9">
        <v>3</v>
      </c>
      <c r="J9">
        <v>1</v>
      </c>
      <c r="K9">
        <v>2</v>
      </c>
      <c r="L9">
        <v>39</v>
      </c>
      <c r="M9">
        <v>3</v>
      </c>
      <c r="N9">
        <v>15</v>
      </c>
      <c r="O9">
        <v>9</v>
      </c>
      <c r="P9">
        <v>8</v>
      </c>
      <c r="Q9">
        <v>3</v>
      </c>
      <c r="R9" t="s">
        <v>345</v>
      </c>
      <c r="S9" t="s">
        <v>345</v>
      </c>
      <c r="T9" t="s">
        <v>345</v>
      </c>
      <c r="U9">
        <v>41</v>
      </c>
      <c r="V9">
        <v>7.3</v>
      </c>
      <c r="W9">
        <v>36.6</v>
      </c>
      <c r="X9">
        <v>22</v>
      </c>
      <c r="Y9">
        <v>19.5</v>
      </c>
      <c r="Z9">
        <v>7.3</v>
      </c>
      <c r="AA9" t="s">
        <v>345</v>
      </c>
      <c r="AB9" t="s">
        <v>345</v>
      </c>
      <c r="AC9" t="s">
        <v>345</v>
      </c>
      <c r="AD9">
        <v>41</v>
      </c>
      <c r="AF9" s="414" t="s">
        <v>298</v>
      </c>
      <c r="AG9" s="414" t="s">
        <v>356</v>
      </c>
      <c r="AH9" s="414">
        <v>1</v>
      </c>
      <c r="AI9" s="414">
        <v>213</v>
      </c>
      <c r="AJ9" s="414">
        <v>992</v>
      </c>
      <c r="AK9" s="414">
        <v>1409</v>
      </c>
      <c r="AL9" s="414">
        <v>1611</v>
      </c>
      <c r="AM9" s="414">
        <v>1443</v>
      </c>
      <c r="AN9" s="414">
        <v>837</v>
      </c>
      <c r="AO9" s="414">
        <v>365</v>
      </c>
      <c r="AP9" s="414">
        <v>6505</v>
      </c>
      <c r="AQ9" s="414">
        <v>213</v>
      </c>
      <c r="AR9" s="414">
        <v>992</v>
      </c>
      <c r="AS9" s="414">
        <v>1409</v>
      </c>
      <c r="AT9" s="414">
        <v>1611</v>
      </c>
      <c r="AU9" s="414">
        <v>1443</v>
      </c>
      <c r="AV9" s="414">
        <v>837</v>
      </c>
      <c r="AW9" s="414">
        <v>365</v>
      </c>
      <c r="AX9" s="414">
        <v>6505</v>
      </c>
      <c r="AY9" s="414">
        <v>6870</v>
      </c>
      <c r="AZ9" s="414">
        <v>3.1</v>
      </c>
      <c r="BA9" s="414">
        <v>14.4</v>
      </c>
      <c r="BB9" s="414">
        <v>20.5</v>
      </c>
      <c r="BC9" s="414">
        <v>23.4</v>
      </c>
      <c r="BD9" s="414">
        <v>21</v>
      </c>
      <c r="BE9" s="414">
        <v>12.2</v>
      </c>
      <c r="BF9" s="414">
        <v>5.3</v>
      </c>
      <c r="BG9" s="414">
        <v>94.7</v>
      </c>
      <c r="BH9" s="414">
        <v>6870</v>
      </c>
      <c r="BI9">
        <f t="shared" si="4"/>
        <v>0</v>
      </c>
      <c r="BJ9">
        <f t="shared" si="5"/>
        <v>210</v>
      </c>
      <c r="BK9">
        <f t="shared" si="1"/>
        <v>977</v>
      </c>
      <c r="BL9">
        <f t="shared" si="1"/>
        <v>1400</v>
      </c>
      <c r="BM9">
        <f t="shared" si="1"/>
        <v>1603</v>
      </c>
      <c r="BN9">
        <f t="shared" si="1"/>
        <v>1440</v>
      </c>
      <c r="BO9">
        <f t="shared" si="1"/>
        <v>836</v>
      </c>
      <c r="BP9">
        <f t="shared" si="1"/>
        <v>363</v>
      </c>
      <c r="BQ9">
        <f t="shared" si="1"/>
        <v>6466</v>
      </c>
      <c r="BR9">
        <f t="shared" si="1"/>
        <v>210</v>
      </c>
      <c r="BS9">
        <f t="shared" si="1"/>
        <v>977</v>
      </c>
      <c r="BT9">
        <f t="shared" si="1"/>
        <v>1400</v>
      </c>
      <c r="BU9">
        <f t="shared" si="1"/>
        <v>1603</v>
      </c>
      <c r="BV9">
        <f t="shared" si="1"/>
        <v>1440</v>
      </c>
      <c r="BW9" t="e">
        <f t="shared" si="1"/>
        <v>#VALUE!</v>
      </c>
      <c r="BX9" t="e">
        <f t="shared" si="1"/>
        <v>#VALUE!</v>
      </c>
      <c r="BY9" t="e">
        <f t="shared" si="1"/>
        <v>#VALUE!</v>
      </c>
      <c r="BZ9">
        <f t="shared" si="1"/>
        <v>6829</v>
      </c>
      <c r="CA9">
        <f t="shared" si="1"/>
        <v>-4.1999999999999993</v>
      </c>
      <c r="CB9">
        <f t="shared" si="1"/>
        <v>-22.200000000000003</v>
      </c>
      <c r="CC9">
        <f t="shared" si="1"/>
        <v>-1.5</v>
      </c>
      <c r="CD9">
        <f t="shared" si="1"/>
        <v>3.8999999999999986</v>
      </c>
      <c r="CE9">
        <f t="shared" si="6"/>
        <v>13.7</v>
      </c>
      <c r="CF9" t="e">
        <f t="shared" si="2"/>
        <v>#VALUE!</v>
      </c>
      <c r="CG9" t="e">
        <f t="shared" si="2"/>
        <v>#VALUE!</v>
      </c>
      <c r="CH9" t="e">
        <f t="shared" si="2"/>
        <v>#VALUE!</v>
      </c>
      <c r="CI9">
        <f t="shared" si="2"/>
        <v>6829</v>
      </c>
    </row>
    <row r="10" spans="1:87" x14ac:dyDescent="0.45">
      <c r="A10" t="str">
        <f t="shared" si="3"/>
        <v>ALL20_Business_Studies</v>
      </c>
      <c r="B10" t="s">
        <v>298</v>
      </c>
      <c r="C10" t="s">
        <v>360</v>
      </c>
      <c r="D10">
        <v>1</v>
      </c>
      <c r="E10">
        <v>8</v>
      </c>
      <c r="F10">
        <v>12</v>
      </c>
      <c r="G10">
        <v>32</v>
      </c>
      <c r="H10">
        <v>19</v>
      </c>
      <c r="I10">
        <v>9</v>
      </c>
      <c r="J10">
        <v>5</v>
      </c>
      <c r="K10">
        <v>3</v>
      </c>
      <c r="L10">
        <v>85</v>
      </c>
      <c r="M10">
        <v>8</v>
      </c>
      <c r="N10">
        <v>12</v>
      </c>
      <c r="O10">
        <v>32</v>
      </c>
      <c r="P10">
        <v>19</v>
      </c>
      <c r="Q10">
        <v>9</v>
      </c>
      <c r="R10">
        <v>5</v>
      </c>
      <c r="S10">
        <v>3</v>
      </c>
      <c r="T10">
        <v>85</v>
      </c>
      <c r="U10">
        <v>88</v>
      </c>
      <c r="V10">
        <v>9.1</v>
      </c>
      <c r="W10">
        <v>13.6</v>
      </c>
      <c r="X10">
        <v>36.4</v>
      </c>
      <c r="Y10">
        <v>21.6</v>
      </c>
      <c r="Z10">
        <v>10.199999999999999</v>
      </c>
      <c r="AA10">
        <v>5.7</v>
      </c>
      <c r="AB10">
        <v>3.4</v>
      </c>
      <c r="AC10">
        <v>96.6</v>
      </c>
      <c r="AD10">
        <v>88</v>
      </c>
      <c r="AF10" s="414" t="s">
        <v>298</v>
      </c>
      <c r="AG10" s="414" t="s">
        <v>360</v>
      </c>
      <c r="AH10" s="414">
        <v>1</v>
      </c>
      <c r="AI10" s="414">
        <v>843</v>
      </c>
      <c r="AJ10" s="414">
        <v>2790</v>
      </c>
      <c r="AK10" s="414">
        <v>6903</v>
      </c>
      <c r="AL10" s="414">
        <v>7302</v>
      </c>
      <c r="AM10" s="414">
        <v>4168</v>
      </c>
      <c r="AN10" s="414">
        <v>1435</v>
      </c>
      <c r="AO10" s="414">
        <v>440</v>
      </c>
      <c r="AP10" s="414">
        <v>23441</v>
      </c>
      <c r="AQ10" s="414">
        <v>843</v>
      </c>
      <c r="AR10" s="414">
        <v>2790</v>
      </c>
      <c r="AS10" s="414">
        <v>6903</v>
      </c>
      <c r="AT10" s="414">
        <v>7302</v>
      </c>
      <c r="AU10" s="414">
        <v>4168</v>
      </c>
      <c r="AV10" s="414">
        <v>1435</v>
      </c>
      <c r="AW10" s="414">
        <v>440</v>
      </c>
      <c r="AX10" s="414">
        <v>23441</v>
      </c>
      <c r="AY10" s="414">
        <v>23881</v>
      </c>
      <c r="AZ10" s="414">
        <v>3.5</v>
      </c>
      <c r="BA10" s="414">
        <v>11.7</v>
      </c>
      <c r="BB10" s="414">
        <v>28.9</v>
      </c>
      <c r="BC10" s="414">
        <v>30.6</v>
      </c>
      <c r="BD10" s="414">
        <v>17.5</v>
      </c>
      <c r="BE10" s="414">
        <v>6</v>
      </c>
      <c r="BF10" s="414">
        <v>1.8</v>
      </c>
      <c r="BG10" s="414">
        <v>98.2</v>
      </c>
      <c r="BH10" s="414">
        <v>23881</v>
      </c>
      <c r="BI10">
        <f t="shared" si="4"/>
        <v>0</v>
      </c>
      <c r="BJ10">
        <f t="shared" si="5"/>
        <v>835</v>
      </c>
      <c r="BK10">
        <f t="shared" si="1"/>
        <v>2778</v>
      </c>
      <c r="BL10">
        <f t="shared" si="1"/>
        <v>6871</v>
      </c>
      <c r="BM10">
        <f t="shared" si="1"/>
        <v>7283</v>
      </c>
      <c r="BN10">
        <f t="shared" si="1"/>
        <v>4159</v>
      </c>
      <c r="BO10">
        <f t="shared" si="1"/>
        <v>1430</v>
      </c>
      <c r="BP10">
        <f t="shared" si="1"/>
        <v>437</v>
      </c>
      <c r="BQ10">
        <f t="shared" si="1"/>
        <v>23356</v>
      </c>
      <c r="BR10">
        <f t="shared" si="1"/>
        <v>835</v>
      </c>
      <c r="BS10">
        <f t="shared" si="1"/>
        <v>2778</v>
      </c>
      <c r="BT10">
        <f t="shared" si="1"/>
        <v>6871</v>
      </c>
      <c r="BU10">
        <f t="shared" si="1"/>
        <v>7283</v>
      </c>
      <c r="BV10">
        <f t="shared" si="1"/>
        <v>4159</v>
      </c>
      <c r="BW10">
        <f t="shared" si="1"/>
        <v>1430</v>
      </c>
      <c r="BX10">
        <f t="shared" si="1"/>
        <v>437</v>
      </c>
      <c r="BY10">
        <f t="shared" si="1"/>
        <v>23356</v>
      </c>
      <c r="BZ10">
        <f t="shared" si="1"/>
        <v>23793</v>
      </c>
      <c r="CA10">
        <f t="shared" si="1"/>
        <v>-5.6</v>
      </c>
      <c r="CB10">
        <f t="shared" si="1"/>
        <v>-1.9000000000000004</v>
      </c>
      <c r="CC10">
        <f t="shared" si="1"/>
        <v>-7.5</v>
      </c>
      <c r="CD10">
        <f t="shared" si="1"/>
        <v>9</v>
      </c>
      <c r="CE10">
        <f t="shared" si="6"/>
        <v>7.3000000000000007</v>
      </c>
      <c r="CF10">
        <f t="shared" si="2"/>
        <v>0.29999999999999982</v>
      </c>
      <c r="CG10">
        <f t="shared" si="2"/>
        <v>-1.5999999999999999</v>
      </c>
      <c r="CH10">
        <f t="shared" si="2"/>
        <v>1.6000000000000085</v>
      </c>
      <c r="CI10">
        <f t="shared" si="2"/>
        <v>23793</v>
      </c>
    </row>
    <row r="11" spans="1:87" x14ac:dyDescent="0.45">
      <c r="A11" t="str">
        <f t="shared" si="3"/>
        <v>ALL21_Economics</v>
      </c>
      <c r="B11" t="s">
        <v>298</v>
      </c>
      <c r="C11" t="s">
        <v>361</v>
      </c>
      <c r="D11">
        <v>1</v>
      </c>
      <c r="E11">
        <v>18</v>
      </c>
      <c r="F11">
        <v>57</v>
      </c>
      <c r="G11">
        <v>54</v>
      </c>
      <c r="H11">
        <v>26</v>
      </c>
      <c r="I11">
        <v>15</v>
      </c>
      <c r="J11">
        <v>7</v>
      </c>
      <c r="K11">
        <v>4</v>
      </c>
      <c r="L11">
        <v>177</v>
      </c>
      <c r="M11">
        <v>18</v>
      </c>
      <c r="N11">
        <v>57</v>
      </c>
      <c r="O11">
        <v>54</v>
      </c>
      <c r="P11">
        <v>26</v>
      </c>
      <c r="Q11">
        <v>15</v>
      </c>
      <c r="R11">
        <v>7</v>
      </c>
      <c r="S11">
        <v>4</v>
      </c>
      <c r="T11">
        <v>177</v>
      </c>
      <c r="U11">
        <v>181</v>
      </c>
      <c r="V11">
        <v>9.9</v>
      </c>
      <c r="W11">
        <v>31.5</v>
      </c>
      <c r="X11">
        <v>29.8</v>
      </c>
      <c r="Y11">
        <v>14.4</v>
      </c>
      <c r="Z11">
        <v>8.3000000000000007</v>
      </c>
      <c r="AA11">
        <v>3.9</v>
      </c>
      <c r="AB11">
        <v>2.2000000000000002</v>
      </c>
      <c r="AC11">
        <v>97.8</v>
      </c>
      <c r="AD11">
        <v>181</v>
      </c>
      <c r="AF11" s="414" t="s">
        <v>298</v>
      </c>
      <c r="AG11" s="414" t="s">
        <v>361</v>
      </c>
      <c r="AH11" s="414">
        <v>1</v>
      </c>
      <c r="AI11" s="414">
        <v>1930</v>
      </c>
      <c r="AJ11" s="414">
        <v>6188</v>
      </c>
      <c r="AK11" s="414">
        <v>7286</v>
      </c>
      <c r="AL11" s="414">
        <v>5584</v>
      </c>
      <c r="AM11" s="414">
        <v>2709</v>
      </c>
      <c r="AN11" s="414">
        <v>901</v>
      </c>
      <c r="AO11" s="414">
        <v>335</v>
      </c>
      <c r="AP11" s="414">
        <v>24598</v>
      </c>
      <c r="AQ11" s="414">
        <v>1930</v>
      </c>
      <c r="AR11" s="414">
        <v>6188</v>
      </c>
      <c r="AS11" s="414">
        <v>7286</v>
      </c>
      <c r="AT11" s="414">
        <v>5584</v>
      </c>
      <c r="AU11" s="414">
        <v>2709</v>
      </c>
      <c r="AV11" s="414">
        <v>901</v>
      </c>
      <c r="AW11" s="414">
        <v>335</v>
      </c>
      <c r="AX11" s="414">
        <v>24598</v>
      </c>
      <c r="AY11" s="414">
        <v>24933</v>
      </c>
      <c r="AZ11" s="414">
        <v>7.7</v>
      </c>
      <c r="BA11" s="414">
        <v>24.8</v>
      </c>
      <c r="BB11" s="414">
        <v>29.2</v>
      </c>
      <c r="BC11" s="414">
        <v>22.4</v>
      </c>
      <c r="BD11" s="414">
        <v>10.9</v>
      </c>
      <c r="BE11" s="414">
        <v>3.6</v>
      </c>
      <c r="BF11" s="414">
        <v>1.3</v>
      </c>
      <c r="BG11" s="414">
        <v>98.7</v>
      </c>
      <c r="BH11" s="414">
        <v>24933</v>
      </c>
      <c r="BI11">
        <f t="shared" si="4"/>
        <v>0</v>
      </c>
      <c r="BJ11">
        <f t="shared" si="5"/>
        <v>1912</v>
      </c>
      <c r="BK11">
        <f t="shared" si="1"/>
        <v>6131</v>
      </c>
      <c r="BL11">
        <f t="shared" si="1"/>
        <v>7232</v>
      </c>
      <c r="BM11">
        <f t="shared" si="1"/>
        <v>5558</v>
      </c>
      <c r="BN11">
        <f t="shared" si="1"/>
        <v>2694</v>
      </c>
      <c r="BO11">
        <f t="shared" si="1"/>
        <v>894</v>
      </c>
      <c r="BP11">
        <f t="shared" si="1"/>
        <v>331</v>
      </c>
      <c r="BQ11">
        <f t="shared" si="1"/>
        <v>24421</v>
      </c>
      <c r="BR11">
        <f t="shared" si="1"/>
        <v>1912</v>
      </c>
      <c r="BS11">
        <f t="shared" si="1"/>
        <v>6131</v>
      </c>
      <c r="BT11">
        <f t="shared" si="1"/>
        <v>7232</v>
      </c>
      <c r="BU11">
        <f t="shared" si="1"/>
        <v>5558</v>
      </c>
      <c r="BV11">
        <f t="shared" si="1"/>
        <v>2694</v>
      </c>
      <c r="BW11">
        <f t="shared" si="1"/>
        <v>894</v>
      </c>
      <c r="BX11">
        <f t="shared" si="1"/>
        <v>331</v>
      </c>
      <c r="BY11">
        <f t="shared" si="1"/>
        <v>24421</v>
      </c>
      <c r="BZ11">
        <f t="shared" si="1"/>
        <v>24752</v>
      </c>
      <c r="CA11">
        <f t="shared" si="1"/>
        <v>-2.2000000000000002</v>
      </c>
      <c r="CB11">
        <f t="shared" si="1"/>
        <v>-6.6999999999999993</v>
      </c>
      <c r="CC11">
        <f t="shared" si="1"/>
        <v>-0.60000000000000142</v>
      </c>
      <c r="CD11">
        <f t="shared" si="1"/>
        <v>7.9999999999999982</v>
      </c>
      <c r="CE11">
        <f t="shared" si="6"/>
        <v>2.5999999999999996</v>
      </c>
      <c r="CF11">
        <f t="shared" si="2"/>
        <v>-0.29999999999999982</v>
      </c>
      <c r="CG11">
        <f t="shared" si="2"/>
        <v>-0.90000000000000013</v>
      </c>
      <c r="CH11">
        <f t="shared" si="2"/>
        <v>0.90000000000000568</v>
      </c>
      <c r="CI11">
        <f t="shared" si="2"/>
        <v>24752</v>
      </c>
    </row>
    <row r="12" spans="1:87" x14ac:dyDescent="0.45">
      <c r="A12" t="str">
        <f t="shared" si="3"/>
        <v>ALL22_Geography</v>
      </c>
      <c r="B12" t="s">
        <v>298</v>
      </c>
      <c r="C12" t="s">
        <v>362</v>
      </c>
      <c r="D12">
        <v>2</v>
      </c>
      <c r="E12">
        <v>14</v>
      </c>
      <c r="F12">
        <v>27</v>
      </c>
      <c r="G12">
        <v>25</v>
      </c>
      <c r="H12">
        <v>23</v>
      </c>
      <c r="I12">
        <v>12</v>
      </c>
      <c r="J12">
        <v>1</v>
      </c>
      <c r="K12">
        <v>1</v>
      </c>
      <c r="L12">
        <v>102</v>
      </c>
      <c r="M12">
        <v>14</v>
      </c>
      <c r="N12">
        <v>27</v>
      </c>
      <c r="O12">
        <v>25</v>
      </c>
      <c r="P12">
        <v>23</v>
      </c>
      <c r="Q12">
        <v>12</v>
      </c>
      <c r="R12" t="s">
        <v>345</v>
      </c>
      <c r="S12" t="s">
        <v>345</v>
      </c>
      <c r="T12" t="s">
        <v>345</v>
      </c>
      <c r="U12">
        <v>103</v>
      </c>
      <c r="V12">
        <v>13.6</v>
      </c>
      <c r="W12">
        <v>26.2</v>
      </c>
      <c r="X12">
        <v>24.3</v>
      </c>
      <c r="Y12">
        <v>22.3</v>
      </c>
      <c r="Z12">
        <v>11.7</v>
      </c>
      <c r="AA12" t="s">
        <v>345</v>
      </c>
      <c r="AB12" t="s">
        <v>345</v>
      </c>
      <c r="AC12" t="s">
        <v>345</v>
      </c>
      <c r="AD12">
        <v>103</v>
      </c>
      <c r="AF12" s="414" t="s">
        <v>298</v>
      </c>
      <c r="AG12" s="414" t="s">
        <v>364</v>
      </c>
      <c r="AH12" s="414">
        <v>1</v>
      </c>
      <c r="AI12" s="414">
        <v>2585</v>
      </c>
      <c r="AJ12" s="414">
        <v>7670</v>
      </c>
      <c r="AK12" s="414">
        <v>13183</v>
      </c>
      <c r="AL12" s="414">
        <v>11110</v>
      </c>
      <c r="AM12" s="414">
        <v>5366</v>
      </c>
      <c r="AN12" s="414">
        <v>1373</v>
      </c>
      <c r="AO12" s="414">
        <v>362</v>
      </c>
      <c r="AP12" s="414">
        <v>41287</v>
      </c>
      <c r="AQ12" s="414">
        <v>2585</v>
      </c>
      <c r="AR12" s="414">
        <v>7670</v>
      </c>
      <c r="AS12" s="414">
        <v>13183</v>
      </c>
      <c r="AT12" s="414">
        <v>11110</v>
      </c>
      <c r="AU12" s="414">
        <v>5366</v>
      </c>
      <c r="AV12" s="414">
        <v>1373</v>
      </c>
      <c r="AW12" s="414">
        <v>362</v>
      </c>
      <c r="AX12" s="414">
        <v>41287</v>
      </c>
      <c r="AY12" s="414">
        <v>41649</v>
      </c>
      <c r="AZ12" s="414">
        <v>6.2</v>
      </c>
      <c r="BA12" s="414">
        <v>18.399999999999999</v>
      </c>
      <c r="BB12" s="414">
        <v>31.7</v>
      </c>
      <c r="BC12" s="414">
        <v>26.7</v>
      </c>
      <c r="BD12" s="414">
        <v>12.9</v>
      </c>
      <c r="BE12" s="414">
        <v>3.3</v>
      </c>
      <c r="BF12" s="414">
        <v>0.9</v>
      </c>
      <c r="BG12" s="414">
        <v>99.1</v>
      </c>
      <c r="BH12" s="414">
        <v>41649</v>
      </c>
      <c r="BI12">
        <f t="shared" si="4"/>
        <v>-1</v>
      </c>
      <c r="BJ12">
        <f t="shared" si="5"/>
        <v>2571</v>
      </c>
      <c r="BK12">
        <f t="shared" si="1"/>
        <v>7643</v>
      </c>
      <c r="BL12">
        <f t="shared" si="1"/>
        <v>13158</v>
      </c>
      <c r="BM12">
        <f t="shared" si="1"/>
        <v>11087</v>
      </c>
      <c r="BN12">
        <f t="shared" si="1"/>
        <v>5354</v>
      </c>
      <c r="BO12">
        <f t="shared" si="1"/>
        <v>1372</v>
      </c>
      <c r="BP12">
        <f t="shared" si="1"/>
        <v>361</v>
      </c>
      <c r="BQ12">
        <f t="shared" si="1"/>
        <v>41185</v>
      </c>
      <c r="BR12">
        <f t="shared" si="1"/>
        <v>2571</v>
      </c>
      <c r="BS12">
        <f t="shared" si="1"/>
        <v>7643</v>
      </c>
      <c r="BT12">
        <f t="shared" si="1"/>
        <v>13158</v>
      </c>
      <c r="BU12">
        <f t="shared" si="1"/>
        <v>11087</v>
      </c>
      <c r="BV12">
        <f t="shared" si="1"/>
        <v>5354</v>
      </c>
      <c r="BW12" t="e">
        <f t="shared" si="1"/>
        <v>#VALUE!</v>
      </c>
      <c r="BX12" t="e">
        <f t="shared" si="1"/>
        <v>#VALUE!</v>
      </c>
      <c r="BY12" t="e">
        <f t="shared" si="1"/>
        <v>#VALUE!</v>
      </c>
      <c r="BZ12">
        <f t="shared" si="1"/>
        <v>41546</v>
      </c>
      <c r="CA12">
        <f t="shared" si="1"/>
        <v>-7.3999999999999995</v>
      </c>
      <c r="CB12">
        <f t="shared" si="1"/>
        <v>-7.8000000000000007</v>
      </c>
      <c r="CC12">
        <f t="shared" si="1"/>
        <v>7.3999999999999986</v>
      </c>
      <c r="CD12">
        <f t="shared" si="1"/>
        <v>4.3999999999999986</v>
      </c>
      <c r="CE12">
        <f t="shared" si="6"/>
        <v>1.2000000000000011</v>
      </c>
      <c r="CF12" t="e">
        <f t="shared" si="2"/>
        <v>#VALUE!</v>
      </c>
      <c r="CG12" t="e">
        <f t="shared" si="2"/>
        <v>#VALUE!</v>
      </c>
      <c r="CH12" t="e">
        <f t="shared" si="2"/>
        <v>#VALUE!</v>
      </c>
      <c r="CI12">
        <f t="shared" si="2"/>
        <v>41546</v>
      </c>
    </row>
    <row r="13" spans="1:87" x14ac:dyDescent="0.45">
      <c r="A13" t="str">
        <f t="shared" si="3"/>
        <v>ALL24_History</v>
      </c>
      <c r="B13" t="s">
        <v>298</v>
      </c>
      <c r="C13" t="s">
        <v>364</v>
      </c>
      <c r="D13">
        <v>1</v>
      </c>
      <c r="E13">
        <v>16</v>
      </c>
      <c r="F13">
        <v>41</v>
      </c>
      <c r="G13">
        <v>38</v>
      </c>
      <c r="H13">
        <v>30</v>
      </c>
      <c r="I13">
        <v>9</v>
      </c>
      <c r="J13">
        <v>5</v>
      </c>
      <c r="K13">
        <v>2</v>
      </c>
      <c r="L13">
        <v>139</v>
      </c>
      <c r="M13">
        <v>16</v>
      </c>
      <c r="N13">
        <v>41</v>
      </c>
      <c r="O13">
        <v>38</v>
      </c>
      <c r="P13">
        <v>30</v>
      </c>
      <c r="Q13">
        <v>9</v>
      </c>
      <c r="R13" t="s">
        <v>345</v>
      </c>
      <c r="S13" t="s">
        <v>345</v>
      </c>
      <c r="T13" t="s">
        <v>345</v>
      </c>
      <c r="U13">
        <v>141</v>
      </c>
      <c r="V13">
        <v>11.3</v>
      </c>
      <c r="W13">
        <v>29.1</v>
      </c>
      <c r="X13">
        <v>27</v>
      </c>
      <c r="Y13">
        <v>21.3</v>
      </c>
      <c r="Z13">
        <v>6.4</v>
      </c>
      <c r="AA13" t="s">
        <v>345</v>
      </c>
      <c r="AB13" t="s">
        <v>345</v>
      </c>
      <c r="AC13" t="s">
        <v>345</v>
      </c>
      <c r="AD13">
        <v>141</v>
      </c>
      <c r="AF13" s="414" t="s">
        <v>298</v>
      </c>
      <c r="AG13" s="414" t="s">
        <v>366</v>
      </c>
      <c r="AH13" s="414">
        <v>1</v>
      </c>
      <c r="AI13" s="414">
        <v>2474</v>
      </c>
      <c r="AJ13" s="414">
        <v>7139</v>
      </c>
      <c r="AK13" s="414">
        <v>14008</v>
      </c>
      <c r="AL13" s="414">
        <v>13938</v>
      </c>
      <c r="AM13" s="414">
        <v>8382</v>
      </c>
      <c r="AN13" s="414">
        <v>3264</v>
      </c>
      <c r="AO13" s="414">
        <v>1326</v>
      </c>
      <c r="AP13" s="414">
        <v>49205</v>
      </c>
      <c r="AQ13" s="414">
        <v>2474</v>
      </c>
      <c r="AR13" s="414">
        <v>7139</v>
      </c>
      <c r="AS13" s="414">
        <v>14008</v>
      </c>
      <c r="AT13" s="414">
        <v>13938</v>
      </c>
      <c r="AU13" s="414">
        <v>8382</v>
      </c>
      <c r="AV13" s="414">
        <v>3264</v>
      </c>
      <c r="AW13" s="414">
        <v>1326</v>
      </c>
      <c r="AX13" s="414">
        <v>49205</v>
      </c>
      <c r="AY13" s="414">
        <v>50531</v>
      </c>
      <c r="AZ13" s="414">
        <v>4.9000000000000004</v>
      </c>
      <c r="BA13" s="414">
        <v>14.1</v>
      </c>
      <c r="BB13" s="414">
        <v>27.7</v>
      </c>
      <c r="BC13" s="414">
        <v>27.6</v>
      </c>
      <c r="BD13" s="414">
        <v>16.600000000000001</v>
      </c>
      <c r="BE13" s="414">
        <v>6.5</v>
      </c>
      <c r="BF13" s="414">
        <v>2.6</v>
      </c>
      <c r="BG13" s="414">
        <v>97.4</v>
      </c>
      <c r="BH13" s="414">
        <v>50531</v>
      </c>
      <c r="BI13">
        <f t="shared" si="4"/>
        <v>0</v>
      </c>
      <c r="BJ13">
        <f t="shared" si="5"/>
        <v>2458</v>
      </c>
      <c r="BK13">
        <f t="shared" si="1"/>
        <v>7098</v>
      </c>
      <c r="BL13">
        <f t="shared" si="1"/>
        <v>13970</v>
      </c>
      <c r="BM13">
        <f t="shared" si="1"/>
        <v>13908</v>
      </c>
      <c r="BN13">
        <f t="shared" si="1"/>
        <v>8373</v>
      </c>
      <c r="BO13">
        <f t="shared" si="1"/>
        <v>3259</v>
      </c>
      <c r="BP13">
        <f t="shared" si="1"/>
        <v>1324</v>
      </c>
      <c r="BQ13">
        <f t="shared" si="1"/>
        <v>49066</v>
      </c>
      <c r="BR13">
        <f t="shared" si="1"/>
        <v>2458</v>
      </c>
      <c r="BS13">
        <f t="shared" si="1"/>
        <v>7098</v>
      </c>
      <c r="BT13">
        <f t="shared" si="1"/>
        <v>13970</v>
      </c>
      <c r="BU13">
        <f t="shared" si="1"/>
        <v>13908</v>
      </c>
      <c r="BV13">
        <f t="shared" si="1"/>
        <v>8373</v>
      </c>
      <c r="BW13" t="e">
        <f t="shared" si="1"/>
        <v>#VALUE!</v>
      </c>
      <c r="BX13" t="e">
        <f t="shared" si="1"/>
        <v>#VALUE!</v>
      </c>
      <c r="BY13" t="e">
        <f t="shared" si="1"/>
        <v>#VALUE!</v>
      </c>
      <c r="BZ13">
        <f t="shared" si="1"/>
        <v>50390</v>
      </c>
      <c r="CA13">
        <f t="shared" si="1"/>
        <v>-6.4</v>
      </c>
      <c r="CB13">
        <f t="shared" si="1"/>
        <v>-15.000000000000002</v>
      </c>
      <c r="CC13">
        <f t="shared" si="1"/>
        <v>0.69999999999999929</v>
      </c>
      <c r="CD13">
        <f t="shared" si="1"/>
        <v>6.3000000000000007</v>
      </c>
      <c r="CE13">
        <f t="shared" si="6"/>
        <v>10.200000000000001</v>
      </c>
      <c r="CF13" t="e">
        <f t="shared" si="2"/>
        <v>#VALUE!</v>
      </c>
      <c r="CG13" t="e">
        <f t="shared" si="2"/>
        <v>#VALUE!</v>
      </c>
      <c r="CH13" t="e">
        <f t="shared" si="2"/>
        <v>#VALUE!</v>
      </c>
      <c r="CI13">
        <f t="shared" si="2"/>
        <v>50390</v>
      </c>
    </row>
    <row r="14" spans="1:87" x14ac:dyDescent="0.45">
      <c r="A14" t="str">
        <f t="shared" si="3"/>
        <v>ALL26_Psychology</v>
      </c>
      <c r="B14" t="s">
        <v>298</v>
      </c>
      <c r="C14" t="s">
        <v>366</v>
      </c>
      <c r="D14">
        <v>1</v>
      </c>
      <c r="E14">
        <v>12</v>
      </c>
      <c r="F14">
        <v>24</v>
      </c>
      <c r="G14">
        <v>30</v>
      </c>
      <c r="H14">
        <v>17</v>
      </c>
      <c r="I14">
        <v>12</v>
      </c>
      <c r="J14">
        <v>9</v>
      </c>
      <c r="K14">
        <v>6</v>
      </c>
      <c r="L14">
        <v>104</v>
      </c>
      <c r="M14">
        <v>12</v>
      </c>
      <c r="N14">
        <v>24</v>
      </c>
      <c r="O14">
        <v>30</v>
      </c>
      <c r="P14">
        <v>17</v>
      </c>
      <c r="Q14">
        <v>12</v>
      </c>
      <c r="R14">
        <v>9</v>
      </c>
      <c r="S14">
        <v>6</v>
      </c>
      <c r="T14">
        <v>104</v>
      </c>
      <c r="U14">
        <v>110</v>
      </c>
      <c r="V14">
        <v>10.9</v>
      </c>
      <c r="W14">
        <v>21.8</v>
      </c>
      <c r="X14">
        <v>27.3</v>
      </c>
      <c r="Y14">
        <v>15.5</v>
      </c>
      <c r="Z14">
        <v>10.9</v>
      </c>
      <c r="AA14">
        <v>8.1999999999999993</v>
      </c>
      <c r="AB14">
        <v>5.5</v>
      </c>
      <c r="AC14">
        <v>94.5</v>
      </c>
      <c r="AD14">
        <v>110</v>
      </c>
      <c r="AF14" s="414" t="s">
        <v>298</v>
      </c>
      <c r="AG14" s="414" t="s">
        <v>367</v>
      </c>
      <c r="AH14" s="414">
        <v>1</v>
      </c>
      <c r="AI14" s="414">
        <v>1446</v>
      </c>
      <c r="AJ14" s="414">
        <v>4191</v>
      </c>
      <c r="AK14" s="414">
        <v>8884</v>
      </c>
      <c r="AL14" s="414">
        <v>8003</v>
      </c>
      <c r="AM14" s="414">
        <v>4256</v>
      </c>
      <c r="AN14" s="414">
        <v>1502</v>
      </c>
      <c r="AO14" s="414">
        <v>524</v>
      </c>
      <c r="AP14" s="414">
        <v>28282</v>
      </c>
      <c r="AQ14" s="414">
        <v>1446</v>
      </c>
      <c r="AR14" s="414">
        <v>4191</v>
      </c>
      <c r="AS14" s="414">
        <v>8884</v>
      </c>
      <c r="AT14" s="414">
        <v>8003</v>
      </c>
      <c r="AU14" s="414">
        <v>4256</v>
      </c>
      <c r="AV14" s="414">
        <v>1502</v>
      </c>
      <c r="AW14" s="414">
        <v>524</v>
      </c>
      <c r="AX14" s="414">
        <v>28282</v>
      </c>
      <c r="AY14" s="414">
        <v>28806</v>
      </c>
      <c r="AZ14" s="414">
        <v>5</v>
      </c>
      <c r="BA14" s="414">
        <v>14.5</v>
      </c>
      <c r="BB14" s="414">
        <v>30.8</v>
      </c>
      <c r="BC14" s="414">
        <v>27.8</v>
      </c>
      <c r="BD14" s="414">
        <v>14.8</v>
      </c>
      <c r="BE14" s="414">
        <v>5.2</v>
      </c>
      <c r="BF14" s="414">
        <v>1.8</v>
      </c>
      <c r="BG14" s="414">
        <v>98.2</v>
      </c>
      <c r="BH14" s="414">
        <v>28806</v>
      </c>
      <c r="BI14">
        <f t="shared" si="4"/>
        <v>0</v>
      </c>
      <c r="BJ14">
        <f t="shared" si="5"/>
        <v>1434</v>
      </c>
      <c r="BK14">
        <f t="shared" si="1"/>
        <v>4167</v>
      </c>
      <c r="BL14">
        <f t="shared" si="1"/>
        <v>8854</v>
      </c>
      <c r="BM14">
        <f t="shared" si="1"/>
        <v>7986</v>
      </c>
      <c r="BN14">
        <f t="shared" si="1"/>
        <v>4244</v>
      </c>
      <c r="BO14">
        <f t="shared" si="1"/>
        <v>1493</v>
      </c>
      <c r="BP14">
        <f t="shared" si="1"/>
        <v>518</v>
      </c>
      <c r="BQ14">
        <f t="shared" si="1"/>
        <v>28178</v>
      </c>
      <c r="BR14">
        <f t="shared" si="1"/>
        <v>1434</v>
      </c>
      <c r="BS14">
        <f t="shared" si="1"/>
        <v>4167</v>
      </c>
      <c r="BT14">
        <f t="shared" si="1"/>
        <v>8854</v>
      </c>
      <c r="BU14">
        <f t="shared" si="1"/>
        <v>7986</v>
      </c>
      <c r="BV14">
        <f t="shared" si="1"/>
        <v>4244</v>
      </c>
      <c r="BW14">
        <f t="shared" si="1"/>
        <v>1493</v>
      </c>
      <c r="BX14">
        <f t="shared" si="1"/>
        <v>518</v>
      </c>
      <c r="BY14">
        <f t="shared" si="1"/>
        <v>28178</v>
      </c>
      <c r="BZ14">
        <f t="shared" si="1"/>
        <v>28696</v>
      </c>
      <c r="CA14">
        <f t="shared" si="1"/>
        <v>-5.9</v>
      </c>
      <c r="CB14">
        <f t="shared" si="1"/>
        <v>-7.3000000000000007</v>
      </c>
      <c r="CC14">
        <f t="shared" si="1"/>
        <v>3.5</v>
      </c>
      <c r="CD14">
        <f t="shared" si="1"/>
        <v>12.3</v>
      </c>
      <c r="CE14">
        <f t="shared" si="6"/>
        <v>3.9000000000000004</v>
      </c>
      <c r="CF14">
        <f t="shared" si="2"/>
        <v>-2.9999999999999991</v>
      </c>
      <c r="CG14">
        <f t="shared" si="2"/>
        <v>-3.7</v>
      </c>
      <c r="CH14">
        <f t="shared" si="2"/>
        <v>3.7000000000000028</v>
      </c>
      <c r="CI14">
        <f t="shared" si="2"/>
        <v>28696</v>
      </c>
    </row>
    <row r="15" spans="1:87" x14ac:dyDescent="0.45">
      <c r="A15" t="str">
        <f t="shared" si="3"/>
        <v>ALL27_Sociology</v>
      </c>
      <c r="B15" t="s">
        <v>298</v>
      </c>
      <c r="C15" t="s">
        <v>367</v>
      </c>
      <c r="D15">
        <v>1</v>
      </c>
      <c r="E15">
        <v>3</v>
      </c>
      <c r="F15">
        <v>7</v>
      </c>
      <c r="G15">
        <v>14</v>
      </c>
      <c r="H15">
        <v>9</v>
      </c>
      <c r="I15">
        <v>4</v>
      </c>
      <c r="J15">
        <v>5</v>
      </c>
      <c r="K15">
        <v>1</v>
      </c>
      <c r="L15">
        <v>42</v>
      </c>
      <c r="M15" t="s">
        <v>345</v>
      </c>
      <c r="N15">
        <v>7</v>
      </c>
      <c r="O15">
        <v>14</v>
      </c>
      <c r="P15">
        <v>9</v>
      </c>
      <c r="Q15">
        <v>4</v>
      </c>
      <c r="R15">
        <v>5</v>
      </c>
      <c r="S15" t="s">
        <v>345</v>
      </c>
      <c r="T15" t="s">
        <v>345</v>
      </c>
      <c r="U15">
        <v>43</v>
      </c>
      <c r="V15" t="s">
        <v>345</v>
      </c>
      <c r="W15">
        <v>16.3</v>
      </c>
      <c r="X15">
        <v>32.6</v>
      </c>
      <c r="Y15">
        <v>20.9</v>
      </c>
      <c r="Z15">
        <v>9.3000000000000007</v>
      </c>
      <c r="AA15">
        <v>11.6</v>
      </c>
      <c r="AB15" t="s">
        <v>345</v>
      </c>
      <c r="AC15" t="s">
        <v>345</v>
      </c>
      <c r="AD15">
        <v>43</v>
      </c>
      <c r="AF15" s="414" t="s">
        <v>298</v>
      </c>
      <c r="AG15" s="414" t="s">
        <v>369</v>
      </c>
      <c r="AH15" s="414">
        <v>1</v>
      </c>
      <c r="AI15" s="414">
        <v>4601</v>
      </c>
      <c r="AJ15" s="414">
        <v>5613</v>
      </c>
      <c r="AK15" s="414">
        <v>11347</v>
      </c>
      <c r="AL15" s="414">
        <v>8958</v>
      </c>
      <c r="AM15" s="414">
        <v>4414</v>
      </c>
      <c r="AN15" s="414">
        <v>1518</v>
      </c>
      <c r="AO15" s="414">
        <v>484</v>
      </c>
      <c r="AP15" s="414">
        <v>36451</v>
      </c>
      <c r="AQ15" s="414">
        <v>4601</v>
      </c>
      <c r="AR15" s="414">
        <v>5613</v>
      </c>
      <c r="AS15" s="414">
        <v>11347</v>
      </c>
      <c r="AT15" s="414">
        <v>8958</v>
      </c>
      <c r="AU15" s="414">
        <v>4414</v>
      </c>
      <c r="AV15" s="414">
        <v>1518</v>
      </c>
      <c r="AW15" s="414">
        <v>484</v>
      </c>
      <c r="AX15" s="414">
        <v>36451</v>
      </c>
      <c r="AY15" s="414">
        <v>36935</v>
      </c>
      <c r="AZ15" s="414">
        <v>12.5</v>
      </c>
      <c r="BA15" s="414">
        <v>15.2</v>
      </c>
      <c r="BB15" s="414">
        <v>30.7</v>
      </c>
      <c r="BC15" s="414">
        <v>24.3</v>
      </c>
      <c r="BD15" s="414">
        <v>12</v>
      </c>
      <c r="BE15" s="414">
        <v>4.0999999999999996</v>
      </c>
      <c r="BF15" s="414">
        <v>1.3</v>
      </c>
      <c r="BG15" s="414">
        <v>98.7</v>
      </c>
      <c r="BH15" s="414">
        <v>36935</v>
      </c>
      <c r="BI15">
        <f t="shared" si="4"/>
        <v>0</v>
      </c>
      <c r="BJ15">
        <f t="shared" si="5"/>
        <v>4598</v>
      </c>
      <c r="BK15">
        <f t="shared" si="1"/>
        <v>5606</v>
      </c>
      <c r="BL15">
        <f t="shared" si="1"/>
        <v>11333</v>
      </c>
      <c r="BM15">
        <f t="shared" si="1"/>
        <v>8949</v>
      </c>
      <c r="BN15">
        <f t="shared" si="1"/>
        <v>4410</v>
      </c>
      <c r="BO15">
        <f t="shared" si="1"/>
        <v>1513</v>
      </c>
      <c r="BP15">
        <f t="shared" si="1"/>
        <v>483</v>
      </c>
      <c r="BQ15">
        <f t="shared" si="1"/>
        <v>36409</v>
      </c>
      <c r="BR15" t="e">
        <f t="shared" si="1"/>
        <v>#VALUE!</v>
      </c>
      <c r="BS15">
        <f t="shared" si="1"/>
        <v>5606</v>
      </c>
      <c r="BT15">
        <f t="shared" si="1"/>
        <v>11333</v>
      </c>
      <c r="BU15">
        <f t="shared" si="1"/>
        <v>8949</v>
      </c>
      <c r="BV15">
        <f t="shared" si="1"/>
        <v>4410</v>
      </c>
      <c r="BW15">
        <f t="shared" si="1"/>
        <v>1513</v>
      </c>
      <c r="BX15" t="e">
        <f t="shared" si="1"/>
        <v>#VALUE!</v>
      </c>
      <c r="BY15" t="e">
        <f t="shared" si="1"/>
        <v>#VALUE!</v>
      </c>
      <c r="BZ15">
        <f t="shared" ref="BZ15:BZ44" si="7">AY15-U15</f>
        <v>36892</v>
      </c>
      <c r="CA15" t="e">
        <f t="shared" ref="CA15:CA44" si="8">AZ15-V15</f>
        <v>#VALUE!</v>
      </c>
      <c r="CB15">
        <f t="shared" ref="CB15:CB44" si="9">BA15-W15</f>
        <v>-1.1000000000000014</v>
      </c>
      <c r="CC15">
        <f t="shared" ref="CC15:CC44" si="10">BB15-X15</f>
        <v>-1.9000000000000021</v>
      </c>
      <c r="CD15">
        <f t="shared" ref="CD15:CD44" si="11">BC15-Y15</f>
        <v>3.4000000000000021</v>
      </c>
      <c r="CE15">
        <f t="shared" si="6"/>
        <v>2.6999999999999993</v>
      </c>
      <c r="CF15">
        <f t="shared" si="2"/>
        <v>-7.5</v>
      </c>
      <c r="CG15" t="e">
        <f t="shared" si="2"/>
        <v>#VALUE!</v>
      </c>
      <c r="CH15" t="e">
        <f t="shared" si="2"/>
        <v>#VALUE!</v>
      </c>
      <c r="CI15">
        <f t="shared" si="2"/>
        <v>36892</v>
      </c>
    </row>
    <row r="16" spans="1:87" x14ac:dyDescent="0.45">
      <c r="A16" t="str">
        <f t="shared" si="3"/>
        <v>ALL29_Art&amp;Design</v>
      </c>
      <c r="B16" t="s">
        <v>298</v>
      </c>
      <c r="C16" t="s">
        <v>369</v>
      </c>
      <c r="D16">
        <v>1</v>
      </c>
      <c r="E16">
        <v>36</v>
      </c>
      <c r="F16">
        <v>32</v>
      </c>
      <c r="G16">
        <v>55</v>
      </c>
      <c r="H16">
        <v>46</v>
      </c>
      <c r="I16">
        <v>15</v>
      </c>
      <c r="J16">
        <v>3</v>
      </c>
      <c r="K16">
        <v>2</v>
      </c>
      <c r="L16">
        <v>187</v>
      </c>
      <c r="M16">
        <v>36</v>
      </c>
      <c r="N16">
        <v>32</v>
      </c>
      <c r="O16">
        <v>55</v>
      </c>
      <c r="P16">
        <v>46</v>
      </c>
      <c r="Q16">
        <v>15</v>
      </c>
      <c r="R16" t="s">
        <v>345</v>
      </c>
      <c r="S16" t="s">
        <v>345</v>
      </c>
      <c r="T16" t="s">
        <v>345</v>
      </c>
      <c r="U16">
        <v>189</v>
      </c>
      <c r="V16">
        <v>19</v>
      </c>
      <c r="W16">
        <v>16.899999999999999</v>
      </c>
      <c r="X16">
        <v>29.1</v>
      </c>
      <c r="Y16">
        <v>24.3</v>
      </c>
      <c r="Z16">
        <v>7.9</v>
      </c>
      <c r="AA16" t="s">
        <v>345</v>
      </c>
      <c r="AB16" t="s">
        <v>345</v>
      </c>
      <c r="AC16" t="s">
        <v>345</v>
      </c>
      <c r="AD16">
        <v>189</v>
      </c>
      <c r="AF16" s="414" t="s">
        <v>298</v>
      </c>
      <c r="AG16" s="414" t="s">
        <v>459</v>
      </c>
      <c r="AH16" s="414">
        <v>1</v>
      </c>
      <c r="AI16" s="414">
        <v>28985</v>
      </c>
      <c r="AJ16" s="414">
        <v>68432</v>
      </c>
      <c r="AK16" s="414">
        <v>107853</v>
      </c>
      <c r="AL16" s="414">
        <v>100585</v>
      </c>
      <c r="AM16" s="414">
        <v>60139</v>
      </c>
      <c r="AN16" s="414">
        <v>22917</v>
      </c>
      <c r="AO16" s="414">
        <v>7979</v>
      </c>
      <c r="AP16" s="414">
        <v>388911</v>
      </c>
      <c r="AQ16" s="414">
        <v>28985</v>
      </c>
      <c r="AR16" s="414">
        <v>68432</v>
      </c>
      <c r="AS16" s="414">
        <v>107853</v>
      </c>
      <c r="AT16" s="414">
        <v>100585</v>
      </c>
      <c r="AU16" s="414">
        <v>60139</v>
      </c>
      <c r="AV16" s="414">
        <v>22917</v>
      </c>
      <c r="AW16" s="414">
        <v>7979</v>
      </c>
      <c r="AX16" s="414">
        <v>388911</v>
      </c>
      <c r="AY16" s="414">
        <v>396890</v>
      </c>
      <c r="AZ16" s="414">
        <v>7.3</v>
      </c>
      <c r="BA16" s="414">
        <v>17.2</v>
      </c>
      <c r="BB16" s="414">
        <v>27.2</v>
      </c>
      <c r="BC16" s="414">
        <v>25.3</v>
      </c>
      <c r="BD16" s="414">
        <v>15.2</v>
      </c>
      <c r="BE16" s="414">
        <v>5.8</v>
      </c>
      <c r="BF16" s="414">
        <v>2</v>
      </c>
      <c r="BG16" s="414">
        <v>98</v>
      </c>
      <c r="BH16" s="414">
        <v>396890</v>
      </c>
      <c r="BI16">
        <f t="shared" si="4"/>
        <v>0</v>
      </c>
      <c r="BJ16">
        <f t="shared" si="5"/>
        <v>28949</v>
      </c>
      <c r="BK16">
        <f t="shared" ref="BK16:BK44" si="12">AJ16-F16</f>
        <v>68400</v>
      </c>
      <c r="BL16">
        <f t="shared" ref="BL16:BL44" si="13">AK16-G16</f>
        <v>107798</v>
      </c>
      <c r="BM16">
        <f t="shared" ref="BM16:BM44" si="14">AL16-H16</f>
        <v>100539</v>
      </c>
      <c r="BN16">
        <f t="shared" ref="BN16:BN44" si="15">AM16-I16</f>
        <v>60124</v>
      </c>
      <c r="BO16">
        <f t="shared" ref="BO16:BO44" si="16">AN16-J16</f>
        <v>22914</v>
      </c>
      <c r="BP16">
        <f t="shared" ref="BP16:BP44" si="17">AO16-K16</f>
        <v>7977</v>
      </c>
      <c r="BQ16">
        <f t="shared" ref="BQ16:BQ44" si="18">AP16-L16</f>
        <v>388724</v>
      </c>
      <c r="BR16">
        <f t="shared" ref="BR16:BR44" si="19">AQ16-M16</f>
        <v>28949</v>
      </c>
      <c r="BS16">
        <f t="shared" ref="BS16:BS44" si="20">AR16-N16</f>
        <v>68400</v>
      </c>
      <c r="BT16">
        <f t="shared" ref="BT16:BT44" si="21">AS16-O16</f>
        <v>107798</v>
      </c>
      <c r="BU16">
        <f t="shared" ref="BU16:BU44" si="22">AT16-P16</f>
        <v>100539</v>
      </c>
      <c r="BV16">
        <f t="shared" ref="BV16:BV44" si="23">AU16-Q16</f>
        <v>60124</v>
      </c>
      <c r="BW16" t="e">
        <f t="shared" ref="BW16:BW44" si="24">AV16-R16</f>
        <v>#VALUE!</v>
      </c>
      <c r="BX16" t="e">
        <f t="shared" ref="BX16:BX44" si="25">AW16-S16</f>
        <v>#VALUE!</v>
      </c>
      <c r="BY16" t="e">
        <f t="shared" ref="BY16:BY44" si="26">AX16-T16</f>
        <v>#VALUE!</v>
      </c>
      <c r="BZ16">
        <f t="shared" si="7"/>
        <v>396701</v>
      </c>
      <c r="CA16">
        <f t="shared" si="8"/>
        <v>-11.7</v>
      </c>
      <c r="CB16">
        <f t="shared" si="9"/>
        <v>0.30000000000000071</v>
      </c>
      <c r="CC16">
        <f t="shared" si="10"/>
        <v>-1.9000000000000021</v>
      </c>
      <c r="CD16">
        <f t="shared" si="11"/>
        <v>1</v>
      </c>
      <c r="CE16">
        <f t="shared" si="6"/>
        <v>7.2999999999999989</v>
      </c>
      <c r="CF16" t="e">
        <f t="shared" si="2"/>
        <v>#VALUE!</v>
      </c>
      <c r="CG16" t="e">
        <f t="shared" si="2"/>
        <v>#VALUE!</v>
      </c>
      <c r="CH16" t="e">
        <f t="shared" si="2"/>
        <v>#VALUE!</v>
      </c>
      <c r="CI16">
        <f t="shared" si="2"/>
        <v>396701</v>
      </c>
    </row>
    <row r="17" spans="1:87" x14ac:dyDescent="0.45">
      <c r="A17" t="str">
        <f t="shared" si="3"/>
        <v>ALL30_Drama</v>
      </c>
      <c r="B17" t="s">
        <v>298</v>
      </c>
      <c r="C17" t="s">
        <v>370</v>
      </c>
      <c r="D17">
        <v>2</v>
      </c>
      <c r="E17">
        <v>0</v>
      </c>
      <c r="F17">
        <v>6</v>
      </c>
      <c r="G17">
        <v>16</v>
      </c>
      <c r="H17">
        <v>13</v>
      </c>
      <c r="I17">
        <v>3</v>
      </c>
      <c r="J17">
        <v>0</v>
      </c>
      <c r="K17">
        <v>0</v>
      </c>
      <c r="L17">
        <v>38</v>
      </c>
      <c r="M17" t="s">
        <v>349</v>
      </c>
      <c r="N17">
        <v>6</v>
      </c>
      <c r="O17">
        <v>16</v>
      </c>
      <c r="P17">
        <v>13</v>
      </c>
      <c r="Q17">
        <v>3</v>
      </c>
      <c r="R17" t="s">
        <v>349</v>
      </c>
      <c r="S17" t="s">
        <v>349</v>
      </c>
      <c r="T17">
        <v>38</v>
      </c>
      <c r="U17">
        <v>38</v>
      </c>
      <c r="V17">
        <v>0</v>
      </c>
      <c r="W17">
        <v>15.8</v>
      </c>
      <c r="X17">
        <v>42.1</v>
      </c>
      <c r="Y17">
        <v>34.200000000000003</v>
      </c>
      <c r="Z17">
        <v>7.9</v>
      </c>
      <c r="AA17">
        <v>0</v>
      </c>
      <c r="AB17">
        <v>0</v>
      </c>
      <c r="AC17">
        <v>100</v>
      </c>
      <c r="AD17">
        <v>38</v>
      </c>
      <c r="AF17" s="414" t="s">
        <v>310</v>
      </c>
      <c r="AG17" s="414" t="s">
        <v>338</v>
      </c>
      <c r="AH17" s="414">
        <v>1</v>
      </c>
      <c r="AI17" s="414">
        <v>2619</v>
      </c>
      <c r="AJ17" s="414">
        <v>5783</v>
      </c>
      <c r="AK17" s="414">
        <v>6645</v>
      </c>
      <c r="AL17" s="414">
        <v>6440</v>
      </c>
      <c r="AM17" s="414">
        <v>5104</v>
      </c>
      <c r="AN17" s="414">
        <v>2464</v>
      </c>
      <c r="AO17" s="414">
        <v>864</v>
      </c>
      <c r="AP17" s="414">
        <v>29055</v>
      </c>
      <c r="AQ17" s="414">
        <v>2619</v>
      </c>
      <c r="AR17" s="414">
        <v>5783</v>
      </c>
      <c r="AS17" s="414">
        <v>6645</v>
      </c>
      <c r="AT17" s="414">
        <v>6440</v>
      </c>
      <c r="AU17" s="414">
        <v>5104</v>
      </c>
      <c r="AV17" s="414">
        <v>2464</v>
      </c>
      <c r="AW17" s="414">
        <v>864</v>
      </c>
      <c r="AX17" s="414">
        <v>29055</v>
      </c>
      <c r="AY17" s="414">
        <v>29919</v>
      </c>
      <c r="AZ17" s="414">
        <v>8.8000000000000007</v>
      </c>
      <c r="BA17" s="414">
        <v>19.3</v>
      </c>
      <c r="BB17" s="414">
        <v>22.2</v>
      </c>
      <c r="BC17" s="414">
        <v>21.5</v>
      </c>
      <c r="BD17" s="414">
        <v>17.100000000000001</v>
      </c>
      <c r="BE17" s="414">
        <v>8.1999999999999993</v>
      </c>
      <c r="BF17" s="414">
        <v>2.9</v>
      </c>
      <c r="BG17" s="414">
        <v>97.1</v>
      </c>
      <c r="BH17" s="414">
        <v>29919</v>
      </c>
      <c r="BI17">
        <f t="shared" si="4"/>
        <v>-1</v>
      </c>
      <c r="BJ17">
        <f t="shared" si="5"/>
        <v>2619</v>
      </c>
      <c r="BK17">
        <f t="shared" si="12"/>
        <v>5777</v>
      </c>
      <c r="BL17">
        <f t="shared" si="13"/>
        <v>6629</v>
      </c>
      <c r="BM17">
        <f t="shared" si="14"/>
        <v>6427</v>
      </c>
      <c r="BN17">
        <f t="shared" si="15"/>
        <v>5101</v>
      </c>
      <c r="BO17">
        <f t="shared" si="16"/>
        <v>2464</v>
      </c>
      <c r="BP17">
        <f t="shared" si="17"/>
        <v>864</v>
      </c>
      <c r="BQ17">
        <f t="shared" si="18"/>
        <v>29017</v>
      </c>
      <c r="BR17" t="e">
        <f t="shared" si="19"/>
        <v>#VALUE!</v>
      </c>
      <c r="BS17">
        <f t="shared" si="20"/>
        <v>5777</v>
      </c>
      <c r="BT17">
        <f t="shared" si="21"/>
        <v>6629</v>
      </c>
      <c r="BU17">
        <f t="shared" si="22"/>
        <v>6427</v>
      </c>
      <c r="BV17">
        <f t="shared" si="23"/>
        <v>5101</v>
      </c>
      <c r="BW17" t="e">
        <f t="shared" si="24"/>
        <v>#VALUE!</v>
      </c>
      <c r="BX17" t="e">
        <f t="shared" si="25"/>
        <v>#VALUE!</v>
      </c>
      <c r="BY17">
        <f t="shared" si="26"/>
        <v>29017</v>
      </c>
      <c r="BZ17">
        <f t="shared" si="7"/>
        <v>29881</v>
      </c>
      <c r="CA17">
        <f t="shared" si="8"/>
        <v>8.8000000000000007</v>
      </c>
      <c r="CB17">
        <f t="shared" si="9"/>
        <v>3.5</v>
      </c>
      <c r="CC17">
        <f t="shared" si="10"/>
        <v>-19.900000000000002</v>
      </c>
      <c r="CD17">
        <f t="shared" si="11"/>
        <v>-12.700000000000003</v>
      </c>
      <c r="CE17">
        <f t="shared" si="6"/>
        <v>9.2000000000000011</v>
      </c>
      <c r="CF17">
        <f t="shared" si="2"/>
        <v>8.1999999999999993</v>
      </c>
      <c r="CG17">
        <f t="shared" si="2"/>
        <v>2.9</v>
      </c>
      <c r="CH17">
        <f t="shared" si="2"/>
        <v>-2.9000000000000057</v>
      </c>
      <c r="CI17">
        <f t="shared" si="2"/>
        <v>29881</v>
      </c>
    </row>
    <row r="18" spans="1:87" x14ac:dyDescent="0.45">
      <c r="A18" t="str">
        <f t="shared" si="3"/>
        <v>ALL33_French</v>
      </c>
      <c r="B18" t="s">
        <v>298</v>
      </c>
      <c r="C18" t="s">
        <v>373</v>
      </c>
      <c r="D18">
        <v>2</v>
      </c>
      <c r="E18">
        <v>48</v>
      </c>
      <c r="F18">
        <v>109</v>
      </c>
      <c r="G18">
        <v>51</v>
      </c>
      <c r="H18">
        <v>22</v>
      </c>
      <c r="I18">
        <v>9</v>
      </c>
      <c r="J18">
        <v>4</v>
      </c>
      <c r="K18">
        <v>0</v>
      </c>
      <c r="L18">
        <v>243</v>
      </c>
      <c r="M18">
        <v>48</v>
      </c>
      <c r="N18">
        <v>109</v>
      </c>
      <c r="O18">
        <v>51</v>
      </c>
      <c r="P18">
        <v>22</v>
      </c>
      <c r="Q18">
        <v>9</v>
      </c>
      <c r="R18">
        <v>4</v>
      </c>
      <c r="S18" t="s">
        <v>349</v>
      </c>
      <c r="T18">
        <v>243</v>
      </c>
      <c r="U18">
        <v>243</v>
      </c>
      <c r="V18">
        <v>19.8</v>
      </c>
      <c r="W18">
        <v>44.9</v>
      </c>
      <c r="X18">
        <v>21</v>
      </c>
      <c r="Y18">
        <v>9.1</v>
      </c>
      <c r="Z18">
        <v>3.7</v>
      </c>
      <c r="AA18">
        <v>1.6</v>
      </c>
      <c r="AB18">
        <v>0</v>
      </c>
      <c r="AC18">
        <v>100</v>
      </c>
      <c r="AD18">
        <v>243</v>
      </c>
      <c r="AF18" s="414" t="s">
        <v>310</v>
      </c>
      <c r="AG18" s="414" t="s">
        <v>339</v>
      </c>
      <c r="AH18" s="414">
        <v>1</v>
      </c>
      <c r="AI18" s="414">
        <v>1597</v>
      </c>
      <c r="AJ18" s="414">
        <v>4879</v>
      </c>
      <c r="AK18" s="414">
        <v>5183</v>
      </c>
      <c r="AL18" s="414">
        <v>4140</v>
      </c>
      <c r="AM18" s="414">
        <v>2911</v>
      </c>
      <c r="AN18" s="414">
        <v>1430</v>
      </c>
      <c r="AO18" s="414">
        <v>533</v>
      </c>
      <c r="AP18" s="414">
        <v>20140</v>
      </c>
      <c r="AQ18" s="414">
        <v>1597</v>
      </c>
      <c r="AR18" s="414">
        <v>4879</v>
      </c>
      <c r="AS18" s="414">
        <v>5183</v>
      </c>
      <c r="AT18" s="414">
        <v>4140</v>
      </c>
      <c r="AU18" s="414">
        <v>2911</v>
      </c>
      <c r="AV18" s="414">
        <v>1430</v>
      </c>
      <c r="AW18" s="414">
        <v>533</v>
      </c>
      <c r="AX18" s="414">
        <v>20140</v>
      </c>
      <c r="AY18" s="414">
        <v>20673</v>
      </c>
      <c r="AZ18" s="414">
        <v>7.7</v>
      </c>
      <c r="BA18" s="414">
        <v>23.6</v>
      </c>
      <c r="BB18" s="414">
        <v>25.1</v>
      </c>
      <c r="BC18" s="414">
        <v>20</v>
      </c>
      <c r="BD18" s="414">
        <v>14.1</v>
      </c>
      <c r="BE18" s="414">
        <v>6.9</v>
      </c>
      <c r="BF18" s="414">
        <v>2.6</v>
      </c>
      <c r="BG18" s="414">
        <v>97.4</v>
      </c>
      <c r="BH18" s="414">
        <v>20673</v>
      </c>
      <c r="BI18">
        <f t="shared" si="4"/>
        <v>-1</v>
      </c>
      <c r="BJ18">
        <f t="shared" si="5"/>
        <v>1549</v>
      </c>
      <c r="BK18">
        <f t="shared" si="12"/>
        <v>4770</v>
      </c>
      <c r="BL18">
        <f t="shared" si="13"/>
        <v>5132</v>
      </c>
      <c r="BM18">
        <f t="shared" si="14"/>
        <v>4118</v>
      </c>
      <c r="BN18">
        <f t="shared" si="15"/>
        <v>2902</v>
      </c>
      <c r="BO18">
        <f t="shared" si="16"/>
        <v>1426</v>
      </c>
      <c r="BP18">
        <f t="shared" si="17"/>
        <v>533</v>
      </c>
      <c r="BQ18">
        <f t="shared" si="18"/>
        <v>19897</v>
      </c>
      <c r="BR18">
        <f t="shared" si="19"/>
        <v>1549</v>
      </c>
      <c r="BS18">
        <f t="shared" si="20"/>
        <v>4770</v>
      </c>
      <c r="BT18">
        <f t="shared" si="21"/>
        <v>5132</v>
      </c>
      <c r="BU18">
        <f t="shared" si="22"/>
        <v>4118</v>
      </c>
      <c r="BV18">
        <f t="shared" si="23"/>
        <v>2902</v>
      </c>
      <c r="BW18">
        <f t="shared" si="24"/>
        <v>1426</v>
      </c>
      <c r="BX18" t="e">
        <f t="shared" si="25"/>
        <v>#VALUE!</v>
      </c>
      <c r="BY18">
        <f t="shared" si="26"/>
        <v>19897</v>
      </c>
      <c r="BZ18">
        <f t="shared" si="7"/>
        <v>20430</v>
      </c>
      <c r="CA18">
        <f t="shared" si="8"/>
        <v>-12.100000000000001</v>
      </c>
      <c r="CB18">
        <f t="shared" si="9"/>
        <v>-21.299999999999997</v>
      </c>
      <c r="CC18">
        <f t="shared" si="10"/>
        <v>4.1000000000000014</v>
      </c>
      <c r="CD18">
        <f t="shared" si="11"/>
        <v>10.9</v>
      </c>
      <c r="CE18">
        <f t="shared" si="6"/>
        <v>10.399999999999999</v>
      </c>
      <c r="CF18">
        <f t="shared" si="2"/>
        <v>5.3000000000000007</v>
      </c>
      <c r="CG18">
        <f t="shared" si="2"/>
        <v>2.6</v>
      </c>
      <c r="CH18">
        <f t="shared" si="2"/>
        <v>-2.5999999999999943</v>
      </c>
      <c r="CI18">
        <f t="shared" si="2"/>
        <v>20430</v>
      </c>
    </row>
    <row r="19" spans="1:87" x14ac:dyDescent="0.45">
      <c r="A19" t="str">
        <f t="shared" si="3"/>
        <v>ALL34_German</v>
      </c>
      <c r="B19" t="s">
        <v>298</v>
      </c>
      <c r="C19" t="s">
        <v>374</v>
      </c>
      <c r="D19">
        <v>2</v>
      </c>
      <c r="E19">
        <v>53</v>
      </c>
      <c r="F19">
        <v>93</v>
      </c>
      <c r="G19">
        <v>26</v>
      </c>
      <c r="H19">
        <v>15</v>
      </c>
      <c r="I19">
        <v>2</v>
      </c>
      <c r="J19">
        <v>1</v>
      </c>
      <c r="K19">
        <v>1</v>
      </c>
      <c r="L19">
        <v>190</v>
      </c>
      <c r="M19">
        <v>53</v>
      </c>
      <c r="N19">
        <v>93</v>
      </c>
      <c r="O19">
        <v>26</v>
      </c>
      <c r="P19">
        <v>15</v>
      </c>
      <c r="Q19" t="s">
        <v>345</v>
      </c>
      <c r="R19" t="s">
        <v>345</v>
      </c>
      <c r="S19" t="s">
        <v>345</v>
      </c>
      <c r="T19" t="s">
        <v>345</v>
      </c>
      <c r="U19">
        <v>191</v>
      </c>
      <c r="V19">
        <v>27.7</v>
      </c>
      <c r="W19">
        <v>48.7</v>
      </c>
      <c r="X19">
        <v>13.6</v>
      </c>
      <c r="Y19">
        <v>7.9</v>
      </c>
      <c r="Z19" t="s">
        <v>345</v>
      </c>
      <c r="AA19" t="s">
        <v>345</v>
      </c>
      <c r="AB19" t="s">
        <v>345</v>
      </c>
      <c r="AC19" t="s">
        <v>345</v>
      </c>
      <c r="AD19">
        <v>191</v>
      </c>
      <c r="AF19" s="414" t="s">
        <v>310</v>
      </c>
      <c r="AG19" s="414" t="s">
        <v>340</v>
      </c>
      <c r="AH19" s="414">
        <v>1</v>
      </c>
      <c r="AI19" s="414">
        <v>596</v>
      </c>
      <c r="AJ19" s="414">
        <v>1338</v>
      </c>
      <c r="AK19" s="414">
        <v>1263</v>
      </c>
      <c r="AL19" s="414">
        <v>1134</v>
      </c>
      <c r="AM19" s="414">
        <v>944</v>
      </c>
      <c r="AN19" s="414">
        <v>529</v>
      </c>
      <c r="AO19" s="414">
        <v>238</v>
      </c>
      <c r="AP19" s="414">
        <v>5804</v>
      </c>
      <c r="AQ19" s="414">
        <v>596</v>
      </c>
      <c r="AR19" s="414">
        <v>1338</v>
      </c>
      <c r="AS19" s="414">
        <v>1263</v>
      </c>
      <c r="AT19" s="414">
        <v>1134</v>
      </c>
      <c r="AU19" s="414">
        <v>944</v>
      </c>
      <c r="AV19" s="414">
        <v>529</v>
      </c>
      <c r="AW19" s="414">
        <v>238</v>
      </c>
      <c r="AX19" s="414">
        <v>5804</v>
      </c>
      <c r="AY19" s="414">
        <v>6042</v>
      </c>
      <c r="AZ19" s="414">
        <v>9.9</v>
      </c>
      <c r="BA19" s="414">
        <v>22.1</v>
      </c>
      <c r="BB19" s="414">
        <v>20.9</v>
      </c>
      <c r="BC19" s="414">
        <v>18.8</v>
      </c>
      <c r="BD19" s="414">
        <v>15.6</v>
      </c>
      <c r="BE19" s="414">
        <v>8.8000000000000007</v>
      </c>
      <c r="BF19" s="414">
        <v>3.9</v>
      </c>
      <c r="BG19" s="414">
        <v>96.1</v>
      </c>
      <c r="BH19" s="414">
        <v>6042</v>
      </c>
      <c r="BI19">
        <f t="shared" si="4"/>
        <v>-1</v>
      </c>
      <c r="BJ19">
        <f t="shared" si="5"/>
        <v>543</v>
      </c>
      <c r="BK19">
        <f t="shared" si="12"/>
        <v>1245</v>
      </c>
      <c r="BL19">
        <f t="shared" si="13"/>
        <v>1237</v>
      </c>
      <c r="BM19">
        <f t="shared" si="14"/>
        <v>1119</v>
      </c>
      <c r="BN19">
        <f t="shared" si="15"/>
        <v>942</v>
      </c>
      <c r="BO19">
        <f t="shared" si="16"/>
        <v>528</v>
      </c>
      <c r="BP19">
        <f t="shared" si="17"/>
        <v>237</v>
      </c>
      <c r="BQ19">
        <f t="shared" si="18"/>
        <v>5614</v>
      </c>
      <c r="BR19">
        <f t="shared" si="19"/>
        <v>543</v>
      </c>
      <c r="BS19">
        <f t="shared" si="20"/>
        <v>1245</v>
      </c>
      <c r="BT19">
        <f t="shared" si="21"/>
        <v>1237</v>
      </c>
      <c r="BU19">
        <f t="shared" si="22"/>
        <v>1119</v>
      </c>
      <c r="BV19" t="e">
        <f t="shared" si="23"/>
        <v>#VALUE!</v>
      </c>
      <c r="BW19" t="e">
        <f t="shared" si="24"/>
        <v>#VALUE!</v>
      </c>
      <c r="BX19" t="e">
        <f t="shared" si="25"/>
        <v>#VALUE!</v>
      </c>
      <c r="BY19" t="e">
        <f t="shared" si="26"/>
        <v>#VALUE!</v>
      </c>
      <c r="BZ19">
        <f t="shared" si="7"/>
        <v>5851</v>
      </c>
      <c r="CA19">
        <f t="shared" si="8"/>
        <v>-17.799999999999997</v>
      </c>
      <c r="CB19">
        <f t="shared" si="9"/>
        <v>-26.6</v>
      </c>
      <c r="CC19">
        <f t="shared" si="10"/>
        <v>7.2999999999999989</v>
      </c>
      <c r="CD19">
        <f t="shared" si="11"/>
        <v>10.9</v>
      </c>
      <c r="CE19" t="e">
        <f t="shared" si="6"/>
        <v>#VALUE!</v>
      </c>
      <c r="CF19" t="e">
        <f t="shared" ref="CF19:CF44" si="27">BE19-AA19</f>
        <v>#VALUE!</v>
      </c>
      <c r="CG19" t="e">
        <f t="shared" ref="CG19:CG44" si="28">BF19-AB19</f>
        <v>#VALUE!</v>
      </c>
      <c r="CH19" t="e">
        <f t="shared" ref="CH19:CH44" si="29">BG19-AC19</f>
        <v>#VALUE!</v>
      </c>
      <c r="CI19">
        <f t="shared" ref="CI19:CI44" si="30">BH19-AD19</f>
        <v>5851</v>
      </c>
    </row>
    <row r="20" spans="1:87" x14ac:dyDescent="0.45">
      <c r="A20" t="str">
        <f t="shared" si="3"/>
        <v>ALL35_Spanish</v>
      </c>
      <c r="B20" t="s">
        <v>298</v>
      </c>
      <c r="C20" t="s">
        <v>375</v>
      </c>
      <c r="D20">
        <v>2</v>
      </c>
      <c r="E20">
        <v>42</v>
      </c>
      <c r="F20">
        <v>105</v>
      </c>
      <c r="G20">
        <v>61</v>
      </c>
      <c r="H20">
        <v>26</v>
      </c>
      <c r="I20">
        <v>9</v>
      </c>
      <c r="J20">
        <v>4</v>
      </c>
      <c r="K20">
        <v>7</v>
      </c>
      <c r="L20">
        <v>247</v>
      </c>
      <c r="M20">
        <v>42</v>
      </c>
      <c r="N20">
        <v>105</v>
      </c>
      <c r="O20">
        <v>61</v>
      </c>
      <c r="P20">
        <v>26</v>
      </c>
      <c r="Q20">
        <v>9</v>
      </c>
      <c r="R20">
        <v>4</v>
      </c>
      <c r="S20">
        <v>7</v>
      </c>
      <c r="T20">
        <v>247</v>
      </c>
      <c r="U20">
        <v>254</v>
      </c>
      <c r="V20">
        <v>16.5</v>
      </c>
      <c r="W20">
        <v>41.3</v>
      </c>
      <c r="X20">
        <v>24</v>
      </c>
      <c r="Y20">
        <v>10.199999999999999</v>
      </c>
      <c r="Z20">
        <v>3.5</v>
      </c>
      <c r="AA20">
        <v>1.6</v>
      </c>
      <c r="AB20">
        <v>2.8</v>
      </c>
      <c r="AC20">
        <v>97.2</v>
      </c>
      <c r="AD20">
        <v>254</v>
      </c>
      <c r="AF20" s="414" t="s">
        <v>310</v>
      </c>
      <c r="AG20" s="414" t="s">
        <v>352</v>
      </c>
      <c r="AH20" s="414">
        <v>1</v>
      </c>
      <c r="AI20" s="414">
        <v>2674</v>
      </c>
      <c r="AJ20" s="414">
        <v>4774</v>
      </c>
      <c r="AK20" s="414">
        <v>8628</v>
      </c>
      <c r="AL20" s="414">
        <v>8131</v>
      </c>
      <c r="AM20" s="414">
        <v>4372</v>
      </c>
      <c r="AN20" s="414">
        <v>1003</v>
      </c>
      <c r="AO20" s="414">
        <v>161</v>
      </c>
      <c r="AP20" s="414">
        <v>29582</v>
      </c>
      <c r="AQ20" s="414">
        <v>2674</v>
      </c>
      <c r="AR20" s="414">
        <v>4774</v>
      </c>
      <c r="AS20" s="414">
        <v>8628</v>
      </c>
      <c r="AT20" s="414">
        <v>8131</v>
      </c>
      <c r="AU20" s="414">
        <v>4372</v>
      </c>
      <c r="AV20" s="414">
        <v>1003</v>
      </c>
      <c r="AW20" s="414">
        <v>161</v>
      </c>
      <c r="AX20" s="414">
        <v>29582</v>
      </c>
      <c r="AY20" s="414">
        <v>29743</v>
      </c>
      <c r="AZ20" s="414">
        <v>9</v>
      </c>
      <c r="BA20" s="414">
        <v>16.100000000000001</v>
      </c>
      <c r="BB20" s="414">
        <v>29</v>
      </c>
      <c r="BC20" s="414">
        <v>27.3</v>
      </c>
      <c r="BD20" s="414">
        <v>14.7</v>
      </c>
      <c r="BE20" s="414">
        <v>3.4</v>
      </c>
      <c r="BF20" s="414">
        <v>0.5</v>
      </c>
      <c r="BG20" s="414">
        <v>99.5</v>
      </c>
      <c r="BH20" s="414">
        <v>29743</v>
      </c>
      <c r="BI20">
        <f t="shared" si="4"/>
        <v>-1</v>
      </c>
      <c r="BJ20">
        <f t="shared" si="5"/>
        <v>2632</v>
      </c>
      <c r="BK20">
        <f t="shared" si="12"/>
        <v>4669</v>
      </c>
      <c r="BL20">
        <f t="shared" si="13"/>
        <v>8567</v>
      </c>
      <c r="BM20">
        <f t="shared" si="14"/>
        <v>8105</v>
      </c>
      <c r="BN20">
        <f t="shared" si="15"/>
        <v>4363</v>
      </c>
      <c r="BO20">
        <f t="shared" si="16"/>
        <v>999</v>
      </c>
      <c r="BP20">
        <f t="shared" si="17"/>
        <v>154</v>
      </c>
      <c r="BQ20">
        <f t="shared" si="18"/>
        <v>29335</v>
      </c>
      <c r="BR20">
        <f t="shared" si="19"/>
        <v>2632</v>
      </c>
      <c r="BS20">
        <f t="shared" si="20"/>
        <v>4669</v>
      </c>
      <c r="BT20">
        <f t="shared" si="21"/>
        <v>8567</v>
      </c>
      <c r="BU20">
        <f t="shared" si="22"/>
        <v>8105</v>
      </c>
      <c r="BV20">
        <f t="shared" si="23"/>
        <v>4363</v>
      </c>
      <c r="BW20">
        <f t="shared" si="24"/>
        <v>999</v>
      </c>
      <c r="BX20">
        <f t="shared" si="25"/>
        <v>154</v>
      </c>
      <c r="BY20">
        <f t="shared" si="26"/>
        <v>29335</v>
      </c>
      <c r="BZ20">
        <f t="shared" si="7"/>
        <v>29489</v>
      </c>
      <c r="CA20">
        <f t="shared" si="8"/>
        <v>-7.5</v>
      </c>
      <c r="CB20">
        <f t="shared" si="9"/>
        <v>-25.199999999999996</v>
      </c>
      <c r="CC20">
        <f t="shared" si="10"/>
        <v>5</v>
      </c>
      <c r="CD20">
        <f t="shared" si="11"/>
        <v>17.100000000000001</v>
      </c>
      <c r="CE20">
        <f t="shared" si="6"/>
        <v>11.2</v>
      </c>
      <c r="CF20">
        <f t="shared" si="27"/>
        <v>1.7999999999999998</v>
      </c>
      <c r="CG20">
        <f t="shared" si="28"/>
        <v>-2.2999999999999998</v>
      </c>
      <c r="CH20">
        <f t="shared" si="29"/>
        <v>2.2999999999999972</v>
      </c>
      <c r="CI20">
        <f t="shared" si="30"/>
        <v>29489</v>
      </c>
    </row>
    <row r="21" spans="1:87" x14ac:dyDescent="0.45">
      <c r="A21" t="str">
        <f t="shared" si="3"/>
        <v>ALL41_1_Latin</v>
      </c>
      <c r="B21" t="s">
        <v>298</v>
      </c>
      <c r="C21" t="s">
        <v>383</v>
      </c>
      <c r="D21">
        <v>2</v>
      </c>
      <c r="E21">
        <v>3</v>
      </c>
      <c r="F21">
        <v>4</v>
      </c>
      <c r="G21">
        <v>2</v>
      </c>
      <c r="H21">
        <v>0</v>
      </c>
      <c r="I21">
        <v>0</v>
      </c>
      <c r="J21">
        <v>0</v>
      </c>
      <c r="K21">
        <v>0</v>
      </c>
      <c r="L21">
        <v>9</v>
      </c>
      <c r="M21" t="s">
        <v>345</v>
      </c>
      <c r="N21">
        <v>4</v>
      </c>
      <c r="O21" t="s">
        <v>345</v>
      </c>
      <c r="P21" t="s">
        <v>349</v>
      </c>
      <c r="Q21" t="s">
        <v>349</v>
      </c>
      <c r="R21" t="s">
        <v>349</v>
      </c>
      <c r="S21" t="s">
        <v>349</v>
      </c>
      <c r="T21">
        <v>9</v>
      </c>
      <c r="U21">
        <v>9</v>
      </c>
      <c r="V21" t="s">
        <v>345</v>
      </c>
      <c r="W21">
        <v>44.4</v>
      </c>
      <c r="X21" t="s">
        <v>345</v>
      </c>
      <c r="Y21">
        <v>0</v>
      </c>
      <c r="Z21">
        <v>0</v>
      </c>
      <c r="AA21">
        <v>0</v>
      </c>
      <c r="AB21">
        <v>0</v>
      </c>
      <c r="AC21">
        <v>100</v>
      </c>
      <c r="AD21">
        <v>9</v>
      </c>
      <c r="AF21" s="414" t="s">
        <v>310</v>
      </c>
      <c r="AG21" s="414" t="s">
        <v>353</v>
      </c>
      <c r="AH21" s="414">
        <v>1</v>
      </c>
      <c r="AI21" s="414">
        <v>192</v>
      </c>
      <c r="AJ21" s="414">
        <v>1205</v>
      </c>
      <c r="AK21" s="414">
        <v>3549</v>
      </c>
      <c r="AL21" s="414">
        <v>4459</v>
      </c>
      <c r="AM21" s="414">
        <v>2247</v>
      </c>
      <c r="AN21" s="414">
        <v>461</v>
      </c>
      <c r="AO21" s="414">
        <v>83</v>
      </c>
      <c r="AP21" s="414">
        <v>12113</v>
      </c>
      <c r="AQ21" s="414">
        <v>192</v>
      </c>
      <c r="AR21" s="414">
        <v>1205</v>
      </c>
      <c r="AS21" s="414">
        <v>3549</v>
      </c>
      <c r="AT21" s="414">
        <v>4459</v>
      </c>
      <c r="AU21" s="414">
        <v>2247</v>
      </c>
      <c r="AV21" s="414">
        <v>461</v>
      </c>
      <c r="AW21" s="414">
        <v>83</v>
      </c>
      <c r="AX21" s="414">
        <v>12113</v>
      </c>
      <c r="AY21" s="414">
        <v>12196</v>
      </c>
      <c r="AZ21" s="414">
        <v>1.6</v>
      </c>
      <c r="BA21" s="414">
        <v>9.9</v>
      </c>
      <c r="BB21" s="414">
        <v>29.1</v>
      </c>
      <c r="BC21" s="414">
        <v>36.6</v>
      </c>
      <c r="BD21" s="414">
        <v>18.399999999999999</v>
      </c>
      <c r="BE21" s="414">
        <v>3.8</v>
      </c>
      <c r="BF21" s="414">
        <v>0.7</v>
      </c>
      <c r="BG21" s="414">
        <v>99.3</v>
      </c>
      <c r="BH21" s="414">
        <v>12196</v>
      </c>
      <c r="BI21">
        <f t="shared" si="4"/>
        <v>-1</v>
      </c>
      <c r="BJ21">
        <f t="shared" si="5"/>
        <v>189</v>
      </c>
      <c r="BK21">
        <f t="shared" si="12"/>
        <v>1201</v>
      </c>
      <c r="BL21">
        <f t="shared" si="13"/>
        <v>3547</v>
      </c>
      <c r="BM21">
        <f t="shared" si="14"/>
        <v>4459</v>
      </c>
      <c r="BN21">
        <f t="shared" si="15"/>
        <v>2247</v>
      </c>
      <c r="BO21">
        <f t="shared" si="16"/>
        <v>461</v>
      </c>
      <c r="BP21">
        <f t="shared" si="17"/>
        <v>83</v>
      </c>
      <c r="BQ21">
        <f t="shared" si="18"/>
        <v>12104</v>
      </c>
      <c r="BR21" t="e">
        <f t="shared" si="19"/>
        <v>#VALUE!</v>
      </c>
      <c r="BS21">
        <f t="shared" si="20"/>
        <v>1201</v>
      </c>
      <c r="BT21" t="e">
        <f t="shared" si="21"/>
        <v>#VALUE!</v>
      </c>
      <c r="BU21" t="e">
        <f t="shared" si="22"/>
        <v>#VALUE!</v>
      </c>
      <c r="BV21" t="e">
        <f t="shared" si="23"/>
        <v>#VALUE!</v>
      </c>
      <c r="BW21" t="e">
        <f t="shared" si="24"/>
        <v>#VALUE!</v>
      </c>
      <c r="BX21" t="e">
        <f t="shared" si="25"/>
        <v>#VALUE!</v>
      </c>
      <c r="BY21">
        <f t="shared" si="26"/>
        <v>12104</v>
      </c>
      <c r="BZ21">
        <f t="shared" si="7"/>
        <v>12187</v>
      </c>
      <c r="CA21" t="e">
        <f t="shared" si="8"/>
        <v>#VALUE!</v>
      </c>
      <c r="CB21">
        <f t="shared" si="9"/>
        <v>-34.5</v>
      </c>
      <c r="CC21" t="e">
        <f t="shared" si="10"/>
        <v>#VALUE!</v>
      </c>
      <c r="CD21">
        <f t="shared" si="11"/>
        <v>36.6</v>
      </c>
      <c r="CE21">
        <f t="shared" si="6"/>
        <v>18.399999999999999</v>
      </c>
      <c r="CF21">
        <f t="shared" si="27"/>
        <v>3.8</v>
      </c>
      <c r="CG21">
        <f t="shared" si="28"/>
        <v>0.7</v>
      </c>
      <c r="CH21">
        <f t="shared" si="29"/>
        <v>-0.70000000000000284</v>
      </c>
      <c r="CI21">
        <f t="shared" si="30"/>
        <v>12187</v>
      </c>
    </row>
    <row r="22" spans="1:87" x14ac:dyDescent="0.45">
      <c r="A22" t="str">
        <f t="shared" si="3"/>
        <v>ALL41_2_Greek</v>
      </c>
      <c r="B22" t="s">
        <v>298</v>
      </c>
      <c r="C22" t="s">
        <v>384</v>
      </c>
      <c r="D22">
        <v>2</v>
      </c>
      <c r="E22">
        <v>0</v>
      </c>
      <c r="F22">
        <v>4</v>
      </c>
      <c r="G22">
        <v>0</v>
      </c>
      <c r="H22">
        <v>0</v>
      </c>
      <c r="I22">
        <v>0</v>
      </c>
      <c r="J22">
        <v>0</v>
      </c>
      <c r="K22">
        <v>0</v>
      </c>
      <c r="L22">
        <v>4</v>
      </c>
      <c r="M22" t="s">
        <v>349</v>
      </c>
      <c r="N22">
        <v>4</v>
      </c>
      <c r="O22" t="s">
        <v>349</v>
      </c>
      <c r="P22" t="s">
        <v>349</v>
      </c>
      <c r="Q22" t="s">
        <v>349</v>
      </c>
      <c r="R22" t="s">
        <v>349</v>
      </c>
      <c r="S22" t="s">
        <v>349</v>
      </c>
      <c r="T22">
        <v>4</v>
      </c>
      <c r="U22">
        <v>4</v>
      </c>
      <c r="V22">
        <v>0</v>
      </c>
      <c r="W22">
        <v>100</v>
      </c>
      <c r="X22">
        <v>0</v>
      </c>
      <c r="Y22">
        <v>0</v>
      </c>
      <c r="Z22">
        <v>0</v>
      </c>
      <c r="AA22">
        <v>0</v>
      </c>
      <c r="AB22">
        <v>0</v>
      </c>
      <c r="AC22">
        <v>100</v>
      </c>
      <c r="AD22">
        <v>4</v>
      </c>
      <c r="AF22" s="414" t="s">
        <v>310</v>
      </c>
      <c r="AG22" s="414" t="s">
        <v>354</v>
      </c>
      <c r="AH22" s="414">
        <v>1</v>
      </c>
      <c r="AI22" s="414">
        <v>185</v>
      </c>
      <c r="AJ22" s="414">
        <v>645</v>
      </c>
      <c r="AK22" s="414">
        <v>1958</v>
      </c>
      <c r="AL22" s="414">
        <v>2384</v>
      </c>
      <c r="AM22" s="414">
        <v>1302</v>
      </c>
      <c r="AN22" s="414">
        <v>262</v>
      </c>
      <c r="AO22" s="414">
        <v>44</v>
      </c>
      <c r="AP22" s="414">
        <v>6736</v>
      </c>
      <c r="AQ22" s="414">
        <v>185</v>
      </c>
      <c r="AR22" s="414">
        <v>645</v>
      </c>
      <c r="AS22" s="414">
        <v>1958</v>
      </c>
      <c r="AT22" s="414">
        <v>2384</v>
      </c>
      <c r="AU22" s="414">
        <v>1302</v>
      </c>
      <c r="AV22" s="414">
        <v>262</v>
      </c>
      <c r="AW22" s="414">
        <v>44</v>
      </c>
      <c r="AX22" s="414">
        <v>6736</v>
      </c>
      <c r="AY22" s="414">
        <v>6780</v>
      </c>
      <c r="AZ22" s="414">
        <v>2.7</v>
      </c>
      <c r="BA22" s="414">
        <v>9.5</v>
      </c>
      <c r="BB22" s="414">
        <v>28.9</v>
      </c>
      <c r="BC22" s="414">
        <v>35.200000000000003</v>
      </c>
      <c r="BD22" s="414">
        <v>19.2</v>
      </c>
      <c r="BE22" s="414">
        <v>3.9</v>
      </c>
      <c r="BF22" s="414">
        <v>0.6</v>
      </c>
      <c r="BG22" s="414">
        <v>99.4</v>
      </c>
      <c r="BH22" s="414">
        <v>6780</v>
      </c>
      <c r="BI22">
        <f t="shared" si="4"/>
        <v>-1</v>
      </c>
      <c r="BJ22">
        <f t="shared" si="5"/>
        <v>185</v>
      </c>
      <c r="BK22">
        <f t="shared" si="12"/>
        <v>641</v>
      </c>
      <c r="BL22">
        <f t="shared" si="13"/>
        <v>1958</v>
      </c>
      <c r="BM22">
        <f t="shared" si="14"/>
        <v>2384</v>
      </c>
      <c r="BN22">
        <f t="shared" si="15"/>
        <v>1302</v>
      </c>
      <c r="BO22">
        <f t="shared" si="16"/>
        <v>262</v>
      </c>
      <c r="BP22">
        <f t="shared" si="17"/>
        <v>44</v>
      </c>
      <c r="BQ22">
        <f t="shared" si="18"/>
        <v>6732</v>
      </c>
      <c r="BR22" t="e">
        <f t="shared" si="19"/>
        <v>#VALUE!</v>
      </c>
      <c r="BS22">
        <f t="shared" si="20"/>
        <v>641</v>
      </c>
      <c r="BT22" t="e">
        <f t="shared" si="21"/>
        <v>#VALUE!</v>
      </c>
      <c r="BU22" t="e">
        <f t="shared" si="22"/>
        <v>#VALUE!</v>
      </c>
      <c r="BV22" t="e">
        <f t="shared" si="23"/>
        <v>#VALUE!</v>
      </c>
      <c r="BW22" t="e">
        <f t="shared" si="24"/>
        <v>#VALUE!</v>
      </c>
      <c r="BX22" t="e">
        <f t="shared" si="25"/>
        <v>#VALUE!</v>
      </c>
      <c r="BY22">
        <f t="shared" si="26"/>
        <v>6732</v>
      </c>
      <c r="BZ22">
        <f t="shared" si="7"/>
        <v>6776</v>
      </c>
      <c r="CA22">
        <f t="shared" si="8"/>
        <v>2.7</v>
      </c>
      <c r="CB22">
        <f t="shared" si="9"/>
        <v>-90.5</v>
      </c>
      <c r="CC22">
        <f t="shared" si="10"/>
        <v>28.9</v>
      </c>
      <c r="CD22">
        <f t="shared" si="11"/>
        <v>35.200000000000003</v>
      </c>
      <c r="CE22">
        <f t="shared" si="6"/>
        <v>19.2</v>
      </c>
      <c r="CF22">
        <f t="shared" si="27"/>
        <v>3.9</v>
      </c>
      <c r="CG22">
        <f t="shared" si="28"/>
        <v>0.6</v>
      </c>
      <c r="CH22">
        <f t="shared" si="29"/>
        <v>-0.59999999999999432</v>
      </c>
      <c r="CI22">
        <f t="shared" si="30"/>
        <v>6776</v>
      </c>
    </row>
    <row r="23" spans="1:87" x14ac:dyDescent="0.45">
      <c r="A23" t="str">
        <f t="shared" si="3"/>
        <v>ALL45_Religious_Studies</v>
      </c>
      <c r="B23" t="s">
        <v>298</v>
      </c>
      <c r="C23" t="s">
        <v>387</v>
      </c>
      <c r="D23">
        <v>2</v>
      </c>
      <c r="E23">
        <v>13</v>
      </c>
      <c r="F23">
        <v>29</v>
      </c>
      <c r="G23">
        <v>23</v>
      </c>
      <c r="H23">
        <v>16</v>
      </c>
      <c r="I23">
        <v>6</v>
      </c>
      <c r="J23">
        <v>2</v>
      </c>
      <c r="K23">
        <v>0</v>
      </c>
      <c r="L23">
        <v>89</v>
      </c>
      <c r="M23">
        <v>13</v>
      </c>
      <c r="N23">
        <v>29</v>
      </c>
      <c r="O23">
        <v>23</v>
      </c>
      <c r="P23">
        <v>16</v>
      </c>
      <c r="Q23" t="s">
        <v>345</v>
      </c>
      <c r="R23" t="s">
        <v>345</v>
      </c>
      <c r="S23" t="s">
        <v>349</v>
      </c>
      <c r="T23">
        <v>89</v>
      </c>
      <c r="U23">
        <v>89</v>
      </c>
      <c r="V23">
        <v>14.6</v>
      </c>
      <c r="W23">
        <v>32.6</v>
      </c>
      <c r="X23">
        <v>25.8</v>
      </c>
      <c r="Y23">
        <v>18</v>
      </c>
      <c r="Z23" t="s">
        <v>345</v>
      </c>
      <c r="AA23" t="s">
        <v>345</v>
      </c>
      <c r="AB23">
        <v>0</v>
      </c>
      <c r="AC23">
        <v>100</v>
      </c>
      <c r="AD23">
        <v>89</v>
      </c>
      <c r="AF23" s="414" t="s">
        <v>310</v>
      </c>
      <c r="AG23" s="414" t="s">
        <v>356</v>
      </c>
      <c r="AH23" s="414">
        <v>1</v>
      </c>
      <c r="AI23" s="414">
        <v>13</v>
      </c>
      <c r="AJ23" s="414">
        <v>77</v>
      </c>
      <c r="AK23" s="414">
        <v>136</v>
      </c>
      <c r="AL23" s="414">
        <v>167</v>
      </c>
      <c r="AM23" s="414">
        <v>144</v>
      </c>
      <c r="AN23" s="414">
        <v>73</v>
      </c>
      <c r="AO23" s="414">
        <v>25</v>
      </c>
      <c r="AP23" s="414">
        <v>610</v>
      </c>
      <c r="AQ23" s="414">
        <v>13</v>
      </c>
      <c r="AR23" s="414">
        <v>77</v>
      </c>
      <c r="AS23" s="414">
        <v>136</v>
      </c>
      <c r="AT23" s="414">
        <v>167</v>
      </c>
      <c r="AU23" s="414">
        <v>144</v>
      </c>
      <c r="AV23" s="414">
        <v>73</v>
      </c>
      <c r="AW23" s="414">
        <v>25</v>
      </c>
      <c r="AX23" s="414">
        <v>610</v>
      </c>
      <c r="AY23" s="414">
        <v>635</v>
      </c>
      <c r="AZ23" s="414">
        <v>2</v>
      </c>
      <c r="BA23" s="414">
        <v>12.1</v>
      </c>
      <c r="BB23" s="414">
        <v>21.4</v>
      </c>
      <c r="BC23" s="414">
        <v>26.3</v>
      </c>
      <c r="BD23" s="414">
        <v>22.7</v>
      </c>
      <c r="BE23" s="414">
        <v>11.5</v>
      </c>
      <c r="BF23" s="414">
        <v>3.9</v>
      </c>
      <c r="BG23" s="414">
        <v>96.1</v>
      </c>
      <c r="BH23" s="414">
        <v>635</v>
      </c>
      <c r="BI23">
        <f t="shared" si="4"/>
        <v>-1</v>
      </c>
      <c r="BJ23">
        <f t="shared" si="5"/>
        <v>0</v>
      </c>
      <c r="BK23">
        <f t="shared" si="12"/>
        <v>48</v>
      </c>
      <c r="BL23">
        <f t="shared" si="13"/>
        <v>113</v>
      </c>
      <c r="BM23">
        <f t="shared" si="14"/>
        <v>151</v>
      </c>
      <c r="BN23">
        <f t="shared" si="15"/>
        <v>138</v>
      </c>
      <c r="BO23">
        <f t="shared" si="16"/>
        <v>71</v>
      </c>
      <c r="BP23">
        <f t="shared" si="17"/>
        <v>25</v>
      </c>
      <c r="BQ23">
        <f t="shared" si="18"/>
        <v>521</v>
      </c>
      <c r="BR23">
        <f t="shared" si="19"/>
        <v>0</v>
      </c>
      <c r="BS23">
        <f t="shared" si="20"/>
        <v>48</v>
      </c>
      <c r="BT23">
        <f t="shared" si="21"/>
        <v>113</v>
      </c>
      <c r="BU23">
        <f t="shared" si="22"/>
        <v>151</v>
      </c>
      <c r="BV23" t="e">
        <f t="shared" si="23"/>
        <v>#VALUE!</v>
      </c>
      <c r="BW23" t="e">
        <f t="shared" si="24"/>
        <v>#VALUE!</v>
      </c>
      <c r="BX23" t="e">
        <f t="shared" si="25"/>
        <v>#VALUE!</v>
      </c>
      <c r="BY23">
        <f t="shared" si="26"/>
        <v>521</v>
      </c>
      <c r="BZ23">
        <f t="shared" si="7"/>
        <v>546</v>
      </c>
      <c r="CA23">
        <f t="shared" si="8"/>
        <v>-12.6</v>
      </c>
      <c r="CB23">
        <f t="shared" si="9"/>
        <v>-20.5</v>
      </c>
      <c r="CC23">
        <f t="shared" si="10"/>
        <v>-4.4000000000000021</v>
      </c>
      <c r="CD23">
        <f t="shared" si="11"/>
        <v>8.3000000000000007</v>
      </c>
      <c r="CE23" t="e">
        <f t="shared" si="6"/>
        <v>#VALUE!</v>
      </c>
      <c r="CF23" t="e">
        <f t="shared" si="27"/>
        <v>#VALUE!</v>
      </c>
      <c r="CG23">
        <f t="shared" si="28"/>
        <v>3.9</v>
      </c>
      <c r="CH23">
        <f t="shared" si="29"/>
        <v>-3.9000000000000057</v>
      </c>
      <c r="CI23">
        <f t="shared" si="30"/>
        <v>546</v>
      </c>
    </row>
    <row r="24" spans="1:87" x14ac:dyDescent="0.45">
      <c r="A24" t="str">
        <f t="shared" si="3"/>
        <v>ALL46_Music</v>
      </c>
      <c r="B24" t="s">
        <v>298</v>
      </c>
      <c r="C24" t="s">
        <v>388</v>
      </c>
      <c r="D24">
        <v>2</v>
      </c>
      <c r="E24">
        <v>14</v>
      </c>
      <c r="F24">
        <v>15</v>
      </c>
      <c r="G24">
        <v>12</v>
      </c>
      <c r="H24">
        <v>6</v>
      </c>
      <c r="I24">
        <v>2</v>
      </c>
      <c r="J24">
        <v>0</v>
      </c>
      <c r="K24">
        <v>0</v>
      </c>
      <c r="L24">
        <v>49</v>
      </c>
      <c r="M24">
        <v>14</v>
      </c>
      <c r="N24">
        <v>15</v>
      </c>
      <c r="O24">
        <v>12</v>
      </c>
      <c r="P24" t="s">
        <v>345</v>
      </c>
      <c r="Q24" t="s">
        <v>345</v>
      </c>
      <c r="R24" t="s">
        <v>349</v>
      </c>
      <c r="S24" t="s">
        <v>349</v>
      </c>
      <c r="T24">
        <v>49</v>
      </c>
      <c r="U24">
        <v>49</v>
      </c>
      <c r="V24">
        <v>28.6</v>
      </c>
      <c r="W24">
        <v>30.6</v>
      </c>
      <c r="X24">
        <v>24.5</v>
      </c>
      <c r="Y24" t="s">
        <v>345</v>
      </c>
      <c r="Z24" t="s">
        <v>345</v>
      </c>
      <c r="AA24">
        <v>0</v>
      </c>
      <c r="AB24">
        <v>0</v>
      </c>
      <c r="AC24">
        <v>100</v>
      </c>
      <c r="AD24">
        <v>49</v>
      </c>
      <c r="AF24" s="414" t="s">
        <v>310</v>
      </c>
      <c r="AG24" s="414" t="s">
        <v>360</v>
      </c>
      <c r="AH24" s="414">
        <v>1</v>
      </c>
      <c r="AI24" s="414">
        <v>384</v>
      </c>
      <c r="AJ24" s="414">
        <v>1186</v>
      </c>
      <c r="AK24" s="414">
        <v>2790</v>
      </c>
      <c r="AL24" s="414">
        <v>2836</v>
      </c>
      <c r="AM24" s="414">
        <v>1724</v>
      </c>
      <c r="AN24" s="414">
        <v>593</v>
      </c>
      <c r="AO24" s="414">
        <v>146</v>
      </c>
      <c r="AP24" s="414">
        <v>9513</v>
      </c>
      <c r="AQ24" s="414">
        <v>384</v>
      </c>
      <c r="AR24" s="414">
        <v>1186</v>
      </c>
      <c r="AS24" s="414">
        <v>2790</v>
      </c>
      <c r="AT24" s="414">
        <v>2836</v>
      </c>
      <c r="AU24" s="414">
        <v>1724</v>
      </c>
      <c r="AV24" s="414">
        <v>593</v>
      </c>
      <c r="AW24" s="414">
        <v>146</v>
      </c>
      <c r="AX24" s="414">
        <v>9513</v>
      </c>
      <c r="AY24" s="414">
        <v>9659</v>
      </c>
      <c r="AZ24" s="414">
        <v>4</v>
      </c>
      <c r="BA24" s="414">
        <v>12.3</v>
      </c>
      <c r="BB24" s="414">
        <v>28.9</v>
      </c>
      <c r="BC24" s="414">
        <v>29.4</v>
      </c>
      <c r="BD24" s="414">
        <v>17.8</v>
      </c>
      <c r="BE24" s="414">
        <v>6.1</v>
      </c>
      <c r="BF24" s="414">
        <v>1.5</v>
      </c>
      <c r="BG24" s="414">
        <v>98.5</v>
      </c>
      <c r="BH24" s="414">
        <v>9659</v>
      </c>
      <c r="BI24">
        <f t="shared" si="4"/>
        <v>-1</v>
      </c>
      <c r="BJ24">
        <f t="shared" si="5"/>
        <v>370</v>
      </c>
      <c r="BK24">
        <f t="shared" si="12"/>
        <v>1171</v>
      </c>
      <c r="BL24">
        <f t="shared" si="13"/>
        <v>2778</v>
      </c>
      <c r="BM24">
        <f t="shared" si="14"/>
        <v>2830</v>
      </c>
      <c r="BN24">
        <f t="shared" si="15"/>
        <v>1722</v>
      </c>
      <c r="BO24">
        <f t="shared" si="16"/>
        <v>593</v>
      </c>
      <c r="BP24">
        <f t="shared" si="17"/>
        <v>146</v>
      </c>
      <c r="BQ24">
        <f t="shared" si="18"/>
        <v>9464</v>
      </c>
      <c r="BR24">
        <f t="shared" si="19"/>
        <v>370</v>
      </c>
      <c r="BS24">
        <f t="shared" si="20"/>
        <v>1171</v>
      </c>
      <c r="BT24">
        <f t="shared" si="21"/>
        <v>2778</v>
      </c>
      <c r="BU24" t="e">
        <f t="shared" si="22"/>
        <v>#VALUE!</v>
      </c>
      <c r="BV24" t="e">
        <f t="shared" si="23"/>
        <v>#VALUE!</v>
      </c>
      <c r="BW24" t="e">
        <f t="shared" si="24"/>
        <v>#VALUE!</v>
      </c>
      <c r="BX24" t="e">
        <f t="shared" si="25"/>
        <v>#VALUE!</v>
      </c>
      <c r="BY24">
        <f t="shared" si="26"/>
        <v>9464</v>
      </c>
      <c r="BZ24">
        <f t="shared" si="7"/>
        <v>9610</v>
      </c>
      <c r="CA24">
        <f t="shared" si="8"/>
        <v>-24.6</v>
      </c>
      <c r="CB24">
        <f t="shared" si="9"/>
        <v>-18.3</v>
      </c>
      <c r="CC24">
        <f t="shared" si="10"/>
        <v>4.3999999999999986</v>
      </c>
      <c r="CD24" t="e">
        <f t="shared" si="11"/>
        <v>#VALUE!</v>
      </c>
      <c r="CE24" t="e">
        <f t="shared" si="6"/>
        <v>#VALUE!</v>
      </c>
      <c r="CF24">
        <f t="shared" si="27"/>
        <v>6.1</v>
      </c>
      <c r="CG24">
        <f t="shared" si="28"/>
        <v>1.5</v>
      </c>
      <c r="CH24">
        <f t="shared" si="29"/>
        <v>-1.5</v>
      </c>
      <c r="CI24">
        <f t="shared" si="30"/>
        <v>9610</v>
      </c>
    </row>
    <row r="25" spans="1:87" x14ac:dyDescent="0.45">
      <c r="A25" t="str">
        <f t="shared" si="3"/>
        <v>ALL47_Physical_Education</v>
      </c>
      <c r="B25" t="s">
        <v>298</v>
      </c>
      <c r="C25" t="s">
        <v>389</v>
      </c>
      <c r="D25">
        <v>2</v>
      </c>
      <c r="E25">
        <v>1</v>
      </c>
      <c r="F25">
        <v>8</v>
      </c>
      <c r="G25">
        <v>11</v>
      </c>
      <c r="H25">
        <v>7</v>
      </c>
      <c r="I25">
        <v>1</v>
      </c>
      <c r="J25">
        <v>0</v>
      </c>
      <c r="K25">
        <v>5</v>
      </c>
      <c r="L25">
        <v>28</v>
      </c>
      <c r="M25" t="s">
        <v>345</v>
      </c>
      <c r="N25">
        <v>8</v>
      </c>
      <c r="O25" t="s">
        <v>345</v>
      </c>
      <c r="P25" t="s">
        <v>345</v>
      </c>
      <c r="Q25" t="s">
        <v>345</v>
      </c>
      <c r="R25" t="s">
        <v>349</v>
      </c>
      <c r="S25">
        <v>5</v>
      </c>
      <c r="T25">
        <v>28</v>
      </c>
      <c r="U25">
        <v>33</v>
      </c>
      <c r="V25" t="s">
        <v>345</v>
      </c>
      <c r="W25">
        <v>24.2</v>
      </c>
      <c r="X25" t="s">
        <v>345</v>
      </c>
      <c r="Y25" t="s">
        <v>345</v>
      </c>
      <c r="Z25" t="s">
        <v>345</v>
      </c>
      <c r="AA25">
        <v>0</v>
      </c>
      <c r="AB25">
        <v>15.2</v>
      </c>
      <c r="AC25">
        <v>84.8</v>
      </c>
      <c r="AD25">
        <v>33</v>
      </c>
      <c r="AF25" s="414" t="s">
        <v>310</v>
      </c>
      <c r="AG25" s="414" t="s">
        <v>361</v>
      </c>
      <c r="AH25" s="414">
        <v>1</v>
      </c>
      <c r="AI25" s="414">
        <v>667</v>
      </c>
      <c r="AJ25" s="414">
        <v>2068</v>
      </c>
      <c r="AK25" s="414">
        <v>2254</v>
      </c>
      <c r="AL25" s="414">
        <v>1637</v>
      </c>
      <c r="AM25" s="414">
        <v>770</v>
      </c>
      <c r="AN25" s="414">
        <v>265</v>
      </c>
      <c r="AO25" s="414">
        <v>95</v>
      </c>
      <c r="AP25" s="414">
        <v>7661</v>
      </c>
      <c r="AQ25" s="414">
        <v>667</v>
      </c>
      <c r="AR25" s="414">
        <v>2068</v>
      </c>
      <c r="AS25" s="414">
        <v>2254</v>
      </c>
      <c r="AT25" s="414">
        <v>1637</v>
      </c>
      <c r="AU25" s="414">
        <v>770</v>
      </c>
      <c r="AV25" s="414">
        <v>265</v>
      </c>
      <c r="AW25" s="414">
        <v>95</v>
      </c>
      <c r="AX25" s="414">
        <v>7661</v>
      </c>
      <c r="AY25" s="414">
        <v>7756</v>
      </c>
      <c r="AZ25" s="414">
        <v>8.6</v>
      </c>
      <c r="BA25" s="414">
        <v>26.7</v>
      </c>
      <c r="BB25" s="414">
        <v>29.1</v>
      </c>
      <c r="BC25" s="414">
        <v>21.1</v>
      </c>
      <c r="BD25" s="414">
        <v>9.9</v>
      </c>
      <c r="BE25" s="414">
        <v>3.4</v>
      </c>
      <c r="BF25" s="414">
        <v>1.2</v>
      </c>
      <c r="BG25" s="414">
        <v>98.8</v>
      </c>
      <c r="BH25" s="414">
        <v>7756</v>
      </c>
      <c r="BI25">
        <f t="shared" si="4"/>
        <v>-1</v>
      </c>
      <c r="BJ25">
        <f t="shared" si="5"/>
        <v>666</v>
      </c>
      <c r="BK25">
        <f t="shared" si="12"/>
        <v>2060</v>
      </c>
      <c r="BL25">
        <f t="shared" si="13"/>
        <v>2243</v>
      </c>
      <c r="BM25">
        <f t="shared" si="14"/>
        <v>1630</v>
      </c>
      <c r="BN25">
        <f t="shared" si="15"/>
        <v>769</v>
      </c>
      <c r="BO25">
        <f t="shared" si="16"/>
        <v>265</v>
      </c>
      <c r="BP25">
        <f t="shared" si="17"/>
        <v>90</v>
      </c>
      <c r="BQ25">
        <f t="shared" si="18"/>
        <v>7633</v>
      </c>
      <c r="BR25" t="e">
        <f t="shared" si="19"/>
        <v>#VALUE!</v>
      </c>
      <c r="BS25">
        <f t="shared" si="20"/>
        <v>2060</v>
      </c>
      <c r="BT25" t="e">
        <f t="shared" si="21"/>
        <v>#VALUE!</v>
      </c>
      <c r="BU25" t="e">
        <f t="shared" si="22"/>
        <v>#VALUE!</v>
      </c>
      <c r="BV25" t="e">
        <f t="shared" si="23"/>
        <v>#VALUE!</v>
      </c>
      <c r="BW25" t="e">
        <f t="shared" si="24"/>
        <v>#VALUE!</v>
      </c>
      <c r="BX25">
        <f t="shared" si="25"/>
        <v>90</v>
      </c>
      <c r="BY25">
        <f t="shared" si="26"/>
        <v>7633</v>
      </c>
      <c r="BZ25">
        <f t="shared" si="7"/>
        <v>7723</v>
      </c>
      <c r="CA25" t="e">
        <f t="shared" si="8"/>
        <v>#VALUE!</v>
      </c>
      <c r="CB25">
        <f t="shared" si="9"/>
        <v>2.5</v>
      </c>
      <c r="CC25" t="e">
        <f t="shared" si="10"/>
        <v>#VALUE!</v>
      </c>
      <c r="CD25" t="e">
        <f t="shared" si="11"/>
        <v>#VALUE!</v>
      </c>
      <c r="CE25" t="e">
        <f t="shared" si="6"/>
        <v>#VALUE!</v>
      </c>
      <c r="CF25">
        <f t="shared" si="27"/>
        <v>3.4</v>
      </c>
      <c r="CG25">
        <f t="shared" si="28"/>
        <v>-14</v>
      </c>
      <c r="CH25">
        <f t="shared" si="29"/>
        <v>14</v>
      </c>
      <c r="CI25">
        <f t="shared" si="30"/>
        <v>7723</v>
      </c>
    </row>
    <row r="26" spans="1:87" x14ac:dyDescent="0.45">
      <c r="A26" t="str">
        <f t="shared" si="3"/>
        <v>ALLALL subjects</v>
      </c>
      <c r="B26" t="s">
        <v>298</v>
      </c>
      <c r="C26" t="s">
        <v>459</v>
      </c>
      <c r="D26">
        <v>1</v>
      </c>
      <c r="E26">
        <v>251</v>
      </c>
      <c r="F26">
        <v>417</v>
      </c>
      <c r="G26">
        <v>441</v>
      </c>
      <c r="H26">
        <v>282</v>
      </c>
      <c r="I26">
        <v>134</v>
      </c>
      <c r="J26">
        <v>80</v>
      </c>
      <c r="K26">
        <v>37</v>
      </c>
      <c r="L26">
        <v>1605</v>
      </c>
      <c r="M26">
        <v>251</v>
      </c>
      <c r="N26">
        <v>417</v>
      </c>
      <c r="O26">
        <v>441</v>
      </c>
      <c r="P26">
        <v>282</v>
      </c>
      <c r="Q26">
        <v>134</v>
      </c>
      <c r="R26">
        <v>80</v>
      </c>
      <c r="S26">
        <v>37</v>
      </c>
      <c r="T26">
        <v>1605</v>
      </c>
      <c r="U26">
        <v>1642</v>
      </c>
      <c r="V26">
        <v>15.3</v>
      </c>
      <c r="W26">
        <v>25.4</v>
      </c>
      <c r="X26">
        <v>26.9</v>
      </c>
      <c r="Y26">
        <v>17.2</v>
      </c>
      <c r="Z26">
        <v>8.1999999999999993</v>
      </c>
      <c r="AA26">
        <v>4.9000000000000004</v>
      </c>
      <c r="AB26">
        <v>2.2999999999999998</v>
      </c>
      <c r="AC26">
        <v>97.7</v>
      </c>
      <c r="AD26">
        <v>1642</v>
      </c>
      <c r="AF26" s="414" t="s">
        <v>310</v>
      </c>
      <c r="AG26" s="414" t="s">
        <v>364</v>
      </c>
      <c r="AH26" s="414">
        <v>1</v>
      </c>
      <c r="AI26" s="414">
        <v>1515</v>
      </c>
      <c r="AJ26" s="414">
        <v>4451</v>
      </c>
      <c r="AK26" s="414">
        <v>7302</v>
      </c>
      <c r="AL26" s="414">
        <v>5889</v>
      </c>
      <c r="AM26" s="414">
        <v>2742</v>
      </c>
      <c r="AN26" s="414">
        <v>720</v>
      </c>
      <c r="AO26" s="414">
        <v>159</v>
      </c>
      <c r="AP26" s="414">
        <v>22619</v>
      </c>
      <c r="AQ26" s="414">
        <v>1515</v>
      </c>
      <c r="AR26" s="414">
        <v>4451</v>
      </c>
      <c r="AS26" s="414">
        <v>7302</v>
      </c>
      <c r="AT26" s="414">
        <v>5889</v>
      </c>
      <c r="AU26" s="414">
        <v>2742</v>
      </c>
      <c r="AV26" s="414">
        <v>720</v>
      </c>
      <c r="AW26" s="414">
        <v>159</v>
      </c>
      <c r="AX26" s="414">
        <v>22619</v>
      </c>
      <c r="AY26" s="414">
        <v>22778</v>
      </c>
      <c r="AZ26" s="414">
        <v>6.7</v>
      </c>
      <c r="BA26" s="414">
        <v>19.5</v>
      </c>
      <c r="BB26" s="414">
        <v>32.1</v>
      </c>
      <c r="BC26" s="414">
        <v>25.9</v>
      </c>
      <c r="BD26" s="414">
        <v>12</v>
      </c>
      <c r="BE26" s="414">
        <v>3.2</v>
      </c>
      <c r="BF26" s="414">
        <v>0.7</v>
      </c>
      <c r="BG26" s="414">
        <v>99.3</v>
      </c>
      <c r="BH26" s="414">
        <v>22778</v>
      </c>
      <c r="BI26">
        <f t="shared" ref="BI26:BI44" si="31">AH26-D26</f>
        <v>0</v>
      </c>
      <c r="BJ26">
        <f t="shared" si="5"/>
        <v>1264</v>
      </c>
      <c r="BK26">
        <f t="shared" si="12"/>
        <v>4034</v>
      </c>
      <c r="BL26">
        <f t="shared" si="13"/>
        <v>6861</v>
      </c>
      <c r="BM26">
        <f t="shared" si="14"/>
        <v>5607</v>
      </c>
      <c r="BN26">
        <f t="shared" si="15"/>
        <v>2608</v>
      </c>
      <c r="BO26">
        <f t="shared" si="16"/>
        <v>640</v>
      </c>
      <c r="BP26">
        <f t="shared" si="17"/>
        <v>122</v>
      </c>
      <c r="BQ26">
        <f t="shared" si="18"/>
        <v>21014</v>
      </c>
      <c r="BR26">
        <f t="shared" si="19"/>
        <v>1264</v>
      </c>
      <c r="BS26">
        <f t="shared" si="20"/>
        <v>4034</v>
      </c>
      <c r="BT26">
        <f t="shared" si="21"/>
        <v>6861</v>
      </c>
      <c r="BU26">
        <f t="shared" si="22"/>
        <v>5607</v>
      </c>
      <c r="BV26">
        <f t="shared" si="23"/>
        <v>2608</v>
      </c>
      <c r="BW26">
        <f t="shared" si="24"/>
        <v>640</v>
      </c>
      <c r="BX26">
        <f t="shared" si="25"/>
        <v>122</v>
      </c>
      <c r="BY26">
        <f t="shared" si="26"/>
        <v>21014</v>
      </c>
      <c r="BZ26">
        <f t="shared" si="7"/>
        <v>21136</v>
      </c>
      <c r="CA26">
        <f t="shared" si="8"/>
        <v>-8.6000000000000014</v>
      </c>
      <c r="CB26">
        <f t="shared" si="9"/>
        <v>-5.8999999999999986</v>
      </c>
      <c r="CC26">
        <f t="shared" si="10"/>
        <v>5.2000000000000028</v>
      </c>
      <c r="CD26">
        <f t="shared" si="11"/>
        <v>8.6999999999999993</v>
      </c>
      <c r="CE26">
        <f t="shared" si="6"/>
        <v>3.8000000000000007</v>
      </c>
      <c r="CF26">
        <f t="shared" si="27"/>
        <v>-1.7000000000000002</v>
      </c>
      <c r="CG26">
        <f t="shared" si="28"/>
        <v>-1.5999999999999999</v>
      </c>
      <c r="CH26">
        <f t="shared" si="29"/>
        <v>1.5999999999999943</v>
      </c>
      <c r="CI26">
        <f t="shared" si="30"/>
        <v>21136</v>
      </c>
    </row>
    <row r="27" spans="1:87" x14ac:dyDescent="0.45">
      <c r="A27" t="str">
        <f t="shared" si="3"/>
        <v>ALLALL subjects</v>
      </c>
      <c r="B27" t="s">
        <v>298</v>
      </c>
      <c r="C27" t="s">
        <v>459</v>
      </c>
      <c r="D27">
        <v>2</v>
      </c>
      <c r="E27">
        <v>188</v>
      </c>
      <c r="F27">
        <v>400</v>
      </c>
      <c r="G27">
        <v>227</v>
      </c>
      <c r="H27">
        <v>128</v>
      </c>
      <c r="I27">
        <v>44</v>
      </c>
      <c r="J27">
        <v>12</v>
      </c>
      <c r="K27">
        <v>14</v>
      </c>
      <c r="L27">
        <v>999</v>
      </c>
      <c r="M27">
        <v>188</v>
      </c>
      <c r="N27">
        <v>400</v>
      </c>
      <c r="O27">
        <v>227</v>
      </c>
      <c r="P27">
        <v>128</v>
      </c>
      <c r="Q27">
        <v>44</v>
      </c>
      <c r="R27">
        <v>12</v>
      </c>
      <c r="S27">
        <v>14</v>
      </c>
      <c r="T27">
        <v>999</v>
      </c>
      <c r="U27">
        <v>1013</v>
      </c>
      <c r="V27">
        <v>18.600000000000001</v>
      </c>
      <c r="W27">
        <v>39.5</v>
      </c>
      <c r="X27">
        <v>22.4</v>
      </c>
      <c r="Y27">
        <v>12.6</v>
      </c>
      <c r="Z27">
        <v>4.3</v>
      </c>
      <c r="AA27">
        <v>1.2</v>
      </c>
      <c r="AB27">
        <v>1.4</v>
      </c>
      <c r="AC27">
        <v>98.6</v>
      </c>
      <c r="AD27">
        <v>1013</v>
      </c>
      <c r="AF27" s="414" t="s">
        <v>310</v>
      </c>
      <c r="AG27" s="414" t="s">
        <v>366</v>
      </c>
      <c r="AH27" s="414">
        <v>1</v>
      </c>
      <c r="AI27" s="414">
        <v>2157</v>
      </c>
      <c r="AJ27" s="414">
        <v>5963</v>
      </c>
      <c r="AK27" s="414">
        <v>11087</v>
      </c>
      <c r="AL27" s="414">
        <v>10244</v>
      </c>
      <c r="AM27" s="414">
        <v>5875</v>
      </c>
      <c r="AN27" s="414">
        <v>2121</v>
      </c>
      <c r="AO27" s="414">
        <v>816</v>
      </c>
      <c r="AP27" s="414">
        <v>37447</v>
      </c>
      <c r="AQ27" s="414">
        <v>2157</v>
      </c>
      <c r="AR27" s="414">
        <v>5963</v>
      </c>
      <c r="AS27" s="414">
        <v>11087</v>
      </c>
      <c r="AT27" s="414">
        <v>10244</v>
      </c>
      <c r="AU27" s="414">
        <v>5875</v>
      </c>
      <c r="AV27" s="414">
        <v>2121</v>
      </c>
      <c r="AW27" s="414">
        <v>816</v>
      </c>
      <c r="AX27" s="414">
        <v>37447</v>
      </c>
      <c r="AY27" s="414">
        <v>38263</v>
      </c>
      <c r="AZ27" s="414">
        <v>5.6</v>
      </c>
      <c r="BA27" s="414">
        <v>15.6</v>
      </c>
      <c r="BB27" s="414">
        <v>29</v>
      </c>
      <c r="BC27" s="414">
        <v>26.8</v>
      </c>
      <c r="BD27" s="414">
        <v>15.4</v>
      </c>
      <c r="BE27" s="414">
        <v>5.5</v>
      </c>
      <c r="BF27" s="414">
        <v>2.1</v>
      </c>
      <c r="BG27" s="414">
        <v>97.9</v>
      </c>
      <c r="BH27" s="414">
        <v>38263</v>
      </c>
      <c r="BI27">
        <f t="shared" si="31"/>
        <v>-1</v>
      </c>
      <c r="BJ27">
        <f t="shared" si="5"/>
        <v>1969</v>
      </c>
      <c r="BK27">
        <f t="shared" si="12"/>
        <v>5563</v>
      </c>
      <c r="BL27">
        <f t="shared" si="13"/>
        <v>10860</v>
      </c>
      <c r="BM27">
        <f t="shared" si="14"/>
        <v>10116</v>
      </c>
      <c r="BN27">
        <f t="shared" si="15"/>
        <v>5831</v>
      </c>
      <c r="BO27">
        <f t="shared" si="16"/>
        <v>2109</v>
      </c>
      <c r="BP27">
        <f t="shared" si="17"/>
        <v>802</v>
      </c>
      <c r="BQ27">
        <f t="shared" si="18"/>
        <v>36448</v>
      </c>
      <c r="BR27">
        <f t="shared" si="19"/>
        <v>1969</v>
      </c>
      <c r="BS27">
        <f t="shared" si="20"/>
        <v>5563</v>
      </c>
      <c r="BT27">
        <f t="shared" si="21"/>
        <v>10860</v>
      </c>
      <c r="BU27">
        <f t="shared" si="22"/>
        <v>10116</v>
      </c>
      <c r="BV27">
        <f t="shared" si="23"/>
        <v>5831</v>
      </c>
      <c r="BW27">
        <f t="shared" si="24"/>
        <v>2109</v>
      </c>
      <c r="BX27">
        <f t="shared" si="25"/>
        <v>802</v>
      </c>
      <c r="BY27">
        <f t="shared" si="26"/>
        <v>36448</v>
      </c>
      <c r="BZ27">
        <f t="shared" si="7"/>
        <v>37250</v>
      </c>
      <c r="CA27">
        <f t="shared" si="8"/>
        <v>-13.000000000000002</v>
      </c>
      <c r="CB27">
        <f t="shared" si="9"/>
        <v>-23.9</v>
      </c>
      <c r="CC27">
        <f t="shared" si="10"/>
        <v>6.6000000000000014</v>
      </c>
      <c r="CD27">
        <f t="shared" si="11"/>
        <v>14.200000000000001</v>
      </c>
      <c r="CE27">
        <f t="shared" si="6"/>
        <v>11.100000000000001</v>
      </c>
      <c r="CF27">
        <f t="shared" si="27"/>
        <v>4.3</v>
      </c>
      <c r="CG27">
        <f t="shared" si="28"/>
        <v>0.70000000000000018</v>
      </c>
      <c r="CH27">
        <f t="shared" si="29"/>
        <v>-0.69999999999998863</v>
      </c>
      <c r="CI27">
        <f t="shared" si="30"/>
        <v>37250</v>
      </c>
    </row>
    <row r="28" spans="1:87" x14ac:dyDescent="0.45">
      <c r="A28" t="str">
        <f t="shared" si="3"/>
        <v>F01_0_Biological Sciences</v>
      </c>
      <c r="B28" t="s">
        <v>310</v>
      </c>
      <c r="C28" t="s">
        <v>338</v>
      </c>
      <c r="D28">
        <v>1</v>
      </c>
      <c r="E28">
        <v>30</v>
      </c>
      <c r="F28">
        <v>31</v>
      </c>
      <c r="G28">
        <v>26</v>
      </c>
      <c r="H28">
        <v>11</v>
      </c>
      <c r="I28">
        <v>9</v>
      </c>
      <c r="J28">
        <v>9</v>
      </c>
      <c r="K28">
        <v>3</v>
      </c>
      <c r="L28">
        <v>116</v>
      </c>
      <c r="M28">
        <v>30</v>
      </c>
      <c r="N28">
        <v>31</v>
      </c>
      <c r="O28">
        <v>26</v>
      </c>
      <c r="P28" t="s">
        <v>345</v>
      </c>
      <c r="Q28">
        <v>9</v>
      </c>
      <c r="R28">
        <v>9</v>
      </c>
      <c r="S28" t="s">
        <v>345</v>
      </c>
      <c r="T28" t="s">
        <v>345</v>
      </c>
      <c r="U28">
        <v>119</v>
      </c>
      <c r="V28">
        <v>25.2</v>
      </c>
      <c r="W28">
        <v>26.1</v>
      </c>
      <c r="X28">
        <v>21.8</v>
      </c>
      <c r="Y28" t="s">
        <v>345</v>
      </c>
      <c r="Z28">
        <v>7.6</v>
      </c>
      <c r="AA28">
        <v>7.6</v>
      </c>
      <c r="AB28" t="s">
        <v>345</v>
      </c>
      <c r="AC28" t="s">
        <v>345</v>
      </c>
      <c r="AD28">
        <v>119</v>
      </c>
      <c r="AF28" s="414" t="s">
        <v>310</v>
      </c>
      <c r="AG28" s="414" t="s">
        <v>367</v>
      </c>
      <c r="AH28" s="414">
        <v>1</v>
      </c>
      <c r="AI28" s="414">
        <v>1236</v>
      </c>
      <c r="AJ28" s="414">
        <v>3471</v>
      </c>
      <c r="AK28" s="414">
        <v>6978</v>
      </c>
      <c r="AL28" s="414">
        <v>6178</v>
      </c>
      <c r="AM28" s="414">
        <v>3140</v>
      </c>
      <c r="AN28" s="414">
        <v>1078</v>
      </c>
      <c r="AO28" s="414">
        <v>369</v>
      </c>
      <c r="AP28" s="414">
        <v>22081</v>
      </c>
      <c r="AQ28" s="414">
        <v>1236</v>
      </c>
      <c r="AR28" s="414">
        <v>3471</v>
      </c>
      <c r="AS28" s="414">
        <v>6978</v>
      </c>
      <c r="AT28" s="414">
        <v>6178</v>
      </c>
      <c r="AU28" s="414">
        <v>3140</v>
      </c>
      <c r="AV28" s="414">
        <v>1078</v>
      </c>
      <c r="AW28" s="414">
        <v>369</v>
      </c>
      <c r="AX28" s="414">
        <v>22081</v>
      </c>
      <c r="AY28" s="414">
        <v>22450</v>
      </c>
      <c r="AZ28" s="414">
        <v>5.5</v>
      </c>
      <c r="BA28" s="414">
        <v>15.5</v>
      </c>
      <c r="BB28" s="414">
        <v>31.1</v>
      </c>
      <c r="BC28" s="414">
        <v>27.5</v>
      </c>
      <c r="BD28" s="414">
        <v>14</v>
      </c>
      <c r="BE28" s="414">
        <v>4.8</v>
      </c>
      <c r="BF28" s="414">
        <v>1.6</v>
      </c>
      <c r="BG28" s="414">
        <v>98.4</v>
      </c>
      <c r="BH28" s="414">
        <v>22450</v>
      </c>
      <c r="BI28">
        <f t="shared" si="31"/>
        <v>0</v>
      </c>
      <c r="BJ28">
        <f t="shared" si="5"/>
        <v>1206</v>
      </c>
      <c r="BK28">
        <f t="shared" si="12"/>
        <v>3440</v>
      </c>
      <c r="BL28">
        <f t="shared" si="13"/>
        <v>6952</v>
      </c>
      <c r="BM28">
        <f t="shared" si="14"/>
        <v>6167</v>
      </c>
      <c r="BN28">
        <f t="shared" si="15"/>
        <v>3131</v>
      </c>
      <c r="BO28">
        <f t="shared" si="16"/>
        <v>1069</v>
      </c>
      <c r="BP28">
        <f t="shared" si="17"/>
        <v>366</v>
      </c>
      <c r="BQ28">
        <f t="shared" si="18"/>
        <v>21965</v>
      </c>
      <c r="BR28">
        <f t="shared" si="19"/>
        <v>1206</v>
      </c>
      <c r="BS28">
        <f t="shared" si="20"/>
        <v>3440</v>
      </c>
      <c r="BT28">
        <f t="shared" si="21"/>
        <v>6952</v>
      </c>
      <c r="BU28" t="e">
        <f t="shared" si="22"/>
        <v>#VALUE!</v>
      </c>
      <c r="BV28">
        <f t="shared" si="23"/>
        <v>3131</v>
      </c>
      <c r="BW28">
        <f t="shared" si="24"/>
        <v>1069</v>
      </c>
      <c r="BX28" t="e">
        <f t="shared" si="25"/>
        <v>#VALUE!</v>
      </c>
      <c r="BY28" t="e">
        <f t="shared" si="26"/>
        <v>#VALUE!</v>
      </c>
      <c r="BZ28">
        <f t="shared" si="7"/>
        <v>22331</v>
      </c>
      <c r="CA28">
        <f t="shared" si="8"/>
        <v>-19.7</v>
      </c>
      <c r="CB28">
        <f t="shared" si="9"/>
        <v>-10.600000000000001</v>
      </c>
      <c r="CC28">
        <f t="shared" si="10"/>
        <v>9.3000000000000007</v>
      </c>
      <c r="CD28" t="e">
        <f t="shared" si="11"/>
        <v>#VALUE!</v>
      </c>
      <c r="CE28">
        <f t="shared" si="6"/>
        <v>6.4</v>
      </c>
      <c r="CF28">
        <f t="shared" si="27"/>
        <v>-2.8</v>
      </c>
      <c r="CG28" t="e">
        <f t="shared" si="28"/>
        <v>#VALUE!</v>
      </c>
      <c r="CH28" t="e">
        <f t="shared" si="29"/>
        <v>#VALUE!</v>
      </c>
      <c r="CI28">
        <f t="shared" si="30"/>
        <v>22331</v>
      </c>
    </row>
    <row r="29" spans="1:87" x14ac:dyDescent="0.45">
      <c r="A29" t="str">
        <f t="shared" si="3"/>
        <v>F02_Chemistry</v>
      </c>
      <c r="B29" t="s">
        <v>310</v>
      </c>
      <c r="C29" t="s">
        <v>339</v>
      </c>
      <c r="D29">
        <v>1</v>
      </c>
      <c r="E29">
        <v>24</v>
      </c>
      <c r="F29">
        <v>48</v>
      </c>
      <c r="G29">
        <v>36</v>
      </c>
      <c r="H29">
        <v>18</v>
      </c>
      <c r="I29">
        <v>0</v>
      </c>
      <c r="J29">
        <v>10</v>
      </c>
      <c r="K29">
        <v>3</v>
      </c>
      <c r="L29">
        <v>136</v>
      </c>
      <c r="M29">
        <v>24</v>
      </c>
      <c r="N29">
        <v>48</v>
      </c>
      <c r="O29">
        <v>36</v>
      </c>
      <c r="P29">
        <v>18</v>
      </c>
      <c r="Q29" t="s">
        <v>349</v>
      </c>
      <c r="R29">
        <v>10</v>
      </c>
      <c r="S29">
        <v>3</v>
      </c>
      <c r="T29">
        <v>136</v>
      </c>
      <c r="U29">
        <v>139</v>
      </c>
      <c r="V29">
        <v>17.3</v>
      </c>
      <c r="W29">
        <v>34.5</v>
      </c>
      <c r="X29">
        <v>25.9</v>
      </c>
      <c r="Y29">
        <v>12.9</v>
      </c>
      <c r="Z29">
        <v>0</v>
      </c>
      <c r="AA29">
        <v>7.2</v>
      </c>
      <c r="AB29">
        <v>2.2000000000000002</v>
      </c>
      <c r="AC29">
        <v>97.8</v>
      </c>
      <c r="AD29">
        <v>139</v>
      </c>
      <c r="AF29" s="414" t="s">
        <v>310</v>
      </c>
      <c r="AG29" s="414" t="s">
        <v>369</v>
      </c>
      <c r="AH29" s="414">
        <v>1</v>
      </c>
      <c r="AI29" s="414">
        <v>3607</v>
      </c>
      <c r="AJ29" s="414">
        <v>4448</v>
      </c>
      <c r="AK29" s="414">
        <v>8856</v>
      </c>
      <c r="AL29" s="414">
        <v>6769</v>
      </c>
      <c r="AM29" s="414">
        <v>3151</v>
      </c>
      <c r="AN29" s="414">
        <v>1037</v>
      </c>
      <c r="AO29" s="414">
        <v>303</v>
      </c>
      <c r="AP29" s="414">
        <v>27868</v>
      </c>
      <c r="AQ29" s="414">
        <v>3607</v>
      </c>
      <c r="AR29" s="414">
        <v>4448</v>
      </c>
      <c r="AS29" s="414">
        <v>8856</v>
      </c>
      <c r="AT29" s="414">
        <v>6769</v>
      </c>
      <c r="AU29" s="414">
        <v>3151</v>
      </c>
      <c r="AV29" s="414">
        <v>1037</v>
      </c>
      <c r="AW29" s="414">
        <v>303</v>
      </c>
      <c r="AX29" s="414">
        <v>27868</v>
      </c>
      <c r="AY29" s="414">
        <v>28171</v>
      </c>
      <c r="AZ29" s="414">
        <v>12.8</v>
      </c>
      <c r="BA29" s="414">
        <v>15.8</v>
      </c>
      <c r="BB29" s="414">
        <v>31.4</v>
      </c>
      <c r="BC29" s="414">
        <v>24</v>
      </c>
      <c r="BD29" s="414">
        <v>11.2</v>
      </c>
      <c r="BE29" s="414">
        <v>3.7</v>
      </c>
      <c r="BF29" s="414">
        <v>1.1000000000000001</v>
      </c>
      <c r="BG29" s="414">
        <v>98.9</v>
      </c>
      <c r="BH29" s="414">
        <v>28171</v>
      </c>
      <c r="BI29">
        <f t="shared" si="31"/>
        <v>0</v>
      </c>
      <c r="BJ29">
        <f t="shared" si="5"/>
        <v>3583</v>
      </c>
      <c r="BK29">
        <f t="shared" si="12"/>
        <v>4400</v>
      </c>
      <c r="BL29">
        <f t="shared" si="13"/>
        <v>8820</v>
      </c>
      <c r="BM29">
        <f t="shared" si="14"/>
        <v>6751</v>
      </c>
      <c r="BN29">
        <f t="shared" si="15"/>
        <v>3151</v>
      </c>
      <c r="BO29">
        <f t="shared" si="16"/>
        <v>1027</v>
      </c>
      <c r="BP29">
        <f t="shared" si="17"/>
        <v>300</v>
      </c>
      <c r="BQ29">
        <f t="shared" si="18"/>
        <v>27732</v>
      </c>
      <c r="BR29">
        <f t="shared" si="19"/>
        <v>3583</v>
      </c>
      <c r="BS29">
        <f t="shared" si="20"/>
        <v>4400</v>
      </c>
      <c r="BT29">
        <f t="shared" si="21"/>
        <v>8820</v>
      </c>
      <c r="BU29">
        <f t="shared" si="22"/>
        <v>6751</v>
      </c>
      <c r="BV29" t="e">
        <f t="shared" si="23"/>
        <v>#VALUE!</v>
      </c>
      <c r="BW29">
        <f t="shared" si="24"/>
        <v>1027</v>
      </c>
      <c r="BX29">
        <f t="shared" si="25"/>
        <v>300</v>
      </c>
      <c r="BY29">
        <f t="shared" si="26"/>
        <v>27732</v>
      </c>
      <c r="BZ29">
        <f t="shared" si="7"/>
        <v>28032</v>
      </c>
      <c r="CA29">
        <f t="shared" si="8"/>
        <v>-4.5</v>
      </c>
      <c r="CB29">
        <f t="shared" si="9"/>
        <v>-18.7</v>
      </c>
      <c r="CC29">
        <f t="shared" si="10"/>
        <v>5.5</v>
      </c>
      <c r="CD29">
        <f t="shared" si="11"/>
        <v>11.1</v>
      </c>
      <c r="CE29">
        <f t="shared" si="6"/>
        <v>11.2</v>
      </c>
      <c r="CF29">
        <f t="shared" si="27"/>
        <v>-3.5</v>
      </c>
      <c r="CG29">
        <f t="shared" si="28"/>
        <v>-1.1000000000000001</v>
      </c>
      <c r="CH29">
        <f t="shared" si="29"/>
        <v>1.1000000000000085</v>
      </c>
      <c r="CI29">
        <f t="shared" si="30"/>
        <v>28032</v>
      </c>
    </row>
    <row r="30" spans="1:87" x14ac:dyDescent="0.45">
      <c r="A30" t="str">
        <f t="shared" si="3"/>
        <v>F03_Physics</v>
      </c>
      <c r="B30" t="s">
        <v>310</v>
      </c>
      <c r="C30" t="s">
        <v>340</v>
      </c>
      <c r="D30">
        <v>1</v>
      </c>
      <c r="E30">
        <v>12</v>
      </c>
      <c r="F30">
        <v>20</v>
      </c>
      <c r="G30">
        <v>22</v>
      </c>
      <c r="H30">
        <v>7</v>
      </c>
      <c r="I30">
        <v>5</v>
      </c>
      <c r="J30">
        <v>2</v>
      </c>
      <c r="K30">
        <v>1</v>
      </c>
      <c r="L30">
        <v>68</v>
      </c>
      <c r="M30">
        <v>12</v>
      </c>
      <c r="N30">
        <v>20</v>
      </c>
      <c r="O30">
        <v>22</v>
      </c>
      <c r="P30">
        <v>7</v>
      </c>
      <c r="Q30">
        <v>5</v>
      </c>
      <c r="R30" t="s">
        <v>345</v>
      </c>
      <c r="S30" t="s">
        <v>345</v>
      </c>
      <c r="T30" t="s">
        <v>345</v>
      </c>
      <c r="U30">
        <v>69</v>
      </c>
      <c r="V30">
        <v>17.399999999999999</v>
      </c>
      <c r="W30">
        <v>29</v>
      </c>
      <c r="X30">
        <v>31.9</v>
      </c>
      <c r="Y30">
        <v>10.1</v>
      </c>
      <c r="Z30">
        <v>7.2</v>
      </c>
      <c r="AA30" t="s">
        <v>345</v>
      </c>
      <c r="AB30" t="s">
        <v>345</v>
      </c>
      <c r="AC30" t="s">
        <v>345</v>
      </c>
      <c r="AD30">
        <v>69</v>
      </c>
      <c r="AF30" s="414" t="s">
        <v>310</v>
      </c>
      <c r="AG30" s="414" t="s">
        <v>459</v>
      </c>
      <c r="AH30" s="414">
        <v>1</v>
      </c>
      <c r="AI30" s="414">
        <v>17442</v>
      </c>
      <c r="AJ30" s="414">
        <v>40288</v>
      </c>
      <c r="AK30" s="414">
        <v>66629</v>
      </c>
      <c r="AL30" s="414">
        <v>60408</v>
      </c>
      <c r="AM30" s="414">
        <v>34426</v>
      </c>
      <c r="AN30" s="414">
        <v>12036</v>
      </c>
      <c r="AO30" s="414">
        <v>3836</v>
      </c>
      <c r="AP30" s="414">
        <v>231229</v>
      </c>
      <c r="AQ30" s="414">
        <v>17442</v>
      </c>
      <c r="AR30" s="414">
        <v>40288</v>
      </c>
      <c r="AS30" s="414">
        <v>66629</v>
      </c>
      <c r="AT30" s="414">
        <v>60408</v>
      </c>
      <c r="AU30" s="414">
        <v>34426</v>
      </c>
      <c r="AV30" s="414">
        <v>12036</v>
      </c>
      <c r="AW30" s="414">
        <v>3836</v>
      </c>
      <c r="AX30" s="414">
        <v>231229</v>
      </c>
      <c r="AY30" s="414">
        <v>235065</v>
      </c>
      <c r="AZ30" s="414">
        <v>7.4</v>
      </c>
      <c r="BA30" s="414">
        <v>17.100000000000001</v>
      </c>
      <c r="BB30" s="414">
        <v>28.3</v>
      </c>
      <c r="BC30" s="414">
        <v>25.7</v>
      </c>
      <c r="BD30" s="414">
        <v>14.6</v>
      </c>
      <c r="BE30" s="414">
        <v>5.0999999999999996</v>
      </c>
      <c r="BF30" s="414">
        <v>1.6</v>
      </c>
      <c r="BG30" s="414">
        <v>98.4</v>
      </c>
      <c r="BH30" s="414">
        <v>235065</v>
      </c>
      <c r="BI30">
        <f t="shared" si="31"/>
        <v>0</v>
      </c>
      <c r="BJ30">
        <f t="shared" si="5"/>
        <v>17430</v>
      </c>
      <c r="BK30">
        <f t="shared" si="12"/>
        <v>40268</v>
      </c>
      <c r="BL30">
        <f t="shared" si="13"/>
        <v>66607</v>
      </c>
      <c r="BM30">
        <f t="shared" si="14"/>
        <v>60401</v>
      </c>
      <c r="BN30">
        <f t="shared" si="15"/>
        <v>34421</v>
      </c>
      <c r="BO30">
        <f t="shared" si="16"/>
        <v>12034</v>
      </c>
      <c r="BP30">
        <f t="shared" si="17"/>
        <v>3835</v>
      </c>
      <c r="BQ30">
        <f t="shared" si="18"/>
        <v>231161</v>
      </c>
      <c r="BR30">
        <f t="shared" si="19"/>
        <v>17430</v>
      </c>
      <c r="BS30">
        <f t="shared" si="20"/>
        <v>40268</v>
      </c>
      <c r="BT30">
        <f t="shared" si="21"/>
        <v>66607</v>
      </c>
      <c r="BU30">
        <f t="shared" si="22"/>
        <v>60401</v>
      </c>
      <c r="BV30">
        <f t="shared" si="23"/>
        <v>34421</v>
      </c>
      <c r="BW30" t="e">
        <f t="shared" si="24"/>
        <v>#VALUE!</v>
      </c>
      <c r="BX30" t="e">
        <f t="shared" si="25"/>
        <v>#VALUE!</v>
      </c>
      <c r="BY30" t="e">
        <f t="shared" si="26"/>
        <v>#VALUE!</v>
      </c>
      <c r="BZ30">
        <f t="shared" si="7"/>
        <v>234996</v>
      </c>
      <c r="CA30">
        <f t="shared" si="8"/>
        <v>-9.9999999999999982</v>
      </c>
      <c r="CB30">
        <f t="shared" si="9"/>
        <v>-11.899999999999999</v>
      </c>
      <c r="CC30">
        <f t="shared" si="10"/>
        <v>-3.5999999999999979</v>
      </c>
      <c r="CD30">
        <f t="shared" si="11"/>
        <v>15.6</v>
      </c>
      <c r="CE30">
        <f t="shared" si="6"/>
        <v>7.3999999999999995</v>
      </c>
      <c r="CF30" t="e">
        <f t="shared" si="27"/>
        <v>#VALUE!</v>
      </c>
      <c r="CG30" t="e">
        <f t="shared" si="28"/>
        <v>#VALUE!</v>
      </c>
      <c r="CH30" t="e">
        <f t="shared" si="29"/>
        <v>#VALUE!</v>
      </c>
      <c r="CI30">
        <f t="shared" si="30"/>
        <v>234996</v>
      </c>
    </row>
    <row r="31" spans="1:87" x14ac:dyDescent="0.45">
      <c r="A31" t="str">
        <f t="shared" si="3"/>
        <v>F07_1_English_Literature</v>
      </c>
      <c r="B31" t="s">
        <v>310</v>
      </c>
      <c r="C31" t="s">
        <v>352</v>
      </c>
      <c r="D31">
        <v>1</v>
      </c>
      <c r="E31">
        <v>14</v>
      </c>
      <c r="F31">
        <v>22</v>
      </c>
      <c r="G31">
        <v>28</v>
      </c>
      <c r="H31">
        <v>21</v>
      </c>
      <c r="I31">
        <v>17</v>
      </c>
      <c r="J31">
        <v>2</v>
      </c>
      <c r="K31">
        <v>2</v>
      </c>
      <c r="L31">
        <v>104</v>
      </c>
      <c r="M31">
        <v>14</v>
      </c>
      <c r="N31">
        <v>22</v>
      </c>
      <c r="O31">
        <v>28</v>
      </c>
      <c r="P31">
        <v>21</v>
      </c>
      <c r="Q31">
        <v>17</v>
      </c>
      <c r="R31" t="s">
        <v>345</v>
      </c>
      <c r="S31" t="s">
        <v>345</v>
      </c>
      <c r="T31" t="s">
        <v>345</v>
      </c>
      <c r="U31">
        <v>106</v>
      </c>
      <c r="V31">
        <v>13.2</v>
      </c>
      <c r="W31">
        <v>20.8</v>
      </c>
      <c r="X31">
        <v>26.4</v>
      </c>
      <c r="Y31">
        <v>19.8</v>
      </c>
      <c r="Z31">
        <v>16</v>
      </c>
      <c r="AA31" t="s">
        <v>345</v>
      </c>
      <c r="AB31" t="s">
        <v>345</v>
      </c>
      <c r="AC31" t="s">
        <v>345</v>
      </c>
      <c r="AD31">
        <v>106</v>
      </c>
      <c r="AF31" s="414" t="s">
        <v>311</v>
      </c>
      <c r="AG31" s="414" t="s">
        <v>338</v>
      </c>
      <c r="AH31" s="414">
        <v>1</v>
      </c>
      <c r="AI31" s="414">
        <v>1546</v>
      </c>
      <c r="AJ31" s="414">
        <v>3454</v>
      </c>
      <c r="AK31" s="414">
        <v>3979</v>
      </c>
      <c r="AL31" s="414">
        <v>3943</v>
      </c>
      <c r="AM31" s="414">
        <v>3114</v>
      </c>
      <c r="AN31" s="414">
        <v>1497</v>
      </c>
      <c r="AO31" s="414">
        <v>558</v>
      </c>
      <c r="AP31" s="414">
        <v>17533</v>
      </c>
      <c r="AQ31" s="414">
        <v>1546</v>
      </c>
      <c r="AR31" s="414">
        <v>3454</v>
      </c>
      <c r="AS31" s="414">
        <v>3979</v>
      </c>
      <c r="AT31" s="414">
        <v>3943</v>
      </c>
      <c r="AU31" s="414">
        <v>3114</v>
      </c>
      <c r="AV31" s="414">
        <v>1497</v>
      </c>
      <c r="AW31" s="414">
        <v>558</v>
      </c>
      <c r="AX31" s="414">
        <v>17533</v>
      </c>
      <c r="AY31" s="414">
        <v>18091</v>
      </c>
      <c r="AZ31" s="414">
        <v>8.5</v>
      </c>
      <c r="BA31" s="414">
        <v>19.100000000000001</v>
      </c>
      <c r="BB31" s="414">
        <v>22</v>
      </c>
      <c r="BC31" s="414">
        <v>21.8</v>
      </c>
      <c r="BD31" s="414">
        <v>17.2</v>
      </c>
      <c r="BE31" s="414">
        <v>8.3000000000000007</v>
      </c>
      <c r="BF31" s="414">
        <v>3.1</v>
      </c>
      <c r="BG31" s="414">
        <v>96.9</v>
      </c>
      <c r="BH31" s="414">
        <v>18091</v>
      </c>
      <c r="BI31">
        <f t="shared" si="31"/>
        <v>0</v>
      </c>
      <c r="BJ31">
        <f t="shared" si="5"/>
        <v>1532</v>
      </c>
      <c r="BK31">
        <f t="shared" si="12"/>
        <v>3432</v>
      </c>
      <c r="BL31">
        <f t="shared" si="13"/>
        <v>3951</v>
      </c>
      <c r="BM31">
        <f t="shared" si="14"/>
        <v>3922</v>
      </c>
      <c r="BN31">
        <f t="shared" si="15"/>
        <v>3097</v>
      </c>
      <c r="BO31">
        <f t="shared" si="16"/>
        <v>1495</v>
      </c>
      <c r="BP31">
        <f t="shared" si="17"/>
        <v>556</v>
      </c>
      <c r="BQ31">
        <f t="shared" si="18"/>
        <v>17429</v>
      </c>
      <c r="BR31">
        <f t="shared" si="19"/>
        <v>1532</v>
      </c>
      <c r="BS31">
        <f t="shared" si="20"/>
        <v>3432</v>
      </c>
      <c r="BT31">
        <f t="shared" si="21"/>
        <v>3951</v>
      </c>
      <c r="BU31">
        <f t="shared" si="22"/>
        <v>3922</v>
      </c>
      <c r="BV31">
        <f t="shared" si="23"/>
        <v>3097</v>
      </c>
      <c r="BW31" t="e">
        <f t="shared" si="24"/>
        <v>#VALUE!</v>
      </c>
      <c r="BX31" t="e">
        <f t="shared" si="25"/>
        <v>#VALUE!</v>
      </c>
      <c r="BY31" t="e">
        <f t="shared" si="26"/>
        <v>#VALUE!</v>
      </c>
      <c r="BZ31">
        <f t="shared" si="7"/>
        <v>17985</v>
      </c>
      <c r="CA31">
        <f t="shared" si="8"/>
        <v>-4.6999999999999993</v>
      </c>
      <c r="CB31">
        <f t="shared" si="9"/>
        <v>-1.6999999999999993</v>
      </c>
      <c r="CC31">
        <f t="shared" si="10"/>
        <v>-4.3999999999999986</v>
      </c>
      <c r="CD31">
        <f t="shared" si="11"/>
        <v>2</v>
      </c>
      <c r="CE31">
        <f t="shared" si="6"/>
        <v>1.1999999999999993</v>
      </c>
      <c r="CF31" t="e">
        <f t="shared" si="27"/>
        <v>#VALUE!</v>
      </c>
      <c r="CG31" t="e">
        <f t="shared" si="28"/>
        <v>#VALUE!</v>
      </c>
      <c r="CH31" t="e">
        <f t="shared" si="29"/>
        <v>#VALUE!</v>
      </c>
      <c r="CI31">
        <f t="shared" si="30"/>
        <v>17985</v>
      </c>
    </row>
    <row r="32" spans="1:87" x14ac:dyDescent="0.45">
      <c r="A32" t="str">
        <f t="shared" si="3"/>
        <v>F07_2_English Language</v>
      </c>
      <c r="B32" t="s">
        <v>310</v>
      </c>
      <c r="C32" t="s">
        <v>353</v>
      </c>
      <c r="D32">
        <v>1</v>
      </c>
      <c r="E32">
        <v>3</v>
      </c>
      <c r="F32">
        <v>4</v>
      </c>
      <c r="G32">
        <v>9</v>
      </c>
      <c r="H32">
        <v>9</v>
      </c>
      <c r="I32">
        <v>4</v>
      </c>
      <c r="J32">
        <v>1</v>
      </c>
      <c r="K32">
        <v>0</v>
      </c>
      <c r="L32">
        <v>30</v>
      </c>
      <c r="M32" t="s">
        <v>345</v>
      </c>
      <c r="N32" t="s">
        <v>345</v>
      </c>
      <c r="O32" t="s">
        <v>345</v>
      </c>
      <c r="P32">
        <v>9</v>
      </c>
      <c r="Q32" t="s">
        <v>345</v>
      </c>
      <c r="R32" t="s">
        <v>345</v>
      </c>
      <c r="S32" t="s">
        <v>349</v>
      </c>
      <c r="T32">
        <v>30</v>
      </c>
      <c r="U32">
        <v>30</v>
      </c>
      <c r="V32" t="s">
        <v>345</v>
      </c>
      <c r="W32" t="s">
        <v>345</v>
      </c>
      <c r="X32" t="s">
        <v>345</v>
      </c>
      <c r="Y32">
        <v>30</v>
      </c>
      <c r="Z32" t="s">
        <v>345</v>
      </c>
      <c r="AA32" t="s">
        <v>345</v>
      </c>
      <c r="AB32">
        <v>0</v>
      </c>
      <c r="AC32">
        <v>100</v>
      </c>
      <c r="AD32">
        <v>30</v>
      </c>
      <c r="AF32" s="414" t="s">
        <v>311</v>
      </c>
      <c r="AG32" s="414" t="s">
        <v>339</v>
      </c>
      <c r="AH32" s="414">
        <v>1</v>
      </c>
      <c r="AI32" s="414">
        <v>2124</v>
      </c>
      <c r="AJ32" s="414">
        <v>4988</v>
      </c>
      <c r="AK32" s="414">
        <v>4493</v>
      </c>
      <c r="AL32" s="414">
        <v>3730</v>
      </c>
      <c r="AM32" s="414">
        <v>2659</v>
      </c>
      <c r="AN32" s="414">
        <v>1331</v>
      </c>
      <c r="AO32" s="414">
        <v>580</v>
      </c>
      <c r="AP32" s="414">
        <v>19325</v>
      </c>
      <c r="AQ32" s="414">
        <v>2124</v>
      </c>
      <c r="AR32" s="414">
        <v>4988</v>
      </c>
      <c r="AS32" s="414">
        <v>4493</v>
      </c>
      <c r="AT32" s="414">
        <v>3730</v>
      </c>
      <c r="AU32" s="414">
        <v>2659</v>
      </c>
      <c r="AV32" s="414">
        <v>1331</v>
      </c>
      <c r="AW32" s="414">
        <v>580</v>
      </c>
      <c r="AX32" s="414">
        <v>19325</v>
      </c>
      <c r="AY32" s="414">
        <v>19905</v>
      </c>
      <c r="AZ32" s="414">
        <v>10.7</v>
      </c>
      <c r="BA32" s="414">
        <v>25.1</v>
      </c>
      <c r="BB32" s="414">
        <v>22.6</v>
      </c>
      <c r="BC32" s="414">
        <v>18.7</v>
      </c>
      <c r="BD32" s="414">
        <v>13.4</v>
      </c>
      <c r="BE32" s="414">
        <v>6.7</v>
      </c>
      <c r="BF32" s="414">
        <v>2.9</v>
      </c>
      <c r="BG32" s="414">
        <v>97.1</v>
      </c>
      <c r="BH32" s="414">
        <v>19905</v>
      </c>
      <c r="BI32">
        <f t="shared" si="31"/>
        <v>0</v>
      </c>
      <c r="BJ32">
        <f t="shared" si="5"/>
        <v>2121</v>
      </c>
      <c r="BK32">
        <f t="shared" si="12"/>
        <v>4984</v>
      </c>
      <c r="BL32">
        <f t="shared" si="13"/>
        <v>4484</v>
      </c>
      <c r="BM32">
        <f t="shared" si="14"/>
        <v>3721</v>
      </c>
      <c r="BN32">
        <f t="shared" si="15"/>
        <v>2655</v>
      </c>
      <c r="BO32">
        <f t="shared" si="16"/>
        <v>1330</v>
      </c>
      <c r="BP32">
        <f t="shared" si="17"/>
        <v>580</v>
      </c>
      <c r="BQ32">
        <f t="shared" si="18"/>
        <v>19295</v>
      </c>
      <c r="BR32" t="e">
        <f t="shared" si="19"/>
        <v>#VALUE!</v>
      </c>
      <c r="BS32" t="e">
        <f t="shared" si="20"/>
        <v>#VALUE!</v>
      </c>
      <c r="BT32" t="e">
        <f t="shared" si="21"/>
        <v>#VALUE!</v>
      </c>
      <c r="BU32">
        <f t="shared" si="22"/>
        <v>3721</v>
      </c>
      <c r="BV32" t="e">
        <f t="shared" si="23"/>
        <v>#VALUE!</v>
      </c>
      <c r="BW32" t="e">
        <f t="shared" si="24"/>
        <v>#VALUE!</v>
      </c>
      <c r="BX32" t="e">
        <f t="shared" si="25"/>
        <v>#VALUE!</v>
      </c>
      <c r="BY32">
        <f t="shared" si="26"/>
        <v>19295</v>
      </c>
      <c r="BZ32">
        <f t="shared" si="7"/>
        <v>19875</v>
      </c>
      <c r="CA32" t="e">
        <f t="shared" si="8"/>
        <v>#VALUE!</v>
      </c>
      <c r="CB32" t="e">
        <f t="shared" si="9"/>
        <v>#VALUE!</v>
      </c>
      <c r="CC32" t="e">
        <f t="shared" si="10"/>
        <v>#VALUE!</v>
      </c>
      <c r="CD32">
        <f t="shared" si="11"/>
        <v>-11.3</v>
      </c>
      <c r="CE32" t="e">
        <f t="shared" si="6"/>
        <v>#VALUE!</v>
      </c>
      <c r="CF32" t="e">
        <f t="shared" si="27"/>
        <v>#VALUE!</v>
      </c>
      <c r="CG32">
        <f t="shared" si="28"/>
        <v>2.9</v>
      </c>
      <c r="CH32">
        <f t="shared" si="29"/>
        <v>-2.9000000000000057</v>
      </c>
      <c r="CI32">
        <f t="shared" si="30"/>
        <v>19875</v>
      </c>
    </row>
    <row r="33" spans="1:87" x14ac:dyDescent="0.45">
      <c r="A33" t="str">
        <f t="shared" si="3"/>
        <v>F07_3_English_Language&amp;Literature</v>
      </c>
      <c r="B33" t="s">
        <v>310</v>
      </c>
      <c r="C33" t="s">
        <v>354</v>
      </c>
      <c r="D33">
        <v>1</v>
      </c>
      <c r="E33">
        <v>1</v>
      </c>
      <c r="F33">
        <v>2</v>
      </c>
      <c r="G33">
        <v>4</v>
      </c>
      <c r="H33">
        <v>6</v>
      </c>
      <c r="I33">
        <v>0</v>
      </c>
      <c r="J33">
        <v>0</v>
      </c>
      <c r="K33">
        <v>0</v>
      </c>
      <c r="L33">
        <v>13</v>
      </c>
      <c r="M33" t="s">
        <v>345</v>
      </c>
      <c r="N33" t="s">
        <v>345</v>
      </c>
      <c r="O33" t="s">
        <v>345</v>
      </c>
      <c r="P33" t="s">
        <v>345</v>
      </c>
      <c r="Q33" t="s">
        <v>349</v>
      </c>
      <c r="R33" t="s">
        <v>349</v>
      </c>
      <c r="S33" t="s">
        <v>349</v>
      </c>
      <c r="T33">
        <v>13</v>
      </c>
      <c r="U33">
        <v>13</v>
      </c>
      <c r="V33" t="s">
        <v>345</v>
      </c>
      <c r="W33" t="s">
        <v>345</v>
      </c>
      <c r="X33" t="s">
        <v>345</v>
      </c>
      <c r="Y33" t="s">
        <v>345</v>
      </c>
      <c r="Z33">
        <v>0</v>
      </c>
      <c r="AA33">
        <v>0</v>
      </c>
      <c r="AB33">
        <v>0</v>
      </c>
      <c r="AC33">
        <v>100</v>
      </c>
      <c r="AD33">
        <v>13</v>
      </c>
      <c r="AF33" s="414" t="s">
        <v>311</v>
      </c>
      <c r="AG33" s="414" t="s">
        <v>340</v>
      </c>
      <c r="AH33" s="414">
        <v>1</v>
      </c>
      <c r="AI33" s="414">
        <v>2248</v>
      </c>
      <c r="AJ33" s="414">
        <v>4652</v>
      </c>
      <c r="AK33" s="414">
        <v>4605</v>
      </c>
      <c r="AL33" s="414">
        <v>4391</v>
      </c>
      <c r="AM33" s="414">
        <v>3576</v>
      </c>
      <c r="AN33" s="414">
        <v>2200</v>
      </c>
      <c r="AO33" s="414">
        <v>882</v>
      </c>
      <c r="AP33" s="414">
        <v>21672</v>
      </c>
      <c r="AQ33" s="414">
        <v>2248</v>
      </c>
      <c r="AR33" s="414">
        <v>4652</v>
      </c>
      <c r="AS33" s="414">
        <v>4605</v>
      </c>
      <c r="AT33" s="414">
        <v>4391</v>
      </c>
      <c r="AU33" s="414">
        <v>3576</v>
      </c>
      <c r="AV33" s="414">
        <v>2200</v>
      </c>
      <c r="AW33" s="414">
        <v>882</v>
      </c>
      <c r="AX33" s="414">
        <v>21672</v>
      </c>
      <c r="AY33" s="414">
        <v>22554</v>
      </c>
      <c r="AZ33" s="414">
        <v>10</v>
      </c>
      <c r="BA33" s="414">
        <v>20.6</v>
      </c>
      <c r="BB33" s="414">
        <v>20.399999999999999</v>
      </c>
      <c r="BC33" s="414">
        <v>19.5</v>
      </c>
      <c r="BD33" s="414">
        <v>15.9</v>
      </c>
      <c r="BE33" s="414">
        <v>9.8000000000000007</v>
      </c>
      <c r="BF33" s="414">
        <v>3.9</v>
      </c>
      <c r="BG33" s="414">
        <v>96.1</v>
      </c>
      <c r="BH33" s="414">
        <v>22554</v>
      </c>
      <c r="BI33">
        <f t="shared" si="31"/>
        <v>0</v>
      </c>
      <c r="BJ33">
        <f t="shared" si="5"/>
        <v>2247</v>
      </c>
      <c r="BK33">
        <f t="shared" si="12"/>
        <v>4650</v>
      </c>
      <c r="BL33">
        <f t="shared" si="13"/>
        <v>4601</v>
      </c>
      <c r="BM33">
        <f t="shared" si="14"/>
        <v>4385</v>
      </c>
      <c r="BN33">
        <f t="shared" si="15"/>
        <v>3576</v>
      </c>
      <c r="BO33">
        <f t="shared" si="16"/>
        <v>2200</v>
      </c>
      <c r="BP33">
        <f t="shared" si="17"/>
        <v>882</v>
      </c>
      <c r="BQ33">
        <f t="shared" si="18"/>
        <v>21659</v>
      </c>
      <c r="BR33" t="e">
        <f t="shared" si="19"/>
        <v>#VALUE!</v>
      </c>
      <c r="BS33" t="e">
        <f t="shared" si="20"/>
        <v>#VALUE!</v>
      </c>
      <c r="BT33" t="e">
        <f t="shared" si="21"/>
        <v>#VALUE!</v>
      </c>
      <c r="BU33" t="e">
        <f t="shared" si="22"/>
        <v>#VALUE!</v>
      </c>
      <c r="BV33" t="e">
        <f t="shared" si="23"/>
        <v>#VALUE!</v>
      </c>
      <c r="BW33" t="e">
        <f t="shared" si="24"/>
        <v>#VALUE!</v>
      </c>
      <c r="BX33" t="e">
        <f t="shared" si="25"/>
        <v>#VALUE!</v>
      </c>
      <c r="BY33">
        <f t="shared" si="26"/>
        <v>21659</v>
      </c>
      <c r="BZ33">
        <f t="shared" si="7"/>
        <v>22541</v>
      </c>
      <c r="CA33" t="e">
        <f t="shared" si="8"/>
        <v>#VALUE!</v>
      </c>
      <c r="CB33" t="e">
        <f t="shared" si="9"/>
        <v>#VALUE!</v>
      </c>
      <c r="CC33" t="e">
        <f t="shared" si="10"/>
        <v>#VALUE!</v>
      </c>
      <c r="CD33" t="e">
        <f t="shared" si="11"/>
        <v>#VALUE!</v>
      </c>
      <c r="CE33">
        <f t="shared" si="6"/>
        <v>15.9</v>
      </c>
      <c r="CF33">
        <f t="shared" si="27"/>
        <v>9.8000000000000007</v>
      </c>
      <c r="CG33">
        <f t="shared" si="28"/>
        <v>3.9</v>
      </c>
      <c r="CH33">
        <f t="shared" si="29"/>
        <v>-3.9000000000000057</v>
      </c>
      <c r="CI33">
        <f t="shared" si="30"/>
        <v>22541</v>
      </c>
    </row>
    <row r="34" spans="1:87" x14ac:dyDescent="0.45">
      <c r="A34" t="str">
        <f t="shared" si="3"/>
        <v>F16_Computing</v>
      </c>
      <c r="B34" t="s">
        <v>310</v>
      </c>
      <c r="C34" t="s">
        <v>356</v>
      </c>
      <c r="D34">
        <v>1</v>
      </c>
      <c r="E34">
        <v>1</v>
      </c>
      <c r="F34">
        <v>4</v>
      </c>
      <c r="G34">
        <v>2</v>
      </c>
      <c r="H34">
        <v>0</v>
      </c>
      <c r="I34">
        <v>0</v>
      </c>
      <c r="J34">
        <v>1</v>
      </c>
      <c r="K34">
        <v>0</v>
      </c>
      <c r="L34">
        <v>8</v>
      </c>
      <c r="M34" t="s">
        <v>345</v>
      </c>
      <c r="N34">
        <v>4</v>
      </c>
      <c r="O34" t="s">
        <v>345</v>
      </c>
      <c r="P34" t="s">
        <v>349</v>
      </c>
      <c r="Q34" t="s">
        <v>349</v>
      </c>
      <c r="R34" t="s">
        <v>345</v>
      </c>
      <c r="S34" t="s">
        <v>349</v>
      </c>
      <c r="T34">
        <v>8</v>
      </c>
      <c r="U34">
        <v>8</v>
      </c>
      <c r="V34" t="s">
        <v>345</v>
      </c>
      <c r="W34">
        <v>50</v>
      </c>
      <c r="X34" t="s">
        <v>345</v>
      </c>
      <c r="Y34">
        <v>0</v>
      </c>
      <c r="Z34">
        <v>0</v>
      </c>
      <c r="AA34" t="s">
        <v>345</v>
      </c>
      <c r="AB34">
        <v>0</v>
      </c>
      <c r="AC34">
        <v>100</v>
      </c>
      <c r="AD34">
        <v>8</v>
      </c>
      <c r="AF34" s="414" t="s">
        <v>311</v>
      </c>
      <c r="AG34" s="414" t="s">
        <v>352</v>
      </c>
      <c r="AH34" s="414">
        <v>1</v>
      </c>
      <c r="AI34" s="414">
        <v>976</v>
      </c>
      <c r="AJ34" s="414">
        <v>1533</v>
      </c>
      <c r="AK34" s="414">
        <v>2603</v>
      </c>
      <c r="AL34" s="414">
        <v>2446</v>
      </c>
      <c r="AM34" s="414">
        <v>1383</v>
      </c>
      <c r="AN34" s="414">
        <v>416</v>
      </c>
      <c r="AO34" s="414">
        <v>101</v>
      </c>
      <c r="AP34" s="414">
        <v>9357</v>
      </c>
      <c r="AQ34" s="414">
        <v>976</v>
      </c>
      <c r="AR34" s="414">
        <v>1533</v>
      </c>
      <c r="AS34" s="414">
        <v>2603</v>
      </c>
      <c r="AT34" s="414">
        <v>2446</v>
      </c>
      <c r="AU34" s="414">
        <v>1383</v>
      </c>
      <c r="AV34" s="414">
        <v>416</v>
      </c>
      <c r="AW34" s="414">
        <v>101</v>
      </c>
      <c r="AX34" s="414">
        <v>9357</v>
      </c>
      <c r="AY34" s="414">
        <v>9458</v>
      </c>
      <c r="AZ34" s="414">
        <v>10.3</v>
      </c>
      <c r="BA34" s="414">
        <v>16.2</v>
      </c>
      <c r="BB34" s="414">
        <v>27.5</v>
      </c>
      <c r="BC34" s="414">
        <v>25.9</v>
      </c>
      <c r="BD34" s="414">
        <v>14.6</v>
      </c>
      <c r="BE34" s="414">
        <v>4.4000000000000004</v>
      </c>
      <c r="BF34" s="414">
        <v>1.1000000000000001</v>
      </c>
      <c r="BG34" s="414">
        <v>98.9</v>
      </c>
      <c r="BH34" s="414">
        <v>9458</v>
      </c>
      <c r="BI34">
        <f t="shared" si="31"/>
        <v>0</v>
      </c>
      <c r="BJ34">
        <f t="shared" si="5"/>
        <v>975</v>
      </c>
      <c r="BK34">
        <f t="shared" si="12"/>
        <v>1529</v>
      </c>
      <c r="BL34">
        <f t="shared" si="13"/>
        <v>2601</v>
      </c>
      <c r="BM34">
        <f t="shared" si="14"/>
        <v>2446</v>
      </c>
      <c r="BN34">
        <f t="shared" si="15"/>
        <v>1383</v>
      </c>
      <c r="BO34">
        <f t="shared" si="16"/>
        <v>415</v>
      </c>
      <c r="BP34">
        <f t="shared" si="17"/>
        <v>101</v>
      </c>
      <c r="BQ34">
        <f t="shared" si="18"/>
        <v>9349</v>
      </c>
      <c r="BR34" t="e">
        <f t="shared" si="19"/>
        <v>#VALUE!</v>
      </c>
      <c r="BS34">
        <f t="shared" si="20"/>
        <v>1529</v>
      </c>
      <c r="BT34" t="e">
        <f t="shared" si="21"/>
        <v>#VALUE!</v>
      </c>
      <c r="BU34" t="e">
        <f t="shared" si="22"/>
        <v>#VALUE!</v>
      </c>
      <c r="BV34" t="e">
        <f t="shared" si="23"/>
        <v>#VALUE!</v>
      </c>
      <c r="BW34" t="e">
        <f t="shared" si="24"/>
        <v>#VALUE!</v>
      </c>
      <c r="BX34" t="e">
        <f t="shared" si="25"/>
        <v>#VALUE!</v>
      </c>
      <c r="BY34">
        <f t="shared" si="26"/>
        <v>9349</v>
      </c>
      <c r="BZ34">
        <f t="shared" si="7"/>
        <v>9450</v>
      </c>
      <c r="CA34" t="e">
        <f t="shared" si="8"/>
        <v>#VALUE!</v>
      </c>
      <c r="CB34">
        <f t="shared" si="9"/>
        <v>-33.799999999999997</v>
      </c>
      <c r="CC34" t="e">
        <f t="shared" si="10"/>
        <v>#VALUE!</v>
      </c>
      <c r="CD34">
        <f t="shared" si="11"/>
        <v>25.9</v>
      </c>
      <c r="CE34">
        <f t="shared" si="6"/>
        <v>14.6</v>
      </c>
      <c r="CF34" t="e">
        <f t="shared" si="27"/>
        <v>#VALUE!</v>
      </c>
      <c r="CG34">
        <f t="shared" si="28"/>
        <v>1.1000000000000001</v>
      </c>
      <c r="CH34">
        <f t="shared" si="29"/>
        <v>-1.0999999999999943</v>
      </c>
      <c r="CI34">
        <f t="shared" si="30"/>
        <v>9450</v>
      </c>
    </row>
    <row r="35" spans="1:87" x14ac:dyDescent="0.45">
      <c r="A35" t="str">
        <f t="shared" si="3"/>
        <v>F20_Business_Studies</v>
      </c>
      <c r="B35" t="s">
        <v>310</v>
      </c>
      <c r="C35" t="s">
        <v>360</v>
      </c>
      <c r="D35">
        <v>1</v>
      </c>
      <c r="E35">
        <v>6</v>
      </c>
      <c r="F35">
        <v>7</v>
      </c>
      <c r="G35">
        <v>20</v>
      </c>
      <c r="H35">
        <v>12</v>
      </c>
      <c r="I35">
        <v>6</v>
      </c>
      <c r="J35">
        <v>2</v>
      </c>
      <c r="K35">
        <v>1</v>
      </c>
      <c r="L35">
        <v>53</v>
      </c>
      <c r="M35" t="s">
        <v>345</v>
      </c>
      <c r="N35">
        <v>7</v>
      </c>
      <c r="O35">
        <v>20</v>
      </c>
      <c r="P35">
        <v>12</v>
      </c>
      <c r="Q35">
        <v>6</v>
      </c>
      <c r="R35" t="s">
        <v>345</v>
      </c>
      <c r="S35" t="s">
        <v>345</v>
      </c>
      <c r="T35" t="s">
        <v>345</v>
      </c>
      <c r="U35">
        <v>54</v>
      </c>
      <c r="V35" t="s">
        <v>345</v>
      </c>
      <c r="W35">
        <v>13</v>
      </c>
      <c r="X35">
        <v>37</v>
      </c>
      <c r="Y35">
        <v>22.2</v>
      </c>
      <c r="Z35">
        <v>11.1</v>
      </c>
      <c r="AA35" t="s">
        <v>345</v>
      </c>
      <c r="AB35" t="s">
        <v>345</v>
      </c>
      <c r="AC35" t="s">
        <v>345</v>
      </c>
      <c r="AD35">
        <v>54</v>
      </c>
      <c r="AF35" s="414" t="s">
        <v>311</v>
      </c>
      <c r="AG35" s="414" t="s">
        <v>353</v>
      </c>
      <c r="AH35" s="414">
        <v>1</v>
      </c>
      <c r="AI35" s="414">
        <v>61</v>
      </c>
      <c r="AJ35" s="414">
        <v>366</v>
      </c>
      <c r="AK35" s="414">
        <v>1223</v>
      </c>
      <c r="AL35" s="414">
        <v>2024</v>
      </c>
      <c r="AM35" s="414">
        <v>1230</v>
      </c>
      <c r="AN35" s="414">
        <v>338</v>
      </c>
      <c r="AO35" s="414">
        <v>68</v>
      </c>
      <c r="AP35" s="414">
        <v>5242</v>
      </c>
      <c r="AQ35" s="414">
        <v>61</v>
      </c>
      <c r="AR35" s="414">
        <v>366</v>
      </c>
      <c r="AS35" s="414">
        <v>1223</v>
      </c>
      <c r="AT35" s="414">
        <v>2024</v>
      </c>
      <c r="AU35" s="414">
        <v>1230</v>
      </c>
      <c r="AV35" s="414">
        <v>338</v>
      </c>
      <c r="AW35" s="414">
        <v>68</v>
      </c>
      <c r="AX35" s="414">
        <v>5242</v>
      </c>
      <c r="AY35" s="414">
        <v>5310</v>
      </c>
      <c r="AZ35" s="414">
        <v>1.1000000000000001</v>
      </c>
      <c r="BA35" s="414">
        <v>6.9</v>
      </c>
      <c r="BB35" s="414">
        <v>23</v>
      </c>
      <c r="BC35" s="414">
        <v>38.1</v>
      </c>
      <c r="BD35" s="414">
        <v>23.2</v>
      </c>
      <c r="BE35" s="414">
        <v>6.4</v>
      </c>
      <c r="BF35" s="414">
        <v>1.3</v>
      </c>
      <c r="BG35" s="414">
        <v>98.7</v>
      </c>
      <c r="BH35" s="414">
        <v>5310</v>
      </c>
      <c r="BI35">
        <f t="shared" si="31"/>
        <v>0</v>
      </c>
      <c r="BJ35">
        <f t="shared" si="5"/>
        <v>55</v>
      </c>
      <c r="BK35">
        <f t="shared" si="12"/>
        <v>359</v>
      </c>
      <c r="BL35">
        <f t="shared" si="13"/>
        <v>1203</v>
      </c>
      <c r="BM35">
        <f t="shared" si="14"/>
        <v>2012</v>
      </c>
      <c r="BN35">
        <f t="shared" si="15"/>
        <v>1224</v>
      </c>
      <c r="BO35">
        <f t="shared" si="16"/>
        <v>336</v>
      </c>
      <c r="BP35">
        <f t="shared" si="17"/>
        <v>67</v>
      </c>
      <c r="BQ35">
        <f t="shared" si="18"/>
        <v>5189</v>
      </c>
      <c r="BR35" t="e">
        <f t="shared" si="19"/>
        <v>#VALUE!</v>
      </c>
      <c r="BS35">
        <f t="shared" si="20"/>
        <v>359</v>
      </c>
      <c r="BT35">
        <f t="shared" si="21"/>
        <v>1203</v>
      </c>
      <c r="BU35">
        <f t="shared" si="22"/>
        <v>2012</v>
      </c>
      <c r="BV35">
        <f t="shared" si="23"/>
        <v>1224</v>
      </c>
      <c r="BW35" t="e">
        <f t="shared" si="24"/>
        <v>#VALUE!</v>
      </c>
      <c r="BX35" t="e">
        <f t="shared" si="25"/>
        <v>#VALUE!</v>
      </c>
      <c r="BY35" t="e">
        <f t="shared" si="26"/>
        <v>#VALUE!</v>
      </c>
      <c r="BZ35">
        <f t="shared" si="7"/>
        <v>5256</v>
      </c>
      <c r="CA35" t="e">
        <f t="shared" si="8"/>
        <v>#VALUE!</v>
      </c>
      <c r="CB35">
        <f t="shared" si="9"/>
        <v>-6.1</v>
      </c>
      <c r="CC35">
        <f t="shared" si="10"/>
        <v>-14</v>
      </c>
      <c r="CD35">
        <f t="shared" si="11"/>
        <v>15.900000000000002</v>
      </c>
      <c r="CE35">
        <f t="shared" si="6"/>
        <v>12.1</v>
      </c>
      <c r="CF35" t="e">
        <f t="shared" si="27"/>
        <v>#VALUE!</v>
      </c>
      <c r="CG35" t="e">
        <f t="shared" si="28"/>
        <v>#VALUE!</v>
      </c>
      <c r="CH35" t="e">
        <f t="shared" si="29"/>
        <v>#VALUE!</v>
      </c>
      <c r="CI35">
        <f t="shared" si="30"/>
        <v>5256</v>
      </c>
    </row>
    <row r="36" spans="1:87" x14ac:dyDescent="0.45">
      <c r="A36" t="str">
        <f t="shared" si="3"/>
        <v>F21_Economics</v>
      </c>
      <c r="B36" t="s">
        <v>310</v>
      </c>
      <c r="C36" t="s">
        <v>361</v>
      </c>
      <c r="D36">
        <v>1</v>
      </c>
      <c r="E36">
        <v>8</v>
      </c>
      <c r="F36">
        <v>30</v>
      </c>
      <c r="G36">
        <v>26</v>
      </c>
      <c r="H36">
        <v>7</v>
      </c>
      <c r="I36">
        <v>5</v>
      </c>
      <c r="J36">
        <v>3</v>
      </c>
      <c r="K36">
        <v>1</v>
      </c>
      <c r="L36">
        <v>79</v>
      </c>
      <c r="M36">
        <v>8</v>
      </c>
      <c r="N36">
        <v>30</v>
      </c>
      <c r="O36">
        <v>26</v>
      </c>
      <c r="P36">
        <v>7</v>
      </c>
      <c r="Q36">
        <v>5</v>
      </c>
      <c r="R36" t="s">
        <v>345</v>
      </c>
      <c r="S36" t="s">
        <v>345</v>
      </c>
      <c r="T36" t="s">
        <v>345</v>
      </c>
      <c r="U36">
        <v>80</v>
      </c>
      <c r="V36">
        <v>10</v>
      </c>
      <c r="W36">
        <v>37.5</v>
      </c>
      <c r="X36">
        <v>32.5</v>
      </c>
      <c r="Y36">
        <v>8.8000000000000007</v>
      </c>
      <c r="Z36">
        <v>6.3</v>
      </c>
      <c r="AA36" t="s">
        <v>345</v>
      </c>
      <c r="AB36" t="s">
        <v>345</v>
      </c>
      <c r="AC36" t="s">
        <v>345</v>
      </c>
      <c r="AD36">
        <v>80</v>
      </c>
      <c r="AF36" s="414" t="s">
        <v>311</v>
      </c>
      <c r="AG36" s="414" t="s">
        <v>354</v>
      </c>
      <c r="AH36" s="414">
        <v>1</v>
      </c>
      <c r="AI36" s="414">
        <v>75</v>
      </c>
      <c r="AJ36" s="414">
        <v>232</v>
      </c>
      <c r="AK36" s="414">
        <v>704</v>
      </c>
      <c r="AL36" s="414">
        <v>857</v>
      </c>
      <c r="AM36" s="414">
        <v>559</v>
      </c>
      <c r="AN36" s="414">
        <v>156</v>
      </c>
      <c r="AO36" s="414">
        <v>31</v>
      </c>
      <c r="AP36" s="414">
        <v>2583</v>
      </c>
      <c r="AQ36" s="414">
        <v>75</v>
      </c>
      <c r="AR36" s="414">
        <v>232</v>
      </c>
      <c r="AS36" s="414">
        <v>704</v>
      </c>
      <c r="AT36" s="414">
        <v>857</v>
      </c>
      <c r="AU36" s="414">
        <v>559</v>
      </c>
      <c r="AV36" s="414">
        <v>156</v>
      </c>
      <c r="AW36" s="414">
        <v>31</v>
      </c>
      <c r="AX36" s="414">
        <v>2583</v>
      </c>
      <c r="AY36" s="414">
        <v>2614</v>
      </c>
      <c r="AZ36" s="414">
        <v>2.9</v>
      </c>
      <c r="BA36" s="414">
        <v>8.9</v>
      </c>
      <c r="BB36" s="414">
        <v>26.9</v>
      </c>
      <c r="BC36" s="414">
        <v>32.799999999999997</v>
      </c>
      <c r="BD36" s="414">
        <v>21.4</v>
      </c>
      <c r="BE36" s="414">
        <v>6</v>
      </c>
      <c r="BF36" s="414">
        <v>1.2</v>
      </c>
      <c r="BG36" s="414">
        <v>98.8</v>
      </c>
      <c r="BH36" s="414">
        <v>2614</v>
      </c>
      <c r="BI36">
        <f t="shared" si="31"/>
        <v>0</v>
      </c>
      <c r="BJ36">
        <f t="shared" si="5"/>
        <v>67</v>
      </c>
      <c r="BK36">
        <f t="shared" si="12"/>
        <v>202</v>
      </c>
      <c r="BL36">
        <f t="shared" si="13"/>
        <v>678</v>
      </c>
      <c r="BM36">
        <f t="shared" si="14"/>
        <v>850</v>
      </c>
      <c r="BN36">
        <f t="shared" si="15"/>
        <v>554</v>
      </c>
      <c r="BO36">
        <f t="shared" si="16"/>
        <v>153</v>
      </c>
      <c r="BP36">
        <f t="shared" si="17"/>
        <v>30</v>
      </c>
      <c r="BQ36">
        <f t="shared" si="18"/>
        <v>2504</v>
      </c>
      <c r="BR36">
        <f t="shared" si="19"/>
        <v>67</v>
      </c>
      <c r="BS36">
        <f t="shared" si="20"/>
        <v>202</v>
      </c>
      <c r="BT36">
        <f t="shared" si="21"/>
        <v>678</v>
      </c>
      <c r="BU36">
        <f t="shared" si="22"/>
        <v>850</v>
      </c>
      <c r="BV36">
        <f t="shared" si="23"/>
        <v>554</v>
      </c>
      <c r="BW36" t="e">
        <f t="shared" si="24"/>
        <v>#VALUE!</v>
      </c>
      <c r="BX36" t="e">
        <f t="shared" si="25"/>
        <v>#VALUE!</v>
      </c>
      <c r="BY36" t="e">
        <f t="shared" si="26"/>
        <v>#VALUE!</v>
      </c>
      <c r="BZ36">
        <f t="shared" si="7"/>
        <v>2534</v>
      </c>
      <c r="CA36">
        <f t="shared" si="8"/>
        <v>-7.1</v>
      </c>
      <c r="CB36">
        <f t="shared" si="9"/>
        <v>-28.6</v>
      </c>
      <c r="CC36">
        <f t="shared" si="10"/>
        <v>-5.6000000000000014</v>
      </c>
      <c r="CD36">
        <f t="shared" si="11"/>
        <v>23.999999999999996</v>
      </c>
      <c r="CE36">
        <f t="shared" si="6"/>
        <v>15.099999999999998</v>
      </c>
      <c r="CF36" t="e">
        <f t="shared" si="27"/>
        <v>#VALUE!</v>
      </c>
      <c r="CG36" t="e">
        <f t="shared" si="28"/>
        <v>#VALUE!</v>
      </c>
      <c r="CH36" t="e">
        <f t="shared" si="29"/>
        <v>#VALUE!</v>
      </c>
      <c r="CI36">
        <f t="shared" si="30"/>
        <v>2534</v>
      </c>
    </row>
    <row r="37" spans="1:87" x14ac:dyDescent="0.45">
      <c r="A37" t="str">
        <f t="shared" si="3"/>
        <v>F22_Geography</v>
      </c>
      <c r="B37" t="s">
        <v>310</v>
      </c>
      <c r="C37" t="s">
        <v>362</v>
      </c>
      <c r="D37">
        <v>2</v>
      </c>
      <c r="E37">
        <v>12</v>
      </c>
      <c r="F37">
        <v>19</v>
      </c>
      <c r="G37">
        <v>15</v>
      </c>
      <c r="H37">
        <v>12</v>
      </c>
      <c r="I37">
        <v>7</v>
      </c>
      <c r="J37">
        <v>0</v>
      </c>
      <c r="K37">
        <v>1</v>
      </c>
      <c r="L37">
        <v>65</v>
      </c>
      <c r="M37" t="s">
        <v>345</v>
      </c>
      <c r="N37">
        <v>19</v>
      </c>
      <c r="O37">
        <v>15</v>
      </c>
      <c r="P37">
        <v>12</v>
      </c>
      <c r="Q37" t="s">
        <v>345</v>
      </c>
      <c r="R37" t="s">
        <v>349</v>
      </c>
      <c r="S37" t="s">
        <v>345</v>
      </c>
      <c r="T37" t="s">
        <v>345</v>
      </c>
      <c r="U37">
        <v>66</v>
      </c>
      <c r="V37" t="s">
        <v>345</v>
      </c>
      <c r="W37">
        <v>28.8</v>
      </c>
      <c r="X37">
        <v>22.7</v>
      </c>
      <c r="Y37">
        <v>18.2</v>
      </c>
      <c r="Z37" t="s">
        <v>345</v>
      </c>
      <c r="AA37">
        <v>0</v>
      </c>
      <c r="AB37" t="s">
        <v>345</v>
      </c>
      <c r="AC37" t="s">
        <v>345</v>
      </c>
      <c r="AD37">
        <v>66</v>
      </c>
      <c r="AF37" s="414" t="s">
        <v>311</v>
      </c>
      <c r="AG37" s="414" t="s">
        <v>356</v>
      </c>
      <c r="AH37" s="414">
        <v>1</v>
      </c>
      <c r="AI37" s="414">
        <v>200</v>
      </c>
      <c r="AJ37" s="414">
        <v>915</v>
      </c>
      <c r="AK37" s="414">
        <v>1273</v>
      </c>
      <c r="AL37" s="414">
        <v>1444</v>
      </c>
      <c r="AM37" s="414">
        <v>1299</v>
      </c>
      <c r="AN37" s="414">
        <v>764</v>
      </c>
      <c r="AO37" s="414">
        <v>340</v>
      </c>
      <c r="AP37" s="414">
        <v>5895</v>
      </c>
      <c r="AQ37" s="414">
        <v>200</v>
      </c>
      <c r="AR37" s="414">
        <v>915</v>
      </c>
      <c r="AS37" s="414">
        <v>1273</v>
      </c>
      <c r="AT37" s="414">
        <v>1444</v>
      </c>
      <c r="AU37" s="414">
        <v>1299</v>
      </c>
      <c r="AV37" s="414">
        <v>764</v>
      </c>
      <c r="AW37" s="414">
        <v>340</v>
      </c>
      <c r="AX37" s="414">
        <v>5895</v>
      </c>
      <c r="AY37" s="414">
        <v>6235</v>
      </c>
      <c r="AZ37" s="414">
        <v>3.2</v>
      </c>
      <c r="BA37" s="414">
        <v>14.7</v>
      </c>
      <c r="BB37" s="414">
        <v>20.399999999999999</v>
      </c>
      <c r="BC37" s="414">
        <v>23.2</v>
      </c>
      <c r="BD37" s="414">
        <v>20.8</v>
      </c>
      <c r="BE37" s="414">
        <v>12.3</v>
      </c>
      <c r="BF37" s="414">
        <v>5.5</v>
      </c>
      <c r="BG37" s="414">
        <v>94.5</v>
      </c>
      <c r="BH37" s="414">
        <v>6235</v>
      </c>
      <c r="BI37">
        <f t="shared" si="31"/>
        <v>-1</v>
      </c>
      <c r="BJ37">
        <f t="shared" si="5"/>
        <v>188</v>
      </c>
      <c r="BK37">
        <f t="shared" si="12"/>
        <v>896</v>
      </c>
      <c r="BL37">
        <f t="shared" si="13"/>
        <v>1258</v>
      </c>
      <c r="BM37">
        <f t="shared" si="14"/>
        <v>1432</v>
      </c>
      <c r="BN37">
        <f t="shared" si="15"/>
        <v>1292</v>
      </c>
      <c r="BO37">
        <f t="shared" si="16"/>
        <v>764</v>
      </c>
      <c r="BP37">
        <f t="shared" si="17"/>
        <v>339</v>
      </c>
      <c r="BQ37">
        <f t="shared" si="18"/>
        <v>5830</v>
      </c>
      <c r="BR37" t="e">
        <f t="shared" si="19"/>
        <v>#VALUE!</v>
      </c>
      <c r="BS37">
        <f t="shared" si="20"/>
        <v>896</v>
      </c>
      <c r="BT37">
        <f t="shared" si="21"/>
        <v>1258</v>
      </c>
      <c r="BU37">
        <f t="shared" si="22"/>
        <v>1432</v>
      </c>
      <c r="BV37" t="e">
        <f t="shared" si="23"/>
        <v>#VALUE!</v>
      </c>
      <c r="BW37" t="e">
        <f t="shared" si="24"/>
        <v>#VALUE!</v>
      </c>
      <c r="BX37" t="e">
        <f t="shared" si="25"/>
        <v>#VALUE!</v>
      </c>
      <c r="BY37" t="e">
        <f t="shared" si="26"/>
        <v>#VALUE!</v>
      </c>
      <c r="BZ37">
        <f t="shared" si="7"/>
        <v>6169</v>
      </c>
      <c r="CA37" t="e">
        <f t="shared" si="8"/>
        <v>#VALUE!</v>
      </c>
      <c r="CB37">
        <f t="shared" si="9"/>
        <v>-14.100000000000001</v>
      </c>
      <c r="CC37">
        <f t="shared" si="10"/>
        <v>-2.3000000000000007</v>
      </c>
      <c r="CD37">
        <f t="shared" si="11"/>
        <v>5</v>
      </c>
      <c r="CE37" t="e">
        <f t="shared" si="6"/>
        <v>#VALUE!</v>
      </c>
      <c r="CF37">
        <f t="shared" si="27"/>
        <v>12.3</v>
      </c>
      <c r="CG37" t="e">
        <f t="shared" si="28"/>
        <v>#VALUE!</v>
      </c>
      <c r="CH37" t="e">
        <f t="shared" si="29"/>
        <v>#VALUE!</v>
      </c>
      <c r="CI37">
        <f t="shared" si="30"/>
        <v>6169</v>
      </c>
    </row>
    <row r="38" spans="1:87" x14ac:dyDescent="0.45">
      <c r="A38" t="str">
        <f t="shared" si="3"/>
        <v>F24_History</v>
      </c>
      <c r="B38" t="s">
        <v>310</v>
      </c>
      <c r="C38" t="s">
        <v>364</v>
      </c>
      <c r="D38">
        <v>1</v>
      </c>
      <c r="E38">
        <v>10</v>
      </c>
      <c r="F38">
        <v>25</v>
      </c>
      <c r="G38">
        <v>23</v>
      </c>
      <c r="H38">
        <v>19</v>
      </c>
      <c r="I38">
        <v>7</v>
      </c>
      <c r="J38">
        <v>4</v>
      </c>
      <c r="K38">
        <v>2</v>
      </c>
      <c r="L38">
        <v>88</v>
      </c>
      <c r="M38">
        <v>10</v>
      </c>
      <c r="N38">
        <v>25</v>
      </c>
      <c r="O38">
        <v>23</v>
      </c>
      <c r="P38">
        <v>19</v>
      </c>
      <c r="Q38" t="s">
        <v>345</v>
      </c>
      <c r="R38" t="s">
        <v>345</v>
      </c>
      <c r="S38" t="s">
        <v>345</v>
      </c>
      <c r="T38" t="s">
        <v>345</v>
      </c>
      <c r="U38">
        <v>90</v>
      </c>
      <c r="V38">
        <v>11.1</v>
      </c>
      <c r="W38">
        <v>27.8</v>
      </c>
      <c r="X38">
        <v>25.6</v>
      </c>
      <c r="Y38">
        <v>21.1</v>
      </c>
      <c r="Z38" t="s">
        <v>345</v>
      </c>
      <c r="AA38" t="s">
        <v>345</v>
      </c>
      <c r="AB38" t="s">
        <v>345</v>
      </c>
      <c r="AC38" t="s">
        <v>345</v>
      </c>
      <c r="AD38">
        <v>90</v>
      </c>
      <c r="AF38" s="414" t="s">
        <v>311</v>
      </c>
      <c r="AG38" s="414" t="s">
        <v>360</v>
      </c>
      <c r="AH38" s="414">
        <v>1</v>
      </c>
      <c r="AI38" s="414">
        <v>459</v>
      </c>
      <c r="AJ38" s="414">
        <v>1604</v>
      </c>
      <c r="AK38" s="414">
        <v>4113</v>
      </c>
      <c r="AL38" s="414">
        <v>4466</v>
      </c>
      <c r="AM38" s="414">
        <v>2444</v>
      </c>
      <c r="AN38" s="414">
        <v>842</v>
      </c>
      <c r="AO38" s="414">
        <v>294</v>
      </c>
      <c r="AP38" s="414">
        <v>13928</v>
      </c>
      <c r="AQ38" s="414">
        <v>459</v>
      </c>
      <c r="AR38" s="414">
        <v>1604</v>
      </c>
      <c r="AS38" s="414">
        <v>4113</v>
      </c>
      <c r="AT38" s="414">
        <v>4466</v>
      </c>
      <c r="AU38" s="414">
        <v>2444</v>
      </c>
      <c r="AV38" s="414">
        <v>842</v>
      </c>
      <c r="AW38" s="414">
        <v>294</v>
      </c>
      <c r="AX38" s="414">
        <v>13928</v>
      </c>
      <c r="AY38" s="414">
        <v>14222</v>
      </c>
      <c r="AZ38" s="414">
        <v>3.2</v>
      </c>
      <c r="BA38" s="414">
        <v>11.3</v>
      </c>
      <c r="BB38" s="414">
        <v>28.9</v>
      </c>
      <c r="BC38" s="414">
        <v>31.4</v>
      </c>
      <c r="BD38" s="414">
        <v>17.2</v>
      </c>
      <c r="BE38" s="414">
        <v>5.9</v>
      </c>
      <c r="BF38" s="414">
        <v>2.1</v>
      </c>
      <c r="BG38" s="414">
        <v>97.9</v>
      </c>
      <c r="BH38" s="414">
        <v>14222</v>
      </c>
      <c r="BI38">
        <f t="shared" si="31"/>
        <v>0</v>
      </c>
      <c r="BJ38">
        <f t="shared" si="5"/>
        <v>449</v>
      </c>
      <c r="BK38">
        <f t="shared" si="12"/>
        <v>1579</v>
      </c>
      <c r="BL38">
        <f t="shared" si="13"/>
        <v>4090</v>
      </c>
      <c r="BM38">
        <f t="shared" si="14"/>
        <v>4447</v>
      </c>
      <c r="BN38">
        <f t="shared" si="15"/>
        <v>2437</v>
      </c>
      <c r="BO38">
        <f t="shared" si="16"/>
        <v>838</v>
      </c>
      <c r="BP38">
        <f t="shared" si="17"/>
        <v>292</v>
      </c>
      <c r="BQ38">
        <f t="shared" si="18"/>
        <v>13840</v>
      </c>
      <c r="BR38">
        <f t="shared" si="19"/>
        <v>449</v>
      </c>
      <c r="BS38">
        <f t="shared" si="20"/>
        <v>1579</v>
      </c>
      <c r="BT38">
        <f t="shared" si="21"/>
        <v>4090</v>
      </c>
      <c r="BU38">
        <f t="shared" si="22"/>
        <v>4447</v>
      </c>
      <c r="BV38" t="e">
        <f t="shared" si="23"/>
        <v>#VALUE!</v>
      </c>
      <c r="BW38" t="e">
        <f t="shared" si="24"/>
        <v>#VALUE!</v>
      </c>
      <c r="BX38" t="e">
        <f t="shared" si="25"/>
        <v>#VALUE!</v>
      </c>
      <c r="BY38" t="e">
        <f t="shared" si="26"/>
        <v>#VALUE!</v>
      </c>
      <c r="BZ38">
        <f t="shared" si="7"/>
        <v>14132</v>
      </c>
      <c r="CA38">
        <f t="shared" si="8"/>
        <v>-7.8999999999999995</v>
      </c>
      <c r="CB38">
        <f t="shared" si="9"/>
        <v>-16.5</v>
      </c>
      <c r="CC38">
        <f t="shared" si="10"/>
        <v>3.2999999999999972</v>
      </c>
      <c r="CD38">
        <f t="shared" si="11"/>
        <v>10.299999999999997</v>
      </c>
      <c r="CE38" t="e">
        <f t="shared" si="6"/>
        <v>#VALUE!</v>
      </c>
      <c r="CF38" t="e">
        <f t="shared" si="27"/>
        <v>#VALUE!</v>
      </c>
      <c r="CG38" t="e">
        <f t="shared" si="28"/>
        <v>#VALUE!</v>
      </c>
      <c r="CH38" t="e">
        <f t="shared" si="29"/>
        <v>#VALUE!</v>
      </c>
      <c r="CI38">
        <f t="shared" si="30"/>
        <v>14132</v>
      </c>
    </row>
    <row r="39" spans="1:87" x14ac:dyDescent="0.45">
      <c r="A39" t="str">
        <f t="shared" si="3"/>
        <v>F26_Psychology</v>
      </c>
      <c r="B39" t="s">
        <v>310</v>
      </c>
      <c r="C39" t="s">
        <v>366</v>
      </c>
      <c r="D39">
        <v>1</v>
      </c>
      <c r="E39">
        <v>11</v>
      </c>
      <c r="F39">
        <v>21</v>
      </c>
      <c r="G39">
        <v>22</v>
      </c>
      <c r="H39">
        <v>14</v>
      </c>
      <c r="I39">
        <v>9</v>
      </c>
      <c r="J39">
        <v>7</v>
      </c>
      <c r="K39">
        <v>4</v>
      </c>
      <c r="L39">
        <v>84</v>
      </c>
      <c r="M39" t="s">
        <v>345</v>
      </c>
      <c r="N39">
        <v>21</v>
      </c>
      <c r="O39">
        <v>22</v>
      </c>
      <c r="P39">
        <v>14</v>
      </c>
      <c r="Q39">
        <v>9</v>
      </c>
      <c r="R39" t="s">
        <v>345</v>
      </c>
      <c r="S39" t="s">
        <v>345</v>
      </c>
      <c r="T39" t="s">
        <v>345</v>
      </c>
      <c r="U39">
        <v>88</v>
      </c>
      <c r="V39" t="s">
        <v>345</v>
      </c>
      <c r="W39">
        <v>23.9</v>
      </c>
      <c r="X39">
        <v>25</v>
      </c>
      <c r="Y39">
        <v>15.9</v>
      </c>
      <c r="Z39">
        <v>10.199999999999999</v>
      </c>
      <c r="AA39" t="s">
        <v>345</v>
      </c>
      <c r="AB39" t="s">
        <v>345</v>
      </c>
      <c r="AC39" t="s">
        <v>345</v>
      </c>
      <c r="AD39">
        <v>88</v>
      </c>
      <c r="AF39" s="414" t="s">
        <v>311</v>
      </c>
      <c r="AG39" s="414" t="s">
        <v>361</v>
      </c>
      <c r="AH39" s="414">
        <v>1</v>
      </c>
      <c r="AI39" s="414">
        <v>1263</v>
      </c>
      <c r="AJ39" s="414">
        <v>4120</v>
      </c>
      <c r="AK39" s="414">
        <v>5032</v>
      </c>
      <c r="AL39" s="414">
        <v>3947</v>
      </c>
      <c r="AM39" s="414">
        <v>1939</v>
      </c>
      <c r="AN39" s="414">
        <v>636</v>
      </c>
      <c r="AO39" s="414">
        <v>240</v>
      </c>
      <c r="AP39" s="414">
        <v>16937</v>
      </c>
      <c r="AQ39" s="414">
        <v>1263</v>
      </c>
      <c r="AR39" s="414">
        <v>4120</v>
      </c>
      <c r="AS39" s="414">
        <v>5032</v>
      </c>
      <c r="AT39" s="414">
        <v>3947</v>
      </c>
      <c r="AU39" s="414">
        <v>1939</v>
      </c>
      <c r="AV39" s="414">
        <v>636</v>
      </c>
      <c r="AW39" s="414">
        <v>240</v>
      </c>
      <c r="AX39" s="414">
        <v>16937</v>
      </c>
      <c r="AY39" s="414">
        <v>17177</v>
      </c>
      <c r="AZ39" s="414">
        <v>7.4</v>
      </c>
      <c r="BA39" s="414">
        <v>24</v>
      </c>
      <c r="BB39" s="414">
        <v>29.3</v>
      </c>
      <c r="BC39" s="414">
        <v>23</v>
      </c>
      <c r="BD39" s="414">
        <v>11.3</v>
      </c>
      <c r="BE39" s="414">
        <v>3.7</v>
      </c>
      <c r="BF39" s="414">
        <v>1.4</v>
      </c>
      <c r="BG39" s="414">
        <v>98.6</v>
      </c>
      <c r="BH39" s="414">
        <v>17177</v>
      </c>
      <c r="BI39">
        <f t="shared" si="31"/>
        <v>0</v>
      </c>
      <c r="BJ39">
        <f t="shared" si="5"/>
        <v>1252</v>
      </c>
      <c r="BK39">
        <f t="shared" si="12"/>
        <v>4099</v>
      </c>
      <c r="BL39">
        <f t="shared" si="13"/>
        <v>5010</v>
      </c>
      <c r="BM39">
        <f t="shared" si="14"/>
        <v>3933</v>
      </c>
      <c r="BN39">
        <f t="shared" si="15"/>
        <v>1930</v>
      </c>
      <c r="BO39">
        <f t="shared" si="16"/>
        <v>629</v>
      </c>
      <c r="BP39">
        <f t="shared" si="17"/>
        <v>236</v>
      </c>
      <c r="BQ39">
        <f t="shared" si="18"/>
        <v>16853</v>
      </c>
      <c r="BR39" t="e">
        <f t="shared" si="19"/>
        <v>#VALUE!</v>
      </c>
      <c r="BS39">
        <f t="shared" si="20"/>
        <v>4099</v>
      </c>
      <c r="BT39">
        <f t="shared" si="21"/>
        <v>5010</v>
      </c>
      <c r="BU39">
        <f t="shared" si="22"/>
        <v>3933</v>
      </c>
      <c r="BV39">
        <f t="shared" si="23"/>
        <v>1930</v>
      </c>
      <c r="BW39" t="e">
        <f t="shared" si="24"/>
        <v>#VALUE!</v>
      </c>
      <c r="BX39" t="e">
        <f t="shared" si="25"/>
        <v>#VALUE!</v>
      </c>
      <c r="BY39" t="e">
        <f t="shared" si="26"/>
        <v>#VALUE!</v>
      </c>
      <c r="BZ39">
        <f t="shared" si="7"/>
        <v>17089</v>
      </c>
      <c r="CA39" t="e">
        <f t="shared" si="8"/>
        <v>#VALUE!</v>
      </c>
      <c r="CB39">
        <f t="shared" si="9"/>
        <v>0.10000000000000142</v>
      </c>
      <c r="CC39">
        <f t="shared" si="10"/>
        <v>4.3000000000000007</v>
      </c>
      <c r="CD39">
        <f t="shared" si="11"/>
        <v>7.1</v>
      </c>
      <c r="CE39">
        <f t="shared" si="6"/>
        <v>1.1000000000000014</v>
      </c>
      <c r="CF39" t="e">
        <f t="shared" si="27"/>
        <v>#VALUE!</v>
      </c>
      <c r="CG39" t="e">
        <f t="shared" si="28"/>
        <v>#VALUE!</v>
      </c>
      <c r="CH39" t="e">
        <f t="shared" si="29"/>
        <v>#VALUE!</v>
      </c>
      <c r="CI39">
        <f t="shared" si="30"/>
        <v>17089</v>
      </c>
    </row>
    <row r="40" spans="1:87" x14ac:dyDescent="0.45">
      <c r="A40" t="str">
        <f t="shared" si="3"/>
        <v>F27_Sociology</v>
      </c>
      <c r="B40" t="s">
        <v>310</v>
      </c>
      <c r="C40" t="s">
        <v>367</v>
      </c>
      <c r="D40">
        <v>1</v>
      </c>
      <c r="E40">
        <v>3</v>
      </c>
      <c r="F40">
        <v>7</v>
      </c>
      <c r="G40">
        <v>10</v>
      </c>
      <c r="H40">
        <v>9</v>
      </c>
      <c r="I40">
        <v>2</v>
      </c>
      <c r="J40">
        <v>4</v>
      </c>
      <c r="K40">
        <v>1</v>
      </c>
      <c r="L40">
        <v>35</v>
      </c>
      <c r="M40" t="s">
        <v>345</v>
      </c>
      <c r="N40">
        <v>7</v>
      </c>
      <c r="O40">
        <v>10</v>
      </c>
      <c r="P40">
        <v>9</v>
      </c>
      <c r="Q40" t="s">
        <v>345</v>
      </c>
      <c r="R40" t="s">
        <v>345</v>
      </c>
      <c r="S40" t="s">
        <v>345</v>
      </c>
      <c r="T40" t="s">
        <v>345</v>
      </c>
      <c r="U40">
        <v>36</v>
      </c>
      <c r="V40" t="s">
        <v>345</v>
      </c>
      <c r="W40">
        <v>19.399999999999999</v>
      </c>
      <c r="X40">
        <v>27.8</v>
      </c>
      <c r="Y40">
        <v>25</v>
      </c>
      <c r="Z40" t="s">
        <v>345</v>
      </c>
      <c r="AA40" t="s">
        <v>345</v>
      </c>
      <c r="AB40" t="s">
        <v>345</v>
      </c>
      <c r="AC40" t="s">
        <v>345</v>
      </c>
      <c r="AD40">
        <v>36</v>
      </c>
      <c r="AF40" s="414" t="s">
        <v>311</v>
      </c>
      <c r="AG40" s="414" t="s">
        <v>364</v>
      </c>
      <c r="AH40" s="414">
        <v>1</v>
      </c>
      <c r="AI40" s="414">
        <v>1070</v>
      </c>
      <c r="AJ40" s="414">
        <v>3219</v>
      </c>
      <c r="AK40" s="414">
        <v>5881</v>
      </c>
      <c r="AL40" s="414">
        <v>5221</v>
      </c>
      <c r="AM40" s="414">
        <v>2624</v>
      </c>
      <c r="AN40" s="414">
        <v>653</v>
      </c>
      <c r="AO40" s="414">
        <v>203</v>
      </c>
      <c r="AP40" s="414">
        <v>18668</v>
      </c>
      <c r="AQ40" s="414">
        <v>1070</v>
      </c>
      <c r="AR40" s="414">
        <v>3219</v>
      </c>
      <c r="AS40" s="414">
        <v>5881</v>
      </c>
      <c r="AT40" s="414">
        <v>5221</v>
      </c>
      <c r="AU40" s="414">
        <v>2624</v>
      </c>
      <c r="AV40" s="414">
        <v>653</v>
      </c>
      <c r="AW40" s="414">
        <v>203</v>
      </c>
      <c r="AX40" s="414">
        <v>18668</v>
      </c>
      <c r="AY40" s="414">
        <v>18871</v>
      </c>
      <c r="AZ40" s="414">
        <v>5.7</v>
      </c>
      <c r="BA40" s="414">
        <v>17.100000000000001</v>
      </c>
      <c r="BB40" s="414">
        <v>31.2</v>
      </c>
      <c r="BC40" s="414">
        <v>27.7</v>
      </c>
      <c r="BD40" s="414">
        <v>13.9</v>
      </c>
      <c r="BE40" s="414">
        <v>3.5</v>
      </c>
      <c r="BF40" s="414">
        <v>1.1000000000000001</v>
      </c>
      <c r="BG40" s="414">
        <v>98.9</v>
      </c>
      <c r="BH40" s="414">
        <v>18871</v>
      </c>
      <c r="BI40">
        <f t="shared" si="31"/>
        <v>0</v>
      </c>
      <c r="BJ40">
        <f t="shared" si="5"/>
        <v>1067</v>
      </c>
      <c r="BK40">
        <f t="shared" si="12"/>
        <v>3212</v>
      </c>
      <c r="BL40">
        <f t="shared" si="13"/>
        <v>5871</v>
      </c>
      <c r="BM40">
        <f t="shared" si="14"/>
        <v>5212</v>
      </c>
      <c r="BN40">
        <f t="shared" si="15"/>
        <v>2622</v>
      </c>
      <c r="BO40">
        <f t="shared" si="16"/>
        <v>649</v>
      </c>
      <c r="BP40">
        <f t="shared" si="17"/>
        <v>202</v>
      </c>
      <c r="BQ40">
        <f t="shared" si="18"/>
        <v>18633</v>
      </c>
      <c r="BR40" t="e">
        <f t="shared" si="19"/>
        <v>#VALUE!</v>
      </c>
      <c r="BS40">
        <f t="shared" si="20"/>
        <v>3212</v>
      </c>
      <c r="BT40">
        <f t="shared" si="21"/>
        <v>5871</v>
      </c>
      <c r="BU40">
        <f t="shared" si="22"/>
        <v>5212</v>
      </c>
      <c r="BV40" t="e">
        <f t="shared" si="23"/>
        <v>#VALUE!</v>
      </c>
      <c r="BW40" t="e">
        <f t="shared" si="24"/>
        <v>#VALUE!</v>
      </c>
      <c r="BX40" t="e">
        <f t="shared" si="25"/>
        <v>#VALUE!</v>
      </c>
      <c r="BY40" t="e">
        <f t="shared" si="26"/>
        <v>#VALUE!</v>
      </c>
      <c r="BZ40">
        <f t="shared" si="7"/>
        <v>18835</v>
      </c>
      <c r="CA40" t="e">
        <f t="shared" si="8"/>
        <v>#VALUE!</v>
      </c>
      <c r="CB40">
        <f t="shared" si="9"/>
        <v>-2.2999999999999972</v>
      </c>
      <c r="CC40">
        <f t="shared" si="10"/>
        <v>3.3999999999999986</v>
      </c>
      <c r="CD40">
        <f t="shared" si="11"/>
        <v>2.6999999999999993</v>
      </c>
      <c r="CE40" t="e">
        <f t="shared" si="6"/>
        <v>#VALUE!</v>
      </c>
      <c r="CF40" t="e">
        <f t="shared" si="27"/>
        <v>#VALUE!</v>
      </c>
      <c r="CG40" t="e">
        <f t="shared" si="28"/>
        <v>#VALUE!</v>
      </c>
      <c r="CH40" t="e">
        <f t="shared" si="29"/>
        <v>#VALUE!</v>
      </c>
      <c r="CI40">
        <f t="shared" si="30"/>
        <v>18835</v>
      </c>
    </row>
    <row r="41" spans="1:87" x14ac:dyDescent="0.45">
      <c r="A41" t="str">
        <f t="shared" si="3"/>
        <v>F29_Art&amp;Design</v>
      </c>
      <c r="B41" t="s">
        <v>310</v>
      </c>
      <c r="C41" t="s">
        <v>369</v>
      </c>
      <c r="D41">
        <v>1</v>
      </c>
      <c r="E41">
        <v>31</v>
      </c>
      <c r="F41">
        <v>30</v>
      </c>
      <c r="G41">
        <v>47</v>
      </c>
      <c r="H41">
        <v>33</v>
      </c>
      <c r="I41">
        <v>9</v>
      </c>
      <c r="J41">
        <v>2</v>
      </c>
      <c r="K41">
        <v>1</v>
      </c>
      <c r="L41">
        <v>152</v>
      </c>
      <c r="M41">
        <v>31</v>
      </c>
      <c r="N41" t="s">
        <v>345</v>
      </c>
      <c r="O41">
        <v>47</v>
      </c>
      <c r="P41">
        <v>33</v>
      </c>
      <c r="Q41">
        <v>9</v>
      </c>
      <c r="R41" t="s">
        <v>345</v>
      </c>
      <c r="S41" t="s">
        <v>345</v>
      </c>
      <c r="T41" t="s">
        <v>345</v>
      </c>
      <c r="U41">
        <v>153</v>
      </c>
      <c r="V41">
        <v>20.3</v>
      </c>
      <c r="W41" t="s">
        <v>345</v>
      </c>
      <c r="X41">
        <v>30.7</v>
      </c>
      <c r="Y41">
        <v>21.6</v>
      </c>
      <c r="Z41">
        <v>5.9</v>
      </c>
      <c r="AA41" t="s">
        <v>345</v>
      </c>
      <c r="AB41" t="s">
        <v>345</v>
      </c>
      <c r="AC41" t="s">
        <v>345</v>
      </c>
      <c r="AD41">
        <v>153</v>
      </c>
      <c r="AF41" s="414" t="s">
        <v>311</v>
      </c>
      <c r="AG41" s="414" t="s">
        <v>366</v>
      </c>
      <c r="AH41" s="414">
        <v>1</v>
      </c>
      <c r="AI41" s="414">
        <v>317</v>
      </c>
      <c r="AJ41" s="414">
        <v>1176</v>
      </c>
      <c r="AK41" s="414">
        <v>2921</v>
      </c>
      <c r="AL41" s="414">
        <v>3694</v>
      </c>
      <c r="AM41" s="414">
        <v>2507</v>
      </c>
      <c r="AN41" s="414">
        <v>1143</v>
      </c>
      <c r="AO41" s="414">
        <v>510</v>
      </c>
      <c r="AP41" s="414">
        <v>11758</v>
      </c>
      <c r="AQ41" s="414">
        <v>317</v>
      </c>
      <c r="AR41" s="414">
        <v>1176</v>
      </c>
      <c r="AS41" s="414">
        <v>2921</v>
      </c>
      <c r="AT41" s="414">
        <v>3694</v>
      </c>
      <c r="AU41" s="414">
        <v>2507</v>
      </c>
      <c r="AV41" s="414">
        <v>1143</v>
      </c>
      <c r="AW41" s="414">
        <v>510</v>
      </c>
      <c r="AX41" s="414">
        <v>11758</v>
      </c>
      <c r="AY41" s="414">
        <v>12268</v>
      </c>
      <c r="AZ41" s="414">
        <v>2.6</v>
      </c>
      <c r="BA41" s="414">
        <v>9.6</v>
      </c>
      <c r="BB41" s="414">
        <v>23.8</v>
      </c>
      <c r="BC41" s="414">
        <v>30.1</v>
      </c>
      <c r="BD41" s="414">
        <v>20.399999999999999</v>
      </c>
      <c r="BE41" s="414">
        <v>9.3000000000000007</v>
      </c>
      <c r="BF41" s="414">
        <v>4.2</v>
      </c>
      <c r="BG41" s="414">
        <v>95.8</v>
      </c>
      <c r="BH41" s="414">
        <v>12268</v>
      </c>
      <c r="BI41">
        <f t="shared" si="31"/>
        <v>0</v>
      </c>
      <c r="BJ41">
        <f t="shared" si="5"/>
        <v>286</v>
      </c>
      <c r="BK41">
        <f t="shared" si="12"/>
        <v>1146</v>
      </c>
      <c r="BL41">
        <f t="shared" si="13"/>
        <v>2874</v>
      </c>
      <c r="BM41">
        <f t="shared" si="14"/>
        <v>3661</v>
      </c>
      <c r="BN41">
        <f t="shared" si="15"/>
        <v>2498</v>
      </c>
      <c r="BO41">
        <f t="shared" si="16"/>
        <v>1141</v>
      </c>
      <c r="BP41">
        <f t="shared" si="17"/>
        <v>509</v>
      </c>
      <c r="BQ41">
        <f t="shared" si="18"/>
        <v>11606</v>
      </c>
      <c r="BR41">
        <f t="shared" si="19"/>
        <v>286</v>
      </c>
      <c r="BS41" t="e">
        <f t="shared" si="20"/>
        <v>#VALUE!</v>
      </c>
      <c r="BT41">
        <f t="shared" si="21"/>
        <v>2874</v>
      </c>
      <c r="BU41">
        <f t="shared" si="22"/>
        <v>3661</v>
      </c>
      <c r="BV41">
        <f t="shared" si="23"/>
        <v>2498</v>
      </c>
      <c r="BW41" t="e">
        <f t="shared" si="24"/>
        <v>#VALUE!</v>
      </c>
      <c r="BX41" t="e">
        <f t="shared" si="25"/>
        <v>#VALUE!</v>
      </c>
      <c r="BY41" t="e">
        <f t="shared" si="26"/>
        <v>#VALUE!</v>
      </c>
      <c r="BZ41">
        <f t="shared" si="7"/>
        <v>12115</v>
      </c>
      <c r="CA41">
        <f t="shared" si="8"/>
        <v>-17.7</v>
      </c>
      <c r="CB41" t="e">
        <f t="shared" si="9"/>
        <v>#VALUE!</v>
      </c>
      <c r="CC41">
        <f t="shared" si="10"/>
        <v>-6.8999999999999986</v>
      </c>
      <c r="CD41">
        <f t="shared" si="11"/>
        <v>8.5</v>
      </c>
      <c r="CE41">
        <f t="shared" si="6"/>
        <v>14.499999999999998</v>
      </c>
      <c r="CF41" t="e">
        <f t="shared" si="27"/>
        <v>#VALUE!</v>
      </c>
      <c r="CG41" t="e">
        <f t="shared" si="28"/>
        <v>#VALUE!</v>
      </c>
      <c r="CH41" t="e">
        <f t="shared" si="29"/>
        <v>#VALUE!</v>
      </c>
      <c r="CI41">
        <f t="shared" si="30"/>
        <v>12115</v>
      </c>
    </row>
    <row r="42" spans="1:87" x14ac:dyDescent="0.45">
      <c r="A42" t="str">
        <f t="shared" si="3"/>
        <v>F30_Drama</v>
      </c>
      <c r="B42" t="s">
        <v>310</v>
      </c>
      <c r="C42" t="s">
        <v>370</v>
      </c>
      <c r="D42">
        <v>2</v>
      </c>
      <c r="E42">
        <v>0</v>
      </c>
      <c r="F42">
        <v>5</v>
      </c>
      <c r="G42">
        <v>12</v>
      </c>
      <c r="H42">
        <v>12</v>
      </c>
      <c r="I42">
        <v>0</v>
      </c>
      <c r="J42">
        <v>0</v>
      </c>
      <c r="K42">
        <v>0</v>
      </c>
      <c r="L42">
        <v>29</v>
      </c>
      <c r="M42" t="s">
        <v>349</v>
      </c>
      <c r="N42" t="s">
        <v>345</v>
      </c>
      <c r="O42">
        <v>12</v>
      </c>
      <c r="P42" t="s">
        <v>345</v>
      </c>
      <c r="Q42" t="s">
        <v>349</v>
      </c>
      <c r="R42" t="s">
        <v>349</v>
      </c>
      <c r="S42" t="s">
        <v>349</v>
      </c>
      <c r="T42">
        <v>29</v>
      </c>
      <c r="U42">
        <v>29</v>
      </c>
      <c r="V42">
        <v>0</v>
      </c>
      <c r="W42" t="s">
        <v>345</v>
      </c>
      <c r="X42">
        <v>41.4</v>
      </c>
      <c r="Y42" t="s">
        <v>345</v>
      </c>
      <c r="Z42">
        <v>0</v>
      </c>
      <c r="AA42">
        <v>0</v>
      </c>
      <c r="AB42">
        <v>0</v>
      </c>
      <c r="AC42">
        <v>100</v>
      </c>
      <c r="AD42">
        <v>29</v>
      </c>
      <c r="AF42" s="414" t="s">
        <v>311</v>
      </c>
      <c r="AG42" s="414" t="s">
        <v>367</v>
      </c>
      <c r="AH42" s="414">
        <v>1</v>
      </c>
      <c r="AI42" s="414">
        <v>210</v>
      </c>
      <c r="AJ42" s="414">
        <v>720</v>
      </c>
      <c r="AK42" s="414">
        <v>1906</v>
      </c>
      <c r="AL42" s="414">
        <v>1825</v>
      </c>
      <c r="AM42" s="414">
        <v>1116</v>
      </c>
      <c r="AN42" s="414">
        <v>424</v>
      </c>
      <c r="AO42" s="414">
        <v>155</v>
      </c>
      <c r="AP42" s="414">
        <v>6201</v>
      </c>
      <c r="AQ42" s="414">
        <v>210</v>
      </c>
      <c r="AR42" s="414">
        <v>720</v>
      </c>
      <c r="AS42" s="414">
        <v>1906</v>
      </c>
      <c r="AT42" s="414">
        <v>1825</v>
      </c>
      <c r="AU42" s="414">
        <v>1116</v>
      </c>
      <c r="AV42" s="414">
        <v>424</v>
      </c>
      <c r="AW42" s="414">
        <v>155</v>
      </c>
      <c r="AX42" s="414">
        <v>6201</v>
      </c>
      <c r="AY42" s="414">
        <v>6356</v>
      </c>
      <c r="AZ42" s="414">
        <v>3.3</v>
      </c>
      <c r="BA42" s="414">
        <v>11.3</v>
      </c>
      <c r="BB42" s="414">
        <v>30</v>
      </c>
      <c r="BC42" s="414">
        <v>28.7</v>
      </c>
      <c r="BD42" s="414">
        <v>17.600000000000001</v>
      </c>
      <c r="BE42" s="414">
        <v>6.7</v>
      </c>
      <c r="BF42" s="414">
        <v>2.4</v>
      </c>
      <c r="BG42" s="414">
        <v>97.6</v>
      </c>
      <c r="BH42" s="414">
        <v>6356</v>
      </c>
      <c r="BI42">
        <f t="shared" si="31"/>
        <v>-1</v>
      </c>
      <c r="BJ42">
        <f t="shared" si="5"/>
        <v>210</v>
      </c>
      <c r="BK42">
        <f t="shared" si="12"/>
        <v>715</v>
      </c>
      <c r="BL42">
        <f t="shared" si="13"/>
        <v>1894</v>
      </c>
      <c r="BM42">
        <f t="shared" si="14"/>
        <v>1813</v>
      </c>
      <c r="BN42">
        <f t="shared" si="15"/>
        <v>1116</v>
      </c>
      <c r="BO42">
        <f t="shared" si="16"/>
        <v>424</v>
      </c>
      <c r="BP42">
        <f t="shared" si="17"/>
        <v>155</v>
      </c>
      <c r="BQ42">
        <f t="shared" si="18"/>
        <v>6172</v>
      </c>
      <c r="BR42" t="e">
        <f t="shared" si="19"/>
        <v>#VALUE!</v>
      </c>
      <c r="BS42" t="e">
        <f t="shared" si="20"/>
        <v>#VALUE!</v>
      </c>
      <c r="BT42">
        <f t="shared" si="21"/>
        <v>1894</v>
      </c>
      <c r="BU42" t="e">
        <f t="shared" si="22"/>
        <v>#VALUE!</v>
      </c>
      <c r="BV42" t="e">
        <f t="shared" si="23"/>
        <v>#VALUE!</v>
      </c>
      <c r="BW42" t="e">
        <f t="shared" si="24"/>
        <v>#VALUE!</v>
      </c>
      <c r="BX42" t="e">
        <f t="shared" si="25"/>
        <v>#VALUE!</v>
      </c>
      <c r="BY42">
        <f t="shared" si="26"/>
        <v>6172</v>
      </c>
      <c r="BZ42">
        <f t="shared" si="7"/>
        <v>6327</v>
      </c>
      <c r="CA42">
        <f t="shared" si="8"/>
        <v>3.3</v>
      </c>
      <c r="CB42" t="e">
        <f t="shared" si="9"/>
        <v>#VALUE!</v>
      </c>
      <c r="CC42">
        <f t="shared" si="10"/>
        <v>-11.399999999999999</v>
      </c>
      <c r="CD42" t="e">
        <f t="shared" si="11"/>
        <v>#VALUE!</v>
      </c>
      <c r="CE42">
        <f t="shared" si="6"/>
        <v>17.600000000000001</v>
      </c>
      <c r="CF42">
        <f t="shared" si="27"/>
        <v>6.7</v>
      </c>
      <c r="CG42">
        <f t="shared" si="28"/>
        <v>2.4</v>
      </c>
      <c r="CH42">
        <f t="shared" si="29"/>
        <v>-2.4000000000000057</v>
      </c>
      <c r="CI42">
        <f t="shared" si="30"/>
        <v>6327</v>
      </c>
    </row>
    <row r="43" spans="1:87" x14ac:dyDescent="0.45">
      <c r="A43" t="str">
        <f t="shared" si="3"/>
        <v>F33_French</v>
      </c>
      <c r="B43" t="s">
        <v>310</v>
      </c>
      <c r="C43" t="s">
        <v>373</v>
      </c>
      <c r="D43">
        <v>2</v>
      </c>
      <c r="E43">
        <v>28</v>
      </c>
      <c r="F43">
        <v>63</v>
      </c>
      <c r="G43">
        <v>35</v>
      </c>
      <c r="H43">
        <v>17</v>
      </c>
      <c r="I43">
        <v>5</v>
      </c>
      <c r="J43">
        <v>1</v>
      </c>
      <c r="K43">
        <v>0</v>
      </c>
      <c r="L43">
        <v>149</v>
      </c>
      <c r="M43">
        <v>28</v>
      </c>
      <c r="N43">
        <v>63</v>
      </c>
      <c r="O43">
        <v>35</v>
      </c>
      <c r="P43">
        <v>17</v>
      </c>
      <c r="Q43" t="s">
        <v>345</v>
      </c>
      <c r="R43" t="s">
        <v>345</v>
      </c>
      <c r="S43" t="s">
        <v>349</v>
      </c>
      <c r="T43">
        <v>149</v>
      </c>
      <c r="U43">
        <v>149</v>
      </c>
      <c r="V43">
        <v>18.8</v>
      </c>
      <c r="W43">
        <v>42.3</v>
      </c>
      <c r="X43">
        <v>23.5</v>
      </c>
      <c r="Y43">
        <v>11.4</v>
      </c>
      <c r="Z43" t="s">
        <v>345</v>
      </c>
      <c r="AA43" t="s">
        <v>345</v>
      </c>
      <c r="AB43">
        <v>0</v>
      </c>
      <c r="AC43">
        <v>100</v>
      </c>
      <c r="AD43">
        <v>149</v>
      </c>
      <c r="AF43" s="414" t="s">
        <v>311</v>
      </c>
      <c r="AG43" s="414" t="s">
        <v>369</v>
      </c>
      <c r="AH43" s="414">
        <v>1</v>
      </c>
      <c r="AI43" s="414">
        <v>994</v>
      </c>
      <c r="AJ43" s="414">
        <v>1165</v>
      </c>
      <c r="AK43" s="414">
        <v>2491</v>
      </c>
      <c r="AL43" s="414">
        <v>2189</v>
      </c>
      <c r="AM43" s="414">
        <v>1263</v>
      </c>
      <c r="AN43" s="414">
        <v>481</v>
      </c>
      <c r="AO43" s="414">
        <v>181</v>
      </c>
      <c r="AP43" s="414">
        <v>8583</v>
      </c>
      <c r="AQ43" s="414">
        <v>994</v>
      </c>
      <c r="AR43" s="414">
        <v>1165</v>
      </c>
      <c r="AS43" s="414">
        <v>2491</v>
      </c>
      <c r="AT43" s="414">
        <v>2189</v>
      </c>
      <c r="AU43" s="414">
        <v>1263</v>
      </c>
      <c r="AV43" s="414">
        <v>481</v>
      </c>
      <c r="AW43" s="414">
        <v>181</v>
      </c>
      <c r="AX43" s="414">
        <v>8583</v>
      </c>
      <c r="AY43" s="414">
        <v>8764</v>
      </c>
      <c r="AZ43" s="414">
        <v>11.3</v>
      </c>
      <c r="BA43" s="414">
        <v>13.3</v>
      </c>
      <c r="BB43" s="414">
        <v>28.4</v>
      </c>
      <c r="BC43" s="414">
        <v>25</v>
      </c>
      <c r="BD43" s="414">
        <v>14.4</v>
      </c>
      <c r="BE43" s="414">
        <v>5.5</v>
      </c>
      <c r="BF43" s="414">
        <v>2.1</v>
      </c>
      <c r="BG43" s="414">
        <v>97.9</v>
      </c>
      <c r="BH43" s="414">
        <v>8764</v>
      </c>
      <c r="BI43">
        <f t="shared" si="31"/>
        <v>-1</v>
      </c>
      <c r="BJ43">
        <f t="shared" si="5"/>
        <v>966</v>
      </c>
      <c r="BK43">
        <f t="shared" si="12"/>
        <v>1102</v>
      </c>
      <c r="BL43">
        <f t="shared" si="13"/>
        <v>2456</v>
      </c>
      <c r="BM43">
        <f t="shared" si="14"/>
        <v>2172</v>
      </c>
      <c r="BN43">
        <f t="shared" si="15"/>
        <v>1258</v>
      </c>
      <c r="BO43">
        <f t="shared" si="16"/>
        <v>480</v>
      </c>
      <c r="BP43">
        <f t="shared" si="17"/>
        <v>181</v>
      </c>
      <c r="BQ43">
        <f t="shared" si="18"/>
        <v>8434</v>
      </c>
      <c r="BR43">
        <f t="shared" si="19"/>
        <v>966</v>
      </c>
      <c r="BS43">
        <f t="shared" si="20"/>
        <v>1102</v>
      </c>
      <c r="BT43">
        <f t="shared" si="21"/>
        <v>2456</v>
      </c>
      <c r="BU43">
        <f t="shared" si="22"/>
        <v>2172</v>
      </c>
      <c r="BV43" t="e">
        <f t="shared" si="23"/>
        <v>#VALUE!</v>
      </c>
      <c r="BW43" t="e">
        <f t="shared" si="24"/>
        <v>#VALUE!</v>
      </c>
      <c r="BX43" t="e">
        <f t="shared" si="25"/>
        <v>#VALUE!</v>
      </c>
      <c r="BY43">
        <f t="shared" si="26"/>
        <v>8434</v>
      </c>
      <c r="BZ43">
        <f t="shared" si="7"/>
        <v>8615</v>
      </c>
      <c r="CA43">
        <f t="shared" si="8"/>
        <v>-7.5</v>
      </c>
      <c r="CB43">
        <f t="shared" si="9"/>
        <v>-28.999999999999996</v>
      </c>
      <c r="CC43">
        <f t="shared" si="10"/>
        <v>4.8999999999999986</v>
      </c>
      <c r="CD43">
        <f t="shared" si="11"/>
        <v>13.6</v>
      </c>
      <c r="CE43" t="e">
        <f t="shared" si="6"/>
        <v>#VALUE!</v>
      </c>
      <c r="CF43" t="e">
        <f t="shared" si="27"/>
        <v>#VALUE!</v>
      </c>
      <c r="CG43">
        <f t="shared" si="28"/>
        <v>2.1</v>
      </c>
      <c r="CH43">
        <f t="shared" si="29"/>
        <v>-2.0999999999999943</v>
      </c>
      <c r="CI43">
        <f t="shared" si="30"/>
        <v>8615</v>
      </c>
    </row>
    <row r="44" spans="1:87" x14ac:dyDescent="0.45">
      <c r="A44" t="str">
        <f t="shared" si="3"/>
        <v>F34_German</v>
      </c>
      <c r="B44" t="s">
        <v>310</v>
      </c>
      <c r="C44" t="s">
        <v>374</v>
      </c>
      <c r="D44">
        <v>2</v>
      </c>
      <c r="E44">
        <v>36</v>
      </c>
      <c r="F44">
        <v>53</v>
      </c>
      <c r="G44">
        <v>19</v>
      </c>
      <c r="H44">
        <v>7</v>
      </c>
      <c r="I44">
        <v>2</v>
      </c>
      <c r="J44">
        <v>1</v>
      </c>
      <c r="K44">
        <v>0</v>
      </c>
      <c r="L44">
        <v>118</v>
      </c>
      <c r="M44">
        <v>36</v>
      </c>
      <c r="N44">
        <v>53</v>
      </c>
      <c r="O44" t="s">
        <v>345</v>
      </c>
      <c r="P44">
        <v>7</v>
      </c>
      <c r="Q44" t="s">
        <v>345</v>
      </c>
      <c r="R44" t="s">
        <v>345</v>
      </c>
      <c r="S44" t="s">
        <v>349</v>
      </c>
      <c r="T44">
        <v>118</v>
      </c>
      <c r="U44">
        <v>118</v>
      </c>
      <c r="V44">
        <v>30.5</v>
      </c>
      <c r="W44">
        <v>44.9</v>
      </c>
      <c r="X44" t="s">
        <v>345</v>
      </c>
      <c r="Y44">
        <v>5.9</v>
      </c>
      <c r="Z44" t="s">
        <v>345</v>
      </c>
      <c r="AA44" t="s">
        <v>345</v>
      </c>
      <c r="AB44">
        <v>0</v>
      </c>
      <c r="AC44">
        <v>100</v>
      </c>
      <c r="AD44">
        <v>118</v>
      </c>
      <c r="AF44" s="414" t="s">
        <v>311</v>
      </c>
      <c r="AG44" s="414" t="s">
        <v>459</v>
      </c>
      <c r="AH44" s="414">
        <v>1</v>
      </c>
      <c r="AI44" s="414">
        <v>11543</v>
      </c>
      <c r="AJ44" s="414">
        <v>28144</v>
      </c>
      <c r="AK44" s="414">
        <v>41224</v>
      </c>
      <c r="AL44" s="414">
        <v>40177</v>
      </c>
      <c r="AM44" s="414">
        <v>25713</v>
      </c>
      <c r="AN44" s="414">
        <v>10881</v>
      </c>
      <c r="AO44" s="414">
        <v>4143</v>
      </c>
      <c r="AP44" s="414">
        <v>157682</v>
      </c>
      <c r="AQ44" s="414">
        <v>11543</v>
      </c>
      <c r="AR44" s="414">
        <v>28144</v>
      </c>
      <c r="AS44" s="414">
        <v>41224</v>
      </c>
      <c r="AT44" s="414">
        <v>40177</v>
      </c>
      <c r="AU44" s="414">
        <v>25713</v>
      </c>
      <c r="AV44" s="414">
        <v>10881</v>
      </c>
      <c r="AW44" s="414">
        <v>4143</v>
      </c>
      <c r="AX44" s="414">
        <v>157682</v>
      </c>
      <c r="AY44" s="414">
        <v>161825</v>
      </c>
      <c r="AZ44" s="414">
        <v>7.1</v>
      </c>
      <c r="BA44" s="414">
        <v>17.399999999999999</v>
      </c>
      <c r="BB44" s="414">
        <v>25.5</v>
      </c>
      <c r="BC44" s="414">
        <v>24.8</v>
      </c>
      <c r="BD44" s="414">
        <v>15.9</v>
      </c>
      <c r="BE44" s="414">
        <v>6.7</v>
      </c>
      <c r="BF44" s="414">
        <v>2.6</v>
      </c>
      <c r="BG44" s="414">
        <v>97.4</v>
      </c>
      <c r="BH44" s="414">
        <v>161825</v>
      </c>
      <c r="BI44">
        <f t="shared" si="31"/>
        <v>-1</v>
      </c>
      <c r="BJ44">
        <f t="shared" si="5"/>
        <v>11507</v>
      </c>
      <c r="BK44">
        <f t="shared" si="12"/>
        <v>28091</v>
      </c>
      <c r="BL44">
        <f t="shared" si="13"/>
        <v>41205</v>
      </c>
      <c r="BM44">
        <f t="shared" si="14"/>
        <v>40170</v>
      </c>
      <c r="BN44">
        <f t="shared" si="15"/>
        <v>25711</v>
      </c>
      <c r="BO44">
        <f t="shared" si="16"/>
        <v>10880</v>
      </c>
      <c r="BP44">
        <f t="shared" si="17"/>
        <v>4143</v>
      </c>
      <c r="BQ44">
        <f t="shared" si="18"/>
        <v>157564</v>
      </c>
      <c r="BR44">
        <f t="shared" si="19"/>
        <v>11507</v>
      </c>
      <c r="BS44">
        <f t="shared" si="20"/>
        <v>28091</v>
      </c>
      <c r="BT44" t="e">
        <f t="shared" si="21"/>
        <v>#VALUE!</v>
      </c>
      <c r="BU44">
        <f t="shared" si="22"/>
        <v>40170</v>
      </c>
      <c r="BV44" t="e">
        <f t="shared" si="23"/>
        <v>#VALUE!</v>
      </c>
      <c r="BW44" t="e">
        <f t="shared" si="24"/>
        <v>#VALUE!</v>
      </c>
      <c r="BX44" t="e">
        <f t="shared" si="25"/>
        <v>#VALUE!</v>
      </c>
      <c r="BY44">
        <f t="shared" si="26"/>
        <v>157564</v>
      </c>
      <c r="BZ44">
        <f t="shared" si="7"/>
        <v>161707</v>
      </c>
      <c r="CA44">
        <f t="shared" si="8"/>
        <v>-23.4</v>
      </c>
      <c r="CB44">
        <f t="shared" si="9"/>
        <v>-27.5</v>
      </c>
      <c r="CC44" t="e">
        <f t="shared" si="10"/>
        <v>#VALUE!</v>
      </c>
      <c r="CD44">
        <f t="shared" si="11"/>
        <v>18.899999999999999</v>
      </c>
      <c r="CE44" t="e">
        <f t="shared" si="6"/>
        <v>#VALUE!</v>
      </c>
      <c r="CF44" t="e">
        <f t="shared" si="27"/>
        <v>#VALUE!</v>
      </c>
      <c r="CG44">
        <f t="shared" si="28"/>
        <v>2.6</v>
      </c>
      <c r="CH44">
        <f t="shared" si="29"/>
        <v>-2.5999999999999943</v>
      </c>
      <c r="CI44">
        <f t="shared" si="30"/>
        <v>161707</v>
      </c>
    </row>
    <row r="45" spans="1:87" x14ac:dyDescent="0.45">
      <c r="B45" t="s">
        <v>310</v>
      </c>
      <c r="C45" t="s">
        <v>375</v>
      </c>
      <c r="D45">
        <v>2</v>
      </c>
      <c r="E45">
        <v>24</v>
      </c>
      <c r="F45">
        <v>67</v>
      </c>
      <c r="G45">
        <v>36</v>
      </c>
      <c r="H45">
        <v>19</v>
      </c>
      <c r="I45">
        <v>5</v>
      </c>
      <c r="J45">
        <v>2</v>
      </c>
      <c r="K45">
        <v>4</v>
      </c>
      <c r="L45">
        <v>153</v>
      </c>
      <c r="M45">
        <v>24</v>
      </c>
      <c r="N45">
        <v>67</v>
      </c>
      <c r="O45">
        <v>36</v>
      </c>
      <c r="P45">
        <v>19</v>
      </c>
      <c r="Q45" t="s">
        <v>345</v>
      </c>
      <c r="R45" t="s">
        <v>345</v>
      </c>
      <c r="S45">
        <v>4</v>
      </c>
      <c r="T45">
        <v>153</v>
      </c>
      <c r="U45">
        <v>157</v>
      </c>
      <c r="V45">
        <v>15.3</v>
      </c>
      <c r="W45">
        <v>42.7</v>
      </c>
      <c r="X45">
        <v>22.9</v>
      </c>
      <c r="Y45">
        <v>12.1</v>
      </c>
      <c r="Z45" t="s">
        <v>345</v>
      </c>
      <c r="AA45" t="s">
        <v>345</v>
      </c>
      <c r="AB45">
        <v>2.5</v>
      </c>
      <c r="AC45">
        <v>97.5</v>
      </c>
      <c r="AD45">
        <v>157</v>
      </c>
    </row>
    <row r="46" spans="1:87" x14ac:dyDescent="0.45">
      <c r="B46" t="s">
        <v>310</v>
      </c>
      <c r="C46" t="s">
        <v>383</v>
      </c>
      <c r="D46">
        <v>2</v>
      </c>
      <c r="E46">
        <v>1</v>
      </c>
      <c r="F46">
        <v>1</v>
      </c>
      <c r="G46">
        <v>1</v>
      </c>
      <c r="H46">
        <v>0</v>
      </c>
      <c r="I46">
        <v>0</v>
      </c>
      <c r="J46">
        <v>0</v>
      </c>
      <c r="K46">
        <v>0</v>
      </c>
      <c r="L46">
        <v>3</v>
      </c>
      <c r="M46" t="s">
        <v>345</v>
      </c>
      <c r="N46" t="s">
        <v>345</v>
      </c>
      <c r="O46" t="s">
        <v>345</v>
      </c>
      <c r="P46" t="s">
        <v>349</v>
      </c>
      <c r="Q46" t="s">
        <v>349</v>
      </c>
      <c r="R46" t="s">
        <v>349</v>
      </c>
      <c r="S46" t="s">
        <v>349</v>
      </c>
      <c r="T46" t="s">
        <v>345</v>
      </c>
      <c r="U46">
        <v>3</v>
      </c>
      <c r="V46" t="s">
        <v>345</v>
      </c>
      <c r="W46" t="s">
        <v>345</v>
      </c>
      <c r="X46" t="s">
        <v>345</v>
      </c>
      <c r="Y46">
        <v>0</v>
      </c>
      <c r="Z46">
        <v>0</v>
      </c>
      <c r="AA46">
        <v>0</v>
      </c>
      <c r="AB46">
        <v>0</v>
      </c>
      <c r="AC46" t="s">
        <v>345</v>
      </c>
      <c r="AD46">
        <v>3</v>
      </c>
    </row>
    <row r="47" spans="1:87" x14ac:dyDescent="0.45">
      <c r="B47" t="s">
        <v>310</v>
      </c>
      <c r="C47" t="s">
        <v>387</v>
      </c>
      <c r="D47">
        <v>2</v>
      </c>
      <c r="E47">
        <v>5</v>
      </c>
      <c r="F47">
        <v>18</v>
      </c>
      <c r="G47">
        <v>15</v>
      </c>
      <c r="H47">
        <v>11</v>
      </c>
      <c r="I47">
        <v>5</v>
      </c>
      <c r="J47">
        <v>0</v>
      </c>
      <c r="K47">
        <v>0</v>
      </c>
      <c r="L47">
        <v>54</v>
      </c>
      <c r="M47">
        <v>5</v>
      </c>
      <c r="N47">
        <v>18</v>
      </c>
      <c r="O47">
        <v>15</v>
      </c>
      <c r="P47">
        <v>11</v>
      </c>
      <c r="Q47">
        <v>5</v>
      </c>
      <c r="R47" t="s">
        <v>349</v>
      </c>
      <c r="S47" t="s">
        <v>349</v>
      </c>
      <c r="T47">
        <v>54</v>
      </c>
      <c r="U47">
        <v>54</v>
      </c>
      <c r="V47">
        <v>9.3000000000000007</v>
      </c>
      <c r="W47">
        <v>33.299999999999997</v>
      </c>
      <c r="X47">
        <v>27.8</v>
      </c>
      <c r="Y47">
        <v>20.399999999999999</v>
      </c>
      <c r="Z47">
        <v>9.3000000000000007</v>
      </c>
      <c r="AA47">
        <v>0</v>
      </c>
      <c r="AB47">
        <v>0</v>
      </c>
      <c r="AC47">
        <v>100</v>
      </c>
      <c r="AD47">
        <v>54</v>
      </c>
    </row>
    <row r="48" spans="1:87" x14ac:dyDescent="0.45">
      <c r="B48" t="s">
        <v>310</v>
      </c>
      <c r="C48" t="s">
        <v>388</v>
      </c>
      <c r="D48">
        <v>2</v>
      </c>
      <c r="E48">
        <v>6</v>
      </c>
      <c r="F48">
        <v>5</v>
      </c>
      <c r="G48">
        <v>9</v>
      </c>
      <c r="H48">
        <v>5</v>
      </c>
      <c r="I48">
        <v>0</v>
      </c>
      <c r="J48">
        <v>0</v>
      </c>
      <c r="K48">
        <v>0</v>
      </c>
      <c r="L48">
        <v>25</v>
      </c>
      <c r="M48">
        <v>6</v>
      </c>
      <c r="N48">
        <v>5</v>
      </c>
      <c r="O48">
        <v>9</v>
      </c>
      <c r="P48">
        <v>5</v>
      </c>
      <c r="Q48" t="s">
        <v>349</v>
      </c>
      <c r="R48" t="s">
        <v>349</v>
      </c>
      <c r="S48" t="s">
        <v>349</v>
      </c>
      <c r="T48">
        <v>25</v>
      </c>
      <c r="U48">
        <v>25</v>
      </c>
      <c r="V48">
        <v>24</v>
      </c>
      <c r="W48">
        <v>20</v>
      </c>
      <c r="X48">
        <v>36</v>
      </c>
      <c r="Y48">
        <v>20</v>
      </c>
      <c r="Z48">
        <v>0</v>
      </c>
      <c r="AA48">
        <v>0</v>
      </c>
      <c r="AB48">
        <v>0</v>
      </c>
      <c r="AC48">
        <v>100</v>
      </c>
      <c r="AD48">
        <v>25</v>
      </c>
    </row>
    <row r="49" spans="2:30" x14ac:dyDescent="0.45">
      <c r="B49" t="s">
        <v>310</v>
      </c>
      <c r="C49" t="s">
        <v>389</v>
      </c>
      <c r="D49">
        <v>2</v>
      </c>
      <c r="E49">
        <v>1</v>
      </c>
      <c r="F49">
        <v>6</v>
      </c>
      <c r="G49">
        <v>7</v>
      </c>
      <c r="H49">
        <v>4</v>
      </c>
      <c r="I49">
        <v>1</v>
      </c>
      <c r="J49">
        <v>0</v>
      </c>
      <c r="K49">
        <v>3</v>
      </c>
      <c r="L49">
        <v>19</v>
      </c>
      <c r="M49" t="s">
        <v>345</v>
      </c>
      <c r="N49" t="s">
        <v>345</v>
      </c>
      <c r="O49" t="s">
        <v>345</v>
      </c>
      <c r="P49" t="s">
        <v>345</v>
      </c>
      <c r="Q49" t="s">
        <v>345</v>
      </c>
      <c r="R49" t="s">
        <v>349</v>
      </c>
      <c r="S49" t="s">
        <v>345</v>
      </c>
      <c r="T49" t="s">
        <v>345</v>
      </c>
      <c r="U49">
        <v>22</v>
      </c>
      <c r="V49" t="s">
        <v>345</v>
      </c>
      <c r="W49" t="s">
        <v>345</v>
      </c>
      <c r="X49" t="s">
        <v>345</v>
      </c>
      <c r="Y49" t="s">
        <v>345</v>
      </c>
      <c r="Z49" t="s">
        <v>345</v>
      </c>
      <c r="AA49">
        <v>0</v>
      </c>
      <c r="AB49" t="s">
        <v>345</v>
      </c>
      <c r="AC49" t="s">
        <v>345</v>
      </c>
      <c r="AD49">
        <v>22</v>
      </c>
    </row>
    <row r="50" spans="2:30" x14ac:dyDescent="0.45">
      <c r="B50" t="s">
        <v>310</v>
      </c>
      <c r="C50" t="s">
        <v>459</v>
      </c>
      <c r="D50">
        <v>1</v>
      </c>
      <c r="E50">
        <v>154</v>
      </c>
      <c r="F50">
        <v>251</v>
      </c>
      <c r="G50">
        <v>275</v>
      </c>
      <c r="H50">
        <v>166</v>
      </c>
      <c r="I50">
        <v>73</v>
      </c>
      <c r="J50">
        <v>47</v>
      </c>
      <c r="K50">
        <v>19</v>
      </c>
      <c r="L50">
        <v>966</v>
      </c>
      <c r="M50">
        <v>154</v>
      </c>
      <c r="N50">
        <v>251</v>
      </c>
      <c r="O50">
        <v>275</v>
      </c>
      <c r="P50">
        <v>166</v>
      </c>
      <c r="Q50">
        <v>73</v>
      </c>
      <c r="R50">
        <v>47</v>
      </c>
      <c r="S50">
        <v>19</v>
      </c>
      <c r="T50">
        <v>966</v>
      </c>
      <c r="U50">
        <v>985</v>
      </c>
      <c r="V50">
        <v>15.6</v>
      </c>
      <c r="W50">
        <v>25.5</v>
      </c>
      <c r="X50">
        <v>27.9</v>
      </c>
      <c r="Y50">
        <v>16.899999999999999</v>
      </c>
      <c r="Z50">
        <v>7.4</v>
      </c>
      <c r="AA50">
        <v>4.8</v>
      </c>
      <c r="AB50">
        <v>1.9</v>
      </c>
      <c r="AC50">
        <v>98.1</v>
      </c>
      <c r="AD50">
        <v>985</v>
      </c>
    </row>
    <row r="51" spans="2:30" x14ac:dyDescent="0.45">
      <c r="B51" t="s">
        <v>310</v>
      </c>
      <c r="C51" t="s">
        <v>459</v>
      </c>
      <c r="D51">
        <v>2</v>
      </c>
      <c r="E51">
        <v>113</v>
      </c>
      <c r="F51">
        <v>237</v>
      </c>
      <c r="G51">
        <v>149</v>
      </c>
      <c r="H51">
        <v>87</v>
      </c>
      <c r="I51">
        <v>25</v>
      </c>
      <c r="J51">
        <v>4</v>
      </c>
      <c r="K51">
        <v>8</v>
      </c>
      <c r="L51">
        <v>615</v>
      </c>
      <c r="M51">
        <v>113</v>
      </c>
      <c r="N51">
        <v>237</v>
      </c>
      <c r="O51">
        <v>149</v>
      </c>
      <c r="P51">
        <v>87</v>
      </c>
      <c r="Q51">
        <v>25</v>
      </c>
      <c r="R51">
        <v>4</v>
      </c>
      <c r="S51">
        <v>8</v>
      </c>
      <c r="T51">
        <v>615</v>
      </c>
      <c r="U51">
        <v>623</v>
      </c>
      <c r="V51">
        <v>18.100000000000001</v>
      </c>
      <c r="W51">
        <v>38</v>
      </c>
      <c r="X51">
        <v>23.9</v>
      </c>
      <c r="Y51">
        <v>14</v>
      </c>
      <c r="Z51">
        <v>4</v>
      </c>
      <c r="AA51">
        <v>0.6</v>
      </c>
      <c r="AB51">
        <v>1.3</v>
      </c>
      <c r="AC51">
        <v>98.7</v>
      </c>
      <c r="AD51">
        <v>623</v>
      </c>
    </row>
    <row r="52" spans="2:30" x14ac:dyDescent="0.45">
      <c r="B52" t="s">
        <v>311</v>
      </c>
      <c r="C52" t="s">
        <v>338</v>
      </c>
      <c r="D52">
        <v>1</v>
      </c>
      <c r="E52">
        <v>12</v>
      </c>
      <c r="F52">
        <v>14</v>
      </c>
      <c r="G52">
        <v>19</v>
      </c>
      <c r="H52">
        <v>7</v>
      </c>
      <c r="I52">
        <v>10</v>
      </c>
      <c r="J52">
        <v>8</v>
      </c>
      <c r="K52">
        <v>2</v>
      </c>
      <c r="L52">
        <v>70</v>
      </c>
      <c r="M52">
        <v>12</v>
      </c>
      <c r="N52">
        <v>14</v>
      </c>
      <c r="O52">
        <v>19</v>
      </c>
      <c r="P52" t="s">
        <v>345</v>
      </c>
      <c r="Q52">
        <v>10</v>
      </c>
      <c r="R52">
        <v>8</v>
      </c>
      <c r="S52" t="s">
        <v>345</v>
      </c>
      <c r="T52" t="s">
        <v>345</v>
      </c>
      <c r="U52">
        <v>72</v>
      </c>
      <c r="V52">
        <v>16.7</v>
      </c>
      <c r="W52">
        <v>19.399999999999999</v>
      </c>
      <c r="X52">
        <v>26.4</v>
      </c>
      <c r="Y52" t="s">
        <v>345</v>
      </c>
      <c r="Z52">
        <v>13.9</v>
      </c>
      <c r="AA52">
        <v>11.1</v>
      </c>
      <c r="AB52" t="s">
        <v>345</v>
      </c>
      <c r="AC52" t="s">
        <v>345</v>
      </c>
      <c r="AD52">
        <v>72</v>
      </c>
    </row>
    <row r="53" spans="2:30" x14ac:dyDescent="0.45">
      <c r="B53" t="s">
        <v>311</v>
      </c>
      <c r="C53" t="s">
        <v>339</v>
      </c>
      <c r="D53">
        <v>1</v>
      </c>
      <c r="E53">
        <v>23</v>
      </c>
      <c r="F53">
        <v>37</v>
      </c>
      <c r="G53">
        <v>25</v>
      </c>
      <c r="H53">
        <v>15</v>
      </c>
      <c r="I53">
        <v>10</v>
      </c>
      <c r="J53">
        <v>6</v>
      </c>
      <c r="K53">
        <v>4</v>
      </c>
      <c r="L53">
        <v>116</v>
      </c>
      <c r="M53">
        <v>23</v>
      </c>
      <c r="N53">
        <v>37</v>
      </c>
      <c r="O53">
        <v>25</v>
      </c>
      <c r="P53">
        <v>15</v>
      </c>
      <c r="Q53">
        <v>10</v>
      </c>
      <c r="R53">
        <v>6</v>
      </c>
      <c r="S53">
        <v>4</v>
      </c>
      <c r="T53">
        <v>116</v>
      </c>
      <c r="U53">
        <v>120</v>
      </c>
      <c r="V53">
        <v>19.2</v>
      </c>
      <c r="W53">
        <v>30.8</v>
      </c>
      <c r="X53">
        <v>20.8</v>
      </c>
      <c r="Y53">
        <v>12.5</v>
      </c>
      <c r="Z53">
        <v>8.3000000000000007</v>
      </c>
      <c r="AA53">
        <v>5</v>
      </c>
      <c r="AB53">
        <v>3.3</v>
      </c>
      <c r="AC53">
        <v>96.7</v>
      </c>
      <c r="AD53">
        <v>120</v>
      </c>
    </row>
    <row r="54" spans="2:30" x14ac:dyDescent="0.45">
      <c r="B54" t="s">
        <v>311</v>
      </c>
      <c r="C54" t="s">
        <v>340</v>
      </c>
      <c r="D54">
        <v>1</v>
      </c>
      <c r="E54">
        <v>30</v>
      </c>
      <c r="F54">
        <v>37</v>
      </c>
      <c r="G54">
        <v>30</v>
      </c>
      <c r="H54">
        <v>22</v>
      </c>
      <c r="I54">
        <v>9</v>
      </c>
      <c r="J54">
        <v>7</v>
      </c>
      <c r="K54">
        <v>2</v>
      </c>
      <c r="L54">
        <v>135</v>
      </c>
      <c r="M54">
        <v>30</v>
      </c>
      <c r="N54">
        <v>37</v>
      </c>
      <c r="O54">
        <v>30</v>
      </c>
      <c r="P54">
        <v>22</v>
      </c>
      <c r="Q54">
        <v>9</v>
      </c>
      <c r="R54" t="s">
        <v>345</v>
      </c>
      <c r="S54" t="s">
        <v>345</v>
      </c>
      <c r="T54" t="s">
        <v>345</v>
      </c>
      <c r="U54">
        <v>137</v>
      </c>
      <c r="V54">
        <v>21.9</v>
      </c>
      <c r="W54">
        <v>27</v>
      </c>
      <c r="X54">
        <v>21.9</v>
      </c>
      <c r="Y54">
        <v>16.100000000000001</v>
      </c>
      <c r="Z54">
        <v>6.6</v>
      </c>
      <c r="AA54" t="s">
        <v>345</v>
      </c>
      <c r="AB54" t="s">
        <v>345</v>
      </c>
      <c r="AC54" t="s">
        <v>345</v>
      </c>
      <c r="AD54">
        <v>137</v>
      </c>
    </row>
    <row r="55" spans="2:30" x14ac:dyDescent="0.45">
      <c r="B55" t="s">
        <v>311</v>
      </c>
      <c r="C55" t="s">
        <v>352</v>
      </c>
      <c r="D55">
        <v>1</v>
      </c>
      <c r="E55">
        <v>4</v>
      </c>
      <c r="F55">
        <v>10</v>
      </c>
      <c r="G55">
        <v>6</v>
      </c>
      <c r="H55">
        <v>4</v>
      </c>
      <c r="I55">
        <v>0</v>
      </c>
      <c r="J55">
        <v>0</v>
      </c>
      <c r="K55">
        <v>0</v>
      </c>
      <c r="L55">
        <v>24</v>
      </c>
      <c r="M55">
        <v>4</v>
      </c>
      <c r="N55">
        <v>10</v>
      </c>
      <c r="O55">
        <v>6</v>
      </c>
      <c r="P55">
        <v>4</v>
      </c>
      <c r="Q55" t="s">
        <v>349</v>
      </c>
      <c r="R55" t="s">
        <v>349</v>
      </c>
      <c r="S55" t="s">
        <v>349</v>
      </c>
      <c r="T55">
        <v>24</v>
      </c>
      <c r="U55">
        <v>24</v>
      </c>
      <c r="V55">
        <v>16.7</v>
      </c>
      <c r="W55">
        <v>41.7</v>
      </c>
      <c r="X55">
        <v>25</v>
      </c>
      <c r="Y55">
        <v>16.7</v>
      </c>
      <c r="Z55">
        <v>0</v>
      </c>
      <c r="AA55">
        <v>0</v>
      </c>
      <c r="AB55">
        <v>0</v>
      </c>
      <c r="AC55">
        <v>100</v>
      </c>
      <c r="AD55">
        <v>24</v>
      </c>
    </row>
    <row r="56" spans="2:30" x14ac:dyDescent="0.45">
      <c r="B56" t="s">
        <v>311</v>
      </c>
      <c r="C56" t="s">
        <v>353</v>
      </c>
      <c r="D56">
        <v>1</v>
      </c>
      <c r="E56">
        <v>2</v>
      </c>
      <c r="F56">
        <v>2</v>
      </c>
      <c r="G56">
        <v>1</v>
      </c>
      <c r="H56">
        <v>6</v>
      </c>
      <c r="I56">
        <v>0</v>
      </c>
      <c r="J56">
        <v>0</v>
      </c>
      <c r="K56">
        <v>0</v>
      </c>
      <c r="L56">
        <v>11</v>
      </c>
      <c r="M56" t="s">
        <v>345</v>
      </c>
      <c r="N56" t="s">
        <v>345</v>
      </c>
      <c r="O56" t="s">
        <v>345</v>
      </c>
      <c r="P56">
        <v>6</v>
      </c>
      <c r="Q56" t="s">
        <v>349</v>
      </c>
      <c r="R56" t="s">
        <v>349</v>
      </c>
      <c r="S56" t="s">
        <v>349</v>
      </c>
      <c r="T56">
        <v>11</v>
      </c>
      <c r="U56">
        <v>11</v>
      </c>
      <c r="V56" t="s">
        <v>345</v>
      </c>
      <c r="W56" t="s">
        <v>345</v>
      </c>
      <c r="X56" t="s">
        <v>345</v>
      </c>
      <c r="Y56">
        <v>54.5</v>
      </c>
      <c r="Z56">
        <v>0</v>
      </c>
      <c r="AA56">
        <v>0</v>
      </c>
      <c r="AB56">
        <v>0</v>
      </c>
      <c r="AC56">
        <v>100</v>
      </c>
      <c r="AD56">
        <v>11</v>
      </c>
    </row>
    <row r="57" spans="2:30" x14ac:dyDescent="0.45">
      <c r="B57" t="s">
        <v>311</v>
      </c>
      <c r="C57" t="s">
        <v>354</v>
      </c>
      <c r="D57">
        <v>1</v>
      </c>
      <c r="E57">
        <v>0</v>
      </c>
      <c r="F57">
        <v>2</v>
      </c>
      <c r="G57">
        <v>3</v>
      </c>
      <c r="H57">
        <v>1</v>
      </c>
      <c r="I57">
        <v>3</v>
      </c>
      <c r="J57">
        <v>0</v>
      </c>
      <c r="K57">
        <v>0</v>
      </c>
      <c r="L57">
        <v>9</v>
      </c>
      <c r="M57" t="s">
        <v>349</v>
      </c>
      <c r="N57" t="s">
        <v>345</v>
      </c>
      <c r="O57" t="s">
        <v>345</v>
      </c>
      <c r="P57" t="s">
        <v>345</v>
      </c>
      <c r="Q57" t="s">
        <v>345</v>
      </c>
      <c r="R57" t="s">
        <v>349</v>
      </c>
      <c r="S57" t="s">
        <v>349</v>
      </c>
      <c r="T57">
        <v>9</v>
      </c>
      <c r="U57">
        <v>9</v>
      </c>
      <c r="V57">
        <v>0</v>
      </c>
      <c r="W57" t="s">
        <v>345</v>
      </c>
      <c r="X57" t="s">
        <v>345</v>
      </c>
      <c r="Y57" t="s">
        <v>345</v>
      </c>
      <c r="Z57" t="s">
        <v>345</v>
      </c>
      <c r="AA57">
        <v>0</v>
      </c>
      <c r="AB57">
        <v>0</v>
      </c>
      <c r="AC57">
        <v>100</v>
      </c>
      <c r="AD57">
        <v>9</v>
      </c>
    </row>
    <row r="58" spans="2:30" x14ac:dyDescent="0.45">
      <c r="B58" t="s">
        <v>311</v>
      </c>
      <c r="C58" t="s">
        <v>356</v>
      </c>
      <c r="D58">
        <v>1</v>
      </c>
      <c r="E58">
        <v>2</v>
      </c>
      <c r="F58">
        <v>11</v>
      </c>
      <c r="G58">
        <v>7</v>
      </c>
      <c r="H58">
        <v>8</v>
      </c>
      <c r="I58">
        <v>3</v>
      </c>
      <c r="J58">
        <v>0</v>
      </c>
      <c r="K58">
        <v>2</v>
      </c>
      <c r="L58">
        <v>31</v>
      </c>
      <c r="M58" t="s">
        <v>345</v>
      </c>
      <c r="N58">
        <v>11</v>
      </c>
      <c r="O58" t="s">
        <v>345</v>
      </c>
      <c r="P58">
        <v>8</v>
      </c>
      <c r="Q58">
        <v>3</v>
      </c>
      <c r="R58" t="s">
        <v>349</v>
      </c>
      <c r="S58" t="s">
        <v>345</v>
      </c>
      <c r="T58" t="s">
        <v>345</v>
      </c>
      <c r="U58">
        <v>33</v>
      </c>
      <c r="V58" t="s">
        <v>345</v>
      </c>
      <c r="W58">
        <v>33.299999999999997</v>
      </c>
      <c r="X58" t="s">
        <v>345</v>
      </c>
      <c r="Y58">
        <v>24.2</v>
      </c>
      <c r="Z58">
        <v>9.1</v>
      </c>
      <c r="AA58">
        <v>0</v>
      </c>
      <c r="AB58" t="s">
        <v>345</v>
      </c>
      <c r="AC58" t="s">
        <v>345</v>
      </c>
      <c r="AD58">
        <v>33</v>
      </c>
    </row>
    <row r="59" spans="2:30" x14ac:dyDescent="0.45">
      <c r="B59" t="s">
        <v>311</v>
      </c>
      <c r="C59" t="s">
        <v>360</v>
      </c>
      <c r="D59">
        <v>1</v>
      </c>
      <c r="E59">
        <v>2</v>
      </c>
      <c r="F59">
        <v>5</v>
      </c>
      <c r="G59">
        <v>12</v>
      </c>
      <c r="H59">
        <v>7</v>
      </c>
      <c r="I59">
        <v>3</v>
      </c>
      <c r="J59">
        <v>3</v>
      </c>
      <c r="K59">
        <v>2</v>
      </c>
      <c r="L59">
        <v>32</v>
      </c>
      <c r="M59" t="s">
        <v>345</v>
      </c>
      <c r="N59">
        <v>5</v>
      </c>
      <c r="O59">
        <v>12</v>
      </c>
      <c r="P59">
        <v>7</v>
      </c>
      <c r="Q59">
        <v>3</v>
      </c>
      <c r="R59" t="s">
        <v>345</v>
      </c>
      <c r="S59" t="s">
        <v>345</v>
      </c>
      <c r="T59" t="s">
        <v>345</v>
      </c>
      <c r="U59">
        <v>34</v>
      </c>
      <c r="V59" t="s">
        <v>345</v>
      </c>
      <c r="W59">
        <v>14.7</v>
      </c>
      <c r="X59">
        <v>35.299999999999997</v>
      </c>
      <c r="Y59">
        <v>20.6</v>
      </c>
      <c r="Z59">
        <v>8.8000000000000007</v>
      </c>
      <c r="AA59" t="s">
        <v>345</v>
      </c>
      <c r="AB59" t="s">
        <v>345</v>
      </c>
      <c r="AC59" t="s">
        <v>345</v>
      </c>
      <c r="AD59">
        <v>34</v>
      </c>
    </row>
    <row r="60" spans="2:30" x14ac:dyDescent="0.45">
      <c r="B60" t="s">
        <v>311</v>
      </c>
      <c r="C60" t="s">
        <v>361</v>
      </c>
      <c r="D60">
        <v>1</v>
      </c>
      <c r="E60">
        <v>10</v>
      </c>
      <c r="F60">
        <v>27</v>
      </c>
      <c r="G60">
        <v>28</v>
      </c>
      <c r="H60">
        <v>19</v>
      </c>
      <c r="I60">
        <v>10</v>
      </c>
      <c r="J60">
        <v>4</v>
      </c>
      <c r="K60">
        <v>3</v>
      </c>
      <c r="L60">
        <v>98</v>
      </c>
      <c r="M60">
        <v>10</v>
      </c>
      <c r="N60">
        <v>27</v>
      </c>
      <c r="O60">
        <v>28</v>
      </c>
      <c r="P60">
        <v>19</v>
      </c>
      <c r="Q60">
        <v>10</v>
      </c>
      <c r="R60" t="s">
        <v>345</v>
      </c>
      <c r="S60" t="s">
        <v>345</v>
      </c>
      <c r="T60" t="s">
        <v>345</v>
      </c>
      <c r="U60">
        <v>101</v>
      </c>
      <c r="V60">
        <v>9.9</v>
      </c>
      <c r="W60">
        <v>26.7</v>
      </c>
      <c r="X60">
        <v>27.7</v>
      </c>
      <c r="Y60">
        <v>18.8</v>
      </c>
      <c r="Z60">
        <v>9.9</v>
      </c>
      <c r="AA60" t="s">
        <v>345</v>
      </c>
      <c r="AB60" t="s">
        <v>345</v>
      </c>
      <c r="AC60" t="s">
        <v>345</v>
      </c>
      <c r="AD60">
        <v>101</v>
      </c>
    </row>
    <row r="61" spans="2:30" x14ac:dyDescent="0.45">
      <c r="B61" t="s">
        <v>311</v>
      </c>
      <c r="C61" t="s">
        <v>362</v>
      </c>
      <c r="D61">
        <v>2</v>
      </c>
      <c r="E61">
        <v>2</v>
      </c>
      <c r="F61">
        <v>8</v>
      </c>
      <c r="G61">
        <v>10</v>
      </c>
      <c r="H61">
        <v>11</v>
      </c>
      <c r="I61">
        <v>5</v>
      </c>
      <c r="J61">
        <v>1</v>
      </c>
      <c r="K61">
        <v>0</v>
      </c>
      <c r="L61">
        <v>37</v>
      </c>
      <c r="M61" t="s">
        <v>345</v>
      </c>
      <c r="N61">
        <v>8</v>
      </c>
      <c r="O61">
        <v>10</v>
      </c>
      <c r="P61">
        <v>11</v>
      </c>
      <c r="Q61" t="s">
        <v>345</v>
      </c>
      <c r="R61" t="s">
        <v>345</v>
      </c>
      <c r="S61" t="s">
        <v>349</v>
      </c>
      <c r="T61">
        <v>37</v>
      </c>
      <c r="U61">
        <v>37</v>
      </c>
      <c r="V61" t="s">
        <v>345</v>
      </c>
      <c r="W61">
        <v>21.6</v>
      </c>
      <c r="X61">
        <v>27</v>
      </c>
      <c r="Y61">
        <v>29.7</v>
      </c>
      <c r="Z61" t="s">
        <v>345</v>
      </c>
      <c r="AA61" t="s">
        <v>345</v>
      </c>
      <c r="AB61">
        <v>0</v>
      </c>
      <c r="AC61">
        <v>100</v>
      </c>
      <c r="AD61">
        <v>37</v>
      </c>
    </row>
    <row r="62" spans="2:30" x14ac:dyDescent="0.45">
      <c r="B62" t="s">
        <v>311</v>
      </c>
      <c r="C62" t="s">
        <v>364</v>
      </c>
      <c r="D62">
        <v>1</v>
      </c>
      <c r="E62">
        <v>6</v>
      </c>
      <c r="F62">
        <v>16</v>
      </c>
      <c r="G62">
        <v>15</v>
      </c>
      <c r="H62">
        <v>11</v>
      </c>
      <c r="I62">
        <v>2</v>
      </c>
      <c r="J62">
        <v>1</v>
      </c>
      <c r="K62">
        <v>0</v>
      </c>
      <c r="L62">
        <v>51</v>
      </c>
      <c r="M62">
        <v>6</v>
      </c>
      <c r="N62">
        <v>16</v>
      </c>
      <c r="O62">
        <v>15</v>
      </c>
      <c r="P62">
        <v>11</v>
      </c>
      <c r="Q62" t="s">
        <v>345</v>
      </c>
      <c r="R62" t="s">
        <v>345</v>
      </c>
      <c r="S62" t="s">
        <v>349</v>
      </c>
      <c r="T62">
        <v>51</v>
      </c>
      <c r="U62">
        <v>51</v>
      </c>
      <c r="V62">
        <v>11.8</v>
      </c>
      <c r="W62">
        <v>31.4</v>
      </c>
      <c r="X62">
        <v>29.4</v>
      </c>
      <c r="Y62">
        <v>21.6</v>
      </c>
      <c r="Z62" t="s">
        <v>345</v>
      </c>
      <c r="AA62" t="s">
        <v>345</v>
      </c>
      <c r="AB62">
        <v>0</v>
      </c>
      <c r="AC62">
        <v>100</v>
      </c>
      <c r="AD62">
        <v>51</v>
      </c>
    </row>
    <row r="63" spans="2:30" x14ac:dyDescent="0.45">
      <c r="B63" t="s">
        <v>311</v>
      </c>
      <c r="C63" t="s">
        <v>366</v>
      </c>
      <c r="D63">
        <v>1</v>
      </c>
      <c r="E63">
        <v>1</v>
      </c>
      <c r="F63">
        <v>3</v>
      </c>
      <c r="G63">
        <v>8</v>
      </c>
      <c r="H63">
        <v>3</v>
      </c>
      <c r="I63">
        <v>3</v>
      </c>
      <c r="J63">
        <v>2</v>
      </c>
      <c r="K63">
        <v>2</v>
      </c>
      <c r="L63">
        <v>20</v>
      </c>
      <c r="M63" t="s">
        <v>345</v>
      </c>
      <c r="N63">
        <v>3</v>
      </c>
      <c r="O63">
        <v>8</v>
      </c>
      <c r="P63">
        <v>3</v>
      </c>
      <c r="Q63">
        <v>3</v>
      </c>
      <c r="R63" t="s">
        <v>345</v>
      </c>
      <c r="S63" t="s">
        <v>345</v>
      </c>
      <c r="T63" t="s">
        <v>345</v>
      </c>
      <c r="U63">
        <v>22</v>
      </c>
      <c r="V63" t="s">
        <v>345</v>
      </c>
      <c r="W63">
        <v>13.6</v>
      </c>
      <c r="X63">
        <v>36.4</v>
      </c>
      <c r="Y63">
        <v>13.6</v>
      </c>
      <c r="Z63">
        <v>13.6</v>
      </c>
      <c r="AA63" t="s">
        <v>345</v>
      </c>
      <c r="AB63" t="s">
        <v>345</v>
      </c>
      <c r="AC63" t="s">
        <v>345</v>
      </c>
      <c r="AD63">
        <v>22</v>
      </c>
    </row>
    <row r="64" spans="2:30" x14ac:dyDescent="0.45">
      <c r="B64" t="s">
        <v>311</v>
      </c>
      <c r="C64" t="s">
        <v>367</v>
      </c>
      <c r="D64">
        <v>1</v>
      </c>
      <c r="E64">
        <v>0</v>
      </c>
      <c r="F64">
        <v>0</v>
      </c>
      <c r="G64">
        <v>4</v>
      </c>
      <c r="H64">
        <v>0</v>
      </c>
      <c r="I64">
        <v>2</v>
      </c>
      <c r="J64">
        <v>1</v>
      </c>
      <c r="K64">
        <v>0</v>
      </c>
      <c r="L64">
        <v>7</v>
      </c>
      <c r="M64" t="s">
        <v>349</v>
      </c>
      <c r="N64" t="s">
        <v>349</v>
      </c>
      <c r="O64">
        <v>4</v>
      </c>
      <c r="P64" t="s">
        <v>349</v>
      </c>
      <c r="Q64" t="s">
        <v>345</v>
      </c>
      <c r="R64" t="s">
        <v>345</v>
      </c>
      <c r="S64" t="s">
        <v>349</v>
      </c>
      <c r="T64">
        <v>7</v>
      </c>
      <c r="U64">
        <v>7</v>
      </c>
      <c r="V64">
        <v>0</v>
      </c>
      <c r="W64">
        <v>0</v>
      </c>
      <c r="X64">
        <v>57.1</v>
      </c>
      <c r="Y64">
        <v>0</v>
      </c>
      <c r="Z64" t="s">
        <v>345</v>
      </c>
      <c r="AA64" t="s">
        <v>345</v>
      </c>
      <c r="AB64">
        <v>0</v>
      </c>
      <c r="AC64">
        <v>100</v>
      </c>
      <c r="AD64">
        <v>7</v>
      </c>
    </row>
    <row r="65" spans="2:30" x14ac:dyDescent="0.45">
      <c r="B65" t="s">
        <v>311</v>
      </c>
      <c r="C65" t="s">
        <v>369</v>
      </c>
      <c r="D65">
        <v>1</v>
      </c>
      <c r="E65">
        <v>5</v>
      </c>
      <c r="F65">
        <v>2</v>
      </c>
      <c r="G65">
        <v>8</v>
      </c>
      <c r="H65">
        <v>13</v>
      </c>
      <c r="I65">
        <v>6</v>
      </c>
      <c r="J65">
        <v>1</v>
      </c>
      <c r="K65">
        <v>1</v>
      </c>
      <c r="L65">
        <v>35</v>
      </c>
      <c r="M65">
        <v>5</v>
      </c>
      <c r="N65" t="s">
        <v>345</v>
      </c>
      <c r="O65">
        <v>8</v>
      </c>
      <c r="P65">
        <v>13</v>
      </c>
      <c r="Q65">
        <v>6</v>
      </c>
      <c r="R65" t="s">
        <v>345</v>
      </c>
      <c r="S65" t="s">
        <v>345</v>
      </c>
      <c r="T65" t="s">
        <v>345</v>
      </c>
      <c r="U65">
        <v>36</v>
      </c>
      <c r="V65">
        <v>13.9</v>
      </c>
      <c r="W65" t="s">
        <v>345</v>
      </c>
      <c r="X65">
        <v>22.2</v>
      </c>
      <c r="Y65">
        <v>36.1</v>
      </c>
      <c r="Z65">
        <v>16.7</v>
      </c>
      <c r="AA65" t="s">
        <v>345</v>
      </c>
      <c r="AB65" t="s">
        <v>345</v>
      </c>
      <c r="AC65" t="s">
        <v>345</v>
      </c>
      <c r="AD65">
        <v>36</v>
      </c>
    </row>
    <row r="66" spans="2:30" x14ac:dyDescent="0.45">
      <c r="B66" t="s">
        <v>311</v>
      </c>
      <c r="C66" t="s">
        <v>370</v>
      </c>
      <c r="D66">
        <v>2</v>
      </c>
      <c r="E66">
        <v>0</v>
      </c>
      <c r="F66">
        <v>1</v>
      </c>
      <c r="G66">
        <v>4</v>
      </c>
      <c r="H66">
        <v>1</v>
      </c>
      <c r="I66">
        <v>3</v>
      </c>
      <c r="J66">
        <v>0</v>
      </c>
      <c r="K66">
        <v>0</v>
      </c>
      <c r="L66">
        <v>9</v>
      </c>
      <c r="M66" t="s">
        <v>349</v>
      </c>
      <c r="N66" t="s">
        <v>345</v>
      </c>
      <c r="O66">
        <v>4</v>
      </c>
      <c r="P66" t="s">
        <v>345</v>
      </c>
      <c r="Q66">
        <v>3</v>
      </c>
      <c r="R66" t="s">
        <v>349</v>
      </c>
      <c r="S66" t="s">
        <v>349</v>
      </c>
      <c r="T66">
        <v>9</v>
      </c>
      <c r="U66">
        <v>9</v>
      </c>
      <c r="V66">
        <v>0</v>
      </c>
      <c r="W66" t="s">
        <v>345</v>
      </c>
      <c r="X66">
        <v>44.4</v>
      </c>
      <c r="Y66" t="s">
        <v>345</v>
      </c>
      <c r="Z66">
        <v>33.299999999999997</v>
      </c>
      <c r="AA66">
        <v>0</v>
      </c>
      <c r="AB66">
        <v>0</v>
      </c>
      <c r="AC66">
        <v>100</v>
      </c>
      <c r="AD66">
        <v>9</v>
      </c>
    </row>
    <row r="67" spans="2:30" x14ac:dyDescent="0.45">
      <c r="B67" t="s">
        <v>311</v>
      </c>
      <c r="C67" t="s">
        <v>373</v>
      </c>
      <c r="D67">
        <v>2</v>
      </c>
      <c r="E67">
        <v>20</v>
      </c>
      <c r="F67">
        <v>46</v>
      </c>
      <c r="G67">
        <v>16</v>
      </c>
      <c r="H67">
        <v>5</v>
      </c>
      <c r="I67">
        <v>4</v>
      </c>
      <c r="J67">
        <v>3</v>
      </c>
      <c r="K67">
        <v>0</v>
      </c>
      <c r="L67">
        <v>94</v>
      </c>
      <c r="M67">
        <v>20</v>
      </c>
      <c r="N67">
        <v>46</v>
      </c>
      <c r="O67">
        <v>16</v>
      </c>
      <c r="P67">
        <v>5</v>
      </c>
      <c r="Q67" t="s">
        <v>345</v>
      </c>
      <c r="R67" t="s">
        <v>345</v>
      </c>
      <c r="S67" t="s">
        <v>349</v>
      </c>
      <c r="T67">
        <v>94</v>
      </c>
      <c r="U67">
        <v>94</v>
      </c>
      <c r="V67">
        <v>21.3</v>
      </c>
      <c r="W67">
        <v>48.9</v>
      </c>
      <c r="X67">
        <v>17</v>
      </c>
      <c r="Y67">
        <v>5.3</v>
      </c>
      <c r="Z67" t="s">
        <v>345</v>
      </c>
      <c r="AA67" t="s">
        <v>345</v>
      </c>
      <c r="AB67">
        <v>0</v>
      </c>
      <c r="AC67">
        <v>100</v>
      </c>
      <c r="AD67">
        <v>94</v>
      </c>
    </row>
    <row r="68" spans="2:30" x14ac:dyDescent="0.45">
      <c r="B68" t="s">
        <v>311</v>
      </c>
      <c r="C68" t="s">
        <v>374</v>
      </c>
      <c r="D68">
        <v>2</v>
      </c>
      <c r="E68">
        <v>17</v>
      </c>
      <c r="F68">
        <v>40</v>
      </c>
      <c r="G68">
        <v>7</v>
      </c>
      <c r="H68">
        <v>8</v>
      </c>
      <c r="I68">
        <v>0</v>
      </c>
      <c r="J68">
        <v>0</v>
      </c>
      <c r="K68">
        <v>1</v>
      </c>
      <c r="L68">
        <v>72</v>
      </c>
      <c r="M68">
        <v>17</v>
      </c>
      <c r="N68">
        <v>40</v>
      </c>
      <c r="O68" t="s">
        <v>345</v>
      </c>
      <c r="P68">
        <v>8</v>
      </c>
      <c r="Q68" t="s">
        <v>349</v>
      </c>
      <c r="R68" t="s">
        <v>349</v>
      </c>
      <c r="S68" t="s">
        <v>345</v>
      </c>
      <c r="T68" t="s">
        <v>345</v>
      </c>
      <c r="U68">
        <v>73</v>
      </c>
      <c r="V68">
        <v>23.3</v>
      </c>
      <c r="W68">
        <v>54.8</v>
      </c>
      <c r="X68" t="s">
        <v>345</v>
      </c>
      <c r="Y68">
        <v>11</v>
      </c>
      <c r="Z68">
        <v>0</v>
      </c>
      <c r="AA68">
        <v>0</v>
      </c>
      <c r="AB68" t="s">
        <v>345</v>
      </c>
      <c r="AC68" t="s">
        <v>345</v>
      </c>
      <c r="AD68">
        <v>73</v>
      </c>
    </row>
    <row r="69" spans="2:30" x14ac:dyDescent="0.45">
      <c r="B69" t="s">
        <v>311</v>
      </c>
      <c r="C69" t="s">
        <v>375</v>
      </c>
      <c r="D69">
        <v>2</v>
      </c>
      <c r="E69">
        <v>18</v>
      </c>
      <c r="F69">
        <v>38</v>
      </c>
      <c r="G69">
        <v>25</v>
      </c>
      <c r="H69">
        <v>7</v>
      </c>
      <c r="I69">
        <v>4</v>
      </c>
      <c r="J69">
        <v>2</v>
      </c>
      <c r="K69">
        <v>3</v>
      </c>
      <c r="L69">
        <v>94</v>
      </c>
      <c r="M69">
        <v>18</v>
      </c>
      <c r="N69">
        <v>38</v>
      </c>
      <c r="O69">
        <v>25</v>
      </c>
      <c r="P69">
        <v>7</v>
      </c>
      <c r="Q69" t="s">
        <v>345</v>
      </c>
      <c r="R69" t="s">
        <v>345</v>
      </c>
      <c r="S69">
        <v>3</v>
      </c>
      <c r="T69">
        <v>94</v>
      </c>
      <c r="U69">
        <v>97</v>
      </c>
      <c r="V69">
        <v>18.600000000000001</v>
      </c>
      <c r="W69">
        <v>39.200000000000003</v>
      </c>
      <c r="X69">
        <v>25.8</v>
      </c>
      <c r="Y69">
        <v>7.2</v>
      </c>
      <c r="Z69" t="s">
        <v>345</v>
      </c>
      <c r="AA69" t="s">
        <v>345</v>
      </c>
      <c r="AB69">
        <v>3.1</v>
      </c>
      <c r="AC69">
        <v>96.9</v>
      </c>
      <c r="AD69">
        <v>97</v>
      </c>
    </row>
    <row r="70" spans="2:30" x14ac:dyDescent="0.45">
      <c r="B70" t="s">
        <v>311</v>
      </c>
      <c r="C70" t="s">
        <v>383</v>
      </c>
      <c r="D70">
        <v>2</v>
      </c>
      <c r="E70">
        <v>2</v>
      </c>
      <c r="F70">
        <v>3</v>
      </c>
      <c r="G70">
        <v>1</v>
      </c>
      <c r="H70">
        <v>0</v>
      </c>
      <c r="I70">
        <v>0</v>
      </c>
      <c r="J70">
        <v>0</v>
      </c>
      <c r="K70">
        <v>0</v>
      </c>
      <c r="L70">
        <v>6</v>
      </c>
      <c r="M70" t="s">
        <v>345</v>
      </c>
      <c r="N70" t="s">
        <v>345</v>
      </c>
      <c r="O70" t="s">
        <v>345</v>
      </c>
      <c r="P70" t="s">
        <v>349</v>
      </c>
      <c r="Q70" t="s">
        <v>349</v>
      </c>
      <c r="R70" t="s">
        <v>349</v>
      </c>
      <c r="S70" t="s">
        <v>349</v>
      </c>
      <c r="T70" t="s">
        <v>345</v>
      </c>
      <c r="U70">
        <v>6</v>
      </c>
      <c r="V70" t="s">
        <v>345</v>
      </c>
      <c r="W70" t="s">
        <v>345</v>
      </c>
      <c r="X70" t="s">
        <v>345</v>
      </c>
      <c r="Y70">
        <v>0</v>
      </c>
      <c r="Z70">
        <v>0</v>
      </c>
      <c r="AA70">
        <v>0</v>
      </c>
      <c r="AB70">
        <v>0</v>
      </c>
      <c r="AC70" t="s">
        <v>345</v>
      </c>
      <c r="AD70">
        <v>6</v>
      </c>
    </row>
    <row r="71" spans="2:30" x14ac:dyDescent="0.45">
      <c r="B71" t="s">
        <v>311</v>
      </c>
      <c r="C71" t="s">
        <v>384</v>
      </c>
      <c r="D71">
        <v>2</v>
      </c>
      <c r="E71">
        <v>0</v>
      </c>
      <c r="F71">
        <v>4</v>
      </c>
      <c r="G71">
        <v>0</v>
      </c>
      <c r="H71">
        <v>0</v>
      </c>
      <c r="I71">
        <v>0</v>
      </c>
      <c r="J71">
        <v>0</v>
      </c>
      <c r="K71">
        <v>0</v>
      </c>
      <c r="L71">
        <v>4</v>
      </c>
      <c r="M71" t="s">
        <v>349</v>
      </c>
      <c r="N71">
        <v>4</v>
      </c>
      <c r="O71" t="s">
        <v>349</v>
      </c>
      <c r="P71" t="s">
        <v>349</v>
      </c>
      <c r="Q71" t="s">
        <v>349</v>
      </c>
      <c r="R71" t="s">
        <v>349</v>
      </c>
      <c r="S71" t="s">
        <v>349</v>
      </c>
      <c r="T71">
        <v>4</v>
      </c>
      <c r="U71">
        <v>4</v>
      </c>
      <c r="V71">
        <v>0</v>
      </c>
      <c r="W71">
        <v>100</v>
      </c>
      <c r="X71">
        <v>0</v>
      </c>
      <c r="Y71">
        <v>0</v>
      </c>
      <c r="Z71">
        <v>0</v>
      </c>
      <c r="AA71">
        <v>0</v>
      </c>
      <c r="AB71">
        <v>0</v>
      </c>
      <c r="AC71">
        <v>100</v>
      </c>
      <c r="AD71">
        <v>4</v>
      </c>
    </row>
    <row r="72" spans="2:30" x14ac:dyDescent="0.45">
      <c r="B72" t="s">
        <v>311</v>
      </c>
      <c r="C72" t="s">
        <v>387</v>
      </c>
      <c r="D72">
        <v>2</v>
      </c>
      <c r="E72">
        <v>8</v>
      </c>
      <c r="F72">
        <v>11</v>
      </c>
      <c r="G72">
        <v>8</v>
      </c>
      <c r="H72">
        <v>5</v>
      </c>
      <c r="I72">
        <v>1</v>
      </c>
      <c r="J72">
        <v>2</v>
      </c>
      <c r="K72">
        <v>0</v>
      </c>
      <c r="L72">
        <v>35</v>
      </c>
      <c r="M72">
        <v>8</v>
      </c>
      <c r="N72">
        <v>11</v>
      </c>
      <c r="O72">
        <v>8</v>
      </c>
      <c r="P72">
        <v>5</v>
      </c>
      <c r="Q72" t="s">
        <v>345</v>
      </c>
      <c r="R72" t="s">
        <v>345</v>
      </c>
      <c r="S72" t="s">
        <v>349</v>
      </c>
      <c r="T72">
        <v>35</v>
      </c>
      <c r="U72">
        <v>35</v>
      </c>
      <c r="V72">
        <v>22.9</v>
      </c>
      <c r="W72">
        <v>31.4</v>
      </c>
      <c r="X72">
        <v>22.9</v>
      </c>
      <c r="Y72">
        <v>14.3</v>
      </c>
      <c r="Z72" t="s">
        <v>345</v>
      </c>
      <c r="AA72" t="s">
        <v>345</v>
      </c>
      <c r="AB72">
        <v>0</v>
      </c>
      <c r="AC72">
        <v>100</v>
      </c>
      <c r="AD72">
        <v>35</v>
      </c>
    </row>
    <row r="73" spans="2:30" x14ac:dyDescent="0.45">
      <c r="B73" t="s">
        <v>311</v>
      </c>
      <c r="C73" t="s">
        <v>388</v>
      </c>
      <c r="D73">
        <v>2</v>
      </c>
      <c r="E73">
        <v>8</v>
      </c>
      <c r="F73">
        <v>10</v>
      </c>
      <c r="G73">
        <v>3</v>
      </c>
      <c r="H73">
        <v>1</v>
      </c>
      <c r="I73">
        <v>2</v>
      </c>
      <c r="J73">
        <v>0</v>
      </c>
      <c r="K73">
        <v>0</v>
      </c>
      <c r="L73">
        <v>24</v>
      </c>
      <c r="M73">
        <v>8</v>
      </c>
      <c r="N73">
        <v>10</v>
      </c>
      <c r="O73">
        <v>3</v>
      </c>
      <c r="P73" t="s">
        <v>345</v>
      </c>
      <c r="Q73" t="s">
        <v>345</v>
      </c>
      <c r="R73" t="s">
        <v>349</v>
      </c>
      <c r="S73" t="s">
        <v>349</v>
      </c>
      <c r="T73">
        <v>24</v>
      </c>
      <c r="U73">
        <v>24</v>
      </c>
      <c r="V73">
        <v>33.299999999999997</v>
      </c>
      <c r="W73">
        <v>41.7</v>
      </c>
      <c r="X73">
        <v>12.5</v>
      </c>
      <c r="Y73" t="s">
        <v>345</v>
      </c>
      <c r="Z73" t="s">
        <v>345</v>
      </c>
      <c r="AA73">
        <v>0</v>
      </c>
      <c r="AB73">
        <v>0</v>
      </c>
      <c r="AC73">
        <v>100</v>
      </c>
      <c r="AD73">
        <v>24</v>
      </c>
    </row>
    <row r="74" spans="2:30" x14ac:dyDescent="0.45">
      <c r="B74" t="s">
        <v>311</v>
      </c>
      <c r="C74" t="s">
        <v>389</v>
      </c>
      <c r="D74">
        <v>2</v>
      </c>
      <c r="E74">
        <v>0</v>
      </c>
      <c r="F74">
        <v>2</v>
      </c>
      <c r="G74">
        <v>4</v>
      </c>
      <c r="H74">
        <v>3</v>
      </c>
      <c r="I74">
        <v>0</v>
      </c>
      <c r="J74">
        <v>0</v>
      </c>
      <c r="K74">
        <v>2</v>
      </c>
      <c r="L74">
        <v>9</v>
      </c>
      <c r="M74" t="s">
        <v>349</v>
      </c>
      <c r="N74" t="s">
        <v>345</v>
      </c>
      <c r="O74">
        <v>4</v>
      </c>
      <c r="P74" t="s">
        <v>345</v>
      </c>
      <c r="Q74" t="s">
        <v>349</v>
      </c>
      <c r="R74" t="s">
        <v>349</v>
      </c>
      <c r="S74" t="s">
        <v>345</v>
      </c>
      <c r="T74" t="s">
        <v>345</v>
      </c>
      <c r="U74">
        <v>11</v>
      </c>
      <c r="V74">
        <v>0</v>
      </c>
      <c r="W74" t="s">
        <v>345</v>
      </c>
      <c r="X74">
        <v>36.4</v>
      </c>
      <c r="Y74" t="s">
        <v>345</v>
      </c>
      <c r="Z74">
        <v>0</v>
      </c>
      <c r="AA74">
        <v>0</v>
      </c>
      <c r="AB74" t="s">
        <v>345</v>
      </c>
      <c r="AC74" t="s">
        <v>345</v>
      </c>
      <c r="AD74">
        <v>11</v>
      </c>
    </row>
    <row r="75" spans="2:30" x14ac:dyDescent="0.45">
      <c r="B75" t="s">
        <v>311</v>
      </c>
      <c r="C75" t="s">
        <v>459</v>
      </c>
      <c r="D75">
        <v>1</v>
      </c>
      <c r="E75">
        <v>97</v>
      </c>
      <c r="F75">
        <v>166</v>
      </c>
      <c r="G75">
        <v>166</v>
      </c>
      <c r="H75">
        <v>116</v>
      </c>
      <c r="I75">
        <v>61</v>
      </c>
      <c r="J75">
        <v>33</v>
      </c>
      <c r="K75">
        <v>18</v>
      </c>
      <c r="L75">
        <v>639</v>
      </c>
      <c r="M75">
        <v>97</v>
      </c>
      <c r="N75">
        <v>166</v>
      </c>
      <c r="O75">
        <v>166</v>
      </c>
      <c r="P75">
        <v>116</v>
      </c>
      <c r="Q75">
        <v>61</v>
      </c>
      <c r="R75">
        <v>33</v>
      </c>
      <c r="S75">
        <v>18</v>
      </c>
      <c r="T75">
        <v>639</v>
      </c>
      <c r="U75">
        <v>657</v>
      </c>
      <c r="V75">
        <v>14.8</v>
      </c>
      <c r="W75">
        <v>25.3</v>
      </c>
      <c r="X75">
        <v>25.3</v>
      </c>
      <c r="Y75">
        <v>17.7</v>
      </c>
      <c r="Z75">
        <v>9.3000000000000007</v>
      </c>
      <c r="AA75">
        <v>5</v>
      </c>
      <c r="AB75">
        <v>2.7</v>
      </c>
      <c r="AC75">
        <v>97.3</v>
      </c>
      <c r="AD75">
        <v>657</v>
      </c>
    </row>
    <row r="76" spans="2:30" x14ac:dyDescent="0.45">
      <c r="B76" t="s">
        <v>311</v>
      </c>
      <c r="C76" t="s">
        <v>459</v>
      </c>
      <c r="D76">
        <v>2</v>
      </c>
      <c r="E76">
        <v>75</v>
      </c>
      <c r="F76">
        <v>163</v>
      </c>
      <c r="G76">
        <v>78</v>
      </c>
      <c r="H76">
        <v>41</v>
      </c>
      <c r="I76">
        <v>19</v>
      </c>
      <c r="J76">
        <v>8</v>
      </c>
      <c r="K76">
        <v>6</v>
      </c>
      <c r="L76">
        <v>384</v>
      </c>
      <c r="M76">
        <v>75</v>
      </c>
      <c r="N76">
        <v>163</v>
      </c>
      <c r="O76">
        <v>78</v>
      </c>
      <c r="P76">
        <v>41</v>
      </c>
      <c r="Q76">
        <v>19</v>
      </c>
      <c r="R76">
        <v>8</v>
      </c>
      <c r="S76">
        <v>6</v>
      </c>
      <c r="T76">
        <v>384</v>
      </c>
      <c r="U76">
        <v>390</v>
      </c>
      <c r="V76">
        <v>19.2</v>
      </c>
      <c r="W76">
        <v>41.8</v>
      </c>
      <c r="X76">
        <v>20</v>
      </c>
      <c r="Y76">
        <v>10.5</v>
      </c>
      <c r="Z76">
        <v>4.9000000000000004</v>
      </c>
      <c r="AA76">
        <v>2.1</v>
      </c>
      <c r="AB76">
        <v>1.5</v>
      </c>
      <c r="AC76">
        <v>98.5</v>
      </c>
      <c r="AD76">
        <v>390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H38"/>
  <sheetViews>
    <sheetView showGridLines="0" topLeftCell="A4" zoomScale="130" zoomScaleNormal="130" workbookViewId="0">
      <selection activeCell="AQ2" sqref="AQ2"/>
    </sheetView>
  </sheetViews>
  <sheetFormatPr defaultColWidth="9.1328125" defaultRowHeight="14.25" x14ac:dyDescent="0.45"/>
  <cols>
    <col min="2" max="2" width="22" customWidth="1"/>
    <col min="3" max="3" width="21.59765625" customWidth="1"/>
    <col min="4" max="4" width="9.1328125" style="31"/>
    <col min="5" max="5" width="12.1328125" style="31" customWidth="1"/>
    <col min="6" max="6" width="1.73046875" style="140" customWidth="1"/>
    <col min="7" max="7" width="8.59765625" style="224" customWidth="1"/>
    <col min="8" max="14" width="8.59765625" style="31" customWidth="1"/>
    <col min="15" max="15" width="9.59765625" style="31" customWidth="1"/>
    <col min="16" max="16" width="1.73046875" style="31" customWidth="1"/>
    <col min="17" max="17" width="7.59765625" style="31" customWidth="1"/>
    <col min="18" max="18" width="8.59765625" style="229" customWidth="1"/>
    <col min="19" max="25" width="8.59765625" style="31" customWidth="1"/>
    <col min="26" max="26" width="9.59765625" style="31" customWidth="1"/>
  </cols>
  <sheetData>
    <row r="1" spans="1:28" x14ac:dyDescent="0.45">
      <c r="D1" s="451" t="s">
        <v>488</v>
      </c>
    </row>
    <row r="2" spans="1:28" x14ac:dyDescent="0.45">
      <c r="D2" s="236" t="s">
        <v>266</v>
      </c>
      <c r="E2" s="236"/>
      <c r="F2" s="237"/>
      <c r="G2" s="238"/>
      <c r="H2" s="236"/>
      <c r="I2" s="236"/>
      <c r="J2" s="88"/>
      <c r="K2" s="88"/>
      <c r="L2" s="89"/>
      <c r="M2" s="89"/>
      <c r="N2" s="89"/>
      <c r="O2" s="170"/>
      <c r="P2" s="170"/>
      <c r="Q2" s="170"/>
      <c r="R2" s="225"/>
      <c r="S2" s="87"/>
      <c r="T2" s="87"/>
      <c r="U2" s="88"/>
      <c r="V2" s="88"/>
      <c r="W2" s="89"/>
      <c r="X2" s="89"/>
      <c r="Y2" s="89"/>
      <c r="Z2" s="170"/>
    </row>
    <row r="3" spans="1:28" x14ac:dyDescent="0.45">
      <c r="D3" s="241" t="s">
        <v>481</v>
      </c>
      <c r="E3" s="241"/>
      <c r="F3" s="239"/>
      <c r="G3" s="239"/>
      <c r="H3" s="240"/>
      <c r="I3" s="240"/>
      <c r="J3" s="91"/>
      <c r="K3" s="172"/>
      <c r="L3" s="173"/>
      <c r="M3" s="16"/>
      <c r="N3" s="16"/>
      <c r="O3" s="16"/>
      <c r="P3" s="16"/>
      <c r="Q3" s="16"/>
      <c r="R3" s="226"/>
      <c r="S3" s="171"/>
      <c r="T3" s="171"/>
      <c r="U3" s="91"/>
      <c r="V3" s="172"/>
      <c r="W3" s="173"/>
      <c r="X3" s="16"/>
      <c r="Y3" s="16"/>
      <c r="Z3" s="16"/>
    </row>
    <row r="4" spans="1:28" x14ac:dyDescent="0.45">
      <c r="D4" s="1039" t="s">
        <v>0</v>
      </c>
      <c r="E4" s="1039"/>
      <c r="F4" s="1039"/>
      <c r="G4" s="1039"/>
      <c r="H4" s="1039"/>
      <c r="I4" s="1039"/>
      <c r="J4" s="91"/>
      <c r="K4" s="172"/>
      <c r="L4" s="174"/>
      <c r="M4" s="16"/>
      <c r="N4" s="16"/>
      <c r="O4" s="16"/>
      <c r="P4" s="16"/>
      <c r="Q4" s="16"/>
      <c r="R4" s="226"/>
      <c r="S4" s="16"/>
      <c r="T4" s="16"/>
      <c r="U4" s="91"/>
      <c r="V4" s="172"/>
      <c r="W4" s="174"/>
      <c r="X4" s="16"/>
      <c r="Y4" s="16"/>
      <c r="Z4" s="16"/>
    </row>
    <row r="5" spans="1:28" x14ac:dyDescent="0.45">
      <c r="D5" s="175"/>
      <c r="E5" s="175"/>
      <c r="F5" s="175"/>
      <c r="G5" s="221"/>
      <c r="H5" s="176"/>
      <c r="I5" s="176"/>
      <c r="J5" s="94"/>
      <c r="K5" s="94"/>
      <c r="L5" s="91"/>
      <c r="M5" s="91"/>
      <c r="N5" s="91"/>
      <c r="O5" s="177"/>
      <c r="P5" s="177"/>
      <c r="Q5" s="177"/>
      <c r="R5" s="177"/>
      <c r="S5" s="176"/>
      <c r="T5" s="176"/>
      <c r="U5" s="94"/>
      <c r="V5" s="94"/>
      <c r="W5" s="91"/>
      <c r="X5" s="91"/>
      <c r="Y5" s="91"/>
      <c r="Z5" s="177"/>
    </row>
    <row r="6" spans="1:28" x14ac:dyDescent="0.45">
      <c r="D6" s="139"/>
      <c r="E6" s="138"/>
      <c r="F6" s="138"/>
      <c r="G6" s="1042" t="s">
        <v>587</v>
      </c>
      <c r="H6" s="1042"/>
      <c r="I6" s="1042"/>
      <c r="J6" s="1042"/>
      <c r="K6" s="1042"/>
      <c r="L6" s="1042"/>
      <c r="M6" s="1042"/>
      <c r="N6" s="1042"/>
      <c r="O6" s="220"/>
      <c r="P6" s="178"/>
      <c r="Q6" s="178"/>
      <c r="R6" s="1043" t="s">
        <v>558</v>
      </c>
      <c r="S6" s="1043"/>
      <c r="T6" s="1043"/>
      <c r="U6" s="1043"/>
      <c r="V6" s="1043"/>
      <c r="W6" s="1043"/>
      <c r="X6" s="1043"/>
      <c r="Y6" s="1043"/>
      <c r="Z6" s="233"/>
    </row>
    <row r="7" spans="1:28" ht="15" customHeight="1" x14ac:dyDescent="0.45">
      <c r="D7" s="179"/>
      <c r="E7" s="179"/>
      <c r="F7" s="179"/>
      <c r="G7" s="1042" t="s">
        <v>48</v>
      </c>
      <c r="H7" s="1042"/>
      <c r="I7" s="1042"/>
      <c r="J7" s="1042"/>
      <c r="K7" s="1042"/>
      <c r="L7" s="1042"/>
      <c r="M7" s="1042"/>
      <c r="N7" s="1042"/>
      <c r="O7" s="1040" t="s">
        <v>49</v>
      </c>
      <c r="P7" s="432"/>
      <c r="Q7" s="480"/>
      <c r="R7" s="1042" t="s">
        <v>48</v>
      </c>
      <c r="S7" s="1042"/>
      <c r="T7" s="1042"/>
      <c r="U7" s="1042"/>
      <c r="V7" s="1042"/>
      <c r="W7" s="1042"/>
      <c r="X7" s="1042"/>
      <c r="Y7" s="1042"/>
      <c r="Z7" s="1040" t="s">
        <v>49</v>
      </c>
    </row>
    <row r="8" spans="1:28" s="232" customFormat="1" x14ac:dyDescent="0.45">
      <c r="D8" s="141" t="s">
        <v>47</v>
      </c>
      <c r="E8" s="230"/>
      <c r="F8" s="230"/>
      <c r="G8" s="231" t="s">
        <v>50</v>
      </c>
      <c r="H8" s="180" t="s">
        <v>51</v>
      </c>
      <c r="I8" s="180" t="s">
        <v>52</v>
      </c>
      <c r="J8" s="180" t="s">
        <v>53</v>
      </c>
      <c r="K8" s="180" t="s">
        <v>54</v>
      </c>
      <c r="L8" s="180" t="s">
        <v>55</v>
      </c>
      <c r="M8" s="181" t="s">
        <v>56</v>
      </c>
      <c r="N8" s="417" t="s">
        <v>58</v>
      </c>
      <c r="O8" s="1041"/>
      <c r="P8" s="431"/>
      <c r="Q8" s="478" t="s">
        <v>559</v>
      </c>
      <c r="R8" s="231" t="s">
        <v>50</v>
      </c>
      <c r="S8" s="180" t="s">
        <v>51</v>
      </c>
      <c r="T8" s="180" t="s">
        <v>52</v>
      </c>
      <c r="U8" s="180" t="s">
        <v>53</v>
      </c>
      <c r="V8" s="180" t="s">
        <v>54</v>
      </c>
      <c r="W8" s="180" t="s">
        <v>55</v>
      </c>
      <c r="X8" s="181" t="s">
        <v>56</v>
      </c>
      <c r="Y8" s="417" t="s">
        <v>58</v>
      </c>
      <c r="Z8" s="1041"/>
    </row>
    <row r="9" spans="1:28" x14ac:dyDescent="0.45">
      <c r="D9" s="184"/>
      <c r="E9" s="184"/>
      <c r="F9" s="184"/>
      <c r="G9" s="222"/>
      <c r="H9" s="186"/>
      <c r="I9" s="186"/>
      <c r="J9" s="186"/>
      <c r="K9" s="186"/>
      <c r="L9" s="186"/>
      <c r="M9" s="187"/>
      <c r="N9" s="188"/>
      <c r="O9" s="185"/>
      <c r="P9" s="185"/>
      <c r="Q9" s="184"/>
      <c r="R9" s="185"/>
      <c r="S9" s="186"/>
      <c r="T9" s="186"/>
      <c r="U9" s="186"/>
      <c r="V9" s="186"/>
      <c r="W9" s="186"/>
      <c r="X9" s="187"/>
      <c r="Y9" s="188"/>
      <c r="Z9" s="185"/>
    </row>
    <row r="10" spans="1:28" x14ac:dyDescent="0.45">
      <c r="A10" t="s">
        <v>291</v>
      </c>
      <c r="B10" t="s">
        <v>338</v>
      </c>
      <c r="C10" t="str">
        <f>A10&amp;B10</f>
        <v>All01_0_Biological Sciences</v>
      </c>
      <c r="D10" s="189" t="s">
        <v>59</v>
      </c>
      <c r="E10" s="189"/>
      <c r="F10" s="190"/>
      <c r="G10" s="407">
        <f>VLOOKUP($C10,SQL_T2b_2016!$A:$AD,SQL_T2b_2016!V$1,FALSE)</f>
        <v>22</v>
      </c>
      <c r="H10" s="407">
        <f>VLOOKUP($C10,SQL_T2b_2016!$A:$AD,SQL_T2b_2016!W$1,FALSE)</f>
        <v>23.6</v>
      </c>
      <c r="I10" s="407">
        <f>VLOOKUP($C10,SQL_T2b_2016!$A:$AD,SQL_T2b_2016!X$1,FALSE)</f>
        <v>23.6</v>
      </c>
      <c r="J10" s="407">
        <f>VLOOKUP($C10,SQL_T2b_2016!$A:$AD,SQL_T2b_2016!Y$1,FALSE)</f>
        <v>9.4</v>
      </c>
      <c r="K10" s="407">
        <f>VLOOKUP($C10,SQL_T2b_2016!$A:$AD,SQL_T2b_2016!Z$1,FALSE)</f>
        <v>9.9</v>
      </c>
      <c r="L10" s="407">
        <f>VLOOKUP($C10,SQL_T2b_2016!$A:$AD,SQL_T2b_2016!AA$1,FALSE)</f>
        <v>8.9</v>
      </c>
      <c r="M10" s="407">
        <f>VLOOKUP($C10,SQL_T2b_2016!$A:$AD,SQL_T2b_2016!AB$1,FALSE)</f>
        <v>2.6</v>
      </c>
      <c r="N10" s="407">
        <f>VLOOKUP($C10,SQL_T2b_2016!$A:$AD,SQL_T2b_2016!AC$1,FALSE)</f>
        <v>97.4</v>
      </c>
      <c r="O10" s="108">
        <f>VLOOKUP($C10,SQL_T2b_2016!$A:$AD,SQL_T2b_2016!AD$1,FALSE)</f>
        <v>191</v>
      </c>
      <c r="P10" s="108"/>
      <c r="Q10" s="408">
        <v>1</v>
      </c>
      <c r="R10" s="407">
        <f>VLOOKUP($C10,SQL_T2b!$A:$AD,SQL_T2b!V$1,FALSE)</f>
        <v>22</v>
      </c>
      <c r="S10" s="407">
        <f>VLOOKUP($C10,SQL_T2b!$A:$AD,SQL_T2b!W$1,FALSE)</f>
        <v>23.6</v>
      </c>
      <c r="T10" s="407">
        <f>VLOOKUP($C10,SQL_T2b!$A:$AD,SQL_T2b!X$1,FALSE)</f>
        <v>23.6</v>
      </c>
      <c r="U10" s="407">
        <f>VLOOKUP($C10,SQL_T2b!$A:$AD,SQL_T2b!Y$1,FALSE)</f>
        <v>9.4</v>
      </c>
      <c r="V10" s="407">
        <f>VLOOKUP($C10,SQL_T2b!$A:$AD,SQL_T2b!Z$1,FALSE)</f>
        <v>9.9</v>
      </c>
      <c r="W10" s="407">
        <f>VLOOKUP($C10,SQL_T2b!$A:$AD,SQL_T2b!AA$1,FALSE)</f>
        <v>8.9</v>
      </c>
      <c r="X10" s="407">
        <f>VLOOKUP($C10,SQL_T2b!$A:$AD,SQL_T2b!AB$1,FALSE)</f>
        <v>2.6</v>
      </c>
      <c r="Y10" s="407">
        <f>VLOOKUP($C10,SQL_T2b!$A:$AD,SQL_T2b!AC$1,FALSE)</f>
        <v>97.4</v>
      </c>
      <c r="Z10" s="108">
        <f>VLOOKUP($C10,SQL_T2b!$A:$AD,SQL_T2b!AD$1,FALSE)</f>
        <v>191</v>
      </c>
      <c r="AB10">
        <f>100*(Z10-O10)/O10</f>
        <v>0</v>
      </c>
    </row>
    <row r="11" spans="1:28" x14ac:dyDescent="0.45">
      <c r="A11" t="s">
        <v>291</v>
      </c>
      <c r="B11" t="s">
        <v>339</v>
      </c>
      <c r="C11" t="str">
        <f t="shared" ref="C11:C24" si="0">A11&amp;B11</f>
        <v>All02_Chemistry</v>
      </c>
      <c r="D11" s="191" t="s">
        <v>60</v>
      </c>
      <c r="E11" s="191"/>
      <c r="F11" s="192"/>
      <c r="G11" s="407">
        <f>VLOOKUP($C11,SQL_T2b_2016!$A:$AD,SQL_T2b_2016!V$1,FALSE)</f>
        <v>18.100000000000001</v>
      </c>
      <c r="H11" s="407">
        <f>VLOOKUP($C11,SQL_T2b_2016!$A:$AD,SQL_T2b_2016!W$1,FALSE)</f>
        <v>32.799999999999997</v>
      </c>
      <c r="I11" s="407">
        <f>VLOOKUP($C11,SQL_T2b_2016!$A:$AD,SQL_T2b_2016!X$1,FALSE)</f>
        <v>23.6</v>
      </c>
      <c r="J11" s="407">
        <f>VLOOKUP($C11,SQL_T2b_2016!$A:$AD,SQL_T2b_2016!Y$1,FALSE)</f>
        <v>12.7</v>
      </c>
      <c r="K11" s="407">
        <f>VLOOKUP($C11,SQL_T2b_2016!$A:$AD,SQL_T2b_2016!Z$1,FALSE)</f>
        <v>3.9</v>
      </c>
      <c r="L11" s="407">
        <f>VLOOKUP($C11,SQL_T2b_2016!$A:$AD,SQL_T2b_2016!AA$1,FALSE)</f>
        <v>6.2</v>
      </c>
      <c r="M11" s="407">
        <f>VLOOKUP($C11,SQL_T2b_2016!$A:$AD,SQL_T2b_2016!AB$1,FALSE)</f>
        <v>2.7</v>
      </c>
      <c r="N11" s="407">
        <f>VLOOKUP($C11,SQL_T2b_2016!$A:$AD,SQL_T2b_2016!AC$1,FALSE)</f>
        <v>97.3</v>
      </c>
      <c r="O11" s="108">
        <f>VLOOKUP($C11,SQL_T2b_2016!$A:$AD,SQL_T2b_2016!AD$1,FALSE)</f>
        <v>259</v>
      </c>
      <c r="P11" s="108"/>
      <c r="Q11" s="408">
        <v>1</v>
      </c>
      <c r="R11" s="407">
        <f>VLOOKUP($C11,SQL_T2b!$A:$AD,SQL_T2b!V$1,FALSE)</f>
        <v>18.5</v>
      </c>
      <c r="S11" s="407">
        <f>VLOOKUP($C11,SQL_T2b!$A:$AD,SQL_T2b!W$1,FALSE)</f>
        <v>32.700000000000003</v>
      </c>
      <c r="T11" s="407">
        <f>VLOOKUP($C11,SQL_T2b!$A:$AD,SQL_T2b!X$1,FALSE)</f>
        <v>23.5</v>
      </c>
      <c r="U11" s="407">
        <f>VLOOKUP($C11,SQL_T2b!$A:$AD,SQL_T2b!Y$1,FALSE)</f>
        <v>12.7</v>
      </c>
      <c r="V11" s="407">
        <f>VLOOKUP($C11,SQL_T2b!$A:$AD,SQL_T2b!Z$1,FALSE)</f>
        <v>3.8</v>
      </c>
      <c r="W11" s="407">
        <f>VLOOKUP($C11,SQL_T2b!$A:$AD,SQL_T2b!AA$1,FALSE)</f>
        <v>6.2</v>
      </c>
      <c r="X11" s="407">
        <f>VLOOKUP($C11,SQL_T2b!$A:$AD,SQL_T2b!AB$1,FALSE)</f>
        <v>2.7</v>
      </c>
      <c r="Y11" s="407">
        <f>VLOOKUP($C11,SQL_T2b!$A:$AD,SQL_T2b!AC$1,FALSE)</f>
        <v>97.3</v>
      </c>
      <c r="Z11" s="108">
        <f>VLOOKUP($C11,SQL_T2b!$A:$AD,SQL_T2b!AD$1,FALSE)</f>
        <v>260</v>
      </c>
      <c r="AB11">
        <f t="shared" ref="AB11:AB24" si="1">100*(Z11-O11)/O11</f>
        <v>0.38610038610038611</v>
      </c>
    </row>
    <row r="12" spans="1:28" x14ac:dyDescent="0.45">
      <c r="A12" t="s">
        <v>291</v>
      </c>
      <c r="B12" t="s">
        <v>340</v>
      </c>
      <c r="C12" t="str">
        <f t="shared" si="0"/>
        <v>All03_Physics</v>
      </c>
      <c r="D12" s="191" t="s">
        <v>61</v>
      </c>
      <c r="E12" s="191"/>
      <c r="F12" s="192"/>
      <c r="G12" s="407">
        <f>VLOOKUP($C12,SQL_T2b_2016!$A:$AD,SQL_T2b_2016!V$1,FALSE)</f>
        <v>20.399999999999999</v>
      </c>
      <c r="H12" s="407">
        <f>VLOOKUP($C12,SQL_T2b_2016!$A:$AD,SQL_T2b_2016!W$1,FALSE)</f>
        <v>27.7</v>
      </c>
      <c r="I12" s="407">
        <f>VLOOKUP($C12,SQL_T2b_2016!$A:$AD,SQL_T2b_2016!X$1,FALSE)</f>
        <v>25.2</v>
      </c>
      <c r="J12" s="407">
        <f>VLOOKUP($C12,SQL_T2b_2016!$A:$AD,SQL_T2b_2016!Y$1,FALSE)</f>
        <v>14.1</v>
      </c>
      <c r="K12" s="407">
        <f>VLOOKUP($C12,SQL_T2b_2016!$A:$AD,SQL_T2b_2016!Z$1,FALSE)</f>
        <v>6.8</v>
      </c>
      <c r="L12" s="407">
        <f>VLOOKUP($C12,SQL_T2b_2016!$A:$AD,SQL_T2b_2016!AA$1,FALSE)</f>
        <v>4.4000000000000004</v>
      </c>
      <c r="M12" s="407">
        <f>VLOOKUP($C12,SQL_T2b_2016!$A:$AD,SQL_T2b_2016!AB$1,FALSE)</f>
        <v>1.5</v>
      </c>
      <c r="N12" s="407">
        <f>VLOOKUP($C12,SQL_T2b_2016!$A:$AD,SQL_T2b_2016!AC$1,FALSE)</f>
        <v>98.5</v>
      </c>
      <c r="O12" s="108">
        <f>VLOOKUP($C12,SQL_T2b_2016!$A:$AD,SQL_T2b_2016!AD$1,FALSE)</f>
        <v>206</v>
      </c>
      <c r="P12" s="108"/>
      <c r="Q12" s="408">
        <v>1</v>
      </c>
      <c r="R12" s="407">
        <f>VLOOKUP($C12,SQL_T2b!$A:$AD,SQL_T2b!V$1,FALSE)</f>
        <v>20.3</v>
      </c>
      <c r="S12" s="407">
        <f>VLOOKUP($C12,SQL_T2b!$A:$AD,SQL_T2b!W$1,FALSE)</f>
        <v>27.5</v>
      </c>
      <c r="T12" s="407">
        <f>VLOOKUP($C12,SQL_T2b!$A:$AD,SQL_T2b!X$1,FALSE)</f>
        <v>25.6</v>
      </c>
      <c r="U12" s="407">
        <f>VLOOKUP($C12,SQL_T2b!$A:$AD,SQL_T2b!Y$1,FALSE)</f>
        <v>14</v>
      </c>
      <c r="V12" s="407">
        <f>VLOOKUP($C12,SQL_T2b!$A:$AD,SQL_T2b!Z$1,FALSE)</f>
        <v>6.8</v>
      </c>
      <c r="W12" s="407">
        <f>VLOOKUP($C12,SQL_T2b!$A:$AD,SQL_T2b!AA$1,FALSE)</f>
        <v>4.3</v>
      </c>
      <c r="X12" s="407">
        <f>VLOOKUP($C12,SQL_T2b!$A:$AD,SQL_T2b!AB$1,FALSE)</f>
        <v>1.4</v>
      </c>
      <c r="Y12" s="407">
        <f>VLOOKUP($C12,SQL_T2b!$A:$AD,SQL_T2b!AC$1,FALSE)</f>
        <v>98.6</v>
      </c>
      <c r="Z12" s="108">
        <f>VLOOKUP($C12,SQL_T2b!$A:$AD,SQL_T2b!AD$1,FALSE)</f>
        <v>207</v>
      </c>
      <c r="AB12">
        <f t="shared" si="1"/>
        <v>0.4854368932038835</v>
      </c>
    </row>
    <row r="13" spans="1:28" x14ac:dyDescent="0.45">
      <c r="A13" t="s">
        <v>291</v>
      </c>
      <c r="B13" t="s">
        <v>352</v>
      </c>
      <c r="C13" t="str">
        <f t="shared" si="0"/>
        <v>All07_1_English_Literature</v>
      </c>
      <c r="D13" s="191" t="s">
        <v>470</v>
      </c>
      <c r="E13" s="191"/>
      <c r="F13" s="192"/>
      <c r="G13" s="407">
        <f>VLOOKUP($C13,SQL_T2b_2016!$A:$AD,SQL_T2b_2016!V$1,FALSE)</f>
        <v>13.8</v>
      </c>
      <c r="H13" s="407">
        <f>VLOOKUP($C13,SQL_T2b_2016!$A:$AD,SQL_T2b_2016!W$1,FALSE)</f>
        <v>24.6</v>
      </c>
      <c r="I13" s="407">
        <f>VLOOKUP($C13,SQL_T2b_2016!$A:$AD,SQL_T2b_2016!X$1,FALSE)</f>
        <v>26.2</v>
      </c>
      <c r="J13" s="407">
        <f>VLOOKUP($C13,SQL_T2b_2016!$A:$AD,SQL_T2b_2016!Y$1,FALSE)</f>
        <v>19.2</v>
      </c>
      <c r="K13" s="407">
        <f>VLOOKUP($C13,SQL_T2b_2016!$A:$AD,SQL_T2b_2016!Z$1,FALSE)</f>
        <v>13.1</v>
      </c>
      <c r="L13" s="407" t="str">
        <f>VLOOKUP($C13,SQL_T2b_2016!$A:$AD,SQL_T2b_2016!AA$1,FALSE)</f>
        <v>x</v>
      </c>
      <c r="M13" s="407" t="str">
        <f>VLOOKUP($C13,SQL_T2b_2016!$A:$AD,SQL_T2b_2016!AB$1,FALSE)</f>
        <v>x</v>
      </c>
      <c r="N13" s="407" t="str">
        <f>VLOOKUP($C13,SQL_T2b_2016!$A:$AD,SQL_T2b_2016!AC$1,FALSE)</f>
        <v>x</v>
      </c>
      <c r="O13" s="108">
        <f>VLOOKUP($C13,SQL_T2b_2016!$A:$AD,SQL_T2b_2016!AD$1,FALSE)</f>
        <v>130</v>
      </c>
      <c r="P13" s="37"/>
      <c r="Q13" s="408">
        <v>1</v>
      </c>
      <c r="R13" s="407">
        <f>VLOOKUP($C13,SQL_T2b!$A:$AD,SQL_T2b!V$1,FALSE)</f>
        <v>13.8</v>
      </c>
      <c r="S13" s="407">
        <f>VLOOKUP($C13,SQL_T2b!$A:$AD,SQL_T2b!W$1,FALSE)</f>
        <v>24.6</v>
      </c>
      <c r="T13" s="407">
        <f>VLOOKUP($C13,SQL_T2b!$A:$AD,SQL_T2b!X$1,FALSE)</f>
        <v>26.2</v>
      </c>
      <c r="U13" s="407">
        <f>VLOOKUP($C13,SQL_T2b!$A:$AD,SQL_T2b!Y$1,FALSE)</f>
        <v>19.2</v>
      </c>
      <c r="V13" s="407">
        <f>VLOOKUP($C13,SQL_T2b!$A:$AD,SQL_T2b!Z$1,FALSE)</f>
        <v>13.1</v>
      </c>
      <c r="W13" s="407" t="str">
        <f>VLOOKUP($C13,SQL_T2b!$A:$AD,SQL_T2b!AA$1,FALSE)</f>
        <v>x</v>
      </c>
      <c r="X13" s="407" t="str">
        <f>VLOOKUP($C13,SQL_T2b!$A:$AD,SQL_T2b!AB$1,FALSE)</f>
        <v>x</v>
      </c>
      <c r="Y13" s="407" t="str">
        <f>VLOOKUP($C13,SQL_T2b!$A:$AD,SQL_T2b!AC$1,FALSE)</f>
        <v>x</v>
      </c>
      <c r="Z13" s="108">
        <f>VLOOKUP($C13,SQL_T2b!$A:$AD,SQL_T2b!AD$1,FALSE)</f>
        <v>130</v>
      </c>
      <c r="AB13">
        <f t="shared" si="1"/>
        <v>0</v>
      </c>
    </row>
    <row r="14" spans="1:28" x14ac:dyDescent="0.45">
      <c r="A14" t="s">
        <v>291</v>
      </c>
      <c r="B14" t="s">
        <v>353</v>
      </c>
      <c r="C14" t="str">
        <f t="shared" si="0"/>
        <v>All07_2_English Language</v>
      </c>
      <c r="D14" s="191" t="s">
        <v>455</v>
      </c>
      <c r="E14" s="191"/>
      <c r="F14" s="192"/>
      <c r="G14" s="407">
        <f>VLOOKUP($C14,SQL_T2b_2016!$A:$AD,SQL_T2b_2016!V$1,FALSE)</f>
        <v>12.2</v>
      </c>
      <c r="H14" s="407">
        <f>VLOOKUP($C14,SQL_T2b_2016!$A:$AD,SQL_T2b_2016!W$1,FALSE)</f>
        <v>14.6</v>
      </c>
      <c r="I14" s="407">
        <f>VLOOKUP($C14,SQL_T2b_2016!$A:$AD,SQL_T2b_2016!X$1,FALSE)</f>
        <v>24.4</v>
      </c>
      <c r="J14" s="407">
        <f>VLOOKUP($C14,SQL_T2b_2016!$A:$AD,SQL_T2b_2016!Y$1,FALSE)</f>
        <v>36.6</v>
      </c>
      <c r="K14" s="407" t="str">
        <f>VLOOKUP($C14,SQL_T2b_2016!$A:$AD,SQL_T2b_2016!Z$1,FALSE)</f>
        <v>x</v>
      </c>
      <c r="L14" s="407" t="str">
        <f>VLOOKUP($C14,SQL_T2b_2016!$A:$AD,SQL_T2b_2016!AA$1,FALSE)</f>
        <v>x</v>
      </c>
      <c r="M14" s="407">
        <f>VLOOKUP($C14,SQL_T2b_2016!$A:$AD,SQL_T2b_2016!AB$1,FALSE)</f>
        <v>0</v>
      </c>
      <c r="N14" s="407">
        <f>VLOOKUP($C14,SQL_T2b_2016!$A:$AD,SQL_T2b_2016!AC$1,FALSE)</f>
        <v>100</v>
      </c>
      <c r="O14" s="108">
        <f>VLOOKUP($C14,SQL_T2b_2016!$A:$AD,SQL_T2b_2016!AD$1,FALSE)</f>
        <v>41</v>
      </c>
      <c r="P14" s="37"/>
      <c r="Q14" s="408">
        <v>1</v>
      </c>
      <c r="R14" s="407">
        <f>VLOOKUP($C14,SQL_T2b!$A:$AD,SQL_T2b!V$1,FALSE)</f>
        <v>12.5</v>
      </c>
      <c r="S14" s="407">
        <f>VLOOKUP($C14,SQL_T2b!$A:$AD,SQL_T2b!W$1,FALSE)</f>
        <v>15</v>
      </c>
      <c r="T14" s="407">
        <f>VLOOKUP($C14,SQL_T2b!$A:$AD,SQL_T2b!X$1,FALSE)</f>
        <v>25</v>
      </c>
      <c r="U14" s="407">
        <f>VLOOKUP($C14,SQL_T2b!$A:$AD,SQL_T2b!Y$1,FALSE)</f>
        <v>35</v>
      </c>
      <c r="V14" s="407" t="str">
        <f>VLOOKUP($C14,SQL_T2b!$A:$AD,SQL_T2b!Z$1,FALSE)</f>
        <v>x</v>
      </c>
      <c r="W14" s="407" t="str">
        <f>VLOOKUP($C14,SQL_T2b!$A:$AD,SQL_T2b!AA$1,FALSE)</f>
        <v>x</v>
      </c>
      <c r="X14" s="407">
        <f>VLOOKUP($C14,SQL_T2b!$A:$AD,SQL_T2b!AB$1,FALSE)</f>
        <v>0</v>
      </c>
      <c r="Y14" s="407">
        <f>VLOOKUP($C14,SQL_T2b!$A:$AD,SQL_T2b!AC$1,FALSE)</f>
        <v>100</v>
      </c>
      <c r="Z14" s="108">
        <f>VLOOKUP($C14,SQL_T2b!$A:$AD,SQL_T2b!AD$1,FALSE)</f>
        <v>40</v>
      </c>
      <c r="AB14">
        <f t="shared" si="1"/>
        <v>-2.4390243902439024</v>
      </c>
    </row>
    <row r="15" spans="1:28" x14ac:dyDescent="0.45">
      <c r="A15" t="s">
        <v>291</v>
      </c>
      <c r="B15" t="s">
        <v>354</v>
      </c>
      <c r="C15" t="str">
        <f t="shared" si="0"/>
        <v>All07_3_English_Language&amp;Literature</v>
      </c>
      <c r="D15" s="191" t="s">
        <v>456</v>
      </c>
      <c r="E15" s="191"/>
      <c r="F15" s="192"/>
      <c r="G15" s="407" t="str">
        <f>VLOOKUP($C15,SQL_T2b_2016!$A:$AD,SQL_T2b_2016!V$1,FALSE)</f>
        <v>x</v>
      </c>
      <c r="H15" s="407">
        <f>VLOOKUP($C15,SQL_T2b_2016!$A:$AD,SQL_T2b_2016!W$1,FALSE)</f>
        <v>18.2</v>
      </c>
      <c r="I15" s="407">
        <f>VLOOKUP($C15,SQL_T2b_2016!$A:$AD,SQL_T2b_2016!X$1,FALSE)</f>
        <v>31.8</v>
      </c>
      <c r="J15" s="407">
        <f>VLOOKUP($C15,SQL_T2b_2016!$A:$AD,SQL_T2b_2016!Y$1,FALSE)</f>
        <v>31.8</v>
      </c>
      <c r="K15" s="407" t="str">
        <f>VLOOKUP($C15,SQL_T2b_2016!$A:$AD,SQL_T2b_2016!Z$1,FALSE)</f>
        <v>x</v>
      </c>
      <c r="L15" s="407">
        <f>VLOOKUP($C15,SQL_T2b_2016!$A:$AD,SQL_T2b_2016!AA$1,FALSE)</f>
        <v>0</v>
      </c>
      <c r="M15" s="407">
        <f>VLOOKUP($C15,SQL_T2b_2016!$A:$AD,SQL_T2b_2016!AB$1,FALSE)</f>
        <v>0</v>
      </c>
      <c r="N15" s="407">
        <f>VLOOKUP($C15,SQL_T2b_2016!$A:$AD,SQL_T2b_2016!AC$1,FALSE)</f>
        <v>100</v>
      </c>
      <c r="O15" s="108">
        <f>VLOOKUP($C15,SQL_T2b_2016!$A:$AD,SQL_T2b_2016!AD$1,FALSE)</f>
        <v>22</v>
      </c>
      <c r="P15" s="37"/>
      <c r="Q15" s="408">
        <v>1</v>
      </c>
      <c r="R15" s="407" t="str">
        <f>VLOOKUP($C15,SQL_T2b!$A:$AD,SQL_T2b!V$1,FALSE)</f>
        <v>x</v>
      </c>
      <c r="S15" s="407">
        <f>VLOOKUP($C15,SQL_T2b!$A:$AD,SQL_T2b!W$1,FALSE)</f>
        <v>17.399999999999999</v>
      </c>
      <c r="T15" s="407">
        <f>VLOOKUP($C15,SQL_T2b!$A:$AD,SQL_T2b!X$1,FALSE)</f>
        <v>30.4</v>
      </c>
      <c r="U15" s="407">
        <f>VLOOKUP($C15,SQL_T2b!$A:$AD,SQL_T2b!Y$1,FALSE)</f>
        <v>30.4</v>
      </c>
      <c r="V15" s="407" t="str">
        <f>VLOOKUP($C15,SQL_T2b!$A:$AD,SQL_T2b!Z$1,FALSE)</f>
        <v>x</v>
      </c>
      <c r="W15" s="407">
        <f>VLOOKUP($C15,SQL_T2b!$A:$AD,SQL_T2b!AA$1,FALSE)</f>
        <v>0</v>
      </c>
      <c r="X15" s="407">
        <f>VLOOKUP($C15,SQL_T2b!$A:$AD,SQL_T2b!AB$1,FALSE)</f>
        <v>0</v>
      </c>
      <c r="Y15" s="407">
        <f>VLOOKUP($C15,SQL_T2b!$A:$AD,SQL_T2b!AC$1,FALSE)</f>
        <v>100</v>
      </c>
      <c r="Z15" s="108">
        <f>VLOOKUP($C15,SQL_T2b!$A:$AD,SQL_T2b!AD$1,FALSE)</f>
        <v>23</v>
      </c>
      <c r="AB15">
        <f t="shared" si="1"/>
        <v>4.5454545454545459</v>
      </c>
    </row>
    <row r="16" spans="1:28" x14ac:dyDescent="0.45">
      <c r="A16" t="s">
        <v>291</v>
      </c>
      <c r="B16" t="s">
        <v>356</v>
      </c>
      <c r="C16" t="str">
        <f t="shared" si="0"/>
        <v>All16_Computing</v>
      </c>
      <c r="D16" s="191" t="s">
        <v>669</v>
      </c>
      <c r="E16" s="193"/>
      <c r="F16" s="194"/>
      <c r="G16" s="407">
        <f>VLOOKUP($C16,SQL_T2b_2016!$A:$AD,SQL_T2b_2016!V$1,FALSE)</f>
        <v>7.3</v>
      </c>
      <c r="H16" s="407">
        <f>VLOOKUP($C16,SQL_T2b_2016!$A:$AD,SQL_T2b_2016!W$1,FALSE)</f>
        <v>36.6</v>
      </c>
      <c r="I16" s="407">
        <f>VLOOKUP($C16,SQL_T2b_2016!$A:$AD,SQL_T2b_2016!X$1,FALSE)</f>
        <v>22</v>
      </c>
      <c r="J16" s="407">
        <f>VLOOKUP($C16,SQL_T2b_2016!$A:$AD,SQL_T2b_2016!Y$1,FALSE)</f>
        <v>19.5</v>
      </c>
      <c r="K16" s="407">
        <f>VLOOKUP($C16,SQL_T2b_2016!$A:$AD,SQL_T2b_2016!Z$1,FALSE)</f>
        <v>7.3</v>
      </c>
      <c r="L16" s="407" t="str">
        <f>VLOOKUP($C16,SQL_T2b_2016!$A:$AD,SQL_T2b_2016!AA$1,FALSE)</f>
        <v>x</v>
      </c>
      <c r="M16" s="407" t="str">
        <f>VLOOKUP($C16,SQL_T2b_2016!$A:$AD,SQL_T2b_2016!AB$1,FALSE)</f>
        <v>x</v>
      </c>
      <c r="N16" s="407" t="str">
        <f>VLOOKUP($C16,SQL_T2b_2016!$A:$AD,SQL_T2b_2016!AC$1,FALSE)</f>
        <v>x</v>
      </c>
      <c r="O16" s="108">
        <f>VLOOKUP($C16,SQL_T2b_2016!$A:$AD,SQL_T2b_2016!AD$1,FALSE)</f>
        <v>41</v>
      </c>
      <c r="P16" s="108"/>
      <c r="Q16" s="408">
        <v>1</v>
      </c>
      <c r="R16" s="407">
        <f>VLOOKUP($C16,SQL_T2b!$A:$AD,SQL_T2b!V$1,FALSE)</f>
        <v>7.1</v>
      </c>
      <c r="S16" s="407">
        <f>VLOOKUP($C16,SQL_T2b!$A:$AD,SQL_T2b!W$1,FALSE)</f>
        <v>35.700000000000003</v>
      </c>
      <c r="T16" s="407">
        <f>VLOOKUP($C16,SQL_T2b!$A:$AD,SQL_T2b!X$1,FALSE)</f>
        <v>21.4</v>
      </c>
      <c r="U16" s="407">
        <f>VLOOKUP($C16,SQL_T2b!$A:$AD,SQL_T2b!Y$1,FALSE)</f>
        <v>21.4</v>
      </c>
      <c r="V16" s="407">
        <f>VLOOKUP($C16,SQL_T2b!$A:$AD,SQL_T2b!Z$1,FALSE)</f>
        <v>7.1</v>
      </c>
      <c r="W16" s="407" t="str">
        <f>VLOOKUP($C16,SQL_T2b!$A:$AD,SQL_T2b!AA$1,FALSE)</f>
        <v>x</v>
      </c>
      <c r="X16" s="407" t="str">
        <f>VLOOKUP($C16,SQL_T2b!$A:$AD,SQL_T2b!AB$1,FALSE)</f>
        <v>x</v>
      </c>
      <c r="Y16" s="407" t="str">
        <f>VLOOKUP($C16,SQL_T2b!$A:$AD,SQL_T2b!AC$1,FALSE)</f>
        <v>x</v>
      </c>
      <c r="Z16" s="108">
        <f>VLOOKUP($C16,SQL_T2b!$A:$AD,SQL_T2b!AD$1,FALSE)</f>
        <v>42</v>
      </c>
      <c r="AB16">
        <f t="shared" si="1"/>
        <v>2.4390243902439024</v>
      </c>
    </row>
    <row r="17" spans="1:28" x14ac:dyDescent="0.45">
      <c r="A17" t="s">
        <v>291</v>
      </c>
      <c r="B17" t="s">
        <v>360</v>
      </c>
      <c r="C17" t="str">
        <f t="shared" si="0"/>
        <v>All20_Business_Studies</v>
      </c>
      <c r="D17" s="191" t="s">
        <v>80</v>
      </c>
      <c r="E17" s="191"/>
      <c r="F17" s="192"/>
      <c r="G17" s="407">
        <f>VLOOKUP($C17,SQL_T2b_2016!$A:$AD,SQL_T2b_2016!V$1,FALSE)</f>
        <v>9.1</v>
      </c>
      <c r="H17" s="407">
        <f>VLOOKUP($C17,SQL_T2b_2016!$A:$AD,SQL_T2b_2016!W$1,FALSE)</f>
        <v>13.6</v>
      </c>
      <c r="I17" s="407">
        <f>VLOOKUP($C17,SQL_T2b_2016!$A:$AD,SQL_T2b_2016!X$1,FALSE)</f>
        <v>36.4</v>
      </c>
      <c r="J17" s="407">
        <f>VLOOKUP($C17,SQL_T2b_2016!$A:$AD,SQL_T2b_2016!Y$1,FALSE)</f>
        <v>21.6</v>
      </c>
      <c r="K17" s="407">
        <f>VLOOKUP($C17,SQL_T2b_2016!$A:$AD,SQL_T2b_2016!Z$1,FALSE)</f>
        <v>10.199999999999999</v>
      </c>
      <c r="L17" s="407">
        <f>VLOOKUP($C17,SQL_T2b_2016!$A:$AD,SQL_T2b_2016!AA$1,FALSE)</f>
        <v>5.7</v>
      </c>
      <c r="M17" s="407">
        <f>VLOOKUP($C17,SQL_T2b_2016!$A:$AD,SQL_T2b_2016!AB$1,FALSE)</f>
        <v>3.4</v>
      </c>
      <c r="N17" s="407">
        <f>VLOOKUP($C17,SQL_T2b_2016!$A:$AD,SQL_T2b_2016!AC$1,FALSE)</f>
        <v>96.6</v>
      </c>
      <c r="O17" s="108">
        <f>VLOOKUP($C17,SQL_T2b_2016!$A:$AD,SQL_T2b_2016!AD$1,FALSE)</f>
        <v>88</v>
      </c>
      <c r="P17" s="108"/>
      <c r="Q17" s="408">
        <v>1</v>
      </c>
      <c r="R17" s="407">
        <f>VLOOKUP($C17,SQL_T2b!$A:$AD,SQL_T2b!V$1,FALSE)</f>
        <v>9.1</v>
      </c>
      <c r="S17" s="407">
        <f>VLOOKUP($C17,SQL_T2b!$A:$AD,SQL_T2b!W$1,FALSE)</f>
        <v>13.6</v>
      </c>
      <c r="T17" s="407">
        <f>VLOOKUP($C17,SQL_T2b!$A:$AD,SQL_T2b!X$1,FALSE)</f>
        <v>36.4</v>
      </c>
      <c r="U17" s="407">
        <f>VLOOKUP($C17,SQL_T2b!$A:$AD,SQL_T2b!Y$1,FALSE)</f>
        <v>21.6</v>
      </c>
      <c r="V17" s="407">
        <f>VLOOKUP($C17,SQL_T2b!$A:$AD,SQL_T2b!Z$1,FALSE)</f>
        <v>10.199999999999999</v>
      </c>
      <c r="W17" s="407">
        <f>VLOOKUP($C17,SQL_T2b!$A:$AD,SQL_T2b!AA$1,FALSE)</f>
        <v>5.7</v>
      </c>
      <c r="X17" s="407">
        <f>VLOOKUP($C17,SQL_T2b!$A:$AD,SQL_T2b!AB$1,FALSE)</f>
        <v>3.4</v>
      </c>
      <c r="Y17" s="407">
        <f>VLOOKUP($C17,SQL_T2b!$A:$AD,SQL_T2b!AC$1,FALSE)</f>
        <v>96.6</v>
      </c>
      <c r="Z17" s="108">
        <f>VLOOKUP($C17,SQL_T2b!$A:$AD,SQL_T2b!AD$1,FALSE)</f>
        <v>88</v>
      </c>
      <c r="AB17">
        <f t="shared" si="1"/>
        <v>0</v>
      </c>
    </row>
    <row r="18" spans="1:28" x14ac:dyDescent="0.45">
      <c r="A18" t="s">
        <v>291</v>
      </c>
      <c r="B18" t="s">
        <v>361</v>
      </c>
      <c r="C18" t="str">
        <f t="shared" si="0"/>
        <v>All21_Economics</v>
      </c>
      <c r="D18" s="191" t="s">
        <v>81</v>
      </c>
      <c r="E18" s="191"/>
      <c r="F18" s="192"/>
      <c r="G18" s="407">
        <f>VLOOKUP($C18,SQL_T2b_2016!$A:$AD,SQL_T2b_2016!V$1,FALSE)</f>
        <v>9.9</v>
      </c>
      <c r="H18" s="407">
        <f>VLOOKUP($C18,SQL_T2b_2016!$A:$AD,SQL_T2b_2016!W$1,FALSE)</f>
        <v>31.5</v>
      </c>
      <c r="I18" s="407">
        <f>VLOOKUP($C18,SQL_T2b_2016!$A:$AD,SQL_T2b_2016!X$1,FALSE)</f>
        <v>29.8</v>
      </c>
      <c r="J18" s="407">
        <f>VLOOKUP($C18,SQL_T2b_2016!$A:$AD,SQL_T2b_2016!Y$1,FALSE)</f>
        <v>14.4</v>
      </c>
      <c r="K18" s="407">
        <f>VLOOKUP($C18,SQL_T2b_2016!$A:$AD,SQL_T2b_2016!Z$1,FALSE)</f>
        <v>8.3000000000000007</v>
      </c>
      <c r="L18" s="407">
        <f>VLOOKUP($C18,SQL_T2b_2016!$A:$AD,SQL_T2b_2016!AA$1,FALSE)</f>
        <v>3.9</v>
      </c>
      <c r="M18" s="407">
        <f>VLOOKUP($C18,SQL_T2b_2016!$A:$AD,SQL_T2b_2016!AB$1,FALSE)</f>
        <v>2.2000000000000002</v>
      </c>
      <c r="N18" s="407">
        <f>VLOOKUP($C18,SQL_T2b_2016!$A:$AD,SQL_T2b_2016!AC$1,FALSE)</f>
        <v>97.8</v>
      </c>
      <c r="O18" s="108">
        <f>VLOOKUP($C18,SQL_T2b_2016!$A:$AD,SQL_T2b_2016!AD$1,FALSE)</f>
        <v>181</v>
      </c>
      <c r="P18" s="108"/>
      <c r="Q18" s="408">
        <v>1</v>
      </c>
      <c r="R18" s="407">
        <f>VLOOKUP($C18,SQL_T2b!$A:$AD,SQL_T2b!V$1,FALSE)</f>
        <v>9.6999999999999993</v>
      </c>
      <c r="S18" s="407">
        <f>VLOOKUP($C18,SQL_T2b!$A:$AD,SQL_T2b!W$1,FALSE)</f>
        <v>31.9</v>
      </c>
      <c r="T18" s="407">
        <f>VLOOKUP($C18,SQL_T2b!$A:$AD,SQL_T2b!X$1,FALSE)</f>
        <v>29.7</v>
      </c>
      <c r="U18" s="407">
        <f>VLOOKUP($C18,SQL_T2b!$A:$AD,SQL_T2b!Y$1,FALSE)</f>
        <v>14.1</v>
      </c>
      <c r="V18" s="407">
        <f>VLOOKUP($C18,SQL_T2b!$A:$AD,SQL_T2b!Z$1,FALSE)</f>
        <v>8.1</v>
      </c>
      <c r="W18" s="407">
        <f>VLOOKUP($C18,SQL_T2b!$A:$AD,SQL_T2b!AA$1,FALSE)</f>
        <v>4.3</v>
      </c>
      <c r="X18" s="407">
        <f>VLOOKUP($C18,SQL_T2b!$A:$AD,SQL_T2b!AB$1,FALSE)</f>
        <v>2.2000000000000002</v>
      </c>
      <c r="Y18" s="407">
        <f>VLOOKUP($C18,SQL_T2b!$A:$AD,SQL_T2b!AC$1,FALSE)</f>
        <v>97.8</v>
      </c>
      <c r="Z18" s="108">
        <f>VLOOKUP($C18,SQL_T2b!$A:$AD,SQL_T2b!AD$1,FALSE)</f>
        <v>185</v>
      </c>
      <c r="AB18">
        <f t="shared" si="1"/>
        <v>2.2099447513812156</v>
      </c>
    </row>
    <row r="19" spans="1:28" x14ac:dyDescent="0.45">
      <c r="A19" t="s">
        <v>291</v>
      </c>
      <c r="B19" t="s">
        <v>364</v>
      </c>
      <c r="C19" t="str">
        <f t="shared" si="0"/>
        <v>All24_History</v>
      </c>
      <c r="D19" s="191" t="s">
        <v>84</v>
      </c>
      <c r="E19" s="191"/>
      <c r="F19" s="192"/>
      <c r="G19" s="407">
        <f>VLOOKUP($C19,SQL_T2b_2016!$A:$AD,SQL_T2b_2016!V$1,FALSE)</f>
        <v>11.3</v>
      </c>
      <c r="H19" s="407">
        <f>VLOOKUP($C19,SQL_T2b_2016!$A:$AD,SQL_T2b_2016!W$1,FALSE)</f>
        <v>29.1</v>
      </c>
      <c r="I19" s="407">
        <f>VLOOKUP($C19,SQL_T2b_2016!$A:$AD,SQL_T2b_2016!X$1,FALSE)</f>
        <v>27</v>
      </c>
      <c r="J19" s="407">
        <f>VLOOKUP($C19,SQL_T2b_2016!$A:$AD,SQL_T2b_2016!Y$1,FALSE)</f>
        <v>21.3</v>
      </c>
      <c r="K19" s="407">
        <f>VLOOKUP($C19,SQL_T2b_2016!$A:$AD,SQL_T2b_2016!Z$1,FALSE)</f>
        <v>6.4</v>
      </c>
      <c r="L19" s="407" t="str">
        <f>VLOOKUP($C19,SQL_T2b_2016!$A:$AD,SQL_T2b_2016!AA$1,FALSE)</f>
        <v>x</v>
      </c>
      <c r="M19" s="407" t="str">
        <f>VLOOKUP($C19,SQL_T2b_2016!$A:$AD,SQL_T2b_2016!AB$1,FALSE)</f>
        <v>x</v>
      </c>
      <c r="N19" s="407" t="str">
        <f>VLOOKUP($C19,SQL_T2b_2016!$A:$AD,SQL_T2b_2016!AC$1,FALSE)</f>
        <v>x</v>
      </c>
      <c r="O19" s="108">
        <f>VLOOKUP($C19,SQL_T2b_2016!$A:$AD,SQL_T2b_2016!AD$1,FALSE)</f>
        <v>141</v>
      </c>
      <c r="P19" s="108"/>
      <c r="Q19" s="408">
        <v>1</v>
      </c>
      <c r="R19" s="407">
        <f>VLOOKUP($C19,SQL_T2b!$A:$AD,SQL_T2b!V$1,FALSE)</f>
        <v>11.3</v>
      </c>
      <c r="S19" s="407">
        <f>VLOOKUP($C19,SQL_T2b!$A:$AD,SQL_T2b!W$1,FALSE)</f>
        <v>28.9</v>
      </c>
      <c r="T19" s="407">
        <f>VLOOKUP($C19,SQL_T2b!$A:$AD,SQL_T2b!X$1,FALSE)</f>
        <v>26.8</v>
      </c>
      <c r="U19" s="407">
        <f>VLOOKUP($C19,SQL_T2b!$A:$AD,SQL_T2b!Y$1,FALSE)</f>
        <v>21.8</v>
      </c>
      <c r="V19" s="407">
        <f>VLOOKUP($C19,SQL_T2b!$A:$AD,SQL_T2b!Z$1,FALSE)</f>
        <v>6.3</v>
      </c>
      <c r="W19" s="407" t="str">
        <f>VLOOKUP($C19,SQL_T2b!$A:$AD,SQL_T2b!AA$1,FALSE)</f>
        <v>x</v>
      </c>
      <c r="X19" s="407" t="str">
        <f>VLOOKUP($C19,SQL_T2b!$A:$AD,SQL_T2b!AB$1,FALSE)</f>
        <v>x</v>
      </c>
      <c r="Y19" s="407" t="str">
        <f>VLOOKUP($C19,SQL_T2b!$A:$AD,SQL_T2b!AC$1,FALSE)</f>
        <v>x</v>
      </c>
      <c r="Z19" s="108">
        <f>VLOOKUP($C19,SQL_T2b!$A:$AD,SQL_T2b!AD$1,FALSE)</f>
        <v>142</v>
      </c>
      <c r="AB19">
        <f t="shared" si="1"/>
        <v>0.70921985815602839</v>
      </c>
    </row>
    <row r="20" spans="1:28" x14ac:dyDescent="0.45">
      <c r="A20" t="s">
        <v>291</v>
      </c>
      <c r="B20" t="s">
        <v>366</v>
      </c>
      <c r="C20" t="str">
        <f t="shared" si="0"/>
        <v>All26_Psychology</v>
      </c>
      <c r="D20" s="191" t="s">
        <v>86</v>
      </c>
      <c r="E20" s="191"/>
      <c r="F20" s="192"/>
      <c r="G20" s="407">
        <f>VLOOKUP($C20,SQL_T2b_2016!$A:$AD,SQL_T2b_2016!V$1,FALSE)</f>
        <v>10.9</v>
      </c>
      <c r="H20" s="407">
        <f>VLOOKUP($C20,SQL_T2b_2016!$A:$AD,SQL_T2b_2016!W$1,FALSE)</f>
        <v>21.8</v>
      </c>
      <c r="I20" s="407">
        <f>VLOOKUP($C20,SQL_T2b_2016!$A:$AD,SQL_T2b_2016!X$1,FALSE)</f>
        <v>27.3</v>
      </c>
      <c r="J20" s="407">
        <f>VLOOKUP($C20,SQL_T2b_2016!$A:$AD,SQL_T2b_2016!Y$1,FALSE)</f>
        <v>15.5</v>
      </c>
      <c r="K20" s="407">
        <f>VLOOKUP($C20,SQL_T2b_2016!$A:$AD,SQL_T2b_2016!Z$1,FALSE)</f>
        <v>10.9</v>
      </c>
      <c r="L20" s="407">
        <f>VLOOKUP($C20,SQL_T2b_2016!$A:$AD,SQL_T2b_2016!AA$1,FALSE)</f>
        <v>8.1999999999999993</v>
      </c>
      <c r="M20" s="407">
        <f>VLOOKUP($C20,SQL_T2b_2016!$A:$AD,SQL_T2b_2016!AB$1,FALSE)</f>
        <v>5.5</v>
      </c>
      <c r="N20" s="407">
        <f>VLOOKUP($C20,SQL_T2b_2016!$A:$AD,SQL_T2b_2016!AC$1,FALSE)</f>
        <v>94.5</v>
      </c>
      <c r="O20" s="108">
        <f>VLOOKUP($C20,SQL_T2b_2016!$A:$AD,SQL_T2b_2016!AD$1,FALSE)</f>
        <v>110</v>
      </c>
      <c r="P20" s="108"/>
      <c r="Q20" s="408">
        <v>1</v>
      </c>
      <c r="R20" s="407">
        <f>VLOOKUP($C20,SQL_T2b!$A:$AD,SQL_T2b!V$1,FALSE)</f>
        <v>10.7</v>
      </c>
      <c r="S20" s="407">
        <f>VLOOKUP($C20,SQL_T2b!$A:$AD,SQL_T2b!W$1,FALSE)</f>
        <v>22.3</v>
      </c>
      <c r="T20" s="407">
        <f>VLOOKUP($C20,SQL_T2b!$A:$AD,SQL_T2b!X$1,FALSE)</f>
        <v>27.7</v>
      </c>
      <c r="U20" s="407">
        <f>VLOOKUP($C20,SQL_T2b!$A:$AD,SQL_T2b!Y$1,FALSE)</f>
        <v>15.2</v>
      </c>
      <c r="V20" s="407">
        <f>VLOOKUP($C20,SQL_T2b!$A:$AD,SQL_T2b!Z$1,FALSE)</f>
        <v>10.7</v>
      </c>
      <c r="W20" s="407">
        <f>VLOOKUP($C20,SQL_T2b!$A:$AD,SQL_T2b!AA$1,FALSE)</f>
        <v>8</v>
      </c>
      <c r="X20" s="407">
        <f>VLOOKUP($C20,SQL_T2b!$A:$AD,SQL_T2b!AB$1,FALSE)</f>
        <v>5.4</v>
      </c>
      <c r="Y20" s="407">
        <f>VLOOKUP($C20,SQL_T2b!$A:$AD,SQL_T2b!AC$1,FALSE)</f>
        <v>94.6</v>
      </c>
      <c r="Z20" s="108">
        <f>VLOOKUP($C20,SQL_T2b!$A:$AD,SQL_T2b!AD$1,FALSE)</f>
        <v>112</v>
      </c>
      <c r="AB20">
        <f t="shared" si="1"/>
        <v>1.8181818181818181</v>
      </c>
    </row>
    <row r="21" spans="1:28" x14ac:dyDescent="0.45">
      <c r="A21" t="s">
        <v>291</v>
      </c>
      <c r="B21" t="s">
        <v>367</v>
      </c>
      <c r="C21" t="str">
        <f t="shared" si="0"/>
        <v>All27_Sociology</v>
      </c>
      <c r="D21" s="191" t="s">
        <v>87</v>
      </c>
      <c r="E21" s="191"/>
      <c r="F21" s="192"/>
      <c r="G21" s="407" t="str">
        <f>VLOOKUP($C21,SQL_T2b_2016!$A:$AD,SQL_T2b_2016!V$1,FALSE)</f>
        <v>x</v>
      </c>
      <c r="H21" s="407">
        <f>VLOOKUP($C21,SQL_T2b_2016!$A:$AD,SQL_T2b_2016!W$1,FALSE)</f>
        <v>16.3</v>
      </c>
      <c r="I21" s="407">
        <f>VLOOKUP($C21,SQL_T2b_2016!$A:$AD,SQL_T2b_2016!X$1,FALSE)</f>
        <v>32.6</v>
      </c>
      <c r="J21" s="407">
        <f>VLOOKUP($C21,SQL_T2b_2016!$A:$AD,SQL_T2b_2016!Y$1,FALSE)</f>
        <v>20.9</v>
      </c>
      <c r="K21" s="407">
        <f>VLOOKUP($C21,SQL_T2b_2016!$A:$AD,SQL_T2b_2016!Z$1,FALSE)</f>
        <v>9.3000000000000007</v>
      </c>
      <c r="L21" s="407">
        <f>VLOOKUP($C21,SQL_T2b_2016!$A:$AD,SQL_T2b_2016!AA$1,FALSE)</f>
        <v>11.6</v>
      </c>
      <c r="M21" s="407" t="str">
        <f>VLOOKUP($C21,SQL_T2b_2016!$A:$AD,SQL_T2b_2016!AB$1,FALSE)</f>
        <v>x</v>
      </c>
      <c r="N21" s="407" t="str">
        <f>VLOOKUP($C21,SQL_T2b_2016!$A:$AD,SQL_T2b_2016!AC$1,FALSE)</f>
        <v>x</v>
      </c>
      <c r="O21" s="108">
        <f>VLOOKUP($C21,SQL_T2b_2016!$A:$AD,SQL_T2b_2016!AD$1,FALSE)</f>
        <v>43</v>
      </c>
      <c r="P21" s="108"/>
      <c r="Q21" s="408">
        <v>1</v>
      </c>
      <c r="R21" s="407" t="str">
        <f>VLOOKUP($C21,SQL_T2b!$A:$AD,SQL_T2b!V$1,FALSE)</f>
        <v>x</v>
      </c>
      <c r="S21" s="407">
        <f>VLOOKUP($C21,SQL_T2b!$A:$AD,SQL_T2b!W$1,FALSE)</f>
        <v>18.2</v>
      </c>
      <c r="T21" s="407">
        <f>VLOOKUP($C21,SQL_T2b!$A:$AD,SQL_T2b!X$1,FALSE)</f>
        <v>31.8</v>
      </c>
      <c r="U21" s="407">
        <f>VLOOKUP($C21,SQL_T2b!$A:$AD,SQL_T2b!Y$1,FALSE)</f>
        <v>20.5</v>
      </c>
      <c r="V21" s="407">
        <f>VLOOKUP($C21,SQL_T2b!$A:$AD,SQL_T2b!Z$1,FALSE)</f>
        <v>9.1</v>
      </c>
      <c r="W21" s="407">
        <f>VLOOKUP($C21,SQL_T2b!$A:$AD,SQL_T2b!AA$1,FALSE)</f>
        <v>11.4</v>
      </c>
      <c r="X21" s="407" t="str">
        <f>VLOOKUP($C21,SQL_T2b!$A:$AD,SQL_T2b!AB$1,FALSE)</f>
        <v>x</v>
      </c>
      <c r="Y21" s="407" t="str">
        <f>VLOOKUP($C21,SQL_T2b!$A:$AD,SQL_T2b!AC$1,FALSE)</f>
        <v>x</v>
      </c>
      <c r="Z21" s="108">
        <f>VLOOKUP($C21,SQL_T2b!$A:$AD,SQL_T2b!AD$1,FALSE)</f>
        <v>44</v>
      </c>
      <c r="AB21">
        <f t="shared" si="1"/>
        <v>2.3255813953488373</v>
      </c>
    </row>
    <row r="22" spans="1:28" x14ac:dyDescent="0.45">
      <c r="A22" t="s">
        <v>291</v>
      </c>
      <c r="B22" t="s">
        <v>369</v>
      </c>
      <c r="C22" t="str">
        <f t="shared" si="0"/>
        <v>All29_Art&amp;Design</v>
      </c>
      <c r="D22" s="191" t="s">
        <v>140</v>
      </c>
      <c r="E22" s="191"/>
      <c r="F22" s="192"/>
      <c r="G22" s="407">
        <f>VLOOKUP($C22,SQL_T2b_2016!$A:$AD,SQL_T2b_2016!V$1,FALSE)</f>
        <v>19</v>
      </c>
      <c r="H22" s="407">
        <f>VLOOKUP($C22,SQL_T2b_2016!$A:$AD,SQL_T2b_2016!W$1,FALSE)</f>
        <v>16.899999999999999</v>
      </c>
      <c r="I22" s="407">
        <f>VLOOKUP($C22,SQL_T2b_2016!$A:$AD,SQL_T2b_2016!X$1,FALSE)</f>
        <v>29.1</v>
      </c>
      <c r="J22" s="407">
        <f>VLOOKUP($C22,SQL_T2b_2016!$A:$AD,SQL_T2b_2016!Y$1,FALSE)</f>
        <v>24.3</v>
      </c>
      <c r="K22" s="407">
        <f>VLOOKUP($C22,SQL_T2b_2016!$A:$AD,SQL_T2b_2016!Z$1,FALSE)</f>
        <v>7.9</v>
      </c>
      <c r="L22" s="407" t="str">
        <f>VLOOKUP($C22,SQL_T2b_2016!$A:$AD,SQL_T2b_2016!AA$1,FALSE)</f>
        <v>x</v>
      </c>
      <c r="M22" s="407" t="str">
        <f>VLOOKUP($C22,SQL_T2b_2016!$A:$AD,SQL_T2b_2016!AB$1,FALSE)</f>
        <v>x</v>
      </c>
      <c r="N22" s="407" t="str">
        <f>VLOOKUP($C22,SQL_T2b_2016!$A:$AD,SQL_T2b_2016!AC$1,FALSE)</f>
        <v>x</v>
      </c>
      <c r="O22" s="108">
        <f>VLOOKUP($C22,SQL_T2b_2016!$A:$AD,SQL_T2b_2016!AD$1,FALSE)</f>
        <v>189</v>
      </c>
      <c r="P22" s="108"/>
      <c r="Q22" s="408">
        <v>1</v>
      </c>
      <c r="R22" s="407">
        <f>VLOOKUP($C22,SQL_T2b!$A:$AD,SQL_T2b!V$1,FALSE)</f>
        <v>18.899999999999999</v>
      </c>
      <c r="S22" s="407">
        <f>VLOOKUP($C22,SQL_T2b!$A:$AD,SQL_T2b!W$1,FALSE)</f>
        <v>16.8</v>
      </c>
      <c r="T22" s="407">
        <f>VLOOKUP($C22,SQL_T2b!$A:$AD,SQL_T2b!X$1,FALSE)</f>
        <v>28.9</v>
      </c>
      <c r="U22" s="407">
        <f>VLOOKUP($C22,SQL_T2b!$A:$AD,SQL_T2b!Y$1,FALSE)</f>
        <v>24.2</v>
      </c>
      <c r="V22" s="407">
        <f>VLOOKUP($C22,SQL_T2b!$A:$AD,SQL_T2b!Z$1,FALSE)</f>
        <v>8.4</v>
      </c>
      <c r="W22" s="407" t="str">
        <f>VLOOKUP($C22,SQL_T2b!$A:$AD,SQL_T2b!AA$1,FALSE)</f>
        <v>x</v>
      </c>
      <c r="X22" s="407" t="str">
        <f>VLOOKUP($C22,SQL_T2b!$A:$AD,SQL_T2b!AB$1,FALSE)</f>
        <v>x</v>
      </c>
      <c r="Y22" s="407" t="str">
        <f>VLOOKUP($C22,SQL_T2b!$A:$AD,SQL_T2b!AC$1,FALSE)</f>
        <v>x</v>
      </c>
      <c r="Z22" s="108">
        <f>VLOOKUP($C22,SQL_T2b!$A:$AD,SQL_T2b!AD$1,FALSE)</f>
        <v>190</v>
      </c>
      <c r="AB22">
        <f t="shared" si="1"/>
        <v>0.52910052910052907</v>
      </c>
    </row>
    <row r="23" spans="1:28" x14ac:dyDescent="0.45">
      <c r="D23" s="191"/>
      <c r="E23" s="191"/>
      <c r="F23" s="192"/>
      <c r="G23" s="407"/>
      <c r="H23" s="407"/>
      <c r="I23" s="407"/>
      <c r="J23" s="407"/>
      <c r="K23" s="407"/>
      <c r="L23" s="407"/>
      <c r="M23" s="407"/>
      <c r="N23" s="407"/>
      <c r="O23" s="108"/>
      <c r="P23" s="108"/>
      <c r="Q23" s="108"/>
      <c r="R23" s="407"/>
      <c r="S23" s="407"/>
      <c r="T23" s="407"/>
      <c r="U23" s="407"/>
      <c r="V23" s="407"/>
      <c r="W23" s="407"/>
      <c r="X23" s="407"/>
      <c r="Y23" s="407"/>
      <c r="Z23" s="108"/>
    </row>
    <row r="24" spans="1:28" x14ac:dyDescent="0.45">
      <c r="A24" t="s">
        <v>291</v>
      </c>
      <c r="B24" t="s">
        <v>459</v>
      </c>
      <c r="C24" t="str">
        <f t="shared" si="0"/>
        <v>AllALL subjects</v>
      </c>
      <c r="D24" s="195" t="s">
        <v>141</v>
      </c>
      <c r="E24" s="195"/>
      <c r="F24" s="409"/>
      <c r="G24" s="34">
        <f>VLOOKUP($C24,SQL_T2b_2016!$A:$AD,SQL_T2b_2016!V$1,FALSE)</f>
        <v>15.3</v>
      </c>
      <c r="H24" s="34">
        <f>VLOOKUP($C24,SQL_T2b_2016!$A:$AD,SQL_T2b_2016!W$1,FALSE)</f>
        <v>25.4</v>
      </c>
      <c r="I24" s="34">
        <f>VLOOKUP($C24,SQL_T2b_2016!$A:$AD,SQL_T2b_2016!X$1,FALSE)</f>
        <v>26.9</v>
      </c>
      <c r="J24" s="34">
        <f>VLOOKUP($C24,SQL_T2b_2016!$A:$AD,SQL_T2b_2016!Y$1,FALSE)</f>
        <v>17.2</v>
      </c>
      <c r="K24" s="34">
        <f>VLOOKUP($C24,SQL_T2b_2016!$A:$AD,SQL_T2b_2016!Z$1,FALSE)</f>
        <v>8.1999999999999993</v>
      </c>
      <c r="L24" s="34">
        <f>VLOOKUP($C24,SQL_T2b_2016!$A:$AD,SQL_T2b_2016!AA$1,FALSE)</f>
        <v>4.9000000000000004</v>
      </c>
      <c r="M24" s="34">
        <f>VLOOKUP($C24,SQL_T2b_2016!$A:$AD,SQL_T2b_2016!AB$1,FALSE)</f>
        <v>2.2999999999999998</v>
      </c>
      <c r="N24" s="34">
        <f>VLOOKUP($C24,SQL_T2b_2016!$A:$AD,SQL_T2b_2016!AC$1,FALSE)</f>
        <v>97.7</v>
      </c>
      <c r="O24" s="33">
        <f>VLOOKUP($C24,SQL_T2b_2016!$A:$AD,SQL_T2b_2016!AD$1,FALSE)</f>
        <v>1642</v>
      </c>
      <c r="P24" s="33"/>
      <c r="Q24" s="33"/>
      <c r="R24" s="34">
        <f>VLOOKUP($C24,SQL_T2b!$A:$AD,SQL_T2b!V$1,FALSE)</f>
        <v>15.3</v>
      </c>
      <c r="S24" s="34">
        <f>VLOOKUP($C24,SQL_T2b!$A:$AD,SQL_T2b!W$1,FALSE)</f>
        <v>25.5</v>
      </c>
      <c r="T24" s="34">
        <f>VLOOKUP($C24,SQL_T2b!$A:$AD,SQL_T2b!X$1,FALSE)</f>
        <v>26.8</v>
      </c>
      <c r="U24" s="34">
        <f>VLOOKUP($C24,SQL_T2b!$A:$AD,SQL_T2b!Y$1,FALSE)</f>
        <v>17.100000000000001</v>
      </c>
      <c r="V24" s="34">
        <f>VLOOKUP($C24,SQL_T2b!$A:$AD,SQL_T2b!Z$1,FALSE)</f>
        <v>8.1999999999999993</v>
      </c>
      <c r="W24" s="34">
        <f>VLOOKUP($C24,SQL_T2b!$A:$AD,SQL_T2b!AA$1,FALSE)</f>
        <v>4.9000000000000004</v>
      </c>
      <c r="X24" s="34">
        <f>VLOOKUP($C24,SQL_T2b!$A:$AD,SQL_T2b!AB$1,FALSE)</f>
        <v>2.2000000000000002</v>
      </c>
      <c r="Y24" s="34">
        <f>VLOOKUP($C24,SQL_T2b!$A:$AD,SQL_T2b!AC$1,FALSE)</f>
        <v>97.8</v>
      </c>
      <c r="Z24" s="33">
        <f>VLOOKUP($C24,SQL_T2b!$A:$AD,SQL_T2b!AD$1,FALSE)</f>
        <v>1654</v>
      </c>
      <c r="AB24">
        <f t="shared" si="1"/>
        <v>0.73081607795371495</v>
      </c>
    </row>
    <row r="25" spans="1:28" x14ac:dyDescent="0.45">
      <c r="D25" s="235"/>
      <c r="E25" s="197"/>
      <c r="F25" s="197"/>
      <c r="G25" s="235"/>
      <c r="H25" s="198"/>
      <c r="I25" s="198"/>
      <c r="J25" s="198"/>
      <c r="K25" s="198"/>
      <c r="L25" s="198"/>
      <c r="M25" s="198"/>
      <c r="N25" s="198"/>
      <c r="O25" s="199"/>
      <c r="P25" s="199"/>
      <c r="Q25" s="199"/>
      <c r="R25" s="227"/>
      <c r="S25" s="118"/>
      <c r="T25" s="118"/>
      <c r="U25" s="118"/>
      <c r="V25" s="118"/>
      <c r="W25" s="118"/>
      <c r="X25" s="118"/>
      <c r="Y25" s="118"/>
      <c r="Z25" s="200"/>
    </row>
    <row r="26" spans="1:28" ht="12.95" customHeight="1" x14ac:dyDescent="0.45">
      <c r="D26" s="234"/>
      <c r="E26" s="163"/>
      <c r="F26" s="202"/>
      <c r="G26" s="202"/>
      <c r="H26" s="163"/>
      <c r="I26" s="203"/>
      <c r="J26" s="163"/>
      <c r="K26" s="163"/>
      <c r="L26" s="163"/>
      <c r="M26" s="163"/>
      <c r="N26" s="163"/>
      <c r="O26" s="204" t="s">
        <v>586</v>
      </c>
      <c r="P26" s="204"/>
      <c r="Q26" s="204"/>
      <c r="R26" s="204"/>
      <c r="S26" s="163"/>
      <c r="T26" s="203"/>
      <c r="U26" s="163"/>
      <c r="V26" s="163"/>
      <c r="W26" s="163"/>
      <c r="X26" s="163"/>
      <c r="Y26" s="163"/>
      <c r="Z26" s="204" t="s">
        <v>480</v>
      </c>
    </row>
    <row r="27" spans="1:28" ht="12.95" customHeight="1" x14ac:dyDescent="0.45">
      <c r="D27" s="163"/>
      <c r="E27" s="163"/>
      <c r="F27" s="202"/>
      <c r="G27" s="202"/>
      <c r="H27" s="163"/>
      <c r="I27" s="203"/>
      <c r="J27" s="163"/>
      <c r="K27" s="163"/>
      <c r="L27" s="163"/>
      <c r="M27" s="163"/>
      <c r="N27" s="163"/>
      <c r="O27" s="204"/>
      <c r="P27" s="204"/>
      <c r="Q27" s="204"/>
      <c r="R27" s="204"/>
      <c r="S27" s="163"/>
      <c r="T27" s="203"/>
      <c r="U27" s="163"/>
      <c r="V27" s="163"/>
      <c r="W27" s="163"/>
      <c r="X27" s="163"/>
      <c r="Y27" s="163"/>
      <c r="Z27" s="204"/>
    </row>
    <row r="28" spans="1:28" ht="12.95" customHeight="1" x14ac:dyDescent="0.45">
      <c r="D28" s="163" t="s">
        <v>525</v>
      </c>
      <c r="E28" s="163"/>
      <c r="F28" s="202"/>
      <c r="G28" s="205"/>
      <c r="H28" s="205"/>
      <c r="I28" s="205"/>
      <c r="J28" s="205"/>
      <c r="K28" s="205"/>
      <c r="L28" s="206"/>
      <c r="M28" s="206"/>
      <c r="N28" s="207"/>
      <c r="O28" s="205"/>
      <c r="P28" s="205"/>
      <c r="Q28" s="205"/>
      <c r="R28" s="205"/>
      <c r="S28" s="205"/>
      <c r="T28" s="205"/>
      <c r="U28" s="205"/>
      <c r="V28" s="205"/>
      <c r="W28" s="206"/>
      <c r="X28" s="206"/>
      <c r="Y28" s="207"/>
      <c r="Z28" s="58"/>
    </row>
    <row r="29" spans="1:28" ht="12.95" customHeight="1" x14ac:dyDescent="0.45">
      <c r="D29" s="206" t="s">
        <v>528</v>
      </c>
      <c r="E29" s="206"/>
      <c r="F29" s="208"/>
      <c r="G29" s="205"/>
      <c r="H29" s="205"/>
      <c r="I29" s="205"/>
      <c r="J29" s="206"/>
      <c r="K29" s="206"/>
      <c r="L29" s="206"/>
      <c r="M29" s="206"/>
      <c r="N29" s="207"/>
      <c r="O29" s="205"/>
      <c r="P29" s="205"/>
      <c r="Q29" s="205"/>
      <c r="R29" s="205"/>
      <c r="S29" s="205"/>
      <c r="T29" s="205"/>
      <c r="U29" s="206"/>
      <c r="V29" s="206"/>
      <c r="W29" s="206"/>
      <c r="X29" s="206"/>
      <c r="Y29" s="207"/>
      <c r="Z29" s="58"/>
    </row>
    <row r="30" spans="1:28" ht="12.95" customHeight="1" x14ac:dyDescent="0.45">
      <c r="D30" s="209" t="s">
        <v>113</v>
      </c>
      <c r="E30" s="209"/>
      <c r="F30" s="210"/>
      <c r="G30" s="211"/>
      <c r="H30" s="211"/>
      <c r="I30" s="211"/>
      <c r="J30" s="206"/>
      <c r="K30" s="206"/>
      <c r="L30" s="206"/>
      <c r="M30" s="206"/>
      <c r="N30" s="207"/>
      <c r="O30" s="211"/>
      <c r="P30" s="211"/>
      <c r="Q30" s="211"/>
      <c r="R30" s="211"/>
      <c r="S30" s="211"/>
      <c r="T30" s="211"/>
      <c r="U30" s="206"/>
      <c r="V30" s="206"/>
      <c r="W30" s="206"/>
      <c r="X30" s="206"/>
      <c r="Y30" s="207"/>
      <c r="Z30" s="58"/>
    </row>
    <row r="31" spans="1:28" ht="12.95" customHeight="1" x14ac:dyDescent="0.45">
      <c r="D31" s="1036" t="s">
        <v>526</v>
      </c>
      <c r="E31" s="1037"/>
      <c r="F31" s="1037"/>
      <c r="G31" s="1037"/>
      <c r="H31" s="1037"/>
      <c r="I31" s="1037"/>
      <c r="J31" s="1037"/>
      <c r="K31" s="1037"/>
      <c r="L31" s="1037"/>
      <c r="M31" s="1037"/>
      <c r="N31" s="1037"/>
      <c r="O31" s="1037"/>
      <c r="P31" s="1037"/>
      <c r="Q31" s="1037"/>
      <c r="R31" s="1037"/>
      <c r="S31" s="1037"/>
      <c r="T31" s="1037"/>
      <c r="U31" s="1037"/>
      <c r="V31" s="1037"/>
      <c r="W31" s="206"/>
      <c r="X31" s="206"/>
      <c r="Y31" s="207"/>
      <c r="Z31" s="58"/>
    </row>
    <row r="32" spans="1:28" ht="12.95" customHeight="1" x14ac:dyDescent="0.45">
      <c r="D32" s="1024" t="s">
        <v>527</v>
      </c>
      <c r="E32" s="1038"/>
      <c r="F32" s="1038"/>
      <c r="G32" s="1038"/>
      <c r="H32" s="1038"/>
      <c r="I32" s="1038"/>
      <c r="J32" s="1038"/>
      <c r="K32" s="454"/>
      <c r="L32" s="454"/>
      <c r="M32" s="454"/>
      <c r="N32" s="454"/>
      <c r="O32" s="454"/>
      <c r="P32" s="454"/>
      <c r="Q32" s="476"/>
      <c r="R32" s="454"/>
      <c r="S32" s="454"/>
      <c r="T32" s="454"/>
      <c r="U32" s="454"/>
      <c r="V32" s="454"/>
      <c r="W32" s="206"/>
      <c r="X32" s="206"/>
      <c r="Y32" s="207"/>
      <c r="Z32" s="58"/>
    </row>
    <row r="33" spans="4:34" ht="12.95" customHeight="1" x14ac:dyDescent="0.45">
      <c r="D33" s="212"/>
      <c r="E33" s="212"/>
      <c r="F33" s="213"/>
      <c r="G33" s="206"/>
      <c r="H33" s="206"/>
      <c r="I33" s="206"/>
      <c r="J33" s="206"/>
      <c r="K33" s="206"/>
      <c r="L33" s="206"/>
      <c r="M33" s="206"/>
      <c r="N33" s="207"/>
      <c r="O33" s="206"/>
      <c r="P33" s="206"/>
      <c r="Q33" s="206"/>
      <c r="R33" s="206"/>
      <c r="S33" s="206"/>
      <c r="T33" s="206"/>
      <c r="U33" s="206"/>
      <c r="V33" s="206"/>
      <c r="W33" s="206"/>
      <c r="X33" s="206"/>
      <c r="Y33" s="207"/>
      <c r="Z33" s="58"/>
    </row>
    <row r="34" spans="4:34" ht="12.95" customHeight="1" x14ac:dyDescent="0.45">
      <c r="D34" s="59" t="s">
        <v>23</v>
      </c>
      <c r="E34" s="59"/>
      <c r="F34" s="214"/>
      <c r="G34" s="59"/>
      <c r="H34" s="59"/>
      <c r="I34" s="59"/>
      <c r="J34" s="59"/>
      <c r="K34" s="59"/>
      <c r="L34" s="59"/>
      <c r="M34" s="59"/>
      <c r="N34" s="215"/>
      <c r="O34" s="59"/>
      <c r="P34" s="59"/>
      <c r="Q34" s="59"/>
      <c r="R34" s="59"/>
      <c r="S34" s="59"/>
      <c r="T34" s="59"/>
      <c r="U34" s="59"/>
      <c r="V34" s="59"/>
      <c r="W34" s="59"/>
      <c r="X34" s="59"/>
      <c r="Y34" s="215"/>
      <c r="Z34" s="58"/>
    </row>
    <row r="35" spans="4:34" ht="12.95" customHeight="1" x14ac:dyDescent="0.45">
      <c r="D35" s="216" t="s">
        <v>521</v>
      </c>
      <c r="E35" s="216"/>
      <c r="F35" s="217"/>
      <c r="G35" s="59"/>
      <c r="H35" s="59"/>
      <c r="I35" s="59"/>
      <c r="J35" s="59"/>
      <c r="K35" s="59"/>
      <c r="L35" s="59"/>
      <c r="M35" s="59"/>
      <c r="N35" s="215"/>
      <c r="O35" s="59"/>
      <c r="P35" s="59"/>
      <c r="Q35" s="59"/>
      <c r="R35" s="59"/>
      <c r="S35" s="59"/>
      <c r="T35" s="59"/>
      <c r="U35" s="59"/>
      <c r="V35" s="59"/>
      <c r="W35" s="59"/>
      <c r="X35" s="59"/>
      <c r="Y35" s="215"/>
      <c r="Z35" s="58"/>
    </row>
    <row r="36" spans="4:34" ht="12.95" customHeight="1" x14ac:dyDescent="0.45">
      <c r="D36" s="206" t="s">
        <v>116</v>
      </c>
      <c r="E36" s="206"/>
      <c r="F36" s="208"/>
      <c r="G36" s="59"/>
      <c r="H36" s="59"/>
      <c r="I36" s="59"/>
      <c r="J36" s="59"/>
      <c r="K36" s="59"/>
      <c r="L36" s="59"/>
      <c r="M36" s="59"/>
      <c r="N36" s="215"/>
      <c r="O36" s="59"/>
      <c r="P36" s="59"/>
      <c r="Q36" s="59"/>
      <c r="R36" s="59"/>
      <c r="S36" s="59"/>
      <c r="T36" s="59"/>
      <c r="U36" s="59"/>
      <c r="V36" s="59"/>
      <c r="W36" s="59"/>
      <c r="X36" s="59"/>
      <c r="Y36" s="215"/>
      <c r="Z36" s="58"/>
    </row>
    <row r="37" spans="4:34" ht="12.95" customHeight="1" x14ac:dyDescent="0.45">
      <c r="D37" s="1024" t="s">
        <v>487</v>
      </c>
      <c r="E37" s="1025"/>
      <c r="F37" s="1025"/>
      <c r="G37" s="1025"/>
      <c r="H37" s="1025"/>
      <c r="I37" s="1025"/>
      <c r="J37" s="1025"/>
      <c r="K37" s="1025"/>
      <c r="L37" s="1025"/>
      <c r="M37" s="1025"/>
      <c r="N37" s="1025"/>
      <c r="O37" s="1025"/>
      <c r="P37" s="1025"/>
      <c r="Q37" s="1025"/>
      <c r="R37" s="1025"/>
      <c r="S37" s="1025"/>
      <c r="T37" s="1026"/>
      <c r="U37" s="1026"/>
      <c r="V37" s="1026"/>
      <c r="W37" s="1026"/>
      <c r="X37" s="1026"/>
      <c r="Y37" s="1026"/>
      <c r="Z37" s="1026"/>
      <c r="AA37" s="1026"/>
      <c r="AB37" s="1026"/>
      <c r="AC37" s="1026"/>
      <c r="AD37" s="1026"/>
      <c r="AE37" s="1026"/>
      <c r="AF37" s="1026"/>
      <c r="AG37" s="1026"/>
      <c r="AH37" s="1026"/>
    </row>
    <row r="38" spans="4:34" x14ac:dyDescent="0.45">
      <c r="D38" s="18"/>
      <c r="E38" s="18"/>
      <c r="F38" s="219"/>
      <c r="G38" s="223"/>
      <c r="H38" s="18"/>
      <c r="I38" s="18"/>
      <c r="J38" s="18"/>
      <c r="K38" s="18"/>
      <c r="L38" s="18"/>
      <c r="M38" s="18"/>
      <c r="N38" s="18"/>
      <c r="O38" s="18"/>
      <c r="P38" s="18"/>
      <c r="Q38" s="18"/>
      <c r="R38" s="228"/>
      <c r="S38" s="18"/>
      <c r="T38" s="18"/>
      <c r="U38" s="18"/>
      <c r="V38" s="18"/>
      <c r="W38" s="18"/>
      <c r="X38" s="18"/>
      <c r="Y38" s="18"/>
      <c r="Z38" s="18"/>
    </row>
  </sheetData>
  <mergeCells count="10">
    <mergeCell ref="D31:V31"/>
    <mergeCell ref="D32:J32"/>
    <mergeCell ref="D37:AH37"/>
    <mergeCell ref="D4:I4"/>
    <mergeCell ref="O7:O8"/>
    <mergeCell ref="Z7:Z8"/>
    <mergeCell ref="G7:N7"/>
    <mergeCell ref="R7:Y7"/>
    <mergeCell ref="G6:N6"/>
    <mergeCell ref="R6:Y6"/>
  </mergeCells>
  <hyperlinks>
    <hyperlink ref="D37" r:id="rId1" display="Where qualifications taken by a student are in the same subject area and similar in content, ‘discounting’ rules have been applied to avoid double counting qualifications. More information can be found in  'technical guide' document."/>
    <hyperlink ref="D32:J32" r:id="rId2" display="The full time table for AS and A level reform can be found at Get the facts: AS and A level reform."/>
    <hyperlink ref="D1" location="Contents!A1" display="Return to contents"/>
  </hyperlinks>
  <pageMargins left="0.7" right="0.7"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H44"/>
  <sheetViews>
    <sheetView showGridLines="0" zoomScale="115" zoomScaleNormal="115" workbookViewId="0">
      <selection activeCell="AQ2" sqref="AQ2"/>
    </sheetView>
  </sheetViews>
  <sheetFormatPr defaultRowHeight="14.25" x14ac:dyDescent="0.45"/>
  <cols>
    <col min="2" max="2" width="22" customWidth="1"/>
    <col min="3" max="3" width="21.59765625" customWidth="1"/>
    <col min="4" max="4" width="9.1328125" style="31"/>
    <col min="5" max="5" width="13.265625" style="31" customWidth="1"/>
    <col min="6" max="6" width="1.73046875" style="140" customWidth="1"/>
    <col min="7" max="7" width="8.59765625" style="224" customWidth="1"/>
    <col min="8" max="14" width="8.59765625" style="31" customWidth="1"/>
    <col min="15" max="15" width="9.59765625" style="31" customWidth="1"/>
    <col min="16" max="16" width="1.73046875" style="31" customWidth="1"/>
    <col min="17" max="17" width="7.59765625" style="31" customWidth="1"/>
    <col min="18" max="18" width="8.59765625" style="229" customWidth="1"/>
    <col min="19" max="25" width="8.59765625" style="31" customWidth="1"/>
    <col min="26" max="26" width="9.59765625" style="31" customWidth="1"/>
  </cols>
  <sheetData>
    <row r="1" spans="1:28" x14ac:dyDescent="0.45">
      <c r="D1" s="451" t="s">
        <v>488</v>
      </c>
    </row>
    <row r="2" spans="1:28" x14ac:dyDescent="0.45">
      <c r="D2" s="236" t="s">
        <v>529</v>
      </c>
      <c r="E2" s="236"/>
      <c r="F2" s="237"/>
      <c r="G2" s="238"/>
      <c r="H2" s="236"/>
      <c r="I2" s="236"/>
      <c r="J2" s="88"/>
      <c r="K2" s="88"/>
      <c r="L2" s="89"/>
      <c r="M2" s="89"/>
      <c r="N2" s="89"/>
      <c r="O2" s="170"/>
      <c r="P2" s="170"/>
      <c r="Q2" s="170"/>
      <c r="R2" s="225"/>
      <c r="S2" s="87"/>
      <c r="T2" s="87"/>
      <c r="U2" s="88"/>
      <c r="V2" s="88"/>
      <c r="W2" s="89"/>
      <c r="X2" s="89"/>
      <c r="Y2" s="89"/>
      <c r="Z2" s="170"/>
    </row>
    <row r="3" spans="1:28" x14ac:dyDescent="0.45">
      <c r="D3" s="241" t="s">
        <v>481</v>
      </c>
      <c r="E3" s="241"/>
      <c r="F3" s="239"/>
      <c r="G3" s="239"/>
      <c r="H3" s="240"/>
      <c r="I3" s="240"/>
      <c r="J3" s="390"/>
      <c r="K3" s="172"/>
      <c r="L3" s="173"/>
      <c r="M3" s="16"/>
      <c r="N3" s="16"/>
      <c r="O3" s="16"/>
      <c r="P3" s="16"/>
      <c r="Q3" s="16"/>
      <c r="R3" s="226"/>
      <c r="S3" s="171"/>
      <c r="T3" s="171"/>
      <c r="U3" s="390"/>
      <c r="V3" s="172"/>
      <c r="W3" s="173"/>
      <c r="X3" s="16"/>
      <c r="Y3" s="16"/>
      <c r="Z3" s="16"/>
    </row>
    <row r="4" spans="1:28" x14ac:dyDescent="0.45">
      <c r="D4" s="1039" t="s">
        <v>0</v>
      </c>
      <c r="E4" s="1039"/>
      <c r="F4" s="1039"/>
      <c r="G4" s="1039"/>
      <c r="H4" s="1039"/>
      <c r="I4" s="1039"/>
      <c r="J4" s="390"/>
      <c r="K4" s="172"/>
      <c r="L4" s="174"/>
      <c r="M4" s="16"/>
      <c r="N4" s="16"/>
      <c r="O4" s="16"/>
      <c r="P4" s="16"/>
      <c r="Q4" s="16"/>
      <c r="R4" s="226"/>
      <c r="S4" s="16"/>
      <c r="T4" s="16"/>
      <c r="U4" s="390"/>
      <c r="V4" s="172"/>
      <c r="W4" s="174"/>
      <c r="X4" s="16"/>
      <c r="Y4" s="16"/>
      <c r="Z4" s="16"/>
    </row>
    <row r="5" spans="1:28" x14ac:dyDescent="0.45">
      <c r="D5" s="175"/>
      <c r="E5" s="175"/>
      <c r="F5" s="175"/>
      <c r="G5" s="221"/>
      <c r="H5" s="176"/>
      <c r="I5" s="176"/>
      <c r="J5" s="94"/>
      <c r="K5" s="94"/>
      <c r="L5" s="390"/>
      <c r="M5" s="390"/>
      <c r="N5" s="390"/>
      <c r="O5" s="177"/>
      <c r="P5" s="177"/>
      <c r="Q5" s="177"/>
      <c r="R5" s="177"/>
      <c r="S5" s="176"/>
      <c r="T5" s="176"/>
      <c r="U5" s="94"/>
      <c r="V5" s="94"/>
      <c r="W5" s="390"/>
      <c r="X5" s="390"/>
      <c r="Y5" s="390"/>
      <c r="Z5" s="177"/>
    </row>
    <row r="6" spans="1:28" x14ac:dyDescent="0.45">
      <c r="D6" s="139"/>
      <c r="E6" s="138"/>
      <c r="F6" s="138"/>
      <c r="G6" s="1042" t="s">
        <v>587</v>
      </c>
      <c r="H6" s="1042"/>
      <c r="I6" s="1042"/>
      <c r="J6" s="1042"/>
      <c r="K6" s="1042"/>
      <c r="L6" s="1042"/>
      <c r="M6" s="1042"/>
      <c r="N6" s="1042"/>
      <c r="O6" s="220"/>
      <c r="P6" s="178"/>
      <c r="Q6" s="178"/>
      <c r="R6" s="1043" t="s">
        <v>558</v>
      </c>
      <c r="S6" s="1043"/>
      <c r="T6" s="1043"/>
      <c r="U6" s="1043"/>
      <c r="V6" s="1043"/>
      <c r="W6" s="1043"/>
      <c r="X6" s="1043"/>
      <c r="Y6" s="1043"/>
      <c r="Z6" s="233"/>
    </row>
    <row r="7" spans="1:28" ht="14.45" customHeight="1" x14ac:dyDescent="0.45">
      <c r="D7" s="179"/>
      <c r="E7" s="179"/>
      <c r="F7" s="179"/>
      <c r="G7" s="1042" t="s">
        <v>48</v>
      </c>
      <c r="H7" s="1042"/>
      <c r="I7" s="1042"/>
      <c r="J7" s="1042"/>
      <c r="K7" s="1042"/>
      <c r="L7" s="1042"/>
      <c r="M7" s="1042"/>
      <c r="N7" s="1042"/>
      <c r="O7" s="1044" t="s">
        <v>49</v>
      </c>
      <c r="P7" s="391"/>
      <c r="Q7" s="480"/>
      <c r="R7" s="1042" t="s">
        <v>48</v>
      </c>
      <c r="S7" s="1042"/>
      <c r="T7" s="1042"/>
      <c r="U7" s="1042"/>
      <c r="V7" s="1042"/>
      <c r="W7" s="1042"/>
      <c r="X7" s="1042"/>
      <c r="Y7" s="1042"/>
      <c r="Z7" s="1044" t="s">
        <v>49</v>
      </c>
    </row>
    <row r="8" spans="1:28" x14ac:dyDescent="0.45">
      <c r="A8" s="232"/>
      <c r="B8" s="232"/>
      <c r="C8" s="232"/>
      <c r="D8" s="141" t="s">
        <v>47</v>
      </c>
      <c r="E8" s="230"/>
      <c r="F8" s="230"/>
      <c r="G8" s="231" t="s">
        <v>50</v>
      </c>
      <c r="H8" s="180" t="s">
        <v>51</v>
      </c>
      <c r="I8" s="180" t="s">
        <v>52</v>
      </c>
      <c r="J8" s="180" t="s">
        <v>53</v>
      </c>
      <c r="K8" s="180" t="s">
        <v>54</v>
      </c>
      <c r="L8" s="180" t="s">
        <v>55</v>
      </c>
      <c r="M8" s="181" t="s">
        <v>56</v>
      </c>
      <c r="N8" s="182" t="s">
        <v>58</v>
      </c>
      <c r="O8" s="1041"/>
      <c r="P8" s="392"/>
      <c r="Q8" s="478" t="s">
        <v>559</v>
      </c>
      <c r="R8" s="231" t="s">
        <v>50</v>
      </c>
      <c r="S8" s="180" t="s">
        <v>51</v>
      </c>
      <c r="T8" s="180" t="s">
        <v>52</v>
      </c>
      <c r="U8" s="180" t="s">
        <v>53</v>
      </c>
      <c r="V8" s="180" t="s">
        <v>54</v>
      </c>
      <c r="W8" s="180" t="s">
        <v>55</v>
      </c>
      <c r="X8" s="181" t="s">
        <v>56</v>
      </c>
      <c r="Y8" s="182" t="s">
        <v>58</v>
      </c>
      <c r="Z8" s="1041"/>
      <c r="AA8" s="232"/>
      <c r="AB8" s="232"/>
    </row>
    <row r="9" spans="1:28" x14ac:dyDescent="0.45">
      <c r="D9" s="184"/>
      <c r="E9" s="184"/>
      <c r="F9" s="184"/>
      <c r="G9" s="222"/>
      <c r="H9" s="186"/>
      <c r="I9" s="186"/>
      <c r="J9" s="186"/>
      <c r="K9" s="186"/>
      <c r="L9" s="186"/>
      <c r="M9" s="187"/>
      <c r="N9" s="188"/>
      <c r="O9" s="185"/>
      <c r="P9" s="185"/>
      <c r="Q9" s="184"/>
      <c r="R9" s="185"/>
      <c r="S9" s="186"/>
      <c r="T9" s="186"/>
      <c r="U9" s="186"/>
      <c r="V9" s="186"/>
      <c r="W9" s="186"/>
      <c r="X9" s="187"/>
      <c r="Y9" s="188"/>
      <c r="Z9" s="185"/>
    </row>
    <row r="10" spans="1:28" x14ac:dyDescent="0.45">
      <c r="A10" t="s">
        <v>310</v>
      </c>
      <c r="B10" t="s">
        <v>338</v>
      </c>
      <c r="C10" t="str">
        <f>A10&amp;B10</f>
        <v>F01_0_Biological Sciences</v>
      </c>
      <c r="D10" s="189" t="s">
        <v>59</v>
      </c>
      <c r="E10" s="189"/>
      <c r="F10" s="190"/>
      <c r="G10" s="407">
        <f>VLOOKUP($C10,SQL_T2b_2016!$A:$AD,SQL_T2b_2016!V$1,FALSE)</f>
        <v>25.2</v>
      </c>
      <c r="H10" s="407">
        <f>VLOOKUP($C10,SQL_T2b_2016!$A:$AD,SQL_T2b_2016!W$1,FALSE)</f>
        <v>26.1</v>
      </c>
      <c r="I10" s="407">
        <f>VLOOKUP($C10,SQL_T2b_2016!$A:$AD,SQL_T2b_2016!X$1,FALSE)</f>
        <v>21.8</v>
      </c>
      <c r="J10" s="407" t="str">
        <f>VLOOKUP($C10,SQL_T2b_2016!$A:$AD,SQL_T2b_2016!Y$1,FALSE)</f>
        <v>x</v>
      </c>
      <c r="K10" s="407">
        <f>VLOOKUP($C10,SQL_T2b_2016!$A:$AD,SQL_T2b_2016!Z$1,FALSE)</f>
        <v>7.6</v>
      </c>
      <c r="L10" s="407">
        <f>VLOOKUP($C10,SQL_T2b_2016!$A:$AD,SQL_T2b_2016!AA$1,FALSE)</f>
        <v>7.6</v>
      </c>
      <c r="M10" s="407" t="str">
        <f>VLOOKUP($C10,SQL_T2b_2016!$A:$AD,SQL_T2b_2016!AB$1,FALSE)</f>
        <v>x</v>
      </c>
      <c r="N10" s="407" t="str">
        <f>VLOOKUP($C10,SQL_T2b_2016!$A:$AD,SQL_T2b_2016!AC$1,FALSE)</f>
        <v>x</v>
      </c>
      <c r="O10" s="108">
        <f>VLOOKUP($C10,SQL_T2b_2016!$A:$AD,SQL_T2b_2016!AD$1,FALSE)</f>
        <v>119</v>
      </c>
      <c r="P10" s="108"/>
      <c r="Q10" s="408">
        <v>1</v>
      </c>
      <c r="R10" s="407">
        <f>VLOOKUP($C10,SQL_T2b!$A:$AD,SQL_T2b!V$1,FALSE)</f>
        <v>25.2</v>
      </c>
      <c r="S10" s="407">
        <f>VLOOKUP($C10,SQL_T2b!$A:$AD,SQL_T2b!W$1,FALSE)</f>
        <v>26.1</v>
      </c>
      <c r="T10" s="407">
        <f>VLOOKUP($C10,SQL_T2b!$A:$AD,SQL_T2b!X$1,FALSE)</f>
        <v>21.8</v>
      </c>
      <c r="U10" s="407" t="str">
        <f>VLOOKUP($C10,SQL_T2b!$A:$AD,SQL_T2b!Y$1,FALSE)</f>
        <v>x</v>
      </c>
      <c r="V10" s="407">
        <f>VLOOKUP($C10,SQL_T2b!$A:$AD,SQL_T2b!Z$1,FALSE)</f>
        <v>7.6</v>
      </c>
      <c r="W10" s="407">
        <f>VLOOKUP($C10,SQL_T2b!$A:$AD,SQL_T2b!AA$1,FALSE)</f>
        <v>7.6</v>
      </c>
      <c r="X10" s="407" t="str">
        <f>VLOOKUP($C10,SQL_T2b!$A:$AD,SQL_T2b!AB$1,FALSE)</f>
        <v>x</v>
      </c>
      <c r="Y10" s="407" t="str">
        <f>VLOOKUP($C10,SQL_T2b!$A:$AD,SQL_T2b!AC$1,FALSE)</f>
        <v>x</v>
      </c>
      <c r="Z10" s="108">
        <f>VLOOKUP($C10,SQL_T2b!$A:$AD,SQL_T2b!AD$1,FALSE)</f>
        <v>119</v>
      </c>
      <c r="AB10">
        <f>100*(Z10-O10)/O10</f>
        <v>0</v>
      </c>
    </row>
    <row r="11" spans="1:28" x14ac:dyDescent="0.45">
      <c r="A11" t="s">
        <v>310</v>
      </c>
      <c r="B11" t="s">
        <v>339</v>
      </c>
      <c r="C11" t="str">
        <f t="shared" ref="C11:C24" si="0">A11&amp;B11</f>
        <v>F02_Chemistry</v>
      </c>
      <c r="D11" s="191" t="s">
        <v>60</v>
      </c>
      <c r="E11" s="191"/>
      <c r="F11" s="192"/>
      <c r="G11" s="407">
        <f>VLOOKUP($C11,SQL_T2b_2016!$A:$AD,SQL_T2b_2016!V$1,FALSE)</f>
        <v>17.3</v>
      </c>
      <c r="H11" s="407">
        <f>VLOOKUP($C11,SQL_T2b_2016!$A:$AD,SQL_T2b_2016!W$1,FALSE)</f>
        <v>34.5</v>
      </c>
      <c r="I11" s="407">
        <f>VLOOKUP($C11,SQL_T2b_2016!$A:$AD,SQL_T2b_2016!X$1,FALSE)</f>
        <v>25.9</v>
      </c>
      <c r="J11" s="407">
        <f>VLOOKUP($C11,SQL_T2b_2016!$A:$AD,SQL_T2b_2016!Y$1,FALSE)</f>
        <v>12.9</v>
      </c>
      <c r="K11" s="407">
        <f>VLOOKUP($C11,SQL_T2b_2016!$A:$AD,SQL_T2b_2016!Z$1,FALSE)</f>
        <v>0</v>
      </c>
      <c r="L11" s="407">
        <f>VLOOKUP($C11,SQL_T2b_2016!$A:$AD,SQL_T2b_2016!AA$1,FALSE)</f>
        <v>7.2</v>
      </c>
      <c r="M11" s="407">
        <f>VLOOKUP($C11,SQL_T2b_2016!$A:$AD,SQL_T2b_2016!AB$1,FALSE)</f>
        <v>2.2000000000000002</v>
      </c>
      <c r="N11" s="407">
        <f>VLOOKUP($C11,SQL_T2b_2016!$A:$AD,SQL_T2b_2016!AC$1,FALSE)</f>
        <v>97.8</v>
      </c>
      <c r="O11" s="108">
        <f>VLOOKUP($C11,SQL_T2b_2016!$A:$AD,SQL_T2b_2016!AD$1,FALSE)</f>
        <v>139</v>
      </c>
      <c r="P11" s="108"/>
      <c r="Q11" s="408">
        <v>1</v>
      </c>
      <c r="R11" s="407">
        <f>VLOOKUP($C11,SQL_T2b!$A:$AD,SQL_T2b!V$1,FALSE)</f>
        <v>17.899999999999999</v>
      </c>
      <c r="S11" s="407">
        <f>VLOOKUP($C11,SQL_T2b!$A:$AD,SQL_T2b!W$1,FALSE)</f>
        <v>34.299999999999997</v>
      </c>
      <c r="T11" s="407">
        <f>VLOOKUP($C11,SQL_T2b!$A:$AD,SQL_T2b!X$1,FALSE)</f>
        <v>25.7</v>
      </c>
      <c r="U11" s="407">
        <f>VLOOKUP($C11,SQL_T2b!$A:$AD,SQL_T2b!Y$1,FALSE)</f>
        <v>12.9</v>
      </c>
      <c r="V11" s="407">
        <f>VLOOKUP($C11,SQL_T2b!$A:$AD,SQL_T2b!Z$1,FALSE)</f>
        <v>0</v>
      </c>
      <c r="W11" s="407">
        <f>VLOOKUP($C11,SQL_T2b!$A:$AD,SQL_T2b!AA$1,FALSE)</f>
        <v>7.1</v>
      </c>
      <c r="X11" s="407">
        <f>VLOOKUP($C11,SQL_T2b!$A:$AD,SQL_T2b!AB$1,FALSE)</f>
        <v>2.1</v>
      </c>
      <c r="Y11" s="407">
        <f>VLOOKUP($C11,SQL_T2b!$A:$AD,SQL_T2b!AC$1,FALSE)</f>
        <v>97.9</v>
      </c>
      <c r="Z11" s="108">
        <f>VLOOKUP($C11,SQL_T2b!$A:$AD,SQL_T2b!AD$1,FALSE)</f>
        <v>140</v>
      </c>
      <c r="AB11">
        <f t="shared" ref="AB11:AB24" si="1">100*(Z11-O11)/O11</f>
        <v>0.71942446043165464</v>
      </c>
    </row>
    <row r="12" spans="1:28" x14ac:dyDescent="0.45">
      <c r="A12" t="s">
        <v>310</v>
      </c>
      <c r="B12" t="s">
        <v>340</v>
      </c>
      <c r="C12" t="str">
        <f t="shared" si="0"/>
        <v>F03_Physics</v>
      </c>
      <c r="D12" s="191" t="s">
        <v>61</v>
      </c>
      <c r="E12" s="191"/>
      <c r="F12" s="192"/>
      <c r="G12" s="407">
        <f>VLOOKUP($C12,SQL_T2b_2016!$A:$AD,SQL_T2b_2016!V$1,FALSE)</f>
        <v>17.399999999999999</v>
      </c>
      <c r="H12" s="407">
        <f>VLOOKUP($C12,SQL_T2b_2016!$A:$AD,SQL_T2b_2016!W$1,FALSE)</f>
        <v>29</v>
      </c>
      <c r="I12" s="407">
        <f>VLOOKUP($C12,SQL_T2b_2016!$A:$AD,SQL_T2b_2016!X$1,FALSE)</f>
        <v>31.9</v>
      </c>
      <c r="J12" s="407">
        <f>VLOOKUP($C12,SQL_T2b_2016!$A:$AD,SQL_T2b_2016!Y$1,FALSE)</f>
        <v>10.1</v>
      </c>
      <c r="K12" s="407">
        <f>VLOOKUP($C12,SQL_T2b_2016!$A:$AD,SQL_T2b_2016!Z$1,FALSE)</f>
        <v>7.2</v>
      </c>
      <c r="L12" s="407" t="str">
        <f>VLOOKUP($C12,SQL_T2b_2016!$A:$AD,SQL_T2b_2016!AA$1,FALSE)</f>
        <v>x</v>
      </c>
      <c r="M12" s="407" t="str">
        <f>VLOOKUP($C12,SQL_T2b_2016!$A:$AD,SQL_T2b_2016!AB$1,FALSE)</f>
        <v>x</v>
      </c>
      <c r="N12" s="407" t="str">
        <f>VLOOKUP($C12,SQL_T2b_2016!$A:$AD,SQL_T2b_2016!AC$1,FALSE)</f>
        <v>x</v>
      </c>
      <c r="O12" s="108">
        <f>VLOOKUP($C12,SQL_T2b_2016!$A:$AD,SQL_T2b_2016!AD$1,FALSE)</f>
        <v>69</v>
      </c>
      <c r="P12" s="108"/>
      <c r="Q12" s="408">
        <v>1</v>
      </c>
      <c r="R12" s="407">
        <f>VLOOKUP($C12,SQL_T2b!$A:$AD,SQL_T2b!V$1,FALSE)</f>
        <v>17.100000000000001</v>
      </c>
      <c r="S12" s="407">
        <f>VLOOKUP($C12,SQL_T2b!$A:$AD,SQL_T2b!W$1,FALSE)</f>
        <v>28.6</v>
      </c>
      <c r="T12" s="407">
        <f>VLOOKUP($C12,SQL_T2b!$A:$AD,SQL_T2b!X$1,FALSE)</f>
        <v>32.9</v>
      </c>
      <c r="U12" s="407">
        <f>VLOOKUP($C12,SQL_T2b!$A:$AD,SQL_T2b!Y$1,FALSE)</f>
        <v>10</v>
      </c>
      <c r="V12" s="407">
        <f>VLOOKUP($C12,SQL_T2b!$A:$AD,SQL_T2b!Z$1,FALSE)</f>
        <v>7.1</v>
      </c>
      <c r="W12" s="407" t="str">
        <f>VLOOKUP($C12,SQL_T2b!$A:$AD,SQL_T2b!AA$1,FALSE)</f>
        <v>x</v>
      </c>
      <c r="X12" s="407" t="str">
        <f>VLOOKUP($C12,SQL_T2b!$A:$AD,SQL_T2b!AB$1,FALSE)</f>
        <v>x</v>
      </c>
      <c r="Y12" s="407" t="str">
        <f>VLOOKUP($C12,SQL_T2b!$A:$AD,SQL_T2b!AC$1,FALSE)</f>
        <v>x</v>
      </c>
      <c r="Z12" s="108">
        <f>VLOOKUP($C12,SQL_T2b!$A:$AD,SQL_T2b!AD$1,FALSE)</f>
        <v>70</v>
      </c>
      <c r="AB12">
        <f t="shared" si="1"/>
        <v>1.4492753623188406</v>
      </c>
    </row>
    <row r="13" spans="1:28" x14ac:dyDescent="0.45">
      <c r="A13" t="s">
        <v>310</v>
      </c>
      <c r="B13" t="s">
        <v>352</v>
      </c>
      <c r="C13" t="str">
        <f t="shared" si="0"/>
        <v>F07_1_English_Literature</v>
      </c>
      <c r="D13" s="191" t="s">
        <v>470</v>
      </c>
      <c r="E13" s="191"/>
      <c r="F13" s="192"/>
      <c r="G13" s="407">
        <f>VLOOKUP($C13,SQL_T2b_2016!$A:$AD,SQL_T2b_2016!V$1,FALSE)</f>
        <v>13.2</v>
      </c>
      <c r="H13" s="407">
        <f>VLOOKUP($C13,SQL_T2b_2016!$A:$AD,SQL_T2b_2016!W$1,FALSE)</f>
        <v>20.8</v>
      </c>
      <c r="I13" s="407">
        <f>VLOOKUP($C13,SQL_T2b_2016!$A:$AD,SQL_T2b_2016!X$1,FALSE)</f>
        <v>26.4</v>
      </c>
      <c r="J13" s="407">
        <f>VLOOKUP($C13,SQL_T2b_2016!$A:$AD,SQL_T2b_2016!Y$1,FALSE)</f>
        <v>19.8</v>
      </c>
      <c r="K13" s="407">
        <f>VLOOKUP($C13,SQL_T2b_2016!$A:$AD,SQL_T2b_2016!Z$1,FALSE)</f>
        <v>16</v>
      </c>
      <c r="L13" s="407" t="str">
        <f>VLOOKUP($C13,SQL_T2b_2016!$A:$AD,SQL_T2b_2016!AA$1,FALSE)</f>
        <v>x</v>
      </c>
      <c r="M13" s="407" t="str">
        <f>VLOOKUP($C13,SQL_T2b_2016!$A:$AD,SQL_T2b_2016!AB$1,FALSE)</f>
        <v>x</v>
      </c>
      <c r="N13" s="407" t="str">
        <f>VLOOKUP($C13,SQL_T2b_2016!$A:$AD,SQL_T2b_2016!AC$1,FALSE)</f>
        <v>x</v>
      </c>
      <c r="O13" s="108">
        <f>VLOOKUP($C13,SQL_T2b_2016!$A:$AD,SQL_T2b_2016!AD$1,FALSE)</f>
        <v>106</v>
      </c>
      <c r="P13" s="37"/>
      <c r="Q13" s="408">
        <v>1</v>
      </c>
      <c r="R13" s="407">
        <f>VLOOKUP($C13,SQL_T2b!$A:$AD,SQL_T2b!V$1,FALSE)</f>
        <v>13.2</v>
      </c>
      <c r="S13" s="407">
        <f>VLOOKUP($C13,SQL_T2b!$A:$AD,SQL_T2b!W$1,FALSE)</f>
        <v>20.8</v>
      </c>
      <c r="T13" s="407">
        <f>VLOOKUP($C13,SQL_T2b!$A:$AD,SQL_T2b!X$1,FALSE)</f>
        <v>26.4</v>
      </c>
      <c r="U13" s="407">
        <f>VLOOKUP($C13,SQL_T2b!$A:$AD,SQL_T2b!Y$1,FALSE)</f>
        <v>19.8</v>
      </c>
      <c r="V13" s="407">
        <f>VLOOKUP($C13,SQL_T2b!$A:$AD,SQL_T2b!Z$1,FALSE)</f>
        <v>16</v>
      </c>
      <c r="W13" s="407" t="str">
        <f>VLOOKUP($C13,SQL_T2b!$A:$AD,SQL_T2b!AA$1,FALSE)</f>
        <v>x</v>
      </c>
      <c r="X13" s="407" t="str">
        <f>VLOOKUP($C13,SQL_T2b!$A:$AD,SQL_T2b!AB$1,FALSE)</f>
        <v>x</v>
      </c>
      <c r="Y13" s="407" t="str">
        <f>VLOOKUP($C13,SQL_T2b!$A:$AD,SQL_T2b!AC$1,FALSE)</f>
        <v>x</v>
      </c>
      <c r="Z13" s="108">
        <f>VLOOKUP($C13,SQL_T2b!$A:$AD,SQL_T2b!AD$1,FALSE)</f>
        <v>106</v>
      </c>
      <c r="AB13">
        <f t="shared" si="1"/>
        <v>0</v>
      </c>
    </row>
    <row r="14" spans="1:28" x14ac:dyDescent="0.45">
      <c r="A14" t="s">
        <v>310</v>
      </c>
      <c r="B14" t="s">
        <v>353</v>
      </c>
      <c r="C14" t="str">
        <f t="shared" si="0"/>
        <v>F07_2_English Language</v>
      </c>
      <c r="D14" s="191" t="s">
        <v>455</v>
      </c>
      <c r="E14" s="191"/>
      <c r="F14" s="192"/>
      <c r="G14" s="407" t="str">
        <f>VLOOKUP($C14,SQL_T2b_2016!$A:$AD,SQL_T2b_2016!V$1,FALSE)</f>
        <v>x</v>
      </c>
      <c r="H14" s="407" t="str">
        <f>VLOOKUP($C14,SQL_T2b_2016!$A:$AD,SQL_T2b_2016!W$1,FALSE)</f>
        <v>x</v>
      </c>
      <c r="I14" s="407" t="str">
        <f>VLOOKUP($C14,SQL_T2b_2016!$A:$AD,SQL_T2b_2016!X$1,FALSE)</f>
        <v>x</v>
      </c>
      <c r="J14" s="407">
        <f>VLOOKUP($C14,SQL_T2b_2016!$A:$AD,SQL_T2b_2016!Y$1,FALSE)</f>
        <v>30</v>
      </c>
      <c r="K14" s="407" t="str">
        <f>VLOOKUP($C14,SQL_T2b_2016!$A:$AD,SQL_T2b_2016!Z$1,FALSE)</f>
        <v>x</v>
      </c>
      <c r="L14" s="407" t="str">
        <f>VLOOKUP($C14,SQL_T2b_2016!$A:$AD,SQL_T2b_2016!AA$1,FALSE)</f>
        <v>x</v>
      </c>
      <c r="M14" s="407">
        <f>VLOOKUP($C14,SQL_T2b_2016!$A:$AD,SQL_T2b_2016!AB$1,FALSE)</f>
        <v>0</v>
      </c>
      <c r="N14" s="407">
        <f>VLOOKUP($C14,SQL_T2b_2016!$A:$AD,SQL_T2b_2016!AC$1,FALSE)</f>
        <v>100</v>
      </c>
      <c r="O14" s="108">
        <f>VLOOKUP($C14,SQL_T2b_2016!$A:$AD,SQL_T2b_2016!AD$1,FALSE)</f>
        <v>30</v>
      </c>
      <c r="P14" s="37"/>
      <c r="Q14" s="408">
        <v>1</v>
      </c>
      <c r="R14" s="407" t="str">
        <f>VLOOKUP($C14,SQL_T2b!$A:$AD,SQL_T2b!V$1,FALSE)</f>
        <v>x</v>
      </c>
      <c r="S14" s="407" t="str">
        <f>VLOOKUP($C14,SQL_T2b!$A:$AD,SQL_T2b!W$1,FALSE)</f>
        <v>x</v>
      </c>
      <c r="T14" s="407" t="str">
        <f>VLOOKUP($C14,SQL_T2b!$A:$AD,SQL_T2b!X$1,FALSE)</f>
        <v>x</v>
      </c>
      <c r="U14" s="407">
        <f>VLOOKUP($C14,SQL_T2b!$A:$AD,SQL_T2b!Y$1,FALSE)</f>
        <v>27.6</v>
      </c>
      <c r="V14" s="407" t="str">
        <f>VLOOKUP($C14,SQL_T2b!$A:$AD,SQL_T2b!Z$1,FALSE)</f>
        <v>x</v>
      </c>
      <c r="W14" s="407" t="str">
        <f>VLOOKUP($C14,SQL_T2b!$A:$AD,SQL_T2b!AA$1,FALSE)</f>
        <v>x</v>
      </c>
      <c r="X14" s="407">
        <f>VLOOKUP($C14,SQL_T2b!$A:$AD,SQL_T2b!AB$1,FALSE)</f>
        <v>0</v>
      </c>
      <c r="Y14" s="407">
        <f>VLOOKUP($C14,SQL_T2b!$A:$AD,SQL_T2b!AC$1,FALSE)</f>
        <v>100</v>
      </c>
      <c r="Z14" s="108">
        <f>VLOOKUP($C14,SQL_T2b!$A:$AD,SQL_T2b!AD$1,FALSE)</f>
        <v>29</v>
      </c>
      <c r="AB14">
        <f t="shared" si="1"/>
        <v>-3.3333333333333335</v>
      </c>
    </row>
    <row r="15" spans="1:28" x14ac:dyDescent="0.45">
      <c r="A15" t="s">
        <v>310</v>
      </c>
      <c r="B15" t="s">
        <v>354</v>
      </c>
      <c r="C15" t="str">
        <f t="shared" si="0"/>
        <v>F07_3_English_Language&amp;Literature</v>
      </c>
      <c r="D15" s="191" t="s">
        <v>456</v>
      </c>
      <c r="E15" s="191"/>
      <c r="F15" s="192"/>
      <c r="G15" s="407" t="str">
        <f>VLOOKUP($C15,SQL_T2b_2016!$A:$AD,SQL_T2b_2016!V$1,FALSE)</f>
        <v>x</v>
      </c>
      <c r="H15" s="407" t="str">
        <f>VLOOKUP($C15,SQL_T2b_2016!$A:$AD,SQL_T2b_2016!W$1,FALSE)</f>
        <v>x</v>
      </c>
      <c r="I15" s="407" t="str">
        <f>VLOOKUP($C15,SQL_T2b_2016!$A:$AD,SQL_T2b_2016!X$1,FALSE)</f>
        <v>x</v>
      </c>
      <c r="J15" s="407" t="str">
        <f>VLOOKUP($C15,SQL_T2b_2016!$A:$AD,SQL_T2b_2016!Y$1,FALSE)</f>
        <v>x</v>
      </c>
      <c r="K15" s="407">
        <f>VLOOKUP($C15,SQL_T2b_2016!$A:$AD,SQL_T2b_2016!Z$1,FALSE)</f>
        <v>0</v>
      </c>
      <c r="L15" s="407">
        <f>VLOOKUP($C15,SQL_T2b_2016!$A:$AD,SQL_T2b_2016!AA$1,FALSE)</f>
        <v>0</v>
      </c>
      <c r="M15" s="407">
        <f>VLOOKUP($C15,SQL_T2b_2016!$A:$AD,SQL_T2b_2016!AB$1,FALSE)</f>
        <v>0</v>
      </c>
      <c r="N15" s="407">
        <f>VLOOKUP($C15,SQL_T2b_2016!$A:$AD,SQL_T2b_2016!AC$1,FALSE)</f>
        <v>100</v>
      </c>
      <c r="O15" s="108">
        <f>VLOOKUP($C15,SQL_T2b_2016!$A:$AD,SQL_T2b_2016!AD$1,FALSE)</f>
        <v>13</v>
      </c>
      <c r="P15" s="37"/>
      <c r="Q15" s="408">
        <v>1</v>
      </c>
      <c r="R15" s="407" t="str">
        <f>VLOOKUP($C15,SQL_T2b!$A:$AD,SQL_T2b!V$1,FALSE)</f>
        <v>x</v>
      </c>
      <c r="S15" s="407" t="str">
        <f>VLOOKUP($C15,SQL_T2b!$A:$AD,SQL_T2b!W$1,FALSE)</f>
        <v>x</v>
      </c>
      <c r="T15" s="407" t="str">
        <f>VLOOKUP($C15,SQL_T2b!$A:$AD,SQL_T2b!X$1,FALSE)</f>
        <v>x</v>
      </c>
      <c r="U15" s="407" t="str">
        <f>VLOOKUP($C15,SQL_T2b!$A:$AD,SQL_T2b!Y$1,FALSE)</f>
        <v>x</v>
      </c>
      <c r="V15" s="407">
        <f>VLOOKUP($C15,SQL_T2b!$A:$AD,SQL_T2b!Z$1,FALSE)</f>
        <v>0</v>
      </c>
      <c r="W15" s="407">
        <f>VLOOKUP($C15,SQL_T2b!$A:$AD,SQL_T2b!AA$1,FALSE)</f>
        <v>0</v>
      </c>
      <c r="X15" s="407">
        <f>VLOOKUP($C15,SQL_T2b!$A:$AD,SQL_T2b!AB$1,FALSE)</f>
        <v>0</v>
      </c>
      <c r="Y15" s="407">
        <f>VLOOKUP($C15,SQL_T2b!$A:$AD,SQL_T2b!AC$1,FALSE)</f>
        <v>100</v>
      </c>
      <c r="Z15" s="108">
        <f>VLOOKUP($C15,SQL_T2b!$A:$AD,SQL_T2b!AD$1,FALSE)</f>
        <v>13</v>
      </c>
      <c r="AB15">
        <f t="shared" si="1"/>
        <v>0</v>
      </c>
    </row>
    <row r="16" spans="1:28" x14ac:dyDescent="0.45">
      <c r="A16" t="s">
        <v>310</v>
      </c>
      <c r="B16" t="s">
        <v>356</v>
      </c>
      <c r="C16" t="str">
        <f t="shared" si="0"/>
        <v>F16_Computing</v>
      </c>
      <c r="D16" s="191" t="s">
        <v>669</v>
      </c>
      <c r="E16" s="193"/>
      <c r="F16" s="194"/>
      <c r="G16" s="407" t="str">
        <f>VLOOKUP($C16,SQL_T2b_2016!$A:$AD,SQL_T2b_2016!V$1,FALSE)</f>
        <v>x</v>
      </c>
      <c r="H16" s="407">
        <f>VLOOKUP($C16,SQL_T2b_2016!$A:$AD,SQL_T2b_2016!W$1,FALSE)</f>
        <v>50</v>
      </c>
      <c r="I16" s="407" t="str">
        <f>VLOOKUP($C16,SQL_T2b_2016!$A:$AD,SQL_T2b_2016!X$1,FALSE)</f>
        <v>x</v>
      </c>
      <c r="J16" s="407">
        <f>VLOOKUP($C16,SQL_T2b_2016!$A:$AD,SQL_T2b_2016!Y$1,FALSE)</f>
        <v>0</v>
      </c>
      <c r="K16" s="407">
        <f>VLOOKUP($C16,SQL_T2b_2016!$A:$AD,SQL_T2b_2016!Z$1,FALSE)</f>
        <v>0</v>
      </c>
      <c r="L16" s="407" t="str">
        <f>VLOOKUP($C16,SQL_T2b_2016!$A:$AD,SQL_T2b_2016!AA$1,FALSE)</f>
        <v>x</v>
      </c>
      <c r="M16" s="407">
        <f>VLOOKUP($C16,SQL_T2b_2016!$A:$AD,SQL_T2b_2016!AB$1,FALSE)</f>
        <v>0</v>
      </c>
      <c r="N16" s="407">
        <f>VLOOKUP($C16,SQL_T2b_2016!$A:$AD,SQL_T2b_2016!AC$1,FALSE)</f>
        <v>100</v>
      </c>
      <c r="O16" s="108">
        <f>VLOOKUP($C16,SQL_T2b_2016!$A:$AD,SQL_T2b_2016!AD$1,FALSE)</f>
        <v>8</v>
      </c>
      <c r="P16" s="108"/>
      <c r="Q16" s="408">
        <v>1</v>
      </c>
      <c r="R16" s="407" t="str">
        <f>VLOOKUP($C16,SQL_T2b!$A:$AD,SQL_T2b!V$1,FALSE)</f>
        <v>x</v>
      </c>
      <c r="S16" s="407">
        <f>VLOOKUP($C16,SQL_T2b!$A:$AD,SQL_T2b!W$1,FALSE)</f>
        <v>50</v>
      </c>
      <c r="T16" s="407" t="str">
        <f>VLOOKUP($C16,SQL_T2b!$A:$AD,SQL_T2b!X$1,FALSE)</f>
        <v>x</v>
      </c>
      <c r="U16" s="407">
        <f>VLOOKUP($C16,SQL_T2b!$A:$AD,SQL_T2b!Y$1,FALSE)</f>
        <v>0</v>
      </c>
      <c r="V16" s="407">
        <f>VLOOKUP($C16,SQL_T2b!$A:$AD,SQL_T2b!Z$1,FALSE)</f>
        <v>0</v>
      </c>
      <c r="W16" s="407" t="str">
        <f>VLOOKUP($C16,SQL_T2b!$A:$AD,SQL_T2b!AA$1,FALSE)</f>
        <v>x</v>
      </c>
      <c r="X16" s="407">
        <f>VLOOKUP($C16,SQL_T2b!$A:$AD,SQL_T2b!AB$1,FALSE)</f>
        <v>0</v>
      </c>
      <c r="Y16" s="407">
        <f>VLOOKUP($C16,SQL_T2b!$A:$AD,SQL_T2b!AC$1,FALSE)</f>
        <v>100</v>
      </c>
      <c r="Z16" s="108">
        <f>VLOOKUP($C16,SQL_T2b!$A:$AD,SQL_T2b!AD$1,FALSE)</f>
        <v>8</v>
      </c>
      <c r="AB16">
        <f t="shared" si="1"/>
        <v>0</v>
      </c>
    </row>
    <row r="17" spans="1:28" x14ac:dyDescent="0.45">
      <c r="A17" t="s">
        <v>310</v>
      </c>
      <c r="B17" t="s">
        <v>360</v>
      </c>
      <c r="C17" t="str">
        <f t="shared" si="0"/>
        <v>F20_Business_Studies</v>
      </c>
      <c r="D17" s="191" t="s">
        <v>80</v>
      </c>
      <c r="E17" s="191"/>
      <c r="F17" s="192"/>
      <c r="G17" s="407" t="str">
        <f>VLOOKUP($C17,SQL_T2b_2016!$A:$AD,SQL_T2b_2016!V$1,FALSE)</f>
        <v>x</v>
      </c>
      <c r="H17" s="407">
        <f>VLOOKUP($C17,SQL_T2b_2016!$A:$AD,SQL_T2b_2016!W$1,FALSE)</f>
        <v>13</v>
      </c>
      <c r="I17" s="407">
        <f>VLOOKUP($C17,SQL_T2b_2016!$A:$AD,SQL_T2b_2016!X$1,FALSE)</f>
        <v>37</v>
      </c>
      <c r="J17" s="407">
        <f>VLOOKUP($C17,SQL_T2b_2016!$A:$AD,SQL_T2b_2016!Y$1,FALSE)</f>
        <v>22.2</v>
      </c>
      <c r="K17" s="407">
        <f>VLOOKUP($C17,SQL_T2b_2016!$A:$AD,SQL_T2b_2016!Z$1,FALSE)</f>
        <v>11.1</v>
      </c>
      <c r="L17" s="407" t="str">
        <f>VLOOKUP($C17,SQL_T2b_2016!$A:$AD,SQL_T2b_2016!AA$1,FALSE)</f>
        <v>x</v>
      </c>
      <c r="M17" s="407" t="str">
        <f>VLOOKUP($C17,SQL_T2b_2016!$A:$AD,SQL_T2b_2016!AB$1,FALSE)</f>
        <v>x</v>
      </c>
      <c r="N17" s="407" t="str">
        <f>VLOOKUP($C17,SQL_T2b_2016!$A:$AD,SQL_T2b_2016!AC$1,FALSE)</f>
        <v>x</v>
      </c>
      <c r="O17" s="108">
        <f>VLOOKUP($C17,SQL_T2b_2016!$A:$AD,SQL_T2b_2016!AD$1,FALSE)</f>
        <v>54</v>
      </c>
      <c r="P17" s="108"/>
      <c r="Q17" s="408">
        <v>1</v>
      </c>
      <c r="R17" s="407" t="str">
        <f>VLOOKUP($C17,SQL_T2b!$A:$AD,SQL_T2b!V$1,FALSE)</f>
        <v>x</v>
      </c>
      <c r="S17" s="407">
        <f>VLOOKUP($C17,SQL_T2b!$A:$AD,SQL_T2b!W$1,FALSE)</f>
        <v>13</v>
      </c>
      <c r="T17" s="407">
        <f>VLOOKUP($C17,SQL_T2b!$A:$AD,SQL_T2b!X$1,FALSE)</f>
        <v>37</v>
      </c>
      <c r="U17" s="407">
        <f>VLOOKUP($C17,SQL_T2b!$A:$AD,SQL_T2b!Y$1,FALSE)</f>
        <v>22.2</v>
      </c>
      <c r="V17" s="407">
        <f>VLOOKUP($C17,SQL_T2b!$A:$AD,SQL_T2b!Z$1,FALSE)</f>
        <v>11.1</v>
      </c>
      <c r="W17" s="407" t="str">
        <f>VLOOKUP($C17,SQL_T2b!$A:$AD,SQL_T2b!AA$1,FALSE)</f>
        <v>x</v>
      </c>
      <c r="X17" s="407" t="str">
        <f>VLOOKUP($C17,SQL_T2b!$A:$AD,SQL_T2b!AB$1,FALSE)</f>
        <v>x</v>
      </c>
      <c r="Y17" s="407" t="str">
        <f>VLOOKUP($C17,SQL_T2b!$A:$AD,SQL_T2b!AC$1,FALSE)</f>
        <v>x</v>
      </c>
      <c r="Z17" s="108">
        <f>VLOOKUP($C17,SQL_T2b!$A:$AD,SQL_T2b!AD$1,FALSE)</f>
        <v>54</v>
      </c>
      <c r="AB17">
        <f t="shared" si="1"/>
        <v>0</v>
      </c>
    </row>
    <row r="18" spans="1:28" x14ac:dyDescent="0.45">
      <c r="A18" t="s">
        <v>310</v>
      </c>
      <c r="B18" t="s">
        <v>361</v>
      </c>
      <c r="C18" t="str">
        <f t="shared" si="0"/>
        <v>F21_Economics</v>
      </c>
      <c r="D18" s="191" t="s">
        <v>81</v>
      </c>
      <c r="E18" s="191"/>
      <c r="F18" s="192"/>
      <c r="G18" s="407">
        <f>VLOOKUP($C18,SQL_T2b_2016!$A:$AD,SQL_T2b_2016!V$1,FALSE)</f>
        <v>10</v>
      </c>
      <c r="H18" s="407">
        <f>VLOOKUP($C18,SQL_T2b_2016!$A:$AD,SQL_T2b_2016!W$1,FALSE)</f>
        <v>37.5</v>
      </c>
      <c r="I18" s="407">
        <f>VLOOKUP($C18,SQL_T2b_2016!$A:$AD,SQL_T2b_2016!X$1,FALSE)</f>
        <v>32.5</v>
      </c>
      <c r="J18" s="407">
        <f>VLOOKUP($C18,SQL_T2b_2016!$A:$AD,SQL_T2b_2016!Y$1,FALSE)</f>
        <v>8.8000000000000007</v>
      </c>
      <c r="K18" s="407">
        <f>VLOOKUP($C18,SQL_T2b_2016!$A:$AD,SQL_T2b_2016!Z$1,FALSE)</f>
        <v>6.3</v>
      </c>
      <c r="L18" s="407" t="str">
        <f>VLOOKUP($C18,SQL_T2b_2016!$A:$AD,SQL_T2b_2016!AA$1,FALSE)</f>
        <v>x</v>
      </c>
      <c r="M18" s="407" t="str">
        <f>VLOOKUP($C18,SQL_T2b_2016!$A:$AD,SQL_T2b_2016!AB$1,FALSE)</f>
        <v>x</v>
      </c>
      <c r="N18" s="407" t="str">
        <f>VLOOKUP($C18,SQL_T2b_2016!$A:$AD,SQL_T2b_2016!AC$1,FALSE)</f>
        <v>x</v>
      </c>
      <c r="O18" s="108">
        <f>VLOOKUP($C18,SQL_T2b_2016!$A:$AD,SQL_T2b_2016!AD$1,FALSE)</f>
        <v>80</v>
      </c>
      <c r="P18" s="108"/>
      <c r="Q18" s="408">
        <v>1</v>
      </c>
      <c r="R18" s="407">
        <f>VLOOKUP($C18,SQL_T2b!$A:$AD,SQL_T2b!V$1,FALSE)</f>
        <v>9.5</v>
      </c>
      <c r="S18" s="407">
        <f>VLOOKUP($C18,SQL_T2b!$A:$AD,SQL_T2b!W$1,FALSE)</f>
        <v>38.1</v>
      </c>
      <c r="T18" s="407">
        <f>VLOOKUP($C18,SQL_T2b!$A:$AD,SQL_T2b!X$1,FALSE)</f>
        <v>32.1</v>
      </c>
      <c r="U18" s="407">
        <f>VLOOKUP($C18,SQL_T2b!$A:$AD,SQL_T2b!Y$1,FALSE)</f>
        <v>8.3000000000000007</v>
      </c>
      <c r="V18" s="407">
        <f>VLOOKUP($C18,SQL_T2b!$A:$AD,SQL_T2b!Z$1,FALSE)</f>
        <v>6</v>
      </c>
      <c r="W18" s="407" t="str">
        <f>VLOOKUP($C18,SQL_T2b!$A:$AD,SQL_T2b!AA$1,FALSE)</f>
        <v>x</v>
      </c>
      <c r="X18" s="407" t="str">
        <f>VLOOKUP($C18,SQL_T2b!$A:$AD,SQL_T2b!AB$1,FALSE)</f>
        <v>x</v>
      </c>
      <c r="Y18" s="407" t="str">
        <f>VLOOKUP($C18,SQL_T2b!$A:$AD,SQL_T2b!AC$1,FALSE)</f>
        <v>x</v>
      </c>
      <c r="Z18" s="108">
        <f>VLOOKUP($C18,SQL_T2b!$A:$AD,SQL_T2b!AD$1,FALSE)</f>
        <v>84</v>
      </c>
      <c r="AB18">
        <f t="shared" si="1"/>
        <v>5</v>
      </c>
    </row>
    <row r="19" spans="1:28" x14ac:dyDescent="0.45">
      <c r="A19" t="s">
        <v>310</v>
      </c>
      <c r="B19" t="s">
        <v>364</v>
      </c>
      <c r="C19" t="str">
        <f t="shared" si="0"/>
        <v>F24_History</v>
      </c>
      <c r="D19" s="191" t="s">
        <v>84</v>
      </c>
      <c r="E19" s="191"/>
      <c r="F19" s="192"/>
      <c r="G19" s="407">
        <f>VLOOKUP($C19,SQL_T2b_2016!$A:$AD,SQL_T2b_2016!V$1,FALSE)</f>
        <v>11.1</v>
      </c>
      <c r="H19" s="407">
        <f>VLOOKUP($C19,SQL_T2b_2016!$A:$AD,SQL_T2b_2016!W$1,FALSE)</f>
        <v>27.8</v>
      </c>
      <c r="I19" s="407">
        <f>VLOOKUP($C19,SQL_T2b_2016!$A:$AD,SQL_T2b_2016!X$1,FALSE)</f>
        <v>25.6</v>
      </c>
      <c r="J19" s="407">
        <f>VLOOKUP($C19,SQL_T2b_2016!$A:$AD,SQL_T2b_2016!Y$1,FALSE)</f>
        <v>21.1</v>
      </c>
      <c r="K19" s="407" t="str">
        <f>VLOOKUP($C19,SQL_T2b_2016!$A:$AD,SQL_T2b_2016!Z$1,FALSE)</f>
        <v>x</v>
      </c>
      <c r="L19" s="407" t="str">
        <f>VLOOKUP($C19,SQL_T2b_2016!$A:$AD,SQL_T2b_2016!AA$1,FALSE)</f>
        <v>x</v>
      </c>
      <c r="M19" s="407" t="str">
        <f>VLOOKUP($C19,SQL_T2b_2016!$A:$AD,SQL_T2b_2016!AB$1,FALSE)</f>
        <v>x</v>
      </c>
      <c r="N19" s="407" t="str">
        <f>VLOOKUP($C19,SQL_T2b_2016!$A:$AD,SQL_T2b_2016!AC$1,FALSE)</f>
        <v>x</v>
      </c>
      <c r="O19" s="108">
        <f>VLOOKUP($C19,SQL_T2b_2016!$A:$AD,SQL_T2b_2016!AD$1,FALSE)</f>
        <v>90</v>
      </c>
      <c r="P19" s="108"/>
      <c r="Q19" s="408">
        <v>1</v>
      </c>
      <c r="R19" s="407">
        <f>VLOOKUP($C19,SQL_T2b!$A:$AD,SQL_T2b!V$1,FALSE)</f>
        <v>11.1</v>
      </c>
      <c r="S19" s="407">
        <f>VLOOKUP($C19,SQL_T2b!$A:$AD,SQL_T2b!W$1,FALSE)</f>
        <v>27.8</v>
      </c>
      <c r="T19" s="407">
        <f>VLOOKUP($C19,SQL_T2b!$A:$AD,SQL_T2b!X$1,FALSE)</f>
        <v>25.6</v>
      </c>
      <c r="U19" s="407">
        <f>VLOOKUP($C19,SQL_T2b!$A:$AD,SQL_T2b!Y$1,FALSE)</f>
        <v>21.1</v>
      </c>
      <c r="V19" s="407" t="str">
        <f>VLOOKUP($C19,SQL_T2b!$A:$AD,SQL_T2b!Z$1,FALSE)</f>
        <v>x</v>
      </c>
      <c r="W19" s="407" t="str">
        <f>VLOOKUP($C19,SQL_T2b!$A:$AD,SQL_T2b!AA$1,FALSE)</f>
        <v>x</v>
      </c>
      <c r="X19" s="407" t="str">
        <f>VLOOKUP($C19,SQL_T2b!$A:$AD,SQL_T2b!AB$1,FALSE)</f>
        <v>x</v>
      </c>
      <c r="Y19" s="407" t="str">
        <f>VLOOKUP($C19,SQL_T2b!$A:$AD,SQL_T2b!AC$1,FALSE)</f>
        <v>x</v>
      </c>
      <c r="Z19" s="108">
        <f>VLOOKUP($C19,SQL_T2b!$A:$AD,SQL_T2b!AD$1,FALSE)</f>
        <v>90</v>
      </c>
      <c r="AB19">
        <f t="shared" si="1"/>
        <v>0</v>
      </c>
    </row>
    <row r="20" spans="1:28" x14ac:dyDescent="0.45">
      <c r="A20" t="s">
        <v>310</v>
      </c>
      <c r="B20" t="s">
        <v>366</v>
      </c>
      <c r="C20" t="str">
        <f t="shared" si="0"/>
        <v>F26_Psychology</v>
      </c>
      <c r="D20" s="191" t="s">
        <v>86</v>
      </c>
      <c r="E20" s="191"/>
      <c r="F20" s="192"/>
      <c r="G20" s="407" t="str">
        <f>VLOOKUP($C20,SQL_T2b_2016!$A:$AD,SQL_T2b_2016!V$1,FALSE)</f>
        <v>x</v>
      </c>
      <c r="H20" s="407">
        <f>VLOOKUP($C20,SQL_T2b_2016!$A:$AD,SQL_T2b_2016!W$1,FALSE)</f>
        <v>23.9</v>
      </c>
      <c r="I20" s="407">
        <f>VLOOKUP($C20,SQL_T2b_2016!$A:$AD,SQL_T2b_2016!X$1,FALSE)</f>
        <v>25</v>
      </c>
      <c r="J20" s="407">
        <f>VLOOKUP($C20,SQL_T2b_2016!$A:$AD,SQL_T2b_2016!Y$1,FALSE)</f>
        <v>15.9</v>
      </c>
      <c r="K20" s="407">
        <f>VLOOKUP($C20,SQL_T2b_2016!$A:$AD,SQL_T2b_2016!Z$1,FALSE)</f>
        <v>10.199999999999999</v>
      </c>
      <c r="L20" s="407" t="str">
        <f>VLOOKUP($C20,SQL_T2b_2016!$A:$AD,SQL_T2b_2016!AA$1,FALSE)</f>
        <v>x</v>
      </c>
      <c r="M20" s="407" t="str">
        <f>VLOOKUP($C20,SQL_T2b_2016!$A:$AD,SQL_T2b_2016!AB$1,FALSE)</f>
        <v>x</v>
      </c>
      <c r="N20" s="407" t="str">
        <f>VLOOKUP($C20,SQL_T2b_2016!$A:$AD,SQL_T2b_2016!AC$1,FALSE)</f>
        <v>x</v>
      </c>
      <c r="O20" s="108">
        <f>VLOOKUP($C20,SQL_T2b_2016!$A:$AD,SQL_T2b_2016!AD$1,FALSE)</f>
        <v>88</v>
      </c>
      <c r="P20" s="108"/>
      <c r="Q20" s="408">
        <v>1</v>
      </c>
      <c r="R20" s="407" t="str">
        <f>VLOOKUP($C20,SQL_T2b!$A:$AD,SQL_T2b!V$1,FALSE)</f>
        <v>x</v>
      </c>
      <c r="S20" s="407">
        <f>VLOOKUP($C20,SQL_T2b!$A:$AD,SQL_T2b!W$1,FALSE)</f>
        <v>24.7</v>
      </c>
      <c r="T20" s="407">
        <f>VLOOKUP($C20,SQL_T2b!$A:$AD,SQL_T2b!X$1,FALSE)</f>
        <v>24.7</v>
      </c>
      <c r="U20" s="407">
        <f>VLOOKUP($C20,SQL_T2b!$A:$AD,SQL_T2b!Y$1,FALSE)</f>
        <v>15.7</v>
      </c>
      <c r="V20" s="407">
        <f>VLOOKUP($C20,SQL_T2b!$A:$AD,SQL_T2b!Z$1,FALSE)</f>
        <v>10.1</v>
      </c>
      <c r="W20" s="407" t="str">
        <f>VLOOKUP($C20,SQL_T2b!$A:$AD,SQL_T2b!AA$1,FALSE)</f>
        <v>x</v>
      </c>
      <c r="X20" s="407" t="str">
        <f>VLOOKUP($C20,SQL_T2b!$A:$AD,SQL_T2b!AB$1,FALSE)</f>
        <v>x</v>
      </c>
      <c r="Y20" s="407" t="str">
        <f>VLOOKUP($C20,SQL_T2b!$A:$AD,SQL_T2b!AC$1,FALSE)</f>
        <v>x</v>
      </c>
      <c r="Z20" s="108">
        <f>VLOOKUP($C20,SQL_T2b!$A:$AD,SQL_T2b!AD$1,FALSE)</f>
        <v>89</v>
      </c>
      <c r="AB20">
        <f t="shared" si="1"/>
        <v>1.1363636363636365</v>
      </c>
    </row>
    <row r="21" spans="1:28" x14ac:dyDescent="0.45">
      <c r="A21" t="s">
        <v>310</v>
      </c>
      <c r="B21" t="s">
        <v>367</v>
      </c>
      <c r="C21" t="str">
        <f t="shared" si="0"/>
        <v>F27_Sociology</v>
      </c>
      <c r="D21" s="191" t="s">
        <v>87</v>
      </c>
      <c r="E21" s="191"/>
      <c r="F21" s="192"/>
      <c r="G21" s="407" t="str">
        <f>VLOOKUP($C21,SQL_T2b_2016!$A:$AD,SQL_T2b_2016!V$1,FALSE)</f>
        <v>x</v>
      </c>
      <c r="H21" s="407">
        <f>VLOOKUP($C21,SQL_T2b_2016!$A:$AD,SQL_T2b_2016!W$1,FALSE)</f>
        <v>19.399999999999999</v>
      </c>
      <c r="I21" s="407">
        <f>VLOOKUP($C21,SQL_T2b_2016!$A:$AD,SQL_T2b_2016!X$1,FALSE)</f>
        <v>27.8</v>
      </c>
      <c r="J21" s="407">
        <f>VLOOKUP($C21,SQL_T2b_2016!$A:$AD,SQL_T2b_2016!Y$1,FALSE)</f>
        <v>25</v>
      </c>
      <c r="K21" s="407" t="str">
        <f>VLOOKUP($C21,SQL_T2b_2016!$A:$AD,SQL_T2b_2016!Z$1,FALSE)</f>
        <v>x</v>
      </c>
      <c r="L21" s="407" t="str">
        <f>VLOOKUP($C21,SQL_T2b_2016!$A:$AD,SQL_T2b_2016!AA$1,FALSE)</f>
        <v>x</v>
      </c>
      <c r="M21" s="407" t="str">
        <f>VLOOKUP($C21,SQL_T2b_2016!$A:$AD,SQL_T2b_2016!AB$1,FALSE)</f>
        <v>x</v>
      </c>
      <c r="N21" s="407" t="str">
        <f>VLOOKUP($C21,SQL_T2b_2016!$A:$AD,SQL_T2b_2016!AC$1,FALSE)</f>
        <v>x</v>
      </c>
      <c r="O21" s="108">
        <f>VLOOKUP($C21,SQL_T2b_2016!$A:$AD,SQL_T2b_2016!AD$1,FALSE)</f>
        <v>36</v>
      </c>
      <c r="P21" s="108"/>
      <c r="Q21" s="408">
        <v>1</v>
      </c>
      <c r="R21" s="407" t="str">
        <f>VLOOKUP($C21,SQL_T2b!$A:$AD,SQL_T2b!V$1,FALSE)</f>
        <v>x</v>
      </c>
      <c r="S21" s="407">
        <f>VLOOKUP($C21,SQL_T2b!$A:$AD,SQL_T2b!W$1,FALSE)</f>
        <v>21.6</v>
      </c>
      <c r="T21" s="407">
        <f>VLOOKUP($C21,SQL_T2b!$A:$AD,SQL_T2b!X$1,FALSE)</f>
        <v>27</v>
      </c>
      <c r="U21" s="407">
        <f>VLOOKUP($C21,SQL_T2b!$A:$AD,SQL_T2b!Y$1,FALSE)</f>
        <v>24.3</v>
      </c>
      <c r="V21" s="407" t="str">
        <f>VLOOKUP($C21,SQL_T2b!$A:$AD,SQL_T2b!Z$1,FALSE)</f>
        <v>x</v>
      </c>
      <c r="W21" s="407" t="str">
        <f>VLOOKUP($C21,SQL_T2b!$A:$AD,SQL_T2b!AA$1,FALSE)</f>
        <v>x</v>
      </c>
      <c r="X21" s="407" t="str">
        <f>VLOOKUP($C21,SQL_T2b!$A:$AD,SQL_T2b!AB$1,FALSE)</f>
        <v>x</v>
      </c>
      <c r="Y21" s="407" t="str">
        <f>VLOOKUP($C21,SQL_T2b!$A:$AD,SQL_T2b!AC$1,FALSE)</f>
        <v>x</v>
      </c>
      <c r="Z21" s="108">
        <f>VLOOKUP($C21,SQL_T2b!$A:$AD,SQL_T2b!AD$1,FALSE)</f>
        <v>37</v>
      </c>
      <c r="AB21">
        <f t="shared" si="1"/>
        <v>2.7777777777777777</v>
      </c>
    </row>
    <row r="22" spans="1:28" x14ac:dyDescent="0.45">
      <c r="A22" t="s">
        <v>310</v>
      </c>
      <c r="B22" t="s">
        <v>369</v>
      </c>
      <c r="C22" t="str">
        <f t="shared" si="0"/>
        <v>F29_Art&amp;Design</v>
      </c>
      <c r="D22" s="191" t="s">
        <v>140</v>
      </c>
      <c r="E22" s="191"/>
      <c r="F22" s="192"/>
      <c r="G22" s="407">
        <f>VLOOKUP($C22,SQL_T2b_2016!$A:$AD,SQL_T2b_2016!V$1,FALSE)</f>
        <v>20.3</v>
      </c>
      <c r="H22" s="407" t="str">
        <f>VLOOKUP($C22,SQL_T2b_2016!$A:$AD,SQL_T2b_2016!W$1,FALSE)</f>
        <v>x</v>
      </c>
      <c r="I22" s="407">
        <f>VLOOKUP($C22,SQL_T2b_2016!$A:$AD,SQL_T2b_2016!X$1,FALSE)</f>
        <v>30.7</v>
      </c>
      <c r="J22" s="407">
        <f>VLOOKUP($C22,SQL_T2b_2016!$A:$AD,SQL_T2b_2016!Y$1,FALSE)</f>
        <v>21.6</v>
      </c>
      <c r="K22" s="407">
        <f>VLOOKUP($C22,SQL_T2b_2016!$A:$AD,SQL_T2b_2016!Z$1,FALSE)</f>
        <v>5.9</v>
      </c>
      <c r="L22" s="407" t="str">
        <f>VLOOKUP($C22,SQL_T2b_2016!$A:$AD,SQL_T2b_2016!AA$1,FALSE)</f>
        <v>x</v>
      </c>
      <c r="M22" s="407" t="str">
        <f>VLOOKUP($C22,SQL_T2b_2016!$A:$AD,SQL_T2b_2016!AB$1,FALSE)</f>
        <v>x</v>
      </c>
      <c r="N22" s="407" t="str">
        <f>VLOOKUP($C22,SQL_T2b_2016!$A:$AD,SQL_T2b_2016!AC$1,FALSE)</f>
        <v>x</v>
      </c>
      <c r="O22" s="108">
        <f>VLOOKUP($C22,SQL_T2b_2016!$A:$AD,SQL_T2b_2016!AD$1,FALSE)</f>
        <v>153</v>
      </c>
      <c r="P22" s="108"/>
      <c r="Q22" s="408">
        <v>1</v>
      </c>
      <c r="R22" s="407">
        <f>VLOOKUP($C22,SQL_T2b!$A:$AD,SQL_T2b!V$1,FALSE)</f>
        <v>20.100000000000001</v>
      </c>
      <c r="S22" s="407" t="str">
        <f>VLOOKUP($C22,SQL_T2b!$A:$AD,SQL_T2b!W$1,FALSE)</f>
        <v>x</v>
      </c>
      <c r="T22" s="407">
        <f>VLOOKUP($C22,SQL_T2b!$A:$AD,SQL_T2b!X$1,FALSE)</f>
        <v>30.5</v>
      </c>
      <c r="U22" s="407">
        <f>VLOOKUP($C22,SQL_T2b!$A:$AD,SQL_T2b!Y$1,FALSE)</f>
        <v>21.4</v>
      </c>
      <c r="V22" s="407">
        <f>VLOOKUP($C22,SQL_T2b!$A:$AD,SQL_T2b!Z$1,FALSE)</f>
        <v>6.5</v>
      </c>
      <c r="W22" s="407" t="str">
        <f>VLOOKUP($C22,SQL_T2b!$A:$AD,SQL_T2b!AA$1,FALSE)</f>
        <v>x</v>
      </c>
      <c r="X22" s="407" t="str">
        <f>VLOOKUP($C22,SQL_T2b!$A:$AD,SQL_T2b!AB$1,FALSE)</f>
        <v>x</v>
      </c>
      <c r="Y22" s="407" t="str">
        <f>VLOOKUP($C22,SQL_T2b!$A:$AD,SQL_T2b!AC$1,FALSE)</f>
        <v>x</v>
      </c>
      <c r="Z22" s="108">
        <f>VLOOKUP($C22,SQL_T2b!$A:$AD,SQL_T2b!AD$1,FALSE)</f>
        <v>154</v>
      </c>
      <c r="AB22">
        <f t="shared" si="1"/>
        <v>0.65359477124183007</v>
      </c>
    </row>
    <row r="23" spans="1:28" x14ac:dyDescent="0.45">
      <c r="D23" s="191"/>
      <c r="E23" s="191"/>
      <c r="F23" s="192"/>
      <c r="G23" s="407"/>
      <c r="H23" s="407"/>
      <c r="I23" s="407"/>
      <c r="J23" s="407"/>
      <c r="K23" s="407"/>
      <c r="L23" s="407"/>
      <c r="M23" s="407"/>
      <c r="N23" s="407"/>
      <c r="O23" s="108"/>
      <c r="P23" s="108"/>
      <c r="Q23" s="108"/>
      <c r="R23" s="407"/>
      <c r="S23" s="407"/>
      <c r="T23" s="407"/>
      <c r="U23" s="407"/>
      <c r="V23" s="407"/>
      <c r="W23" s="407"/>
      <c r="X23" s="407"/>
      <c r="Y23" s="407"/>
      <c r="Z23" s="108"/>
    </row>
    <row r="24" spans="1:28" x14ac:dyDescent="0.45">
      <c r="A24" t="s">
        <v>310</v>
      </c>
      <c r="B24" t="s">
        <v>459</v>
      </c>
      <c r="C24" t="str">
        <f t="shared" si="0"/>
        <v>FALL subjects</v>
      </c>
      <c r="D24" s="195" t="s">
        <v>141</v>
      </c>
      <c r="E24" s="195"/>
      <c r="F24" s="409"/>
      <c r="G24" s="34" t="e">
        <f>VLOOKUP($C24,SQL_T2b_2016!$A:$AD,SQL_T2b_2016!V$1,FALSE)</f>
        <v>#N/A</v>
      </c>
      <c r="H24" s="34" t="e">
        <f>VLOOKUP($C24,SQL_T2b_2016!$A:$AD,SQL_T2b_2016!W$1,FALSE)</f>
        <v>#N/A</v>
      </c>
      <c r="I24" s="34" t="e">
        <f>VLOOKUP($C24,SQL_T2b_2016!$A:$AD,SQL_T2b_2016!X$1,FALSE)</f>
        <v>#N/A</v>
      </c>
      <c r="J24" s="34" t="e">
        <f>VLOOKUP($C24,SQL_T2b_2016!$A:$AD,SQL_T2b_2016!Y$1,FALSE)</f>
        <v>#N/A</v>
      </c>
      <c r="K24" s="34" t="e">
        <f>VLOOKUP($C24,SQL_T2b_2016!$A:$AD,SQL_T2b_2016!Z$1,FALSE)</f>
        <v>#N/A</v>
      </c>
      <c r="L24" s="34" t="e">
        <f>VLOOKUP($C24,SQL_T2b_2016!$A:$AD,SQL_T2b_2016!AA$1,FALSE)</f>
        <v>#N/A</v>
      </c>
      <c r="M24" s="34" t="e">
        <f>VLOOKUP($C24,SQL_T2b_2016!$A:$AD,SQL_T2b_2016!AB$1,FALSE)</f>
        <v>#N/A</v>
      </c>
      <c r="N24" s="34" t="e">
        <f>VLOOKUP($C24,SQL_T2b_2016!$A:$AD,SQL_T2b_2016!AC$1,FALSE)</f>
        <v>#N/A</v>
      </c>
      <c r="O24" s="33" t="e">
        <f>VLOOKUP($C24,SQL_T2b_2016!$A:$AD,SQL_T2b_2016!AD$1,FALSE)</f>
        <v>#N/A</v>
      </c>
      <c r="P24" s="33"/>
      <c r="Q24" s="33"/>
      <c r="R24" s="34">
        <f>VLOOKUP($C24,SQL_T2b!$A:$AD,SQL_T2b!V$1,FALSE)</f>
        <v>15.6</v>
      </c>
      <c r="S24" s="34">
        <f>VLOOKUP($C24,SQL_T2b!$A:$AD,SQL_T2b!W$1,FALSE)</f>
        <v>25.7</v>
      </c>
      <c r="T24" s="34">
        <f>VLOOKUP($C24,SQL_T2b!$A:$AD,SQL_T2b!X$1,FALSE)</f>
        <v>27.9</v>
      </c>
      <c r="U24" s="34">
        <f>VLOOKUP($C24,SQL_T2b!$A:$AD,SQL_T2b!Y$1,FALSE)</f>
        <v>16.600000000000001</v>
      </c>
      <c r="V24" s="34">
        <f>VLOOKUP($C24,SQL_T2b!$A:$AD,SQL_T2b!Z$1,FALSE)</f>
        <v>7.5</v>
      </c>
      <c r="W24" s="34">
        <f>VLOOKUP($C24,SQL_T2b!$A:$AD,SQL_T2b!AA$1,FALSE)</f>
        <v>4.8</v>
      </c>
      <c r="X24" s="34">
        <f>VLOOKUP($C24,SQL_T2b!$A:$AD,SQL_T2b!AB$1,FALSE)</f>
        <v>1.9</v>
      </c>
      <c r="Y24" s="34">
        <f>VLOOKUP($C24,SQL_T2b!$A:$AD,SQL_T2b!AC$1,FALSE)</f>
        <v>98.1</v>
      </c>
      <c r="Z24" s="33">
        <f>VLOOKUP($C24,SQL_T2b!$A:$AD,SQL_T2b!AD$1,FALSE)</f>
        <v>993</v>
      </c>
      <c r="AB24" t="e">
        <f t="shared" si="1"/>
        <v>#N/A</v>
      </c>
    </row>
    <row r="25" spans="1:28" x14ac:dyDescent="0.45">
      <c r="D25" s="235"/>
      <c r="E25" s="197"/>
      <c r="F25" s="197"/>
      <c r="G25" s="235"/>
      <c r="H25" s="198"/>
      <c r="I25" s="198"/>
      <c r="J25" s="198"/>
      <c r="K25" s="198"/>
      <c r="L25" s="198"/>
      <c r="M25" s="198"/>
      <c r="N25" s="198"/>
      <c r="O25" s="199"/>
      <c r="P25" s="199"/>
      <c r="Q25" s="199"/>
      <c r="R25" s="227"/>
      <c r="S25" s="118"/>
      <c r="T25" s="118"/>
      <c r="U25" s="118"/>
      <c r="V25" s="118"/>
      <c r="W25" s="118"/>
      <c r="X25" s="118"/>
      <c r="Y25" s="118"/>
      <c r="Z25" s="200"/>
    </row>
    <row r="26" spans="1:28" x14ac:dyDescent="0.45">
      <c r="D26" s="234"/>
      <c r="E26" s="163"/>
      <c r="F26" s="202"/>
      <c r="G26" s="202"/>
      <c r="H26" s="163"/>
      <c r="I26" s="203"/>
      <c r="J26" s="163"/>
      <c r="K26" s="163"/>
      <c r="L26" s="163"/>
      <c r="M26" s="163"/>
      <c r="N26" s="163"/>
      <c r="O26" s="204" t="s">
        <v>586</v>
      </c>
      <c r="P26" s="204"/>
      <c r="Q26" s="204"/>
      <c r="R26" s="204"/>
      <c r="S26" s="163"/>
      <c r="T26" s="203"/>
      <c r="U26" s="163"/>
      <c r="V26" s="163"/>
      <c r="W26" s="163"/>
      <c r="X26" s="163"/>
      <c r="Y26" s="163"/>
      <c r="Z26" s="204" t="s">
        <v>480</v>
      </c>
    </row>
    <row r="27" spans="1:28" x14ac:dyDescent="0.45">
      <c r="D27" s="163"/>
      <c r="E27" s="163"/>
      <c r="F27" s="202"/>
      <c r="G27" s="202"/>
      <c r="H27" s="163"/>
      <c r="I27" s="203"/>
      <c r="J27" s="163"/>
      <c r="K27" s="163"/>
      <c r="L27" s="163"/>
      <c r="M27" s="163"/>
      <c r="N27" s="163"/>
      <c r="O27" s="204"/>
      <c r="P27" s="204"/>
      <c r="Q27" s="204"/>
      <c r="R27" s="204"/>
      <c r="S27" s="163"/>
      <c r="T27" s="203"/>
      <c r="U27" s="163"/>
      <c r="V27" s="163"/>
      <c r="W27" s="163"/>
      <c r="X27" s="163"/>
      <c r="Y27" s="163"/>
      <c r="Z27" s="204"/>
    </row>
    <row r="28" spans="1:28" x14ac:dyDescent="0.45">
      <c r="D28" s="163" t="s">
        <v>525</v>
      </c>
      <c r="E28" s="163"/>
      <c r="F28" s="202"/>
      <c r="G28" s="205"/>
      <c r="H28" s="205"/>
      <c r="I28" s="205"/>
      <c r="J28" s="205"/>
      <c r="K28" s="205"/>
      <c r="L28" s="206"/>
      <c r="M28" s="206"/>
      <c r="N28" s="207"/>
      <c r="O28" s="205"/>
      <c r="P28" s="205"/>
      <c r="Q28" s="205"/>
      <c r="R28" s="205"/>
      <c r="S28" s="205"/>
      <c r="T28" s="205"/>
      <c r="U28" s="205"/>
      <c r="V28" s="205"/>
      <c r="W28" s="206"/>
      <c r="X28" s="206"/>
      <c r="Y28" s="207"/>
      <c r="Z28" s="58"/>
    </row>
    <row r="29" spans="1:28" x14ac:dyDescent="0.45">
      <c r="D29" s="206" t="s">
        <v>528</v>
      </c>
      <c r="E29" s="206"/>
      <c r="F29" s="208"/>
      <c r="G29" s="205"/>
      <c r="H29" s="205"/>
      <c r="I29" s="205"/>
      <c r="J29" s="206"/>
      <c r="K29" s="206"/>
      <c r="L29" s="206"/>
      <c r="M29" s="206"/>
      <c r="N29" s="207"/>
      <c r="O29" s="205"/>
      <c r="P29" s="205"/>
      <c r="Q29" s="205"/>
      <c r="R29" s="205"/>
      <c r="S29" s="205"/>
      <c r="T29" s="205"/>
      <c r="U29" s="206"/>
      <c r="V29" s="206"/>
      <c r="W29" s="206"/>
      <c r="X29" s="206"/>
      <c r="Y29" s="207"/>
      <c r="Z29" s="58"/>
    </row>
    <row r="30" spans="1:28" x14ac:dyDescent="0.45">
      <c r="D30" s="209" t="s">
        <v>113</v>
      </c>
      <c r="E30" s="209"/>
      <c r="F30" s="210"/>
      <c r="G30" s="211"/>
      <c r="H30" s="211"/>
      <c r="I30" s="211"/>
      <c r="J30" s="206"/>
      <c r="K30" s="206"/>
      <c r="L30" s="206"/>
      <c r="M30" s="206"/>
      <c r="N30" s="207"/>
      <c r="O30" s="211"/>
      <c r="P30" s="211"/>
      <c r="Q30" s="211"/>
      <c r="R30" s="211"/>
      <c r="S30" s="211"/>
      <c r="T30" s="211"/>
      <c r="U30" s="206"/>
      <c r="V30" s="206"/>
      <c r="W30" s="206"/>
      <c r="X30" s="206"/>
      <c r="Y30" s="207"/>
      <c r="Z30" s="58"/>
    </row>
    <row r="31" spans="1:28" ht="37.5" customHeight="1" x14ac:dyDescent="0.45">
      <c r="D31" s="1036" t="s">
        <v>526</v>
      </c>
      <c r="E31" s="1037"/>
      <c r="F31" s="1037"/>
      <c r="G31" s="1037"/>
      <c r="H31" s="1037"/>
      <c r="I31" s="1037"/>
      <c r="J31" s="1037"/>
      <c r="K31" s="1037"/>
      <c r="L31" s="1037"/>
      <c r="M31" s="1037"/>
      <c r="N31" s="1037"/>
      <c r="O31" s="1037"/>
      <c r="P31" s="1037"/>
      <c r="Q31" s="1037"/>
      <c r="R31" s="1037"/>
      <c r="S31" s="1037"/>
      <c r="T31" s="1037"/>
      <c r="U31" s="1037"/>
      <c r="V31" s="1037"/>
      <c r="W31" s="206"/>
      <c r="X31" s="206"/>
      <c r="Y31" s="207"/>
      <c r="Z31" s="58"/>
    </row>
    <row r="32" spans="1:28" ht="12.95" customHeight="1" x14ac:dyDescent="0.45">
      <c r="D32" s="1024" t="s">
        <v>527</v>
      </c>
      <c r="E32" s="1038"/>
      <c r="F32" s="1038"/>
      <c r="G32" s="1038"/>
      <c r="H32" s="1038"/>
      <c r="I32" s="1038"/>
      <c r="J32" s="1038"/>
      <c r="K32" s="454"/>
      <c r="L32" s="454"/>
      <c r="M32" s="454"/>
      <c r="N32" s="454"/>
      <c r="O32" s="454"/>
      <c r="P32" s="454"/>
      <c r="Q32" s="476"/>
      <c r="R32" s="454"/>
      <c r="S32" s="454"/>
      <c r="T32" s="454"/>
      <c r="U32" s="454"/>
      <c r="V32" s="454"/>
      <c r="W32" s="206"/>
      <c r="X32" s="206"/>
      <c r="Y32" s="207"/>
      <c r="Z32" s="58"/>
    </row>
    <row r="33" spans="4:34" ht="12.95" customHeight="1" x14ac:dyDescent="0.45">
      <c r="D33" s="212"/>
      <c r="E33" s="212"/>
      <c r="F33" s="213"/>
      <c r="G33" s="206"/>
      <c r="H33" s="206"/>
      <c r="I33" s="206"/>
      <c r="J33" s="206"/>
      <c r="K33" s="206"/>
      <c r="L33" s="206"/>
      <c r="M33" s="206"/>
      <c r="N33" s="207"/>
      <c r="O33" s="206"/>
      <c r="P33" s="206"/>
      <c r="Q33" s="206"/>
      <c r="R33" s="206"/>
      <c r="S33" s="206"/>
      <c r="T33" s="206"/>
      <c r="U33" s="206"/>
      <c r="V33" s="206"/>
      <c r="W33" s="206"/>
      <c r="X33" s="206"/>
      <c r="Y33" s="207"/>
      <c r="Z33" s="58"/>
    </row>
    <row r="34" spans="4:34" ht="12.95" customHeight="1" x14ac:dyDescent="0.45">
      <c r="D34" s="59" t="s">
        <v>23</v>
      </c>
      <c r="E34" s="59"/>
      <c r="F34" s="214"/>
      <c r="G34" s="59"/>
      <c r="H34" s="59"/>
      <c r="I34" s="59"/>
      <c r="J34" s="59"/>
      <c r="K34" s="59"/>
      <c r="L34" s="59"/>
      <c r="M34" s="59"/>
      <c r="N34" s="215"/>
      <c r="O34" s="59"/>
      <c r="P34" s="59"/>
      <c r="Q34" s="59"/>
      <c r="R34" s="59"/>
      <c r="S34" s="59"/>
      <c r="T34" s="59"/>
      <c r="U34" s="59"/>
      <c r="V34" s="59"/>
      <c r="W34" s="59"/>
      <c r="X34" s="59"/>
      <c r="Y34" s="215"/>
      <c r="Z34" s="58"/>
    </row>
    <row r="35" spans="4:34" ht="12.95" customHeight="1" x14ac:dyDescent="0.45">
      <c r="D35" s="216" t="s">
        <v>521</v>
      </c>
      <c r="E35" s="216"/>
      <c r="F35" s="217"/>
      <c r="G35" s="59"/>
      <c r="H35" s="59"/>
      <c r="I35" s="59"/>
      <c r="J35" s="59"/>
      <c r="K35" s="59"/>
      <c r="L35" s="59"/>
      <c r="M35" s="59"/>
      <c r="N35" s="215"/>
      <c r="O35" s="59"/>
      <c r="P35" s="59"/>
      <c r="Q35" s="59"/>
      <c r="R35" s="59"/>
      <c r="S35" s="59"/>
      <c r="T35" s="59"/>
      <c r="U35" s="59"/>
      <c r="V35" s="59"/>
      <c r="W35" s="59"/>
      <c r="X35" s="59"/>
      <c r="Y35" s="215"/>
      <c r="Z35" s="58"/>
    </row>
    <row r="36" spans="4:34" ht="12.95" customHeight="1" x14ac:dyDescent="0.45">
      <c r="D36" s="206" t="s">
        <v>116</v>
      </c>
      <c r="E36" s="206"/>
      <c r="F36" s="208"/>
      <c r="G36" s="59"/>
      <c r="H36" s="59"/>
      <c r="I36" s="59"/>
      <c r="J36" s="59"/>
      <c r="K36" s="59"/>
      <c r="L36" s="59"/>
      <c r="M36" s="59"/>
      <c r="N36" s="215"/>
      <c r="O36" s="59"/>
      <c r="P36" s="59"/>
      <c r="Q36" s="59"/>
      <c r="R36" s="59"/>
      <c r="S36" s="59"/>
      <c r="T36" s="59"/>
      <c r="U36" s="59"/>
      <c r="V36" s="59"/>
      <c r="W36" s="59"/>
      <c r="X36" s="59"/>
      <c r="Y36" s="215"/>
      <c r="Z36" s="58"/>
    </row>
    <row r="37" spans="4:34" ht="12.95" customHeight="1" x14ac:dyDescent="0.45">
      <c r="D37" s="1024" t="s">
        <v>487</v>
      </c>
      <c r="E37" s="1025"/>
      <c r="F37" s="1025"/>
      <c r="G37" s="1025"/>
      <c r="H37" s="1025"/>
      <c r="I37" s="1025"/>
      <c r="J37" s="1025"/>
      <c r="K37" s="1025"/>
      <c r="L37" s="1025"/>
      <c r="M37" s="1025"/>
      <c r="N37" s="1025"/>
      <c r="O37" s="1025"/>
      <c r="P37" s="1025"/>
      <c r="Q37" s="1025"/>
      <c r="R37" s="1025"/>
      <c r="S37" s="1025"/>
      <c r="T37" s="1026"/>
      <c r="U37" s="1026"/>
      <c r="V37" s="1026"/>
      <c r="W37" s="1026"/>
      <c r="X37" s="1026"/>
      <c r="Y37" s="1026"/>
      <c r="Z37" s="1026"/>
      <c r="AA37" s="1026"/>
      <c r="AB37" s="1026"/>
      <c r="AC37" s="1026"/>
      <c r="AD37" s="1026"/>
      <c r="AE37" s="1026"/>
      <c r="AF37" s="1026"/>
      <c r="AG37" s="1026"/>
      <c r="AH37" s="1026"/>
    </row>
    <row r="38" spans="4:34" ht="12.95" customHeight="1" x14ac:dyDescent="0.45">
      <c r="D38" s="18"/>
      <c r="E38" s="18"/>
      <c r="F38" s="219"/>
      <c r="G38" s="223"/>
      <c r="H38" s="18"/>
      <c r="I38" s="18"/>
      <c r="J38" s="18"/>
      <c r="K38" s="18"/>
      <c r="L38" s="18"/>
      <c r="M38" s="18"/>
      <c r="N38" s="18"/>
      <c r="O38" s="18"/>
      <c r="P38" s="18"/>
      <c r="Q38" s="18"/>
      <c r="R38" s="228"/>
      <c r="S38" s="18"/>
      <c r="T38" s="18"/>
      <c r="U38" s="18"/>
      <c r="V38" s="18"/>
      <c r="W38" s="18"/>
      <c r="X38" s="18"/>
      <c r="Y38" s="18"/>
      <c r="Z38" s="18"/>
    </row>
    <row r="39" spans="4:34" ht="12.95" customHeight="1" x14ac:dyDescent="0.45"/>
    <row r="40" spans="4:34" ht="12.95" customHeight="1" x14ac:dyDescent="0.45"/>
    <row r="41" spans="4:34" ht="12.95" customHeight="1" x14ac:dyDescent="0.45"/>
    <row r="42" spans="4:34" ht="12.95" customHeight="1" x14ac:dyDescent="0.45"/>
    <row r="43" spans="4:34" ht="12.95" customHeight="1" x14ac:dyDescent="0.45"/>
    <row r="44" spans="4:34" ht="12.95" customHeight="1" x14ac:dyDescent="0.45"/>
  </sheetData>
  <mergeCells count="10">
    <mergeCell ref="D31:V31"/>
    <mergeCell ref="D32:J32"/>
    <mergeCell ref="D37:AH37"/>
    <mergeCell ref="Z7:Z8"/>
    <mergeCell ref="D4:I4"/>
    <mergeCell ref="G6:N6"/>
    <mergeCell ref="R6:Y6"/>
    <mergeCell ref="G7:N7"/>
    <mergeCell ref="O7:O8"/>
    <mergeCell ref="R7:Y7"/>
  </mergeCells>
  <hyperlinks>
    <hyperlink ref="D37" r:id="rId1" display="Where qualifications taken by a student are in the same subject area and similar in content, ‘discounting’ rules have been applied to avoid double counting qualifications. More information can be found in  'technical guide' document."/>
    <hyperlink ref="D32:J32" r:id="rId2" display="The full time table for AS and A level reform can be found at Get the facts: AS and A level reform."/>
    <hyperlink ref="D1" location="Contents!A1" display="Return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H44"/>
  <sheetViews>
    <sheetView showGridLines="0" zoomScale="115" zoomScaleNormal="115" workbookViewId="0">
      <selection activeCell="AQ2" sqref="AQ2"/>
    </sheetView>
  </sheetViews>
  <sheetFormatPr defaultRowHeight="14.25" x14ac:dyDescent="0.45"/>
  <cols>
    <col min="2" max="2" width="22" customWidth="1"/>
    <col min="3" max="3" width="21.59765625" customWidth="1"/>
    <col min="4" max="4" width="8.73046875" style="31"/>
    <col min="5" max="5" width="11.59765625" style="31" customWidth="1"/>
    <col min="6" max="6" width="1.73046875" style="140" customWidth="1"/>
    <col min="7" max="7" width="8.59765625" style="224" customWidth="1"/>
    <col min="8" max="14" width="8.59765625" style="31" customWidth="1"/>
    <col min="15" max="15" width="9.59765625" style="31" customWidth="1"/>
    <col min="16" max="16" width="1.73046875" style="31" customWidth="1"/>
    <col min="17" max="17" width="7.59765625" style="31" customWidth="1"/>
    <col min="18" max="18" width="8.59765625" style="229" customWidth="1"/>
    <col min="19" max="25" width="8.59765625" style="31" customWidth="1"/>
    <col min="26" max="26" width="9.59765625" style="31" customWidth="1"/>
  </cols>
  <sheetData>
    <row r="1" spans="1:28" x14ac:dyDescent="0.45">
      <c r="D1" s="451" t="s">
        <v>488</v>
      </c>
    </row>
    <row r="2" spans="1:28" x14ac:dyDescent="0.45">
      <c r="D2" s="236" t="s">
        <v>530</v>
      </c>
      <c r="E2" s="236"/>
      <c r="F2" s="237"/>
      <c r="G2" s="238"/>
      <c r="H2" s="236"/>
      <c r="I2" s="236"/>
      <c r="J2" s="88"/>
      <c r="K2" s="88"/>
      <c r="L2" s="89"/>
      <c r="M2" s="89"/>
      <c r="N2" s="89"/>
      <c r="O2" s="170"/>
      <c r="P2" s="170"/>
      <c r="Q2" s="170"/>
      <c r="R2" s="225"/>
      <c r="S2" s="87"/>
      <c r="T2" s="87"/>
      <c r="U2" s="88"/>
      <c r="V2" s="88"/>
      <c r="W2" s="89"/>
      <c r="X2" s="89"/>
      <c r="Y2" s="89"/>
      <c r="Z2" s="170"/>
    </row>
    <row r="3" spans="1:28" x14ac:dyDescent="0.45">
      <c r="D3" s="241" t="s">
        <v>481</v>
      </c>
      <c r="E3" s="241"/>
      <c r="F3" s="239"/>
      <c r="G3" s="239"/>
      <c r="H3" s="240"/>
      <c r="I3" s="240"/>
      <c r="J3" s="390"/>
      <c r="K3" s="172"/>
      <c r="L3" s="173"/>
      <c r="M3" s="16"/>
      <c r="N3" s="16"/>
      <c r="O3" s="16"/>
      <c r="P3" s="16"/>
      <c r="Q3" s="16"/>
      <c r="R3" s="226"/>
      <c r="S3" s="171"/>
      <c r="T3" s="171"/>
      <c r="U3" s="390"/>
      <c r="V3" s="172"/>
      <c r="W3" s="173"/>
      <c r="X3" s="16"/>
      <c r="Y3" s="16"/>
      <c r="Z3" s="16"/>
    </row>
    <row r="4" spans="1:28" x14ac:dyDescent="0.45">
      <c r="D4" s="1039" t="s">
        <v>0</v>
      </c>
      <c r="E4" s="1039"/>
      <c r="F4" s="1039"/>
      <c r="G4" s="1039"/>
      <c r="H4" s="1039"/>
      <c r="I4" s="1039"/>
      <c r="J4" s="390"/>
      <c r="K4" s="172"/>
      <c r="L4" s="174"/>
      <c r="M4" s="16"/>
      <c r="N4" s="16"/>
      <c r="O4" s="16"/>
      <c r="P4" s="16"/>
      <c r="Q4" s="16"/>
      <c r="R4" s="226"/>
      <c r="S4" s="16"/>
      <c r="T4" s="16"/>
      <c r="U4" s="390"/>
      <c r="V4" s="172"/>
      <c r="W4" s="174"/>
      <c r="X4" s="16"/>
      <c r="Y4" s="16"/>
      <c r="Z4" s="16"/>
    </row>
    <row r="5" spans="1:28" x14ac:dyDescent="0.45">
      <c r="D5" s="175"/>
      <c r="E5" s="175"/>
      <c r="F5" s="175"/>
      <c r="G5" s="221"/>
      <c r="H5" s="176"/>
      <c r="I5" s="176"/>
      <c r="J5" s="94"/>
      <c r="K5" s="94"/>
      <c r="L5" s="390"/>
      <c r="M5" s="390"/>
      <c r="N5" s="390"/>
      <c r="O5" s="177"/>
      <c r="P5" s="177"/>
      <c r="Q5" s="177"/>
      <c r="R5" s="177"/>
      <c r="S5" s="176"/>
      <c r="T5" s="176"/>
      <c r="U5" s="94"/>
      <c r="V5" s="94"/>
      <c r="W5" s="390"/>
      <c r="X5" s="390"/>
      <c r="Y5" s="390"/>
      <c r="Z5" s="177"/>
    </row>
    <row r="6" spans="1:28" x14ac:dyDescent="0.45">
      <c r="D6" s="139"/>
      <c r="E6" s="138"/>
      <c r="F6" s="138"/>
      <c r="G6" s="1042" t="s">
        <v>587</v>
      </c>
      <c r="H6" s="1042"/>
      <c r="I6" s="1042"/>
      <c r="J6" s="1042"/>
      <c r="K6" s="1042"/>
      <c r="L6" s="1042"/>
      <c r="M6" s="1042"/>
      <c r="N6" s="1042"/>
      <c r="O6" s="220"/>
      <c r="P6" s="178"/>
      <c r="Q6" s="178"/>
      <c r="R6" s="1043" t="s">
        <v>558</v>
      </c>
      <c r="S6" s="1043"/>
      <c r="T6" s="1043"/>
      <c r="U6" s="1043"/>
      <c r="V6" s="1043"/>
      <c r="W6" s="1043"/>
      <c r="X6" s="1043"/>
      <c r="Y6" s="1043"/>
      <c r="Z6" s="233"/>
    </row>
    <row r="7" spans="1:28" ht="14.45" customHeight="1" x14ac:dyDescent="0.45">
      <c r="D7" s="179"/>
      <c r="E7" s="179"/>
      <c r="F7" s="179"/>
      <c r="G7" s="1042" t="s">
        <v>48</v>
      </c>
      <c r="H7" s="1042"/>
      <c r="I7" s="1042"/>
      <c r="J7" s="1042"/>
      <c r="K7" s="1042"/>
      <c r="L7" s="1042"/>
      <c r="M7" s="1042"/>
      <c r="N7" s="1042"/>
      <c r="O7" s="1044" t="s">
        <v>49</v>
      </c>
      <c r="P7" s="391"/>
      <c r="Q7" s="480"/>
      <c r="R7" s="1042" t="s">
        <v>48</v>
      </c>
      <c r="S7" s="1042"/>
      <c r="T7" s="1042"/>
      <c r="U7" s="1042"/>
      <c r="V7" s="1042"/>
      <c r="W7" s="1042"/>
      <c r="X7" s="1042"/>
      <c r="Y7" s="1042"/>
      <c r="Z7" s="1044" t="s">
        <v>49</v>
      </c>
    </row>
    <row r="8" spans="1:28" x14ac:dyDescent="0.45">
      <c r="A8" s="232"/>
      <c r="B8" s="232"/>
      <c r="C8" s="232"/>
      <c r="D8" s="141" t="s">
        <v>47</v>
      </c>
      <c r="E8" s="230"/>
      <c r="F8" s="230"/>
      <c r="G8" s="231" t="s">
        <v>50</v>
      </c>
      <c r="H8" s="180" t="s">
        <v>51</v>
      </c>
      <c r="I8" s="180" t="s">
        <v>52</v>
      </c>
      <c r="J8" s="180" t="s">
        <v>53</v>
      </c>
      <c r="K8" s="180" t="s">
        <v>54</v>
      </c>
      <c r="L8" s="180" t="s">
        <v>55</v>
      </c>
      <c r="M8" s="181" t="s">
        <v>56</v>
      </c>
      <c r="N8" s="182" t="s">
        <v>58</v>
      </c>
      <c r="O8" s="1041"/>
      <c r="P8" s="392"/>
      <c r="Q8" s="478" t="s">
        <v>559</v>
      </c>
      <c r="R8" s="231" t="s">
        <v>50</v>
      </c>
      <c r="S8" s="180" t="s">
        <v>51</v>
      </c>
      <c r="T8" s="180" t="s">
        <v>52</v>
      </c>
      <c r="U8" s="180" t="s">
        <v>53</v>
      </c>
      <c r="V8" s="180" t="s">
        <v>54</v>
      </c>
      <c r="W8" s="180" t="s">
        <v>55</v>
      </c>
      <c r="X8" s="181" t="s">
        <v>56</v>
      </c>
      <c r="Y8" s="182" t="s">
        <v>58</v>
      </c>
      <c r="Z8" s="1041"/>
      <c r="AA8" s="232"/>
      <c r="AB8" s="232"/>
    </row>
    <row r="9" spans="1:28" x14ac:dyDescent="0.45">
      <c r="D9" s="184"/>
      <c r="E9" s="184"/>
      <c r="F9" s="184"/>
      <c r="G9" s="222"/>
      <c r="H9" s="186"/>
      <c r="I9" s="186"/>
      <c r="J9" s="186"/>
      <c r="K9" s="186"/>
      <c r="L9" s="186"/>
      <c r="M9" s="187"/>
      <c r="N9" s="188"/>
      <c r="O9" s="185"/>
      <c r="P9" s="185"/>
      <c r="Q9" s="184"/>
      <c r="R9" s="185"/>
      <c r="S9" s="186"/>
      <c r="T9" s="186"/>
      <c r="U9" s="186"/>
      <c r="V9" s="186"/>
      <c r="W9" s="186"/>
      <c r="X9" s="187"/>
      <c r="Y9" s="188"/>
      <c r="Z9" s="185"/>
    </row>
    <row r="10" spans="1:28" x14ac:dyDescent="0.45">
      <c r="A10" t="s">
        <v>311</v>
      </c>
      <c r="B10" t="s">
        <v>338</v>
      </c>
      <c r="C10" t="str">
        <f>A10&amp;B10</f>
        <v>M01_0_Biological Sciences</v>
      </c>
      <c r="D10" s="189" t="s">
        <v>59</v>
      </c>
      <c r="E10" s="189"/>
      <c r="F10" s="190"/>
      <c r="G10" s="407" t="e">
        <f>VLOOKUP($C10,SQL_T2b_2016!$A:$AD,SQL_T2b_2016!V$1,FALSE)</f>
        <v>#N/A</v>
      </c>
      <c r="H10" s="407" t="e">
        <f>VLOOKUP($C10,SQL_T2b_2016!$A:$AD,SQL_T2b_2016!W$1,FALSE)</f>
        <v>#N/A</v>
      </c>
      <c r="I10" s="407" t="e">
        <f>VLOOKUP($C10,SQL_T2b_2016!$A:$AD,SQL_T2b_2016!X$1,FALSE)</f>
        <v>#N/A</v>
      </c>
      <c r="J10" s="407" t="e">
        <f>VLOOKUP($C10,SQL_T2b_2016!$A:$AD,SQL_T2b_2016!Y$1,FALSE)</f>
        <v>#N/A</v>
      </c>
      <c r="K10" s="407" t="e">
        <f>VLOOKUP($C10,SQL_T2b_2016!$A:$AD,SQL_T2b_2016!Z$1,FALSE)</f>
        <v>#N/A</v>
      </c>
      <c r="L10" s="407" t="e">
        <f>VLOOKUP($C10,SQL_T2b_2016!$A:$AD,SQL_T2b_2016!AA$1,FALSE)</f>
        <v>#N/A</v>
      </c>
      <c r="M10" s="407" t="e">
        <f>VLOOKUP($C10,SQL_T2b_2016!$A:$AD,SQL_T2b_2016!AB$1,FALSE)</f>
        <v>#N/A</v>
      </c>
      <c r="N10" s="407" t="e">
        <f>VLOOKUP($C10,SQL_T2b_2016!$A:$AD,SQL_T2b_2016!AC$1,FALSE)</f>
        <v>#N/A</v>
      </c>
      <c r="O10" s="108" t="e">
        <f>VLOOKUP($C10,SQL_T2b_2016!$A:$AD,SQL_T2b_2016!AD$1,FALSE)</f>
        <v>#N/A</v>
      </c>
      <c r="P10" s="108"/>
      <c r="Q10" s="408">
        <v>1</v>
      </c>
      <c r="R10" s="407">
        <f>VLOOKUP($C10,SQL_T2b!$A:$AD,SQL_T2b!V$1,FALSE)</f>
        <v>16.7</v>
      </c>
      <c r="S10" s="407">
        <f>VLOOKUP($C10,SQL_T2b!$A:$AD,SQL_T2b!W$1,FALSE)</f>
        <v>19.399999999999999</v>
      </c>
      <c r="T10" s="407">
        <f>VLOOKUP($C10,SQL_T2b!$A:$AD,SQL_T2b!X$1,FALSE)</f>
        <v>26.4</v>
      </c>
      <c r="U10" s="407" t="str">
        <f>VLOOKUP($C10,SQL_T2b!$A:$AD,SQL_T2b!Y$1,FALSE)</f>
        <v>x</v>
      </c>
      <c r="V10" s="407">
        <f>VLOOKUP($C10,SQL_T2b!$A:$AD,SQL_T2b!Z$1,FALSE)</f>
        <v>13.9</v>
      </c>
      <c r="W10" s="407">
        <f>VLOOKUP($C10,SQL_T2b!$A:$AD,SQL_T2b!AA$1,FALSE)</f>
        <v>11.1</v>
      </c>
      <c r="X10" s="407" t="str">
        <f>VLOOKUP($C10,SQL_T2b!$A:$AD,SQL_T2b!AB$1,FALSE)</f>
        <v>x</v>
      </c>
      <c r="Y10" s="407" t="str">
        <f>VLOOKUP($C10,SQL_T2b!$A:$AD,SQL_T2b!AC$1,FALSE)</f>
        <v>x</v>
      </c>
      <c r="Z10" s="108">
        <f>VLOOKUP($C10,SQL_T2b!$A:$AD,SQL_T2b!AD$1,FALSE)</f>
        <v>72</v>
      </c>
      <c r="AB10" t="e">
        <f>100*(Z10-O10)/O10</f>
        <v>#N/A</v>
      </c>
    </row>
    <row r="11" spans="1:28" x14ac:dyDescent="0.45">
      <c r="A11" t="s">
        <v>311</v>
      </c>
      <c r="B11" t="s">
        <v>339</v>
      </c>
      <c r="C11" t="str">
        <f t="shared" ref="C11:C24" si="0">A11&amp;B11</f>
        <v>M02_Chemistry</v>
      </c>
      <c r="D11" s="191" t="s">
        <v>60</v>
      </c>
      <c r="E11" s="191"/>
      <c r="F11" s="192"/>
      <c r="G11" s="407" t="e">
        <f>VLOOKUP($C11,SQL_T2b_2016!$A:$AD,SQL_T2b_2016!V$1,FALSE)</f>
        <v>#N/A</v>
      </c>
      <c r="H11" s="407" t="e">
        <f>VLOOKUP($C11,SQL_T2b_2016!$A:$AD,SQL_T2b_2016!W$1,FALSE)</f>
        <v>#N/A</v>
      </c>
      <c r="I11" s="407" t="e">
        <f>VLOOKUP($C11,SQL_T2b_2016!$A:$AD,SQL_T2b_2016!X$1,FALSE)</f>
        <v>#N/A</v>
      </c>
      <c r="J11" s="407" t="e">
        <f>VLOOKUP($C11,SQL_T2b_2016!$A:$AD,SQL_T2b_2016!Y$1,FALSE)</f>
        <v>#N/A</v>
      </c>
      <c r="K11" s="407" t="e">
        <f>VLOOKUP($C11,SQL_T2b_2016!$A:$AD,SQL_T2b_2016!Z$1,FALSE)</f>
        <v>#N/A</v>
      </c>
      <c r="L11" s="407" t="e">
        <f>VLOOKUP($C11,SQL_T2b_2016!$A:$AD,SQL_T2b_2016!AA$1,FALSE)</f>
        <v>#N/A</v>
      </c>
      <c r="M11" s="407" t="e">
        <f>VLOOKUP($C11,SQL_T2b_2016!$A:$AD,SQL_T2b_2016!AB$1,FALSE)</f>
        <v>#N/A</v>
      </c>
      <c r="N11" s="407" t="e">
        <f>VLOOKUP($C11,SQL_T2b_2016!$A:$AD,SQL_T2b_2016!AC$1,FALSE)</f>
        <v>#N/A</v>
      </c>
      <c r="O11" s="108" t="e">
        <f>VLOOKUP($C11,SQL_T2b_2016!$A:$AD,SQL_T2b_2016!AD$1,FALSE)</f>
        <v>#N/A</v>
      </c>
      <c r="P11" s="108"/>
      <c r="Q11" s="408">
        <v>1</v>
      </c>
      <c r="R11" s="407">
        <f>VLOOKUP($C11,SQL_T2b!$A:$AD,SQL_T2b!V$1,FALSE)</f>
        <v>19.2</v>
      </c>
      <c r="S11" s="407">
        <f>VLOOKUP($C11,SQL_T2b!$A:$AD,SQL_T2b!W$1,FALSE)</f>
        <v>30.8</v>
      </c>
      <c r="T11" s="407">
        <f>VLOOKUP($C11,SQL_T2b!$A:$AD,SQL_T2b!X$1,FALSE)</f>
        <v>20.8</v>
      </c>
      <c r="U11" s="407">
        <f>VLOOKUP($C11,SQL_T2b!$A:$AD,SQL_T2b!Y$1,FALSE)</f>
        <v>12.5</v>
      </c>
      <c r="V11" s="407">
        <f>VLOOKUP($C11,SQL_T2b!$A:$AD,SQL_T2b!Z$1,FALSE)</f>
        <v>8.3000000000000007</v>
      </c>
      <c r="W11" s="407">
        <f>VLOOKUP($C11,SQL_T2b!$A:$AD,SQL_T2b!AA$1,FALSE)</f>
        <v>5</v>
      </c>
      <c r="X11" s="407">
        <f>VLOOKUP($C11,SQL_T2b!$A:$AD,SQL_T2b!AB$1,FALSE)</f>
        <v>3.3</v>
      </c>
      <c r="Y11" s="407">
        <f>VLOOKUP($C11,SQL_T2b!$A:$AD,SQL_T2b!AC$1,FALSE)</f>
        <v>96.7</v>
      </c>
      <c r="Z11" s="108">
        <f>VLOOKUP($C11,SQL_T2b!$A:$AD,SQL_T2b!AD$1,FALSE)</f>
        <v>120</v>
      </c>
      <c r="AB11" t="e">
        <f t="shared" ref="AB11:AB24" si="1">100*(Z11-O11)/O11</f>
        <v>#N/A</v>
      </c>
    </row>
    <row r="12" spans="1:28" x14ac:dyDescent="0.45">
      <c r="A12" t="s">
        <v>311</v>
      </c>
      <c r="B12" t="s">
        <v>340</v>
      </c>
      <c r="C12" t="str">
        <f t="shared" si="0"/>
        <v>M03_Physics</v>
      </c>
      <c r="D12" s="191" t="s">
        <v>61</v>
      </c>
      <c r="E12" s="191"/>
      <c r="F12" s="192"/>
      <c r="G12" s="407" t="e">
        <f>VLOOKUP($C12,SQL_T2b_2016!$A:$AD,SQL_T2b_2016!V$1,FALSE)</f>
        <v>#N/A</v>
      </c>
      <c r="H12" s="407" t="e">
        <f>VLOOKUP($C12,SQL_T2b_2016!$A:$AD,SQL_T2b_2016!W$1,FALSE)</f>
        <v>#N/A</v>
      </c>
      <c r="I12" s="407" t="e">
        <f>VLOOKUP($C12,SQL_T2b_2016!$A:$AD,SQL_T2b_2016!X$1,FALSE)</f>
        <v>#N/A</v>
      </c>
      <c r="J12" s="407" t="e">
        <f>VLOOKUP($C12,SQL_T2b_2016!$A:$AD,SQL_T2b_2016!Y$1,FALSE)</f>
        <v>#N/A</v>
      </c>
      <c r="K12" s="407" t="e">
        <f>VLOOKUP($C12,SQL_T2b_2016!$A:$AD,SQL_T2b_2016!Z$1,FALSE)</f>
        <v>#N/A</v>
      </c>
      <c r="L12" s="407" t="e">
        <f>VLOOKUP($C12,SQL_T2b_2016!$A:$AD,SQL_T2b_2016!AA$1,FALSE)</f>
        <v>#N/A</v>
      </c>
      <c r="M12" s="407" t="e">
        <f>VLOOKUP($C12,SQL_T2b_2016!$A:$AD,SQL_T2b_2016!AB$1,FALSE)</f>
        <v>#N/A</v>
      </c>
      <c r="N12" s="407" t="e">
        <f>VLOOKUP($C12,SQL_T2b_2016!$A:$AD,SQL_T2b_2016!AC$1,FALSE)</f>
        <v>#N/A</v>
      </c>
      <c r="O12" s="108" t="e">
        <f>VLOOKUP($C12,SQL_T2b_2016!$A:$AD,SQL_T2b_2016!AD$1,FALSE)</f>
        <v>#N/A</v>
      </c>
      <c r="P12" s="108"/>
      <c r="Q12" s="408">
        <v>1</v>
      </c>
      <c r="R12" s="407">
        <f>VLOOKUP($C12,SQL_T2b!$A:$AD,SQL_T2b!V$1,FALSE)</f>
        <v>21.9</v>
      </c>
      <c r="S12" s="407">
        <f>VLOOKUP($C12,SQL_T2b!$A:$AD,SQL_T2b!W$1,FALSE)</f>
        <v>27</v>
      </c>
      <c r="T12" s="407">
        <f>VLOOKUP($C12,SQL_T2b!$A:$AD,SQL_T2b!X$1,FALSE)</f>
        <v>21.9</v>
      </c>
      <c r="U12" s="407">
        <f>VLOOKUP($C12,SQL_T2b!$A:$AD,SQL_T2b!Y$1,FALSE)</f>
        <v>16.100000000000001</v>
      </c>
      <c r="V12" s="407">
        <f>VLOOKUP($C12,SQL_T2b!$A:$AD,SQL_T2b!Z$1,FALSE)</f>
        <v>6.6</v>
      </c>
      <c r="W12" s="407" t="str">
        <f>VLOOKUP($C12,SQL_T2b!$A:$AD,SQL_T2b!AA$1,FALSE)</f>
        <v>x</v>
      </c>
      <c r="X12" s="407" t="str">
        <f>VLOOKUP($C12,SQL_T2b!$A:$AD,SQL_T2b!AB$1,FALSE)</f>
        <v>x</v>
      </c>
      <c r="Y12" s="407" t="str">
        <f>VLOOKUP($C12,SQL_T2b!$A:$AD,SQL_T2b!AC$1,FALSE)</f>
        <v>x</v>
      </c>
      <c r="Z12" s="108">
        <f>VLOOKUP($C12,SQL_T2b!$A:$AD,SQL_T2b!AD$1,FALSE)</f>
        <v>137</v>
      </c>
      <c r="AB12" t="e">
        <f t="shared" si="1"/>
        <v>#N/A</v>
      </c>
    </row>
    <row r="13" spans="1:28" x14ac:dyDescent="0.45">
      <c r="A13" t="s">
        <v>311</v>
      </c>
      <c r="B13" t="s">
        <v>352</v>
      </c>
      <c r="C13" t="str">
        <f t="shared" si="0"/>
        <v>M07_1_English_Literature</v>
      </c>
      <c r="D13" s="191" t="s">
        <v>470</v>
      </c>
      <c r="E13" s="191"/>
      <c r="F13" s="192"/>
      <c r="G13" s="407" t="e">
        <f>VLOOKUP($C13,SQL_T2b_2016!$A:$AD,SQL_T2b_2016!V$1,FALSE)</f>
        <v>#N/A</v>
      </c>
      <c r="H13" s="407" t="e">
        <f>VLOOKUP($C13,SQL_T2b_2016!$A:$AD,SQL_T2b_2016!W$1,FALSE)</f>
        <v>#N/A</v>
      </c>
      <c r="I13" s="407" t="e">
        <f>VLOOKUP($C13,SQL_T2b_2016!$A:$AD,SQL_T2b_2016!X$1,FALSE)</f>
        <v>#N/A</v>
      </c>
      <c r="J13" s="407" t="e">
        <f>VLOOKUP($C13,SQL_T2b_2016!$A:$AD,SQL_T2b_2016!Y$1,FALSE)</f>
        <v>#N/A</v>
      </c>
      <c r="K13" s="407" t="e">
        <f>VLOOKUP($C13,SQL_T2b_2016!$A:$AD,SQL_T2b_2016!Z$1,FALSE)</f>
        <v>#N/A</v>
      </c>
      <c r="L13" s="407" t="e">
        <f>VLOOKUP($C13,SQL_T2b_2016!$A:$AD,SQL_T2b_2016!AA$1,FALSE)</f>
        <v>#N/A</v>
      </c>
      <c r="M13" s="407" t="e">
        <f>VLOOKUP($C13,SQL_T2b_2016!$A:$AD,SQL_T2b_2016!AB$1,FALSE)</f>
        <v>#N/A</v>
      </c>
      <c r="N13" s="407" t="e">
        <f>VLOOKUP($C13,SQL_T2b_2016!$A:$AD,SQL_T2b_2016!AC$1,FALSE)</f>
        <v>#N/A</v>
      </c>
      <c r="O13" s="108" t="e">
        <f>VLOOKUP($C13,SQL_T2b_2016!$A:$AD,SQL_T2b_2016!AD$1,FALSE)</f>
        <v>#N/A</v>
      </c>
      <c r="P13" s="37"/>
      <c r="Q13" s="408">
        <v>1</v>
      </c>
      <c r="R13" s="407">
        <f>VLOOKUP($C13,SQL_T2b!$A:$AD,SQL_T2b!V$1,FALSE)</f>
        <v>16.7</v>
      </c>
      <c r="S13" s="407">
        <f>VLOOKUP($C13,SQL_T2b!$A:$AD,SQL_T2b!W$1,FALSE)</f>
        <v>41.7</v>
      </c>
      <c r="T13" s="407">
        <f>VLOOKUP($C13,SQL_T2b!$A:$AD,SQL_T2b!X$1,FALSE)</f>
        <v>25</v>
      </c>
      <c r="U13" s="407">
        <f>VLOOKUP($C13,SQL_T2b!$A:$AD,SQL_T2b!Y$1,FALSE)</f>
        <v>16.7</v>
      </c>
      <c r="V13" s="407">
        <f>VLOOKUP($C13,SQL_T2b!$A:$AD,SQL_T2b!Z$1,FALSE)</f>
        <v>0</v>
      </c>
      <c r="W13" s="407">
        <f>VLOOKUP($C13,SQL_T2b!$A:$AD,SQL_T2b!AA$1,FALSE)</f>
        <v>0</v>
      </c>
      <c r="X13" s="407">
        <f>VLOOKUP($C13,SQL_T2b!$A:$AD,SQL_T2b!AB$1,FALSE)</f>
        <v>0</v>
      </c>
      <c r="Y13" s="407">
        <f>VLOOKUP($C13,SQL_T2b!$A:$AD,SQL_T2b!AC$1,FALSE)</f>
        <v>100</v>
      </c>
      <c r="Z13" s="108">
        <f>VLOOKUP($C13,SQL_T2b!$A:$AD,SQL_T2b!AD$1,FALSE)</f>
        <v>24</v>
      </c>
      <c r="AB13" t="e">
        <f t="shared" si="1"/>
        <v>#N/A</v>
      </c>
    </row>
    <row r="14" spans="1:28" x14ac:dyDescent="0.45">
      <c r="A14" t="s">
        <v>311</v>
      </c>
      <c r="B14" t="s">
        <v>353</v>
      </c>
      <c r="C14" t="str">
        <f t="shared" si="0"/>
        <v>M07_2_English Language</v>
      </c>
      <c r="D14" s="191" t="s">
        <v>455</v>
      </c>
      <c r="E14" s="191"/>
      <c r="F14" s="192"/>
      <c r="G14" s="407" t="e">
        <f>VLOOKUP($C14,SQL_T2b_2016!$A:$AD,SQL_T2b_2016!V$1,FALSE)</f>
        <v>#N/A</v>
      </c>
      <c r="H14" s="407" t="e">
        <f>VLOOKUP($C14,SQL_T2b_2016!$A:$AD,SQL_T2b_2016!W$1,FALSE)</f>
        <v>#N/A</v>
      </c>
      <c r="I14" s="407" t="e">
        <f>VLOOKUP($C14,SQL_T2b_2016!$A:$AD,SQL_T2b_2016!X$1,FALSE)</f>
        <v>#N/A</v>
      </c>
      <c r="J14" s="407" t="e">
        <f>VLOOKUP($C14,SQL_T2b_2016!$A:$AD,SQL_T2b_2016!Y$1,FALSE)</f>
        <v>#N/A</v>
      </c>
      <c r="K14" s="407" t="e">
        <f>VLOOKUP($C14,SQL_T2b_2016!$A:$AD,SQL_T2b_2016!Z$1,FALSE)</f>
        <v>#N/A</v>
      </c>
      <c r="L14" s="407" t="e">
        <f>VLOOKUP($C14,SQL_T2b_2016!$A:$AD,SQL_T2b_2016!AA$1,FALSE)</f>
        <v>#N/A</v>
      </c>
      <c r="M14" s="407" t="e">
        <f>VLOOKUP($C14,SQL_T2b_2016!$A:$AD,SQL_T2b_2016!AB$1,FALSE)</f>
        <v>#N/A</v>
      </c>
      <c r="N14" s="407" t="e">
        <f>VLOOKUP($C14,SQL_T2b_2016!$A:$AD,SQL_T2b_2016!AC$1,FALSE)</f>
        <v>#N/A</v>
      </c>
      <c r="O14" s="108" t="e">
        <f>VLOOKUP($C14,SQL_T2b_2016!$A:$AD,SQL_T2b_2016!AD$1,FALSE)</f>
        <v>#N/A</v>
      </c>
      <c r="P14" s="37"/>
      <c r="Q14" s="408">
        <v>1</v>
      </c>
      <c r="R14" s="407" t="str">
        <f>VLOOKUP($C14,SQL_T2b!$A:$AD,SQL_T2b!V$1,FALSE)</f>
        <v>x</v>
      </c>
      <c r="S14" s="407" t="str">
        <f>VLOOKUP($C14,SQL_T2b!$A:$AD,SQL_T2b!W$1,FALSE)</f>
        <v>x</v>
      </c>
      <c r="T14" s="407" t="str">
        <f>VLOOKUP($C14,SQL_T2b!$A:$AD,SQL_T2b!X$1,FALSE)</f>
        <v>x</v>
      </c>
      <c r="U14" s="407">
        <f>VLOOKUP($C14,SQL_T2b!$A:$AD,SQL_T2b!Y$1,FALSE)</f>
        <v>54.5</v>
      </c>
      <c r="V14" s="407">
        <f>VLOOKUP($C14,SQL_T2b!$A:$AD,SQL_T2b!Z$1,FALSE)</f>
        <v>0</v>
      </c>
      <c r="W14" s="407">
        <f>VLOOKUP($C14,SQL_T2b!$A:$AD,SQL_T2b!AA$1,FALSE)</f>
        <v>0</v>
      </c>
      <c r="X14" s="407">
        <f>VLOOKUP($C14,SQL_T2b!$A:$AD,SQL_T2b!AB$1,FALSE)</f>
        <v>0</v>
      </c>
      <c r="Y14" s="407">
        <f>VLOOKUP($C14,SQL_T2b!$A:$AD,SQL_T2b!AC$1,FALSE)</f>
        <v>100</v>
      </c>
      <c r="Z14" s="108">
        <f>VLOOKUP($C14,SQL_T2b!$A:$AD,SQL_T2b!AD$1,FALSE)</f>
        <v>11</v>
      </c>
      <c r="AB14" t="e">
        <f t="shared" si="1"/>
        <v>#N/A</v>
      </c>
    </row>
    <row r="15" spans="1:28" x14ac:dyDescent="0.45">
      <c r="A15" t="s">
        <v>311</v>
      </c>
      <c r="B15" t="s">
        <v>354</v>
      </c>
      <c r="C15" t="str">
        <f t="shared" si="0"/>
        <v>M07_3_English_Language&amp;Literature</v>
      </c>
      <c r="D15" s="191" t="s">
        <v>456</v>
      </c>
      <c r="E15" s="191"/>
      <c r="F15" s="192"/>
      <c r="G15" s="407" t="e">
        <f>VLOOKUP($C15,SQL_T2b_2016!$A:$AD,SQL_T2b_2016!V$1,FALSE)</f>
        <v>#N/A</v>
      </c>
      <c r="H15" s="407" t="e">
        <f>VLOOKUP($C15,SQL_T2b_2016!$A:$AD,SQL_T2b_2016!W$1,FALSE)</f>
        <v>#N/A</v>
      </c>
      <c r="I15" s="407" t="e">
        <f>VLOOKUP($C15,SQL_T2b_2016!$A:$AD,SQL_T2b_2016!X$1,FALSE)</f>
        <v>#N/A</v>
      </c>
      <c r="J15" s="407" t="e">
        <f>VLOOKUP($C15,SQL_T2b_2016!$A:$AD,SQL_T2b_2016!Y$1,FALSE)</f>
        <v>#N/A</v>
      </c>
      <c r="K15" s="407" t="e">
        <f>VLOOKUP($C15,SQL_T2b_2016!$A:$AD,SQL_T2b_2016!Z$1,FALSE)</f>
        <v>#N/A</v>
      </c>
      <c r="L15" s="407" t="e">
        <f>VLOOKUP($C15,SQL_T2b_2016!$A:$AD,SQL_T2b_2016!AA$1,FALSE)</f>
        <v>#N/A</v>
      </c>
      <c r="M15" s="407" t="e">
        <f>VLOOKUP($C15,SQL_T2b_2016!$A:$AD,SQL_T2b_2016!AB$1,FALSE)</f>
        <v>#N/A</v>
      </c>
      <c r="N15" s="407" t="e">
        <f>VLOOKUP($C15,SQL_T2b_2016!$A:$AD,SQL_T2b_2016!AC$1,FALSE)</f>
        <v>#N/A</v>
      </c>
      <c r="O15" s="108" t="e">
        <f>VLOOKUP($C15,SQL_T2b_2016!$A:$AD,SQL_T2b_2016!AD$1,FALSE)</f>
        <v>#N/A</v>
      </c>
      <c r="P15" s="37"/>
      <c r="Q15" s="408">
        <v>1</v>
      </c>
      <c r="R15" s="407" t="str">
        <f>VLOOKUP($C15,SQL_T2b!$A:$AD,SQL_T2b!V$1,FALSE)</f>
        <v>x</v>
      </c>
      <c r="S15" s="407" t="str">
        <f>VLOOKUP($C15,SQL_T2b!$A:$AD,SQL_T2b!W$1,FALSE)</f>
        <v>x</v>
      </c>
      <c r="T15" s="407" t="str">
        <f>VLOOKUP($C15,SQL_T2b!$A:$AD,SQL_T2b!X$1,FALSE)</f>
        <v>x</v>
      </c>
      <c r="U15" s="407" t="str">
        <f>VLOOKUP($C15,SQL_T2b!$A:$AD,SQL_T2b!Y$1,FALSE)</f>
        <v>x</v>
      </c>
      <c r="V15" s="407" t="str">
        <f>VLOOKUP($C15,SQL_T2b!$A:$AD,SQL_T2b!Z$1,FALSE)</f>
        <v>x</v>
      </c>
      <c r="W15" s="407">
        <f>VLOOKUP($C15,SQL_T2b!$A:$AD,SQL_T2b!AA$1,FALSE)</f>
        <v>0</v>
      </c>
      <c r="X15" s="407">
        <f>VLOOKUP($C15,SQL_T2b!$A:$AD,SQL_T2b!AB$1,FALSE)</f>
        <v>0</v>
      </c>
      <c r="Y15" s="407">
        <f>VLOOKUP($C15,SQL_T2b!$A:$AD,SQL_T2b!AC$1,FALSE)</f>
        <v>100</v>
      </c>
      <c r="Z15" s="108">
        <f>VLOOKUP($C15,SQL_T2b!$A:$AD,SQL_T2b!AD$1,FALSE)</f>
        <v>10</v>
      </c>
      <c r="AB15" t="e">
        <f t="shared" si="1"/>
        <v>#N/A</v>
      </c>
    </row>
    <row r="16" spans="1:28" x14ac:dyDescent="0.45">
      <c r="A16" t="s">
        <v>311</v>
      </c>
      <c r="B16" t="s">
        <v>356</v>
      </c>
      <c r="C16" t="str">
        <f t="shared" si="0"/>
        <v>M16_Computing</v>
      </c>
      <c r="D16" s="191" t="s">
        <v>669</v>
      </c>
      <c r="E16" s="193"/>
      <c r="F16" s="194"/>
      <c r="G16" s="407" t="e">
        <f>VLOOKUP($C16,SQL_T2b_2016!$A:$AD,SQL_T2b_2016!V$1,FALSE)</f>
        <v>#N/A</v>
      </c>
      <c r="H16" s="407" t="e">
        <f>VLOOKUP($C16,SQL_T2b_2016!$A:$AD,SQL_T2b_2016!W$1,FALSE)</f>
        <v>#N/A</v>
      </c>
      <c r="I16" s="407" t="e">
        <f>VLOOKUP($C16,SQL_T2b_2016!$A:$AD,SQL_T2b_2016!X$1,FALSE)</f>
        <v>#N/A</v>
      </c>
      <c r="J16" s="407" t="e">
        <f>VLOOKUP($C16,SQL_T2b_2016!$A:$AD,SQL_T2b_2016!Y$1,FALSE)</f>
        <v>#N/A</v>
      </c>
      <c r="K16" s="407" t="e">
        <f>VLOOKUP($C16,SQL_T2b_2016!$A:$AD,SQL_T2b_2016!Z$1,FALSE)</f>
        <v>#N/A</v>
      </c>
      <c r="L16" s="407" t="e">
        <f>VLOOKUP($C16,SQL_T2b_2016!$A:$AD,SQL_T2b_2016!AA$1,FALSE)</f>
        <v>#N/A</v>
      </c>
      <c r="M16" s="407" t="e">
        <f>VLOOKUP($C16,SQL_T2b_2016!$A:$AD,SQL_T2b_2016!AB$1,FALSE)</f>
        <v>#N/A</v>
      </c>
      <c r="N16" s="407" t="e">
        <f>VLOOKUP($C16,SQL_T2b_2016!$A:$AD,SQL_T2b_2016!AC$1,FALSE)</f>
        <v>#N/A</v>
      </c>
      <c r="O16" s="108" t="e">
        <f>VLOOKUP($C16,SQL_T2b_2016!$A:$AD,SQL_T2b_2016!AD$1,FALSE)</f>
        <v>#N/A</v>
      </c>
      <c r="P16" s="108"/>
      <c r="Q16" s="408">
        <v>1</v>
      </c>
      <c r="R16" s="407" t="str">
        <f>VLOOKUP($C16,SQL_T2b!$A:$AD,SQL_T2b!V$1,FALSE)</f>
        <v>x</v>
      </c>
      <c r="S16" s="407">
        <f>VLOOKUP($C16,SQL_T2b!$A:$AD,SQL_T2b!W$1,FALSE)</f>
        <v>32.4</v>
      </c>
      <c r="T16" s="407" t="str">
        <f>VLOOKUP($C16,SQL_T2b!$A:$AD,SQL_T2b!X$1,FALSE)</f>
        <v>x</v>
      </c>
      <c r="U16" s="407">
        <f>VLOOKUP($C16,SQL_T2b!$A:$AD,SQL_T2b!Y$1,FALSE)</f>
        <v>26.5</v>
      </c>
      <c r="V16" s="407">
        <f>VLOOKUP($C16,SQL_T2b!$A:$AD,SQL_T2b!Z$1,FALSE)</f>
        <v>8.8000000000000007</v>
      </c>
      <c r="W16" s="407">
        <f>VLOOKUP($C16,SQL_T2b!$A:$AD,SQL_T2b!AA$1,FALSE)</f>
        <v>0</v>
      </c>
      <c r="X16" s="407" t="str">
        <f>VLOOKUP($C16,SQL_T2b!$A:$AD,SQL_T2b!AB$1,FALSE)</f>
        <v>x</v>
      </c>
      <c r="Y16" s="407" t="str">
        <f>VLOOKUP($C16,SQL_T2b!$A:$AD,SQL_T2b!AC$1,FALSE)</f>
        <v>x</v>
      </c>
      <c r="Z16" s="108">
        <f>VLOOKUP($C16,SQL_T2b!$A:$AD,SQL_T2b!AD$1,FALSE)</f>
        <v>34</v>
      </c>
      <c r="AB16" t="e">
        <f t="shared" si="1"/>
        <v>#N/A</v>
      </c>
    </row>
    <row r="17" spans="1:28" x14ac:dyDescent="0.45">
      <c r="A17" t="s">
        <v>311</v>
      </c>
      <c r="B17" t="s">
        <v>360</v>
      </c>
      <c r="C17" t="str">
        <f t="shared" si="0"/>
        <v>M20_Business_Studies</v>
      </c>
      <c r="D17" s="191" t="s">
        <v>80</v>
      </c>
      <c r="E17" s="191"/>
      <c r="F17" s="192"/>
      <c r="G17" s="407" t="e">
        <f>VLOOKUP($C17,SQL_T2b_2016!$A:$AD,SQL_T2b_2016!V$1,FALSE)</f>
        <v>#N/A</v>
      </c>
      <c r="H17" s="407" t="e">
        <f>VLOOKUP($C17,SQL_T2b_2016!$A:$AD,SQL_T2b_2016!W$1,FALSE)</f>
        <v>#N/A</v>
      </c>
      <c r="I17" s="407" t="e">
        <f>VLOOKUP($C17,SQL_T2b_2016!$A:$AD,SQL_T2b_2016!X$1,FALSE)</f>
        <v>#N/A</v>
      </c>
      <c r="J17" s="407" t="e">
        <f>VLOOKUP($C17,SQL_T2b_2016!$A:$AD,SQL_T2b_2016!Y$1,FALSE)</f>
        <v>#N/A</v>
      </c>
      <c r="K17" s="407" t="e">
        <f>VLOOKUP($C17,SQL_T2b_2016!$A:$AD,SQL_T2b_2016!Z$1,FALSE)</f>
        <v>#N/A</v>
      </c>
      <c r="L17" s="407" t="e">
        <f>VLOOKUP($C17,SQL_T2b_2016!$A:$AD,SQL_T2b_2016!AA$1,FALSE)</f>
        <v>#N/A</v>
      </c>
      <c r="M17" s="407" t="e">
        <f>VLOOKUP($C17,SQL_T2b_2016!$A:$AD,SQL_T2b_2016!AB$1,FALSE)</f>
        <v>#N/A</v>
      </c>
      <c r="N17" s="407" t="e">
        <f>VLOOKUP($C17,SQL_T2b_2016!$A:$AD,SQL_T2b_2016!AC$1,FALSE)</f>
        <v>#N/A</v>
      </c>
      <c r="O17" s="108" t="e">
        <f>VLOOKUP($C17,SQL_T2b_2016!$A:$AD,SQL_T2b_2016!AD$1,FALSE)</f>
        <v>#N/A</v>
      </c>
      <c r="P17" s="108"/>
      <c r="Q17" s="408">
        <v>1</v>
      </c>
      <c r="R17" s="407" t="str">
        <f>VLOOKUP($C17,SQL_T2b!$A:$AD,SQL_T2b!V$1,FALSE)</f>
        <v>x</v>
      </c>
      <c r="S17" s="407">
        <f>VLOOKUP($C17,SQL_T2b!$A:$AD,SQL_T2b!W$1,FALSE)</f>
        <v>14.7</v>
      </c>
      <c r="T17" s="407">
        <f>VLOOKUP($C17,SQL_T2b!$A:$AD,SQL_T2b!X$1,FALSE)</f>
        <v>35.299999999999997</v>
      </c>
      <c r="U17" s="407">
        <f>VLOOKUP($C17,SQL_T2b!$A:$AD,SQL_T2b!Y$1,FALSE)</f>
        <v>20.6</v>
      </c>
      <c r="V17" s="407">
        <f>VLOOKUP($C17,SQL_T2b!$A:$AD,SQL_T2b!Z$1,FALSE)</f>
        <v>8.8000000000000007</v>
      </c>
      <c r="W17" s="407" t="str">
        <f>VLOOKUP($C17,SQL_T2b!$A:$AD,SQL_T2b!AA$1,FALSE)</f>
        <v>x</v>
      </c>
      <c r="X17" s="407" t="str">
        <f>VLOOKUP($C17,SQL_T2b!$A:$AD,SQL_T2b!AB$1,FALSE)</f>
        <v>x</v>
      </c>
      <c r="Y17" s="407" t="str">
        <f>VLOOKUP($C17,SQL_T2b!$A:$AD,SQL_T2b!AC$1,FALSE)</f>
        <v>x</v>
      </c>
      <c r="Z17" s="108">
        <f>VLOOKUP($C17,SQL_T2b!$A:$AD,SQL_T2b!AD$1,FALSE)</f>
        <v>34</v>
      </c>
      <c r="AB17" t="e">
        <f t="shared" si="1"/>
        <v>#N/A</v>
      </c>
    </row>
    <row r="18" spans="1:28" x14ac:dyDescent="0.45">
      <c r="A18" t="s">
        <v>311</v>
      </c>
      <c r="B18" t="s">
        <v>361</v>
      </c>
      <c r="C18" t="str">
        <f t="shared" si="0"/>
        <v>M21_Economics</v>
      </c>
      <c r="D18" s="191" t="s">
        <v>81</v>
      </c>
      <c r="E18" s="191"/>
      <c r="F18" s="192"/>
      <c r="G18" s="407" t="e">
        <f>VLOOKUP($C18,SQL_T2b_2016!$A:$AD,SQL_T2b_2016!V$1,FALSE)</f>
        <v>#N/A</v>
      </c>
      <c r="H18" s="407" t="e">
        <f>VLOOKUP($C18,SQL_T2b_2016!$A:$AD,SQL_T2b_2016!W$1,FALSE)</f>
        <v>#N/A</v>
      </c>
      <c r="I18" s="407" t="e">
        <f>VLOOKUP($C18,SQL_T2b_2016!$A:$AD,SQL_T2b_2016!X$1,FALSE)</f>
        <v>#N/A</v>
      </c>
      <c r="J18" s="407" t="e">
        <f>VLOOKUP($C18,SQL_T2b_2016!$A:$AD,SQL_T2b_2016!Y$1,FALSE)</f>
        <v>#N/A</v>
      </c>
      <c r="K18" s="407" t="e">
        <f>VLOOKUP($C18,SQL_T2b_2016!$A:$AD,SQL_T2b_2016!Z$1,FALSE)</f>
        <v>#N/A</v>
      </c>
      <c r="L18" s="407" t="e">
        <f>VLOOKUP($C18,SQL_T2b_2016!$A:$AD,SQL_T2b_2016!AA$1,FALSE)</f>
        <v>#N/A</v>
      </c>
      <c r="M18" s="407" t="e">
        <f>VLOOKUP($C18,SQL_T2b_2016!$A:$AD,SQL_T2b_2016!AB$1,FALSE)</f>
        <v>#N/A</v>
      </c>
      <c r="N18" s="407" t="e">
        <f>VLOOKUP($C18,SQL_T2b_2016!$A:$AD,SQL_T2b_2016!AC$1,FALSE)</f>
        <v>#N/A</v>
      </c>
      <c r="O18" s="108" t="e">
        <f>VLOOKUP($C18,SQL_T2b_2016!$A:$AD,SQL_T2b_2016!AD$1,FALSE)</f>
        <v>#N/A</v>
      </c>
      <c r="P18" s="108"/>
      <c r="Q18" s="408">
        <v>1</v>
      </c>
      <c r="R18" s="407">
        <f>VLOOKUP($C18,SQL_T2b!$A:$AD,SQL_T2b!V$1,FALSE)</f>
        <v>9.9</v>
      </c>
      <c r="S18" s="407">
        <f>VLOOKUP($C18,SQL_T2b!$A:$AD,SQL_T2b!W$1,FALSE)</f>
        <v>26.7</v>
      </c>
      <c r="T18" s="407">
        <f>VLOOKUP($C18,SQL_T2b!$A:$AD,SQL_T2b!X$1,FALSE)</f>
        <v>27.7</v>
      </c>
      <c r="U18" s="407">
        <f>VLOOKUP($C18,SQL_T2b!$A:$AD,SQL_T2b!Y$1,FALSE)</f>
        <v>18.8</v>
      </c>
      <c r="V18" s="407">
        <f>VLOOKUP($C18,SQL_T2b!$A:$AD,SQL_T2b!Z$1,FALSE)</f>
        <v>9.9</v>
      </c>
      <c r="W18" s="407" t="str">
        <f>VLOOKUP($C18,SQL_T2b!$A:$AD,SQL_T2b!AA$1,FALSE)</f>
        <v>x</v>
      </c>
      <c r="X18" s="407" t="str">
        <f>VLOOKUP($C18,SQL_T2b!$A:$AD,SQL_T2b!AB$1,FALSE)</f>
        <v>x</v>
      </c>
      <c r="Y18" s="407" t="str">
        <f>VLOOKUP($C18,SQL_T2b!$A:$AD,SQL_T2b!AC$1,FALSE)</f>
        <v>x</v>
      </c>
      <c r="Z18" s="108">
        <f>VLOOKUP($C18,SQL_T2b!$A:$AD,SQL_T2b!AD$1,FALSE)</f>
        <v>101</v>
      </c>
      <c r="AB18" t="e">
        <f t="shared" si="1"/>
        <v>#N/A</v>
      </c>
    </row>
    <row r="19" spans="1:28" x14ac:dyDescent="0.45">
      <c r="A19" t="s">
        <v>311</v>
      </c>
      <c r="B19" t="s">
        <v>364</v>
      </c>
      <c r="C19" t="str">
        <f t="shared" si="0"/>
        <v>M24_History</v>
      </c>
      <c r="D19" s="191" t="s">
        <v>84</v>
      </c>
      <c r="E19" s="191"/>
      <c r="F19" s="192"/>
      <c r="G19" s="407" t="e">
        <f>VLOOKUP($C19,SQL_T2b_2016!$A:$AD,SQL_T2b_2016!V$1,FALSE)</f>
        <v>#N/A</v>
      </c>
      <c r="H19" s="407" t="e">
        <f>VLOOKUP($C19,SQL_T2b_2016!$A:$AD,SQL_T2b_2016!W$1,FALSE)</f>
        <v>#N/A</v>
      </c>
      <c r="I19" s="407" t="e">
        <f>VLOOKUP($C19,SQL_T2b_2016!$A:$AD,SQL_T2b_2016!X$1,FALSE)</f>
        <v>#N/A</v>
      </c>
      <c r="J19" s="407" t="e">
        <f>VLOOKUP($C19,SQL_T2b_2016!$A:$AD,SQL_T2b_2016!Y$1,FALSE)</f>
        <v>#N/A</v>
      </c>
      <c r="K19" s="407" t="e">
        <f>VLOOKUP($C19,SQL_T2b_2016!$A:$AD,SQL_T2b_2016!Z$1,FALSE)</f>
        <v>#N/A</v>
      </c>
      <c r="L19" s="407" t="e">
        <f>VLOOKUP($C19,SQL_T2b_2016!$A:$AD,SQL_T2b_2016!AA$1,FALSE)</f>
        <v>#N/A</v>
      </c>
      <c r="M19" s="407" t="e">
        <f>VLOOKUP($C19,SQL_T2b_2016!$A:$AD,SQL_T2b_2016!AB$1,FALSE)</f>
        <v>#N/A</v>
      </c>
      <c r="N19" s="407" t="e">
        <f>VLOOKUP($C19,SQL_T2b_2016!$A:$AD,SQL_T2b_2016!AC$1,FALSE)</f>
        <v>#N/A</v>
      </c>
      <c r="O19" s="108" t="e">
        <f>VLOOKUP($C19,SQL_T2b_2016!$A:$AD,SQL_T2b_2016!AD$1,FALSE)</f>
        <v>#N/A</v>
      </c>
      <c r="P19" s="108"/>
      <c r="Q19" s="408">
        <v>1</v>
      </c>
      <c r="R19" s="407">
        <f>VLOOKUP($C19,SQL_T2b!$A:$AD,SQL_T2b!V$1,FALSE)</f>
        <v>11.5</v>
      </c>
      <c r="S19" s="407">
        <f>VLOOKUP($C19,SQL_T2b!$A:$AD,SQL_T2b!W$1,FALSE)</f>
        <v>30.8</v>
      </c>
      <c r="T19" s="407">
        <f>VLOOKUP($C19,SQL_T2b!$A:$AD,SQL_T2b!X$1,FALSE)</f>
        <v>28.8</v>
      </c>
      <c r="U19" s="407">
        <f>VLOOKUP($C19,SQL_T2b!$A:$AD,SQL_T2b!Y$1,FALSE)</f>
        <v>23.1</v>
      </c>
      <c r="V19" s="407" t="str">
        <f>VLOOKUP($C19,SQL_T2b!$A:$AD,SQL_T2b!Z$1,FALSE)</f>
        <v>x</v>
      </c>
      <c r="W19" s="407" t="str">
        <f>VLOOKUP($C19,SQL_T2b!$A:$AD,SQL_T2b!AA$1,FALSE)</f>
        <v>x</v>
      </c>
      <c r="X19" s="407">
        <f>VLOOKUP($C19,SQL_T2b!$A:$AD,SQL_T2b!AB$1,FALSE)</f>
        <v>0</v>
      </c>
      <c r="Y19" s="407">
        <f>VLOOKUP($C19,SQL_T2b!$A:$AD,SQL_T2b!AC$1,FALSE)</f>
        <v>100</v>
      </c>
      <c r="Z19" s="108">
        <f>VLOOKUP($C19,SQL_T2b!$A:$AD,SQL_T2b!AD$1,FALSE)</f>
        <v>52</v>
      </c>
      <c r="AB19" t="e">
        <f t="shared" si="1"/>
        <v>#N/A</v>
      </c>
    </row>
    <row r="20" spans="1:28" x14ac:dyDescent="0.45">
      <c r="A20" t="s">
        <v>311</v>
      </c>
      <c r="B20" t="s">
        <v>366</v>
      </c>
      <c r="C20" t="str">
        <f t="shared" si="0"/>
        <v>M26_Psychology</v>
      </c>
      <c r="D20" s="191" t="s">
        <v>86</v>
      </c>
      <c r="E20" s="191"/>
      <c r="F20" s="192"/>
      <c r="G20" s="407" t="e">
        <f>VLOOKUP($C20,SQL_T2b_2016!$A:$AD,SQL_T2b_2016!V$1,FALSE)</f>
        <v>#N/A</v>
      </c>
      <c r="H20" s="407" t="e">
        <f>VLOOKUP($C20,SQL_T2b_2016!$A:$AD,SQL_T2b_2016!W$1,FALSE)</f>
        <v>#N/A</v>
      </c>
      <c r="I20" s="407" t="e">
        <f>VLOOKUP($C20,SQL_T2b_2016!$A:$AD,SQL_T2b_2016!X$1,FALSE)</f>
        <v>#N/A</v>
      </c>
      <c r="J20" s="407" t="e">
        <f>VLOOKUP($C20,SQL_T2b_2016!$A:$AD,SQL_T2b_2016!Y$1,FALSE)</f>
        <v>#N/A</v>
      </c>
      <c r="K20" s="407" t="e">
        <f>VLOOKUP($C20,SQL_T2b_2016!$A:$AD,SQL_T2b_2016!Z$1,FALSE)</f>
        <v>#N/A</v>
      </c>
      <c r="L20" s="407" t="e">
        <f>VLOOKUP($C20,SQL_T2b_2016!$A:$AD,SQL_T2b_2016!AA$1,FALSE)</f>
        <v>#N/A</v>
      </c>
      <c r="M20" s="407" t="e">
        <f>VLOOKUP($C20,SQL_T2b_2016!$A:$AD,SQL_T2b_2016!AB$1,FALSE)</f>
        <v>#N/A</v>
      </c>
      <c r="N20" s="407" t="e">
        <f>VLOOKUP($C20,SQL_T2b_2016!$A:$AD,SQL_T2b_2016!AC$1,FALSE)</f>
        <v>#N/A</v>
      </c>
      <c r="O20" s="108" t="e">
        <f>VLOOKUP($C20,SQL_T2b_2016!$A:$AD,SQL_T2b_2016!AD$1,FALSE)</f>
        <v>#N/A</v>
      </c>
      <c r="P20" s="108"/>
      <c r="Q20" s="408">
        <v>1</v>
      </c>
      <c r="R20" s="407" t="str">
        <f>VLOOKUP($C20,SQL_T2b!$A:$AD,SQL_T2b!V$1,FALSE)</f>
        <v>x</v>
      </c>
      <c r="S20" s="407">
        <f>VLOOKUP($C20,SQL_T2b!$A:$AD,SQL_T2b!W$1,FALSE)</f>
        <v>13</v>
      </c>
      <c r="T20" s="407">
        <f>VLOOKUP($C20,SQL_T2b!$A:$AD,SQL_T2b!X$1,FALSE)</f>
        <v>39.1</v>
      </c>
      <c r="U20" s="407">
        <f>VLOOKUP($C20,SQL_T2b!$A:$AD,SQL_T2b!Y$1,FALSE)</f>
        <v>13</v>
      </c>
      <c r="V20" s="407">
        <f>VLOOKUP($C20,SQL_T2b!$A:$AD,SQL_T2b!Z$1,FALSE)</f>
        <v>13</v>
      </c>
      <c r="W20" s="407" t="str">
        <f>VLOOKUP($C20,SQL_T2b!$A:$AD,SQL_T2b!AA$1,FALSE)</f>
        <v>x</v>
      </c>
      <c r="X20" s="407" t="str">
        <f>VLOOKUP($C20,SQL_T2b!$A:$AD,SQL_T2b!AB$1,FALSE)</f>
        <v>x</v>
      </c>
      <c r="Y20" s="407" t="str">
        <f>VLOOKUP($C20,SQL_T2b!$A:$AD,SQL_T2b!AC$1,FALSE)</f>
        <v>x</v>
      </c>
      <c r="Z20" s="108">
        <f>VLOOKUP($C20,SQL_T2b!$A:$AD,SQL_T2b!AD$1,FALSE)</f>
        <v>23</v>
      </c>
      <c r="AB20" t="e">
        <f t="shared" si="1"/>
        <v>#N/A</v>
      </c>
    </row>
    <row r="21" spans="1:28" x14ac:dyDescent="0.45">
      <c r="A21" t="s">
        <v>311</v>
      </c>
      <c r="B21" t="s">
        <v>367</v>
      </c>
      <c r="C21" t="str">
        <f t="shared" si="0"/>
        <v>M27_Sociology</v>
      </c>
      <c r="D21" s="191" t="s">
        <v>87</v>
      </c>
      <c r="E21" s="191"/>
      <c r="F21" s="192"/>
      <c r="G21" s="407" t="e">
        <f>VLOOKUP($C21,SQL_T2b_2016!$A:$AD,SQL_T2b_2016!V$1,FALSE)</f>
        <v>#N/A</v>
      </c>
      <c r="H21" s="407" t="e">
        <f>VLOOKUP($C21,SQL_T2b_2016!$A:$AD,SQL_T2b_2016!W$1,FALSE)</f>
        <v>#N/A</v>
      </c>
      <c r="I21" s="407" t="e">
        <f>VLOOKUP($C21,SQL_T2b_2016!$A:$AD,SQL_T2b_2016!X$1,FALSE)</f>
        <v>#N/A</v>
      </c>
      <c r="J21" s="407" t="e">
        <f>VLOOKUP($C21,SQL_T2b_2016!$A:$AD,SQL_T2b_2016!Y$1,FALSE)</f>
        <v>#N/A</v>
      </c>
      <c r="K21" s="407" t="e">
        <f>VLOOKUP($C21,SQL_T2b_2016!$A:$AD,SQL_T2b_2016!Z$1,FALSE)</f>
        <v>#N/A</v>
      </c>
      <c r="L21" s="407" t="e">
        <f>VLOOKUP($C21,SQL_T2b_2016!$A:$AD,SQL_T2b_2016!AA$1,FALSE)</f>
        <v>#N/A</v>
      </c>
      <c r="M21" s="407" t="e">
        <f>VLOOKUP($C21,SQL_T2b_2016!$A:$AD,SQL_T2b_2016!AB$1,FALSE)</f>
        <v>#N/A</v>
      </c>
      <c r="N21" s="407" t="e">
        <f>VLOOKUP($C21,SQL_T2b_2016!$A:$AD,SQL_T2b_2016!AC$1,FALSE)</f>
        <v>#N/A</v>
      </c>
      <c r="O21" s="108" t="e">
        <f>VLOOKUP($C21,SQL_T2b_2016!$A:$AD,SQL_T2b_2016!AD$1,FALSE)</f>
        <v>#N/A</v>
      </c>
      <c r="P21" s="108"/>
      <c r="Q21" s="408">
        <v>1</v>
      </c>
      <c r="R21" s="407">
        <f>VLOOKUP($C21,SQL_T2b!$A:$AD,SQL_T2b!V$1,FALSE)</f>
        <v>0</v>
      </c>
      <c r="S21" s="407">
        <f>VLOOKUP($C21,SQL_T2b!$A:$AD,SQL_T2b!W$1,FALSE)</f>
        <v>0</v>
      </c>
      <c r="T21" s="407">
        <f>VLOOKUP($C21,SQL_T2b!$A:$AD,SQL_T2b!X$1,FALSE)</f>
        <v>57.1</v>
      </c>
      <c r="U21" s="407">
        <f>VLOOKUP($C21,SQL_T2b!$A:$AD,SQL_T2b!Y$1,FALSE)</f>
        <v>0</v>
      </c>
      <c r="V21" s="407" t="str">
        <f>VLOOKUP($C21,SQL_T2b!$A:$AD,SQL_T2b!Z$1,FALSE)</f>
        <v>x</v>
      </c>
      <c r="W21" s="407" t="str">
        <f>VLOOKUP($C21,SQL_T2b!$A:$AD,SQL_T2b!AA$1,FALSE)</f>
        <v>x</v>
      </c>
      <c r="X21" s="407">
        <f>VLOOKUP($C21,SQL_T2b!$A:$AD,SQL_T2b!AB$1,FALSE)</f>
        <v>0</v>
      </c>
      <c r="Y21" s="407">
        <f>VLOOKUP($C21,SQL_T2b!$A:$AD,SQL_T2b!AC$1,FALSE)</f>
        <v>100</v>
      </c>
      <c r="Z21" s="108">
        <f>VLOOKUP($C21,SQL_T2b!$A:$AD,SQL_T2b!AD$1,FALSE)</f>
        <v>7</v>
      </c>
      <c r="AB21" t="e">
        <f t="shared" si="1"/>
        <v>#N/A</v>
      </c>
    </row>
    <row r="22" spans="1:28" x14ac:dyDescent="0.45">
      <c r="A22" t="s">
        <v>311</v>
      </c>
      <c r="B22" t="s">
        <v>369</v>
      </c>
      <c r="C22" t="str">
        <f t="shared" si="0"/>
        <v>M29_Art&amp;Design</v>
      </c>
      <c r="D22" s="191" t="s">
        <v>140</v>
      </c>
      <c r="E22" s="191"/>
      <c r="F22" s="192"/>
      <c r="G22" s="407" t="e">
        <f>VLOOKUP($C22,SQL_T2b_2016!$A:$AD,SQL_T2b_2016!V$1,FALSE)</f>
        <v>#N/A</v>
      </c>
      <c r="H22" s="407" t="e">
        <f>VLOOKUP($C22,SQL_T2b_2016!$A:$AD,SQL_T2b_2016!W$1,FALSE)</f>
        <v>#N/A</v>
      </c>
      <c r="I22" s="407" t="e">
        <f>VLOOKUP($C22,SQL_T2b_2016!$A:$AD,SQL_T2b_2016!X$1,FALSE)</f>
        <v>#N/A</v>
      </c>
      <c r="J22" s="407" t="e">
        <f>VLOOKUP($C22,SQL_T2b_2016!$A:$AD,SQL_T2b_2016!Y$1,FALSE)</f>
        <v>#N/A</v>
      </c>
      <c r="K22" s="407" t="e">
        <f>VLOOKUP($C22,SQL_T2b_2016!$A:$AD,SQL_T2b_2016!Z$1,FALSE)</f>
        <v>#N/A</v>
      </c>
      <c r="L22" s="407" t="e">
        <f>VLOOKUP($C22,SQL_T2b_2016!$A:$AD,SQL_T2b_2016!AA$1,FALSE)</f>
        <v>#N/A</v>
      </c>
      <c r="M22" s="407" t="e">
        <f>VLOOKUP($C22,SQL_T2b_2016!$A:$AD,SQL_T2b_2016!AB$1,FALSE)</f>
        <v>#N/A</v>
      </c>
      <c r="N22" s="407" t="e">
        <f>VLOOKUP($C22,SQL_T2b_2016!$A:$AD,SQL_T2b_2016!AC$1,FALSE)</f>
        <v>#N/A</v>
      </c>
      <c r="O22" s="108" t="e">
        <f>VLOOKUP($C22,SQL_T2b_2016!$A:$AD,SQL_T2b_2016!AD$1,FALSE)</f>
        <v>#N/A</v>
      </c>
      <c r="P22" s="108"/>
      <c r="Q22" s="408">
        <v>1</v>
      </c>
      <c r="R22" s="407">
        <f>VLOOKUP($C22,SQL_T2b!$A:$AD,SQL_T2b!V$1,FALSE)</f>
        <v>13.9</v>
      </c>
      <c r="S22" s="407" t="str">
        <f>VLOOKUP($C22,SQL_T2b!$A:$AD,SQL_T2b!W$1,FALSE)</f>
        <v>x</v>
      </c>
      <c r="T22" s="407">
        <f>VLOOKUP($C22,SQL_T2b!$A:$AD,SQL_T2b!X$1,FALSE)</f>
        <v>22.2</v>
      </c>
      <c r="U22" s="407">
        <f>VLOOKUP($C22,SQL_T2b!$A:$AD,SQL_T2b!Y$1,FALSE)</f>
        <v>36.1</v>
      </c>
      <c r="V22" s="407">
        <f>VLOOKUP($C22,SQL_T2b!$A:$AD,SQL_T2b!Z$1,FALSE)</f>
        <v>16.7</v>
      </c>
      <c r="W22" s="407" t="str">
        <f>VLOOKUP($C22,SQL_T2b!$A:$AD,SQL_T2b!AA$1,FALSE)</f>
        <v>x</v>
      </c>
      <c r="X22" s="407" t="str">
        <f>VLOOKUP($C22,SQL_T2b!$A:$AD,SQL_T2b!AB$1,FALSE)</f>
        <v>x</v>
      </c>
      <c r="Y22" s="407" t="str">
        <f>VLOOKUP($C22,SQL_T2b!$A:$AD,SQL_T2b!AC$1,FALSE)</f>
        <v>x</v>
      </c>
      <c r="Z22" s="108">
        <f>VLOOKUP($C22,SQL_T2b!$A:$AD,SQL_T2b!AD$1,FALSE)</f>
        <v>36</v>
      </c>
      <c r="AB22" t="e">
        <f t="shared" si="1"/>
        <v>#N/A</v>
      </c>
    </row>
    <row r="23" spans="1:28" x14ac:dyDescent="0.45">
      <c r="D23" s="191"/>
      <c r="E23" s="191"/>
      <c r="F23" s="192"/>
      <c r="G23" s="407"/>
      <c r="H23" s="407"/>
      <c r="I23" s="407"/>
      <c r="J23" s="407"/>
      <c r="K23" s="407"/>
      <c r="L23" s="407"/>
      <c r="M23" s="407"/>
      <c r="N23" s="407"/>
      <c r="O23" s="108"/>
      <c r="P23" s="108"/>
      <c r="Q23" s="108"/>
      <c r="R23" s="407"/>
      <c r="S23" s="407"/>
      <c r="T23" s="407"/>
      <c r="U23" s="407"/>
      <c r="V23" s="407"/>
      <c r="W23" s="407"/>
      <c r="X23" s="407"/>
      <c r="Y23" s="407"/>
      <c r="Z23" s="108"/>
    </row>
    <row r="24" spans="1:28" x14ac:dyDescent="0.45">
      <c r="A24" t="s">
        <v>311</v>
      </c>
      <c r="B24" t="s">
        <v>459</v>
      </c>
      <c r="C24" t="str">
        <f t="shared" si="0"/>
        <v>MALL subjects</v>
      </c>
      <c r="D24" s="195" t="s">
        <v>141</v>
      </c>
      <c r="E24" s="195"/>
      <c r="F24" s="409"/>
      <c r="G24" s="34" t="e">
        <f>VLOOKUP($C24,SQL_T2b_2016!$A:$AD,SQL_T2b_2016!V$1,FALSE)</f>
        <v>#N/A</v>
      </c>
      <c r="H24" s="34" t="e">
        <f>VLOOKUP($C24,SQL_T2b_2016!$A:$AD,SQL_T2b_2016!W$1,FALSE)</f>
        <v>#N/A</v>
      </c>
      <c r="I24" s="34" t="e">
        <f>VLOOKUP($C24,SQL_T2b_2016!$A:$AD,SQL_T2b_2016!X$1,FALSE)</f>
        <v>#N/A</v>
      </c>
      <c r="J24" s="34" t="e">
        <f>VLOOKUP($C24,SQL_T2b_2016!$A:$AD,SQL_T2b_2016!Y$1,FALSE)</f>
        <v>#N/A</v>
      </c>
      <c r="K24" s="34" t="e">
        <f>VLOOKUP($C24,SQL_T2b_2016!$A:$AD,SQL_T2b_2016!Z$1,FALSE)</f>
        <v>#N/A</v>
      </c>
      <c r="L24" s="34" t="e">
        <f>VLOOKUP($C24,SQL_T2b_2016!$A:$AD,SQL_T2b_2016!AA$1,FALSE)</f>
        <v>#N/A</v>
      </c>
      <c r="M24" s="34" t="e">
        <f>VLOOKUP($C24,SQL_T2b_2016!$A:$AD,SQL_T2b_2016!AB$1,FALSE)</f>
        <v>#N/A</v>
      </c>
      <c r="N24" s="34" t="e">
        <f>VLOOKUP($C24,SQL_T2b_2016!$A:$AD,SQL_T2b_2016!AC$1,FALSE)</f>
        <v>#N/A</v>
      </c>
      <c r="O24" s="33" t="e">
        <f>VLOOKUP($C24,SQL_T2b_2016!$A:$AD,SQL_T2b_2016!AD$1,FALSE)</f>
        <v>#N/A</v>
      </c>
      <c r="P24" s="33"/>
      <c r="Q24" s="33"/>
      <c r="R24" s="34">
        <f>VLOOKUP($C24,SQL_T2b!$A:$AD,SQL_T2b!V$1,FALSE)</f>
        <v>14.8</v>
      </c>
      <c r="S24" s="34">
        <f>VLOOKUP($C24,SQL_T2b!$A:$AD,SQL_T2b!W$1,FALSE)</f>
        <v>25.1</v>
      </c>
      <c r="T24" s="34">
        <f>VLOOKUP($C24,SQL_T2b!$A:$AD,SQL_T2b!X$1,FALSE)</f>
        <v>25.3</v>
      </c>
      <c r="U24" s="34">
        <f>VLOOKUP($C24,SQL_T2b!$A:$AD,SQL_T2b!Y$1,FALSE)</f>
        <v>17.899999999999999</v>
      </c>
      <c r="V24" s="34">
        <f>VLOOKUP($C24,SQL_T2b!$A:$AD,SQL_T2b!Z$1,FALSE)</f>
        <v>9.1999999999999993</v>
      </c>
      <c r="W24" s="34">
        <f>VLOOKUP($C24,SQL_T2b!$A:$AD,SQL_T2b!AA$1,FALSE)</f>
        <v>5</v>
      </c>
      <c r="X24" s="34">
        <f>VLOOKUP($C24,SQL_T2b!$A:$AD,SQL_T2b!AB$1,FALSE)</f>
        <v>2.7</v>
      </c>
      <c r="Y24" s="34">
        <f>VLOOKUP($C24,SQL_T2b!$A:$AD,SQL_T2b!AC$1,FALSE)</f>
        <v>97.3</v>
      </c>
      <c r="Z24" s="33">
        <f>VLOOKUP($C24,SQL_T2b!$A:$AD,SQL_T2b!AD$1,FALSE)</f>
        <v>661</v>
      </c>
      <c r="AB24" t="e">
        <f t="shared" si="1"/>
        <v>#N/A</v>
      </c>
    </row>
    <row r="25" spans="1:28" x14ac:dyDescent="0.45">
      <c r="D25" s="235"/>
      <c r="E25" s="197"/>
      <c r="F25" s="197"/>
      <c r="G25" s="235"/>
      <c r="H25" s="198"/>
      <c r="I25" s="198"/>
      <c r="J25" s="198"/>
      <c r="K25" s="198"/>
      <c r="L25" s="198"/>
      <c r="M25" s="198"/>
      <c r="N25" s="198"/>
      <c r="O25" s="199"/>
      <c r="P25" s="199"/>
      <c r="Q25" s="199"/>
      <c r="R25" s="227"/>
      <c r="S25" s="118"/>
      <c r="T25" s="118"/>
      <c r="U25" s="118"/>
      <c r="V25" s="118"/>
      <c r="W25" s="118"/>
      <c r="X25" s="118"/>
      <c r="Y25" s="118"/>
      <c r="Z25" s="200"/>
    </row>
    <row r="26" spans="1:28" x14ac:dyDescent="0.45">
      <c r="D26" s="234"/>
      <c r="E26" s="163"/>
      <c r="F26" s="202"/>
      <c r="G26" s="202"/>
      <c r="H26" s="163"/>
      <c r="I26" s="203"/>
      <c r="J26" s="163"/>
      <c r="K26" s="163"/>
      <c r="L26" s="163"/>
      <c r="M26" s="163"/>
      <c r="N26" s="163"/>
      <c r="O26" s="204" t="s">
        <v>586</v>
      </c>
      <c r="P26" s="204"/>
      <c r="Q26" s="204"/>
      <c r="R26" s="204"/>
      <c r="S26" s="163"/>
      <c r="T26" s="203"/>
      <c r="U26" s="163"/>
      <c r="V26" s="163"/>
      <c r="W26" s="163"/>
      <c r="X26" s="163"/>
      <c r="Y26" s="163"/>
      <c r="Z26" s="204" t="s">
        <v>480</v>
      </c>
    </row>
    <row r="27" spans="1:28" x14ac:dyDescent="0.45">
      <c r="D27" s="163"/>
      <c r="E27" s="163"/>
      <c r="F27" s="202"/>
      <c r="G27" s="202"/>
      <c r="H27" s="163"/>
      <c r="I27" s="203"/>
      <c r="J27" s="163"/>
      <c r="K27" s="163"/>
      <c r="L27" s="163"/>
      <c r="M27" s="163"/>
      <c r="N27" s="163"/>
      <c r="O27" s="204"/>
      <c r="P27" s="204"/>
      <c r="Q27" s="204"/>
      <c r="R27" s="204"/>
      <c r="S27" s="163"/>
      <c r="T27" s="203"/>
      <c r="U27" s="163"/>
      <c r="V27" s="163"/>
      <c r="W27" s="163"/>
      <c r="X27" s="163"/>
      <c r="Y27" s="163"/>
      <c r="Z27" s="204"/>
    </row>
    <row r="28" spans="1:28" x14ac:dyDescent="0.45">
      <c r="D28" s="163" t="s">
        <v>525</v>
      </c>
      <c r="E28" s="163"/>
      <c r="F28" s="202"/>
      <c r="G28" s="205"/>
      <c r="H28" s="205"/>
      <c r="I28" s="205"/>
      <c r="J28" s="205"/>
      <c r="K28" s="205"/>
      <c r="L28" s="206"/>
      <c r="M28" s="206"/>
      <c r="N28" s="207"/>
      <c r="O28" s="205"/>
      <c r="P28" s="205"/>
      <c r="Q28" s="205"/>
      <c r="R28" s="205"/>
      <c r="S28" s="205"/>
      <c r="T28" s="205"/>
      <c r="U28" s="205"/>
      <c r="V28" s="205"/>
      <c r="W28" s="206"/>
      <c r="X28" s="206"/>
      <c r="Y28" s="207"/>
      <c r="Z28" s="58"/>
    </row>
    <row r="29" spans="1:28" x14ac:dyDescent="0.45">
      <c r="D29" s="206" t="s">
        <v>528</v>
      </c>
      <c r="E29" s="206"/>
      <c r="F29" s="208"/>
      <c r="G29" s="205"/>
      <c r="H29" s="205"/>
      <c r="I29" s="205"/>
      <c r="J29" s="206"/>
      <c r="K29" s="206"/>
      <c r="L29" s="206"/>
      <c r="M29" s="206"/>
      <c r="N29" s="207"/>
      <c r="O29" s="205"/>
      <c r="P29" s="205"/>
      <c r="Q29" s="205"/>
      <c r="R29" s="205"/>
      <c r="S29" s="205"/>
      <c r="T29" s="205"/>
      <c r="U29" s="206"/>
      <c r="V29" s="206"/>
      <c r="W29" s="206"/>
      <c r="X29" s="206"/>
      <c r="Y29" s="207"/>
      <c r="Z29" s="58"/>
    </row>
    <row r="30" spans="1:28" x14ac:dyDescent="0.45">
      <c r="D30" s="209" t="s">
        <v>113</v>
      </c>
      <c r="E30" s="209"/>
      <c r="F30" s="210"/>
      <c r="G30" s="211"/>
      <c r="H30" s="211"/>
      <c r="I30" s="211"/>
      <c r="J30" s="206"/>
      <c r="K30" s="206"/>
      <c r="L30" s="206"/>
      <c r="M30" s="206"/>
      <c r="N30" s="207"/>
      <c r="O30" s="211"/>
      <c r="P30" s="211"/>
      <c r="Q30" s="211"/>
      <c r="R30" s="211"/>
      <c r="S30" s="211"/>
      <c r="T30" s="211"/>
      <c r="U30" s="206"/>
      <c r="V30" s="206"/>
      <c r="W30" s="206"/>
      <c r="X30" s="206"/>
      <c r="Y30" s="207"/>
      <c r="Z30" s="58"/>
    </row>
    <row r="31" spans="1:28" ht="35.25" customHeight="1" x14ac:dyDescent="0.45">
      <c r="D31" s="1036" t="s">
        <v>526</v>
      </c>
      <c r="E31" s="1037"/>
      <c r="F31" s="1037"/>
      <c r="G31" s="1037"/>
      <c r="H31" s="1037"/>
      <c r="I31" s="1037"/>
      <c r="J31" s="1037"/>
      <c r="K31" s="1037"/>
      <c r="L31" s="1037"/>
      <c r="M31" s="1037"/>
      <c r="N31" s="1037"/>
      <c r="O31" s="1037"/>
      <c r="P31" s="1037"/>
      <c r="Q31" s="1037"/>
      <c r="R31" s="1037"/>
      <c r="S31" s="1037"/>
      <c r="T31" s="1037"/>
      <c r="U31" s="1037"/>
      <c r="V31" s="1037"/>
      <c r="W31" s="206"/>
      <c r="X31" s="206"/>
      <c r="Y31" s="207"/>
      <c r="Z31" s="58"/>
    </row>
    <row r="32" spans="1:28" ht="12.95" customHeight="1" x14ac:dyDescent="0.45">
      <c r="D32" s="1024" t="s">
        <v>527</v>
      </c>
      <c r="E32" s="1038"/>
      <c r="F32" s="1038"/>
      <c r="G32" s="1038"/>
      <c r="H32" s="1038"/>
      <c r="I32" s="1038"/>
      <c r="J32" s="1038"/>
      <c r="K32" s="454"/>
      <c r="L32" s="454"/>
      <c r="M32" s="454"/>
      <c r="N32" s="454"/>
      <c r="O32" s="454"/>
      <c r="P32" s="454"/>
      <c r="Q32" s="476"/>
      <c r="R32" s="454"/>
      <c r="S32" s="454"/>
      <c r="T32" s="454"/>
      <c r="U32" s="454"/>
      <c r="V32" s="454"/>
      <c r="W32" s="206"/>
      <c r="X32" s="206"/>
      <c r="Y32" s="207"/>
      <c r="Z32" s="58"/>
    </row>
    <row r="33" spans="4:34" ht="12.95" customHeight="1" x14ac:dyDescent="0.45">
      <c r="D33" s="212"/>
      <c r="E33" s="212"/>
      <c r="F33" s="213"/>
      <c r="G33" s="206"/>
      <c r="H33" s="206"/>
      <c r="I33" s="206"/>
      <c r="J33" s="206"/>
      <c r="K33" s="206"/>
      <c r="L33" s="206"/>
      <c r="M33" s="206"/>
      <c r="N33" s="207"/>
      <c r="O33" s="206"/>
      <c r="P33" s="206"/>
      <c r="Q33" s="206"/>
      <c r="R33" s="206"/>
      <c r="S33" s="206"/>
      <c r="T33" s="206"/>
      <c r="U33" s="206"/>
      <c r="V33" s="206"/>
      <c r="W33" s="206"/>
      <c r="X33" s="206"/>
      <c r="Y33" s="207"/>
      <c r="Z33" s="58"/>
    </row>
    <row r="34" spans="4:34" ht="12.95" customHeight="1" x14ac:dyDescent="0.45">
      <c r="D34" s="59" t="s">
        <v>23</v>
      </c>
      <c r="E34" s="59"/>
      <c r="F34" s="214"/>
      <c r="G34" s="59"/>
      <c r="H34" s="59"/>
      <c r="I34" s="59"/>
      <c r="J34" s="59"/>
      <c r="K34" s="59"/>
      <c r="L34" s="59"/>
      <c r="M34" s="59"/>
      <c r="N34" s="215"/>
      <c r="O34" s="59"/>
      <c r="P34" s="59"/>
      <c r="Q34" s="59"/>
      <c r="R34" s="59"/>
      <c r="S34" s="59"/>
      <c r="T34" s="59"/>
      <c r="U34" s="59"/>
      <c r="V34" s="59"/>
      <c r="W34" s="59"/>
      <c r="X34" s="59"/>
      <c r="Y34" s="215"/>
      <c r="Z34" s="58"/>
    </row>
    <row r="35" spans="4:34" ht="12.95" customHeight="1" x14ac:dyDescent="0.45">
      <c r="D35" s="216" t="s">
        <v>521</v>
      </c>
      <c r="E35" s="216"/>
      <c r="F35" s="217"/>
      <c r="G35" s="59"/>
      <c r="H35" s="59"/>
      <c r="I35" s="59"/>
      <c r="J35" s="59"/>
      <c r="K35" s="59"/>
      <c r="L35" s="59"/>
      <c r="M35" s="59"/>
      <c r="N35" s="215"/>
      <c r="O35" s="59"/>
      <c r="P35" s="59"/>
      <c r="Q35" s="59"/>
      <c r="R35" s="59"/>
      <c r="S35" s="59"/>
      <c r="T35" s="59"/>
      <c r="U35" s="59"/>
      <c r="V35" s="59"/>
      <c r="W35" s="59"/>
      <c r="X35" s="59"/>
      <c r="Y35" s="215"/>
      <c r="Z35" s="58"/>
    </row>
    <row r="36" spans="4:34" ht="12.95" customHeight="1" x14ac:dyDescent="0.45">
      <c r="D36" s="206" t="s">
        <v>116</v>
      </c>
      <c r="E36" s="206"/>
      <c r="F36" s="208"/>
      <c r="G36" s="59"/>
      <c r="H36" s="59"/>
      <c r="I36" s="59"/>
      <c r="J36" s="59"/>
      <c r="K36" s="59"/>
      <c r="L36" s="59"/>
      <c r="M36" s="59"/>
      <c r="N36" s="215"/>
      <c r="O36" s="59"/>
      <c r="P36" s="59"/>
      <c r="Q36" s="59"/>
      <c r="R36" s="59"/>
      <c r="S36" s="59"/>
      <c r="T36" s="59"/>
      <c r="U36" s="59"/>
      <c r="V36" s="59"/>
      <c r="W36" s="59"/>
      <c r="X36" s="59"/>
      <c r="Y36" s="215"/>
      <c r="Z36" s="58"/>
    </row>
    <row r="37" spans="4:34" ht="12.95" customHeight="1" x14ac:dyDescent="0.45">
      <c r="D37" s="1024" t="s">
        <v>487</v>
      </c>
      <c r="E37" s="1025"/>
      <c r="F37" s="1025"/>
      <c r="G37" s="1025"/>
      <c r="H37" s="1025"/>
      <c r="I37" s="1025"/>
      <c r="J37" s="1025"/>
      <c r="K37" s="1025"/>
      <c r="L37" s="1025"/>
      <c r="M37" s="1025"/>
      <c r="N37" s="1025"/>
      <c r="O37" s="1025"/>
      <c r="P37" s="1025"/>
      <c r="Q37" s="1025"/>
      <c r="R37" s="1025"/>
      <c r="S37" s="1025"/>
      <c r="T37" s="1026"/>
      <c r="U37" s="1026"/>
      <c r="V37" s="1026"/>
      <c r="W37" s="1026"/>
      <c r="X37" s="1026"/>
      <c r="Y37" s="1026"/>
      <c r="Z37" s="1026"/>
      <c r="AA37" s="1026"/>
      <c r="AB37" s="1026"/>
      <c r="AC37" s="1026"/>
      <c r="AD37" s="1026"/>
      <c r="AE37" s="1026"/>
      <c r="AF37" s="1026"/>
      <c r="AG37" s="1026"/>
      <c r="AH37" s="1026"/>
    </row>
    <row r="38" spans="4:34" ht="12.95" customHeight="1" x14ac:dyDescent="0.45">
      <c r="D38" s="18"/>
      <c r="E38" s="18"/>
      <c r="F38" s="219"/>
      <c r="G38" s="223"/>
      <c r="H38" s="18"/>
      <c r="I38" s="18"/>
      <c r="J38" s="18"/>
      <c r="K38" s="18"/>
      <c r="L38" s="18"/>
      <c r="M38" s="18"/>
      <c r="N38" s="18"/>
      <c r="O38" s="18"/>
      <c r="P38" s="18"/>
      <c r="Q38" s="18"/>
      <c r="R38" s="228"/>
      <c r="S38" s="18"/>
      <c r="T38" s="18"/>
      <c r="U38" s="18"/>
      <c r="V38" s="18"/>
      <c r="W38" s="18"/>
      <c r="X38" s="18"/>
      <c r="Y38" s="18"/>
      <c r="Z38" s="18"/>
    </row>
    <row r="39" spans="4:34" ht="12.95" customHeight="1" x14ac:dyDescent="0.45"/>
    <row r="40" spans="4:34" ht="12.95" customHeight="1" x14ac:dyDescent="0.45"/>
    <row r="41" spans="4:34" ht="12.95" customHeight="1" x14ac:dyDescent="0.45"/>
    <row r="42" spans="4:34" ht="12.95" customHeight="1" x14ac:dyDescent="0.45"/>
    <row r="43" spans="4:34" ht="12.95" customHeight="1" x14ac:dyDescent="0.45"/>
    <row r="44" spans="4:34" ht="12.95" customHeight="1" x14ac:dyDescent="0.45"/>
  </sheetData>
  <mergeCells count="10">
    <mergeCell ref="D31:V31"/>
    <mergeCell ref="D32:J32"/>
    <mergeCell ref="D37:AH37"/>
    <mergeCell ref="Z7:Z8"/>
    <mergeCell ref="D4:I4"/>
    <mergeCell ref="G6:N6"/>
    <mergeCell ref="R6:Y6"/>
    <mergeCell ref="G7:N7"/>
    <mergeCell ref="O7:O8"/>
    <mergeCell ref="R7:Y7"/>
  </mergeCells>
  <hyperlinks>
    <hyperlink ref="D1" location="Contents!A1" display="Return to contents"/>
    <hyperlink ref="D37" r:id="rId1" display="Where qualifications taken by a student are in the same subject area and similar in content, ‘discounting’ rules have been applied to avoid double counting qualifications. More information can be found in  'technical guide' document."/>
    <hyperlink ref="D32:J32" r:id="rId2" display="The full time table for AS and A level reform can be found at Get the facts: AS and A level refor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3"/>
  <sheetViews>
    <sheetView showGridLines="0" zoomScaleNormal="100" workbookViewId="0"/>
  </sheetViews>
  <sheetFormatPr defaultColWidth="9.1328125" defaultRowHeight="14.25" x14ac:dyDescent="0.45"/>
  <cols>
    <col min="1" max="1" width="36.1328125" style="1" customWidth="1"/>
    <col min="2" max="2" width="9.73046875" style="1" customWidth="1"/>
    <col min="3" max="3" width="1" style="1" customWidth="1"/>
    <col min="4" max="4" width="8.73046875" style="1" customWidth="1"/>
    <col min="5" max="5" width="8.59765625" style="1" customWidth="1"/>
    <col min="6" max="6" width="12.59765625" style="1" customWidth="1"/>
    <col min="7" max="7" width="1.59765625" style="1" customWidth="1"/>
    <col min="8" max="8" width="8.73046875" style="1" customWidth="1"/>
    <col min="9" max="9" width="6.3984375" style="1" customWidth="1"/>
    <col min="10" max="10" width="7.59765625" style="1" customWidth="1"/>
    <col min="11" max="11" width="11.59765625" style="1" customWidth="1"/>
    <col min="12" max="12" width="1.59765625" style="1" customWidth="1"/>
    <col min="13" max="13" width="13" style="1" customWidth="1"/>
    <col min="14" max="14" width="9.73046875" style="1" customWidth="1"/>
    <col min="15" max="15" width="8.59765625" style="1" customWidth="1"/>
    <col min="16" max="16" width="11.59765625" style="1" customWidth="1"/>
    <col min="17" max="17" width="14.59765625" style="1" customWidth="1"/>
    <col min="18" max="18" width="1.59765625" style="1" customWidth="1"/>
    <col min="19" max="19" width="11.73046875" style="1" customWidth="1"/>
    <col min="20" max="20" width="17.1328125" style="1" customWidth="1"/>
    <col min="21" max="21" width="1.59765625" style="1" customWidth="1"/>
    <col min="22" max="23" width="9.1328125" style="1"/>
    <col min="24" max="24" width="8.59765625" style="1" customWidth="1"/>
    <col min="25" max="25" width="13.1328125" style="1" customWidth="1"/>
    <col min="26" max="26" width="1.59765625" style="1" customWidth="1"/>
    <col min="27" max="29" width="12.1328125" style="1" customWidth="1"/>
    <col min="30" max="30" width="16.73046875" style="1" customWidth="1"/>
    <col min="31" max="31" width="12.1328125" style="1" customWidth="1"/>
    <col min="32" max="32" width="1.59765625" style="1" customWidth="1"/>
    <col min="33" max="34" width="9.1328125" style="1"/>
    <col min="35" max="35" width="8.59765625" style="1" customWidth="1"/>
    <col min="36" max="36" width="16.73046875" style="1" customWidth="1"/>
    <col min="37" max="37" width="12.1328125" style="1" customWidth="1"/>
    <col min="38" max="38" width="1.59765625" style="1" customWidth="1"/>
    <col min="39" max="39" width="9.1328125" style="1"/>
    <col min="40" max="16384" width="9.1328125" style="956"/>
  </cols>
  <sheetData>
    <row r="1" spans="1:39" s="495" customFormat="1" x14ac:dyDescent="0.45">
      <c r="A1" s="579" t="s">
        <v>488</v>
      </c>
      <c r="B1" s="494"/>
      <c r="C1" s="494"/>
      <c r="D1" s="494"/>
      <c r="E1" s="494"/>
      <c r="F1" s="494"/>
      <c r="AD1" s="1"/>
      <c r="AJ1" s="1"/>
    </row>
    <row r="2" spans="1:39" ht="15" customHeight="1" x14ac:dyDescent="0.45">
      <c r="A2" s="11" t="s">
        <v>482</v>
      </c>
    </row>
    <row r="3" spans="1:39" x14ac:dyDescent="0.45">
      <c r="A3" s="1" t="s">
        <v>718</v>
      </c>
    </row>
    <row r="4" spans="1:39" x14ac:dyDescent="0.45">
      <c r="A4" s="1" t="s">
        <v>0</v>
      </c>
    </row>
    <row r="6" spans="1:39" s="68" customFormat="1" ht="15.75" customHeight="1" x14ac:dyDescent="0.45">
      <c r="A6" s="66"/>
      <c r="B6" s="66"/>
      <c r="C6" s="66"/>
      <c r="D6" s="1022" t="s">
        <v>36</v>
      </c>
      <c r="E6" s="1022"/>
      <c r="F6" s="1022"/>
      <c r="G6" s="66"/>
      <c r="H6" s="1022" t="s">
        <v>37</v>
      </c>
      <c r="I6" s="1022"/>
      <c r="J6" s="1022"/>
      <c r="K6" s="1022"/>
      <c r="L6" s="1022"/>
      <c r="M6" s="1022"/>
      <c r="N6" s="1022"/>
      <c r="O6" s="1022"/>
      <c r="P6" s="1022"/>
      <c r="Q6" s="1022"/>
      <c r="R6" s="1022"/>
      <c r="S6" s="1022"/>
      <c r="T6" s="1022"/>
      <c r="U6" s="66"/>
      <c r="V6" s="1022" t="s">
        <v>38</v>
      </c>
      <c r="W6" s="1022"/>
      <c r="X6" s="1022"/>
      <c r="Y6" s="1022"/>
      <c r="Z6" s="66"/>
      <c r="AA6" s="1022" t="s">
        <v>39</v>
      </c>
      <c r="AB6" s="1022"/>
      <c r="AC6" s="1022"/>
      <c r="AD6" s="1022"/>
      <c r="AE6" s="1022"/>
      <c r="AF6" s="66"/>
      <c r="AG6" s="1022" t="s">
        <v>713</v>
      </c>
      <c r="AH6" s="1022"/>
      <c r="AI6" s="1022"/>
      <c r="AJ6" s="952"/>
      <c r="AK6" s="953"/>
      <c r="AL6" s="66"/>
      <c r="AM6" s="67" t="s">
        <v>41</v>
      </c>
    </row>
    <row r="7" spans="1:39" s="2" customFormat="1" ht="89.25" customHeight="1" x14ac:dyDescent="0.3">
      <c r="A7" s="65" t="s">
        <v>7</v>
      </c>
      <c r="B7" s="955" t="s">
        <v>28</v>
      </c>
      <c r="C7" s="382"/>
      <c r="D7" s="955" t="s">
        <v>1</v>
      </c>
      <c r="E7" s="955" t="s">
        <v>29</v>
      </c>
      <c r="F7" s="955" t="s">
        <v>197</v>
      </c>
      <c r="G7" s="381"/>
      <c r="H7" s="955" t="s">
        <v>196</v>
      </c>
      <c r="I7" s="955" t="s">
        <v>29</v>
      </c>
      <c r="J7" s="433" t="s">
        <v>3</v>
      </c>
      <c r="K7" s="955" t="s">
        <v>289</v>
      </c>
      <c r="L7" s="954"/>
      <c r="M7" s="955" t="s">
        <v>292</v>
      </c>
      <c r="N7" s="955" t="s">
        <v>198</v>
      </c>
      <c r="O7" s="6" t="s">
        <v>4</v>
      </c>
      <c r="P7" s="6" t="s">
        <v>199</v>
      </c>
      <c r="Q7" s="6" t="s">
        <v>200</v>
      </c>
      <c r="R7" s="954"/>
      <c r="S7" s="6" t="s">
        <v>201</v>
      </c>
      <c r="T7" s="6" t="s">
        <v>202</v>
      </c>
      <c r="U7" s="955"/>
      <c r="V7" s="955" t="s">
        <v>5</v>
      </c>
      <c r="W7" s="955" t="s">
        <v>29</v>
      </c>
      <c r="X7" s="433" t="s">
        <v>3</v>
      </c>
      <c r="Y7" s="6" t="s">
        <v>483</v>
      </c>
      <c r="Z7" s="382"/>
      <c r="AA7" s="955" t="s">
        <v>5</v>
      </c>
      <c r="AB7" s="955" t="s">
        <v>29</v>
      </c>
      <c r="AC7" s="433" t="s">
        <v>3</v>
      </c>
      <c r="AD7" s="650" t="s">
        <v>711</v>
      </c>
      <c r="AE7" s="612" t="s">
        <v>678</v>
      </c>
      <c r="AF7" s="382"/>
      <c r="AG7" s="955" t="s">
        <v>5</v>
      </c>
      <c r="AH7" s="955" t="s">
        <v>29</v>
      </c>
      <c r="AI7" s="433" t="s">
        <v>3</v>
      </c>
      <c r="AJ7" s="650" t="s">
        <v>712</v>
      </c>
      <c r="AK7" s="612" t="s">
        <v>679</v>
      </c>
      <c r="AL7" s="382"/>
      <c r="AM7" s="955" t="s">
        <v>6</v>
      </c>
    </row>
    <row r="8" spans="1:39" s="2" customFormat="1" ht="15" customHeight="1" x14ac:dyDescent="0.3">
      <c r="A8" s="7"/>
      <c r="B8" s="7"/>
      <c r="C8" s="7"/>
      <c r="D8" s="8"/>
      <c r="E8" s="8"/>
      <c r="F8" s="9"/>
      <c r="G8" s="7"/>
      <c r="H8" s="7"/>
      <c r="I8" s="7"/>
      <c r="J8" s="7"/>
      <c r="K8" s="7"/>
      <c r="L8" s="7"/>
      <c r="M8" s="7"/>
      <c r="N8" s="7"/>
      <c r="X8" s="624"/>
      <c r="AI8" s="624"/>
    </row>
    <row r="9" spans="1:39" s="630" customFormat="1" ht="11.65" x14ac:dyDescent="0.3">
      <c r="A9" s="630" t="s">
        <v>687</v>
      </c>
      <c r="B9" s="639">
        <v>2169</v>
      </c>
      <c r="C9" s="629"/>
      <c r="D9" s="629">
        <v>211020</v>
      </c>
      <c r="E9" s="640">
        <v>32.619999999999997</v>
      </c>
      <c r="F9" s="641">
        <v>84.6</v>
      </c>
      <c r="G9" s="629"/>
      <c r="H9" s="629">
        <v>191936</v>
      </c>
      <c r="I9" s="640">
        <v>32.9</v>
      </c>
      <c r="J9" s="640" t="s">
        <v>300</v>
      </c>
      <c r="K9" s="641">
        <v>79.099999999999994</v>
      </c>
      <c r="L9" s="629"/>
      <c r="M9" s="629">
        <v>145721</v>
      </c>
      <c r="N9" s="640">
        <v>32.979999999999997</v>
      </c>
      <c r="O9" s="640" t="s">
        <v>300</v>
      </c>
      <c r="P9" s="641">
        <v>11.1</v>
      </c>
      <c r="Q9" s="641">
        <v>18.7</v>
      </c>
      <c r="R9" s="629"/>
      <c r="S9" s="629">
        <v>145713</v>
      </c>
      <c r="T9" s="641">
        <v>14.8</v>
      </c>
      <c r="U9" s="629"/>
      <c r="V9" s="629">
        <v>195819</v>
      </c>
      <c r="W9" s="640">
        <v>33.07</v>
      </c>
      <c r="X9" s="640" t="s">
        <v>300</v>
      </c>
      <c r="Y9" s="641">
        <v>78.3</v>
      </c>
      <c r="Z9" s="629"/>
      <c r="AA9" s="629">
        <v>7028</v>
      </c>
      <c r="AB9" s="640">
        <v>32.119999999999997</v>
      </c>
      <c r="AC9" s="640" t="s">
        <v>312</v>
      </c>
      <c r="AD9" s="639">
        <v>23731</v>
      </c>
      <c r="AE9" s="642">
        <v>29.6</v>
      </c>
      <c r="AF9" s="667"/>
      <c r="AG9" s="639">
        <v>42614</v>
      </c>
      <c r="AH9" s="651">
        <v>29.21</v>
      </c>
      <c r="AI9" s="640" t="s">
        <v>304</v>
      </c>
      <c r="AJ9" s="639">
        <v>56929</v>
      </c>
      <c r="AK9" s="642">
        <v>75.400000000000006</v>
      </c>
      <c r="AL9" s="639"/>
      <c r="AM9" s="639">
        <v>149</v>
      </c>
    </row>
    <row r="10" spans="1:39" s="2" customFormat="1" ht="10.15" x14ac:dyDescent="0.3">
      <c r="A10" s="2" t="s">
        <v>8</v>
      </c>
      <c r="B10" s="485"/>
      <c r="C10" s="412"/>
      <c r="D10" s="412"/>
      <c r="E10" s="616"/>
      <c r="F10" s="615"/>
      <c r="G10" s="412"/>
      <c r="H10" s="412"/>
      <c r="I10" s="616"/>
      <c r="J10" s="616"/>
      <c r="K10" s="615"/>
      <c r="L10" s="412"/>
      <c r="M10" s="412"/>
      <c r="N10" s="616"/>
      <c r="O10" s="616"/>
      <c r="P10" s="615"/>
      <c r="Q10" s="615"/>
      <c r="R10" s="412"/>
      <c r="S10" s="412"/>
      <c r="T10" s="615"/>
      <c r="U10" s="412"/>
      <c r="V10" s="412"/>
      <c r="W10" s="616"/>
      <c r="X10" s="616"/>
      <c r="Y10" s="615"/>
      <c r="Z10" s="412"/>
      <c r="AA10" s="412"/>
      <c r="AB10" s="616"/>
      <c r="AC10" s="616"/>
      <c r="AD10" s="485"/>
      <c r="AE10" s="614"/>
      <c r="AF10" s="668"/>
      <c r="AG10" s="485"/>
      <c r="AH10" s="652"/>
      <c r="AI10" s="616"/>
      <c r="AJ10" s="485"/>
      <c r="AK10" s="614"/>
      <c r="AL10" s="485"/>
      <c r="AM10" s="485"/>
    </row>
    <row r="11" spans="1:39" s="2" customFormat="1" ht="11.65" x14ac:dyDescent="0.3">
      <c r="A11" s="628" t="s">
        <v>688</v>
      </c>
      <c r="B11" s="485">
        <v>482</v>
      </c>
      <c r="C11" s="412"/>
      <c r="D11" s="412">
        <v>41857</v>
      </c>
      <c r="E11" s="616">
        <v>31.68</v>
      </c>
      <c r="F11" s="615">
        <v>83</v>
      </c>
      <c r="G11" s="412"/>
      <c r="H11" s="412">
        <v>37893</v>
      </c>
      <c r="I11" s="616">
        <v>32.06</v>
      </c>
      <c r="J11" s="616" t="s">
        <v>300</v>
      </c>
      <c r="K11" s="615">
        <v>77.099999999999994</v>
      </c>
      <c r="L11" s="412"/>
      <c r="M11" s="412">
        <v>27858</v>
      </c>
      <c r="N11" s="616">
        <v>32.369999999999997</v>
      </c>
      <c r="O11" s="616" t="s">
        <v>300</v>
      </c>
      <c r="P11" s="615">
        <v>9.9</v>
      </c>
      <c r="Q11" s="615">
        <v>17.100000000000001</v>
      </c>
      <c r="R11" s="412"/>
      <c r="S11" s="412">
        <v>27855</v>
      </c>
      <c r="T11" s="615">
        <v>13.6</v>
      </c>
      <c r="U11" s="412"/>
      <c r="V11" s="412">
        <v>38510</v>
      </c>
      <c r="W11" s="616">
        <v>32.119999999999997</v>
      </c>
      <c r="X11" s="616" t="s">
        <v>300</v>
      </c>
      <c r="Y11" s="615">
        <v>76</v>
      </c>
      <c r="Z11" s="412"/>
      <c r="AA11" s="412">
        <v>1306</v>
      </c>
      <c r="AB11" s="616">
        <v>31.86</v>
      </c>
      <c r="AC11" s="616" t="s">
        <v>312</v>
      </c>
      <c r="AD11" s="485">
        <v>3604</v>
      </c>
      <c r="AE11" s="614">
        <v>36.200000000000003</v>
      </c>
      <c r="AF11" s="669"/>
      <c r="AG11" s="485">
        <v>9578</v>
      </c>
      <c r="AH11" s="652">
        <v>28.73</v>
      </c>
      <c r="AI11" s="616" t="s">
        <v>304</v>
      </c>
      <c r="AJ11" s="485">
        <v>11353</v>
      </c>
      <c r="AK11" s="614">
        <v>84.9</v>
      </c>
      <c r="AL11" s="485"/>
      <c r="AM11" s="485">
        <v>14</v>
      </c>
    </row>
    <row r="12" spans="1:39" s="2" customFormat="1" ht="11.65" x14ac:dyDescent="0.3">
      <c r="A12" s="628" t="s">
        <v>689</v>
      </c>
      <c r="B12" s="485">
        <v>413</v>
      </c>
      <c r="C12" s="412"/>
      <c r="D12" s="412">
        <v>24377</v>
      </c>
      <c r="E12" s="616">
        <v>28.65</v>
      </c>
      <c r="F12" s="615">
        <v>79.5</v>
      </c>
      <c r="G12" s="412"/>
      <c r="H12" s="412">
        <v>20172</v>
      </c>
      <c r="I12" s="616">
        <v>28.19</v>
      </c>
      <c r="J12" s="616" t="s">
        <v>306</v>
      </c>
      <c r="K12" s="615">
        <v>66.599999999999994</v>
      </c>
      <c r="L12" s="412"/>
      <c r="M12" s="412">
        <v>12159</v>
      </c>
      <c r="N12" s="616">
        <v>28.83</v>
      </c>
      <c r="O12" s="616" t="s">
        <v>53</v>
      </c>
      <c r="P12" s="615">
        <v>5.3</v>
      </c>
      <c r="Q12" s="615">
        <v>10.1</v>
      </c>
      <c r="R12" s="412"/>
      <c r="S12" s="412">
        <v>12159</v>
      </c>
      <c r="T12" s="615">
        <v>7.9</v>
      </c>
      <c r="U12" s="412"/>
      <c r="V12" s="412">
        <v>20682</v>
      </c>
      <c r="W12" s="616">
        <v>28.31</v>
      </c>
      <c r="X12" s="616" t="s">
        <v>306</v>
      </c>
      <c r="Y12" s="615">
        <v>65.8</v>
      </c>
      <c r="Z12" s="412"/>
      <c r="AA12" s="412">
        <v>1483</v>
      </c>
      <c r="AB12" s="616">
        <v>31.17</v>
      </c>
      <c r="AC12" s="616" t="s">
        <v>312</v>
      </c>
      <c r="AD12" s="485">
        <v>3336</v>
      </c>
      <c r="AE12" s="614">
        <v>44.5</v>
      </c>
      <c r="AF12" s="669"/>
      <c r="AG12" s="485">
        <v>8899</v>
      </c>
      <c r="AH12" s="652">
        <v>29.33</v>
      </c>
      <c r="AI12" s="616" t="s">
        <v>304</v>
      </c>
      <c r="AJ12" s="485">
        <v>10331</v>
      </c>
      <c r="AK12" s="614">
        <v>86.4</v>
      </c>
      <c r="AL12" s="485"/>
      <c r="AM12" s="485">
        <v>17</v>
      </c>
    </row>
    <row r="13" spans="1:39" s="2" customFormat="1" ht="11.65" x14ac:dyDescent="0.3">
      <c r="A13" s="628" t="s">
        <v>690</v>
      </c>
      <c r="B13" s="485">
        <v>1107</v>
      </c>
      <c r="C13" s="412"/>
      <c r="D13" s="412">
        <v>136559</v>
      </c>
      <c r="E13" s="616">
        <v>33.58</v>
      </c>
      <c r="F13" s="615">
        <v>86.2</v>
      </c>
      <c r="G13" s="412"/>
      <c r="H13" s="412">
        <v>127246</v>
      </c>
      <c r="I13" s="616">
        <v>33.78</v>
      </c>
      <c r="J13" s="616" t="s">
        <v>300</v>
      </c>
      <c r="K13" s="615">
        <v>81.900000000000006</v>
      </c>
      <c r="L13" s="412"/>
      <c r="M13" s="412">
        <v>100779</v>
      </c>
      <c r="N13" s="616">
        <v>33.68</v>
      </c>
      <c r="O13" s="616" t="s">
        <v>300</v>
      </c>
      <c r="P13" s="615">
        <v>12</v>
      </c>
      <c r="Q13" s="615">
        <v>20.100000000000001</v>
      </c>
      <c r="R13" s="412"/>
      <c r="S13" s="412">
        <v>100774</v>
      </c>
      <c r="T13" s="615">
        <v>15.8</v>
      </c>
      <c r="U13" s="412"/>
      <c r="V13" s="412">
        <v>129451</v>
      </c>
      <c r="W13" s="616">
        <v>33.99</v>
      </c>
      <c r="X13" s="616" t="s">
        <v>300</v>
      </c>
      <c r="Y13" s="615">
        <v>81.5</v>
      </c>
      <c r="Z13" s="412"/>
      <c r="AA13" s="412">
        <v>3138</v>
      </c>
      <c r="AB13" s="616">
        <v>32.979999999999997</v>
      </c>
      <c r="AC13" s="616" t="s">
        <v>312</v>
      </c>
      <c r="AD13" s="485">
        <v>13769</v>
      </c>
      <c r="AE13" s="614">
        <v>22.8</v>
      </c>
      <c r="AF13" s="669"/>
      <c r="AG13" s="485">
        <v>22712</v>
      </c>
      <c r="AH13" s="652">
        <v>29.29</v>
      </c>
      <c r="AI13" s="616" t="s">
        <v>304</v>
      </c>
      <c r="AJ13" s="485">
        <v>31899</v>
      </c>
      <c r="AK13" s="614">
        <v>71.7</v>
      </c>
      <c r="AL13" s="485"/>
      <c r="AM13" s="485">
        <v>38</v>
      </c>
    </row>
    <row r="14" spans="1:39" s="2" customFormat="1" ht="10.15" x14ac:dyDescent="0.3">
      <c r="A14" s="628" t="s">
        <v>9</v>
      </c>
      <c r="B14" s="485">
        <v>34</v>
      </c>
      <c r="C14" s="412"/>
      <c r="D14" s="412">
        <v>1592</v>
      </c>
      <c r="E14" s="616">
        <v>29.9</v>
      </c>
      <c r="F14" s="615">
        <v>87</v>
      </c>
      <c r="G14" s="412"/>
      <c r="H14" s="412">
        <v>1516</v>
      </c>
      <c r="I14" s="616">
        <v>29.57</v>
      </c>
      <c r="J14" s="616" t="s">
        <v>53</v>
      </c>
      <c r="K14" s="615">
        <v>86</v>
      </c>
      <c r="L14" s="412"/>
      <c r="M14" s="412">
        <v>1347</v>
      </c>
      <c r="N14" s="616">
        <v>29.62</v>
      </c>
      <c r="O14" s="616" t="s">
        <v>53</v>
      </c>
      <c r="P14" s="615">
        <v>6.2</v>
      </c>
      <c r="Q14" s="615">
        <v>11.9</v>
      </c>
      <c r="R14" s="412"/>
      <c r="S14" s="412">
        <v>1347</v>
      </c>
      <c r="T14" s="615">
        <v>10.199999999999999</v>
      </c>
      <c r="U14" s="412"/>
      <c r="V14" s="412">
        <v>1522</v>
      </c>
      <c r="W14" s="616">
        <v>29.76</v>
      </c>
      <c r="X14" s="616" t="s">
        <v>53</v>
      </c>
      <c r="Y14" s="615">
        <v>85.7</v>
      </c>
      <c r="Z14" s="412"/>
      <c r="AA14" s="412">
        <v>37</v>
      </c>
      <c r="AB14" s="616">
        <v>37.01</v>
      </c>
      <c r="AC14" s="616" t="s">
        <v>301</v>
      </c>
      <c r="AD14" s="485">
        <v>65</v>
      </c>
      <c r="AE14" s="614">
        <v>56.9</v>
      </c>
      <c r="AF14" s="669"/>
      <c r="AG14" s="485">
        <v>69</v>
      </c>
      <c r="AH14" s="652">
        <v>28.82</v>
      </c>
      <c r="AI14" s="616" t="s">
        <v>304</v>
      </c>
      <c r="AJ14" s="485">
        <v>96</v>
      </c>
      <c r="AK14" s="614">
        <v>71.900000000000006</v>
      </c>
      <c r="AL14" s="485"/>
      <c r="AM14" s="412">
        <v>0</v>
      </c>
    </row>
    <row r="15" spans="1:39" s="2" customFormat="1" ht="10.15" x14ac:dyDescent="0.3">
      <c r="A15" s="628" t="s">
        <v>10</v>
      </c>
      <c r="B15" s="485">
        <v>22</v>
      </c>
      <c r="C15" s="412"/>
      <c r="D15" s="412">
        <v>3291</v>
      </c>
      <c r="E15" s="616">
        <v>37.049999999999997</v>
      </c>
      <c r="F15" s="615">
        <v>87.9</v>
      </c>
      <c r="G15" s="412"/>
      <c r="H15" s="412">
        <v>3012</v>
      </c>
      <c r="I15" s="616">
        <v>37.57</v>
      </c>
      <c r="J15" s="616" t="s">
        <v>303</v>
      </c>
      <c r="K15" s="615">
        <v>88.2</v>
      </c>
      <c r="L15" s="412"/>
      <c r="M15" s="412">
        <v>2632</v>
      </c>
      <c r="N15" s="616">
        <v>36.5</v>
      </c>
      <c r="O15" s="616" t="s">
        <v>303</v>
      </c>
      <c r="P15" s="615">
        <v>19.600000000000001</v>
      </c>
      <c r="Q15" s="615">
        <v>29.1</v>
      </c>
      <c r="R15" s="412"/>
      <c r="S15" s="412">
        <v>2632</v>
      </c>
      <c r="T15" s="615">
        <v>25.3</v>
      </c>
      <c r="U15" s="412"/>
      <c r="V15" s="412">
        <v>3126</v>
      </c>
      <c r="W15" s="616">
        <v>37.479999999999997</v>
      </c>
      <c r="X15" s="616" t="s">
        <v>303</v>
      </c>
      <c r="Y15" s="615">
        <v>86.5</v>
      </c>
      <c r="Z15" s="412"/>
      <c r="AA15" s="412">
        <v>35</v>
      </c>
      <c r="AB15" s="616">
        <v>30.09</v>
      </c>
      <c r="AC15" s="616" t="s">
        <v>312</v>
      </c>
      <c r="AD15" s="485">
        <v>867</v>
      </c>
      <c r="AE15" s="614">
        <v>4</v>
      </c>
      <c r="AF15" s="669"/>
      <c r="AG15" s="485">
        <v>271</v>
      </c>
      <c r="AH15" s="652">
        <v>31.02</v>
      </c>
      <c r="AI15" s="616" t="s">
        <v>312</v>
      </c>
      <c r="AJ15" s="485">
        <v>1116</v>
      </c>
      <c r="AK15" s="614">
        <v>25.9</v>
      </c>
      <c r="AL15" s="485"/>
      <c r="AM15" s="485">
        <v>0</v>
      </c>
    </row>
    <row r="16" spans="1:39" s="2" customFormat="1" ht="10.15" x14ac:dyDescent="0.3">
      <c r="A16" s="628" t="s">
        <v>295</v>
      </c>
      <c r="B16" s="485">
        <v>53</v>
      </c>
      <c r="C16" s="412"/>
      <c r="D16" s="412">
        <v>2243</v>
      </c>
      <c r="E16" s="616">
        <v>27.2</v>
      </c>
      <c r="F16" s="615">
        <v>70.8</v>
      </c>
      <c r="G16" s="412"/>
      <c r="H16" s="412">
        <v>1297</v>
      </c>
      <c r="I16" s="616">
        <v>22.91</v>
      </c>
      <c r="J16" s="616" t="s">
        <v>949</v>
      </c>
      <c r="K16" s="615">
        <v>42.6</v>
      </c>
      <c r="L16" s="412"/>
      <c r="M16" s="412">
        <v>548</v>
      </c>
      <c r="N16" s="616">
        <v>20.55</v>
      </c>
      <c r="O16" s="616" t="s">
        <v>54</v>
      </c>
      <c r="P16" s="615">
        <v>4</v>
      </c>
      <c r="Q16" s="615">
        <v>6.4</v>
      </c>
      <c r="R16" s="412"/>
      <c r="S16" s="412">
        <v>548</v>
      </c>
      <c r="T16" s="615">
        <v>6.2</v>
      </c>
      <c r="U16" s="412"/>
      <c r="V16" s="412">
        <v>1661</v>
      </c>
      <c r="W16" s="616">
        <v>22.79</v>
      </c>
      <c r="X16" s="616" t="s">
        <v>949</v>
      </c>
      <c r="Y16" s="615">
        <v>33.4</v>
      </c>
      <c r="Z16" s="412"/>
      <c r="AA16" s="412">
        <v>855</v>
      </c>
      <c r="AB16" s="616">
        <v>31.11</v>
      </c>
      <c r="AC16" s="616" t="s">
        <v>312</v>
      </c>
      <c r="AD16" s="485">
        <v>1305</v>
      </c>
      <c r="AE16" s="614">
        <v>65.5</v>
      </c>
      <c r="AF16" s="669"/>
      <c r="AG16" s="485">
        <v>679</v>
      </c>
      <c r="AH16" s="652">
        <v>30.51</v>
      </c>
      <c r="AI16" s="616" t="s">
        <v>312</v>
      </c>
      <c r="AJ16" s="485">
        <v>1127</v>
      </c>
      <c r="AK16" s="614">
        <v>61.9</v>
      </c>
      <c r="AL16" s="485"/>
      <c r="AM16" s="485">
        <v>64</v>
      </c>
    </row>
    <row r="17" spans="1:39" s="2" customFormat="1" ht="10.15" x14ac:dyDescent="0.3">
      <c r="A17" s="628" t="s">
        <v>11</v>
      </c>
      <c r="B17" s="485">
        <v>29</v>
      </c>
      <c r="C17" s="412"/>
      <c r="D17" s="412">
        <v>605</v>
      </c>
      <c r="E17" s="616">
        <v>27.17</v>
      </c>
      <c r="F17" s="615">
        <v>78.2</v>
      </c>
      <c r="G17" s="412"/>
      <c r="H17" s="412">
        <v>354</v>
      </c>
      <c r="I17" s="616">
        <v>25.39</v>
      </c>
      <c r="J17" s="616" t="s">
        <v>306</v>
      </c>
      <c r="K17" s="615">
        <v>37</v>
      </c>
      <c r="L17" s="412"/>
      <c r="M17" s="412">
        <v>114</v>
      </c>
      <c r="N17" s="616">
        <v>21.9</v>
      </c>
      <c r="O17" s="616" t="s">
        <v>949</v>
      </c>
      <c r="P17" s="615">
        <v>3.5</v>
      </c>
      <c r="Q17" s="615">
        <v>4.4000000000000004</v>
      </c>
      <c r="R17" s="412"/>
      <c r="S17" s="412">
        <v>114</v>
      </c>
      <c r="T17" s="615">
        <v>3.5</v>
      </c>
      <c r="U17" s="412"/>
      <c r="V17" s="412">
        <v>419</v>
      </c>
      <c r="W17" s="616">
        <v>25.39</v>
      </c>
      <c r="X17" s="616" t="s">
        <v>306</v>
      </c>
      <c r="Y17" s="615">
        <v>35.6</v>
      </c>
      <c r="Z17" s="412"/>
      <c r="AA17" s="412">
        <v>160</v>
      </c>
      <c r="AB17" s="616">
        <v>30.33</v>
      </c>
      <c r="AC17" s="616" t="s">
        <v>312</v>
      </c>
      <c r="AD17" s="485">
        <v>349</v>
      </c>
      <c r="AE17" s="614">
        <v>45.8</v>
      </c>
      <c r="AF17" s="669"/>
      <c r="AG17" s="485">
        <v>294</v>
      </c>
      <c r="AH17" s="652">
        <v>27.55</v>
      </c>
      <c r="AI17" s="616" t="s">
        <v>304</v>
      </c>
      <c r="AJ17" s="485">
        <v>477</v>
      </c>
      <c r="AK17" s="614">
        <v>61.6</v>
      </c>
      <c r="AL17" s="485"/>
      <c r="AM17" s="412">
        <v>16</v>
      </c>
    </row>
    <row r="18" spans="1:39" s="2" customFormat="1" ht="10.15" x14ac:dyDescent="0.3">
      <c r="B18" s="485"/>
      <c r="C18" s="412"/>
      <c r="D18" s="412"/>
      <c r="E18" s="616"/>
      <c r="F18" s="615"/>
      <c r="G18" s="412"/>
      <c r="H18" s="412"/>
      <c r="I18" s="616"/>
      <c r="J18" s="616"/>
      <c r="K18" s="615"/>
      <c r="L18" s="412"/>
      <c r="M18" s="412"/>
      <c r="N18" s="616"/>
      <c r="O18" s="616"/>
      <c r="P18" s="615"/>
      <c r="Q18" s="615"/>
      <c r="R18" s="412"/>
      <c r="S18" s="412"/>
      <c r="T18" s="615"/>
      <c r="U18" s="412"/>
      <c r="V18" s="412"/>
      <c r="W18" s="616"/>
      <c r="X18" s="616"/>
      <c r="Y18" s="615"/>
      <c r="Z18" s="412"/>
      <c r="AA18" s="412"/>
      <c r="AB18" s="616"/>
      <c r="AC18" s="616"/>
      <c r="AD18" s="485"/>
      <c r="AE18" s="614"/>
      <c r="AF18" s="668"/>
      <c r="AG18" s="485"/>
      <c r="AH18" s="652"/>
      <c r="AI18" s="616"/>
      <c r="AJ18" s="485"/>
      <c r="AK18" s="614"/>
      <c r="AL18" s="485"/>
      <c r="AM18" s="485"/>
    </row>
    <row r="19" spans="1:39" s="630" customFormat="1" ht="10.15" x14ac:dyDescent="0.3">
      <c r="A19" s="630" t="s">
        <v>12</v>
      </c>
      <c r="B19" s="639">
        <v>625</v>
      </c>
      <c r="C19" s="629"/>
      <c r="D19" s="629">
        <v>39183</v>
      </c>
      <c r="E19" s="640">
        <v>41.27</v>
      </c>
      <c r="F19" s="641">
        <v>92.9</v>
      </c>
      <c r="G19" s="629"/>
      <c r="H19" s="629">
        <v>36670</v>
      </c>
      <c r="I19" s="640">
        <v>40.92</v>
      </c>
      <c r="J19" s="640" t="s">
        <v>52</v>
      </c>
      <c r="K19" s="641">
        <v>89.4</v>
      </c>
      <c r="L19" s="629"/>
      <c r="M19" s="629">
        <v>28708</v>
      </c>
      <c r="N19" s="640">
        <v>40.85</v>
      </c>
      <c r="O19" s="640" t="s">
        <v>52</v>
      </c>
      <c r="P19" s="641">
        <v>26.7</v>
      </c>
      <c r="Q19" s="641">
        <v>39.6</v>
      </c>
      <c r="R19" s="629"/>
      <c r="S19" s="629">
        <v>28708</v>
      </c>
      <c r="T19" s="641">
        <v>32.4</v>
      </c>
      <c r="U19" s="629"/>
      <c r="V19" s="629">
        <v>39008</v>
      </c>
      <c r="W19" s="640">
        <v>41.4</v>
      </c>
      <c r="X19" s="640" t="s">
        <v>52</v>
      </c>
      <c r="Y19" s="641">
        <v>92.3</v>
      </c>
      <c r="Z19" s="629"/>
      <c r="AA19" s="629">
        <v>45</v>
      </c>
      <c r="AB19" s="640">
        <v>29.53</v>
      </c>
      <c r="AC19" s="640" t="s">
        <v>304</v>
      </c>
      <c r="AD19" s="639">
        <v>1119</v>
      </c>
      <c r="AE19" s="642">
        <v>4</v>
      </c>
      <c r="AF19" s="667"/>
      <c r="AG19" s="639">
        <v>1009</v>
      </c>
      <c r="AH19" s="651">
        <v>30.55</v>
      </c>
      <c r="AI19" s="640" t="s">
        <v>312</v>
      </c>
      <c r="AJ19" s="639">
        <v>2012</v>
      </c>
      <c r="AK19" s="642">
        <v>50.1</v>
      </c>
      <c r="AL19" s="639"/>
      <c r="AM19" s="639">
        <v>0</v>
      </c>
    </row>
    <row r="20" spans="1:39" s="2" customFormat="1" ht="10.15" x14ac:dyDescent="0.3">
      <c r="A20" s="2" t="s">
        <v>8</v>
      </c>
      <c r="B20" s="485"/>
      <c r="C20" s="412"/>
      <c r="D20" s="412"/>
      <c r="E20" s="616"/>
      <c r="F20" s="615"/>
      <c r="G20" s="412"/>
      <c r="H20" s="412"/>
      <c r="I20" s="616"/>
      <c r="J20" s="616"/>
      <c r="K20" s="615"/>
      <c r="L20" s="412"/>
      <c r="M20" s="412"/>
      <c r="N20" s="616"/>
      <c r="O20" s="616"/>
      <c r="P20" s="615"/>
      <c r="Q20" s="615"/>
      <c r="R20" s="412"/>
      <c r="S20" s="412"/>
      <c r="T20" s="615"/>
      <c r="U20" s="412"/>
      <c r="V20" s="412"/>
      <c r="W20" s="616"/>
      <c r="X20" s="616"/>
      <c r="Y20" s="615"/>
      <c r="Z20" s="412"/>
      <c r="AA20" s="412"/>
      <c r="AB20" s="616"/>
      <c r="AC20" s="616"/>
      <c r="AD20" s="485"/>
      <c r="AE20" s="614"/>
      <c r="AF20" s="668"/>
      <c r="AG20" s="485"/>
      <c r="AH20" s="652"/>
      <c r="AI20" s="616"/>
      <c r="AJ20" s="485"/>
      <c r="AK20" s="614"/>
      <c r="AL20" s="485"/>
      <c r="AM20" s="485"/>
    </row>
    <row r="21" spans="1:39" s="2" customFormat="1" ht="10.15" x14ac:dyDescent="0.3">
      <c r="A21" s="628" t="s">
        <v>13</v>
      </c>
      <c r="B21" s="485">
        <v>602</v>
      </c>
      <c r="C21" s="412"/>
      <c r="D21" s="412">
        <v>39106</v>
      </c>
      <c r="E21" s="616">
        <v>41.29</v>
      </c>
      <c r="F21" s="615">
        <v>93</v>
      </c>
      <c r="G21" s="412"/>
      <c r="H21" s="412">
        <v>36602</v>
      </c>
      <c r="I21" s="616">
        <v>40.94</v>
      </c>
      <c r="J21" s="616" t="s">
        <v>52</v>
      </c>
      <c r="K21" s="615">
        <v>89.5</v>
      </c>
      <c r="L21" s="412"/>
      <c r="M21" s="412">
        <v>28671</v>
      </c>
      <c r="N21" s="616">
        <v>40.880000000000003</v>
      </c>
      <c r="O21" s="616" t="s">
        <v>52</v>
      </c>
      <c r="P21" s="615">
        <v>26.7</v>
      </c>
      <c r="Q21" s="615">
        <v>39.700000000000003</v>
      </c>
      <c r="R21" s="412"/>
      <c r="S21" s="412">
        <v>28671</v>
      </c>
      <c r="T21" s="615">
        <v>32.4</v>
      </c>
      <c r="U21" s="412"/>
      <c r="V21" s="412">
        <v>38937</v>
      </c>
      <c r="W21" s="616">
        <v>41.41</v>
      </c>
      <c r="X21" s="616" t="s">
        <v>52</v>
      </c>
      <c r="Y21" s="615">
        <v>92.4</v>
      </c>
      <c r="Z21" s="412"/>
      <c r="AA21" s="412">
        <v>44</v>
      </c>
      <c r="AB21" s="616">
        <v>30.24</v>
      </c>
      <c r="AC21" s="616" t="s">
        <v>312</v>
      </c>
      <c r="AD21" s="485">
        <v>1094</v>
      </c>
      <c r="AE21" s="614">
        <v>4</v>
      </c>
      <c r="AF21" s="669"/>
      <c r="AG21" s="485">
        <v>1001</v>
      </c>
      <c r="AH21" s="652">
        <v>30.54</v>
      </c>
      <c r="AI21" s="616" t="s">
        <v>312</v>
      </c>
      <c r="AJ21" s="485">
        <v>1983</v>
      </c>
      <c r="AK21" s="614">
        <v>50.5</v>
      </c>
      <c r="AL21" s="485"/>
      <c r="AM21" s="485">
        <v>0</v>
      </c>
    </row>
    <row r="22" spans="1:39" s="2" customFormat="1" ht="11.65" x14ac:dyDescent="0.3">
      <c r="A22" s="628" t="s">
        <v>691</v>
      </c>
      <c r="B22" s="485">
        <v>23</v>
      </c>
      <c r="C22" s="412"/>
      <c r="D22" s="412">
        <v>77</v>
      </c>
      <c r="E22" s="616">
        <v>24.81</v>
      </c>
      <c r="F22" s="615">
        <v>31.2</v>
      </c>
      <c r="G22" s="412"/>
      <c r="H22" s="412">
        <v>68</v>
      </c>
      <c r="I22" s="616">
        <v>25.14</v>
      </c>
      <c r="J22" s="616" t="s">
        <v>306</v>
      </c>
      <c r="K22" s="615">
        <v>33.799999999999997</v>
      </c>
      <c r="L22" s="412"/>
      <c r="M22" s="412">
        <v>37</v>
      </c>
      <c r="N22" s="616">
        <v>19.100000000000001</v>
      </c>
      <c r="O22" s="616" t="s">
        <v>54</v>
      </c>
      <c r="P22" s="615">
        <v>5.4</v>
      </c>
      <c r="Q22" s="615">
        <v>5.4</v>
      </c>
      <c r="R22" s="412"/>
      <c r="S22" s="412">
        <v>37</v>
      </c>
      <c r="T22" s="615">
        <v>5.4</v>
      </c>
      <c r="U22" s="412"/>
      <c r="V22" s="412">
        <v>71</v>
      </c>
      <c r="W22" s="616">
        <v>24.72</v>
      </c>
      <c r="X22" s="616" t="s">
        <v>949</v>
      </c>
      <c r="Y22" s="615">
        <v>32.4</v>
      </c>
      <c r="Z22" s="412"/>
      <c r="AA22" s="412">
        <v>1</v>
      </c>
      <c r="AB22" s="616">
        <v>0</v>
      </c>
      <c r="AC22" s="616" t="s">
        <v>719</v>
      </c>
      <c r="AD22" s="485">
        <v>25</v>
      </c>
      <c r="AE22" s="614">
        <v>4</v>
      </c>
      <c r="AF22" s="669"/>
      <c r="AG22" s="485">
        <v>8</v>
      </c>
      <c r="AH22" s="616">
        <v>33.04</v>
      </c>
      <c r="AI22" s="616" t="s">
        <v>312</v>
      </c>
      <c r="AJ22" s="485">
        <v>29</v>
      </c>
      <c r="AK22" s="614">
        <v>27.6</v>
      </c>
      <c r="AL22" s="485"/>
      <c r="AM22" s="485">
        <v>0</v>
      </c>
    </row>
    <row r="23" spans="1:39" s="2" customFormat="1" ht="10.15" x14ac:dyDescent="0.3">
      <c r="B23" s="485"/>
      <c r="C23" s="412"/>
      <c r="D23" s="412"/>
      <c r="E23" s="616"/>
      <c r="F23" s="615"/>
      <c r="G23" s="412"/>
      <c r="H23" s="412"/>
      <c r="I23" s="616"/>
      <c r="J23" s="616"/>
      <c r="K23" s="615"/>
      <c r="L23" s="412"/>
      <c r="M23" s="412"/>
      <c r="N23" s="616"/>
      <c r="O23" s="616"/>
      <c r="P23" s="615"/>
      <c r="Q23" s="615"/>
      <c r="R23" s="412"/>
      <c r="S23" s="412"/>
      <c r="T23" s="615"/>
      <c r="U23" s="412"/>
      <c r="V23" s="412"/>
      <c r="W23" s="616"/>
      <c r="X23" s="616"/>
      <c r="Y23" s="615"/>
      <c r="Z23" s="412"/>
      <c r="AA23" s="412"/>
      <c r="AB23" s="616"/>
      <c r="AC23" s="616"/>
      <c r="AD23" s="485"/>
      <c r="AE23" s="614"/>
      <c r="AF23" s="668"/>
      <c r="AG23" s="485"/>
      <c r="AH23" s="652"/>
      <c r="AI23" s="616"/>
      <c r="AJ23" s="485"/>
      <c r="AK23" s="614"/>
      <c r="AL23" s="485"/>
      <c r="AM23" s="485"/>
    </row>
    <row r="24" spans="1:39" s="2" customFormat="1" ht="11.65" x14ac:dyDescent="0.3">
      <c r="A24" s="630" t="s">
        <v>695</v>
      </c>
      <c r="B24" s="485">
        <v>2812</v>
      </c>
      <c r="C24" s="412"/>
      <c r="D24" s="412">
        <v>250256</v>
      </c>
      <c r="E24" s="616">
        <v>34.090000000000003</v>
      </c>
      <c r="F24" s="615">
        <v>85.9</v>
      </c>
      <c r="G24" s="412" t="s">
        <v>705</v>
      </c>
      <c r="H24" s="412">
        <v>228647</v>
      </c>
      <c r="I24" s="616">
        <v>34.28</v>
      </c>
      <c r="J24" s="615" t="s">
        <v>300</v>
      </c>
      <c r="K24" s="615">
        <v>80.7</v>
      </c>
      <c r="L24" s="412" t="s">
        <v>705</v>
      </c>
      <c r="M24" s="412">
        <v>174450</v>
      </c>
      <c r="N24" s="616">
        <v>34.270000000000003</v>
      </c>
      <c r="O24" s="615" t="s">
        <v>300</v>
      </c>
      <c r="P24" s="615">
        <v>13.7</v>
      </c>
      <c r="Q24" s="615">
        <v>22.2</v>
      </c>
      <c r="R24" s="412" t="s">
        <v>705</v>
      </c>
      <c r="S24" s="412">
        <v>174442</v>
      </c>
      <c r="T24" s="615">
        <v>17.7</v>
      </c>
      <c r="U24" s="412" t="s">
        <v>705</v>
      </c>
      <c r="V24" s="412">
        <v>234874</v>
      </c>
      <c r="W24" s="616">
        <v>34.64</v>
      </c>
      <c r="X24" s="615" t="s">
        <v>300</v>
      </c>
      <c r="Y24" s="615">
        <v>80.599999999999994</v>
      </c>
      <c r="Z24" s="412" t="s">
        <v>705</v>
      </c>
      <c r="AA24" s="412">
        <v>7077</v>
      </c>
      <c r="AB24" s="616">
        <v>32.1</v>
      </c>
      <c r="AC24" s="412" t="s">
        <v>312</v>
      </c>
      <c r="AD24" s="485">
        <v>24866</v>
      </c>
      <c r="AE24" s="614">
        <v>28.5</v>
      </c>
      <c r="AF24" s="485" t="s">
        <v>705</v>
      </c>
      <c r="AG24" s="485">
        <v>43633</v>
      </c>
      <c r="AH24" s="652">
        <v>29.24</v>
      </c>
      <c r="AI24" s="412" t="s">
        <v>304</v>
      </c>
      <c r="AJ24" s="485">
        <v>58963</v>
      </c>
      <c r="AK24" s="614">
        <v>74.5</v>
      </c>
      <c r="AL24" s="485" t="s">
        <v>705</v>
      </c>
      <c r="AM24" s="485">
        <v>149</v>
      </c>
    </row>
    <row r="25" spans="1:39" s="2" customFormat="1" ht="10.15" x14ac:dyDescent="0.3">
      <c r="B25" s="485"/>
      <c r="C25" s="412"/>
      <c r="D25" s="412"/>
      <c r="E25" s="616"/>
      <c r="F25" s="615"/>
      <c r="G25" s="412"/>
      <c r="H25" s="412"/>
      <c r="I25" s="616"/>
      <c r="J25" s="616"/>
      <c r="K25" s="615"/>
      <c r="L25" s="412"/>
      <c r="M25" s="412"/>
      <c r="N25" s="616"/>
      <c r="O25" s="616"/>
      <c r="P25" s="615"/>
      <c r="Q25" s="615"/>
      <c r="R25" s="412"/>
      <c r="S25" s="412"/>
      <c r="T25" s="615"/>
      <c r="U25" s="412"/>
      <c r="V25" s="412"/>
      <c r="W25" s="616"/>
      <c r="X25" s="616"/>
      <c r="Y25" s="615"/>
      <c r="Z25" s="412"/>
      <c r="AA25" s="412"/>
      <c r="AB25" s="616"/>
      <c r="AC25" s="616"/>
      <c r="AD25" s="485"/>
      <c r="AE25" s="614"/>
      <c r="AF25" s="668"/>
      <c r="AG25" s="485"/>
      <c r="AH25" s="652"/>
      <c r="AI25" s="616"/>
      <c r="AJ25" s="485"/>
      <c r="AK25" s="614"/>
      <c r="AL25" s="485"/>
      <c r="AM25" s="485"/>
    </row>
    <row r="26" spans="1:39" s="630" customFormat="1" ht="10.15" x14ac:dyDescent="0.3">
      <c r="A26" s="630" t="s">
        <v>14</v>
      </c>
      <c r="B26" s="639">
        <v>330</v>
      </c>
      <c r="C26" s="629"/>
      <c r="D26" s="629">
        <v>94686</v>
      </c>
      <c r="E26" s="640">
        <v>30.28</v>
      </c>
      <c r="F26" s="641">
        <v>70.2</v>
      </c>
      <c r="G26" s="629"/>
      <c r="H26" s="629">
        <v>66025</v>
      </c>
      <c r="I26" s="640">
        <v>31.58</v>
      </c>
      <c r="J26" s="640" t="s">
        <v>53</v>
      </c>
      <c r="K26" s="641">
        <v>74.5</v>
      </c>
      <c r="L26" s="629"/>
      <c r="M26" s="629">
        <v>51013</v>
      </c>
      <c r="N26" s="640">
        <v>30.12</v>
      </c>
      <c r="O26" s="640" t="s">
        <v>53</v>
      </c>
      <c r="P26" s="641">
        <v>7.8</v>
      </c>
      <c r="Q26" s="641">
        <v>14.3</v>
      </c>
      <c r="R26" s="629"/>
      <c r="S26" s="629">
        <v>51002</v>
      </c>
      <c r="T26" s="641">
        <v>9.5</v>
      </c>
      <c r="U26" s="629"/>
      <c r="V26" s="629">
        <v>67355</v>
      </c>
      <c r="W26" s="640">
        <v>31.7</v>
      </c>
      <c r="X26" s="640" t="s">
        <v>300</v>
      </c>
      <c r="Y26" s="641">
        <v>73.3</v>
      </c>
      <c r="Z26" s="629"/>
      <c r="AA26" s="629">
        <v>12667</v>
      </c>
      <c r="AB26" s="640">
        <v>26.75</v>
      </c>
      <c r="AC26" s="640" t="s">
        <v>304</v>
      </c>
      <c r="AD26" s="639">
        <v>115536</v>
      </c>
      <c r="AE26" s="642">
        <v>11</v>
      </c>
      <c r="AF26" s="667"/>
      <c r="AG26" s="639">
        <v>22190</v>
      </c>
      <c r="AH26" s="651">
        <v>26.77</v>
      </c>
      <c r="AI26" s="640" t="s">
        <v>304</v>
      </c>
      <c r="AJ26" s="639">
        <v>123429</v>
      </c>
      <c r="AK26" s="642">
        <v>18.3</v>
      </c>
      <c r="AL26" s="639"/>
      <c r="AM26" s="639">
        <v>23</v>
      </c>
    </row>
    <row r="27" spans="1:39" s="2" customFormat="1" ht="10.15" x14ac:dyDescent="0.3">
      <c r="A27" s="2" t="s">
        <v>8</v>
      </c>
      <c r="B27" s="485"/>
      <c r="C27" s="412"/>
      <c r="D27" s="412"/>
      <c r="E27" s="616"/>
      <c r="F27" s="615"/>
      <c r="G27" s="412"/>
      <c r="H27" s="412"/>
      <c r="I27" s="616"/>
      <c r="J27" s="616"/>
      <c r="K27" s="615"/>
      <c r="L27" s="412"/>
      <c r="M27" s="412"/>
      <c r="N27" s="616"/>
      <c r="O27" s="616"/>
      <c r="P27" s="615"/>
      <c r="Q27" s="615"/>
      <c r="R27" s="412"/>
      <c r="S27" s="412"/>
      <c r="T27" s="615"/>
      <c r="U27" s="412"/>
      <c r="V27" s="412"/>
      <c r="W27" s="616"/>
      <c r="X27" s="616"/>
      <c r="Y27" s="615"/>
      <c r="Z27" s="412"/>
      <c r="AA27" s="412"/>
      <c r="AB27" s="616"/>
      <c r="AC27" s="616"/>
      <c r="AD27" s="485"/>
      <c r="AE27" s="614"/>
      <c r="AF27" s="668"/>
      <c r="AG27" s="485"/>
      <c r="AH27" s="652"/>
      <c r="AI27" s="616"/>
      <c r="AJ27" s="485"/>
      <c r="AK27" s="614"/>
      <c r="AL27" s="485"/>
      <c r="AM27" s="485"/>
    </row>
    <row r="28" spans="1:39" s="2" customFormat="1" ht="10.15" x14ac:dyDescent="0.3">
      <c r="A28" s="628" t="s">
        <v>15</v>
      </c>
      <c r="B28" s="485">
        <v>74</v>
      </c>
      <c r="C28" s="412"/>
      <c r="D28" s="412">
        <v>44163</v>
      </c>
      <c r="E28" s="616">
        <v>33.35</v>
      </c>
      <c r="F28" s="615">
        <v>81</v>
      </c>
      <c r="G28" s="412"/>
      <c r="H28" s="412">
        <v>40882</v>
      </c>
      <c r="I28" s="616">
        <v>33.57</v>
      </c>
      <c r="J28" s="616" t="s">
        <v>300</v>
      </c>
      <c r="K28" s="615">
        <v>79.7</v>
      </c>
      <c r="L28" s="412"/>
      <c r="M28" s="412">
        <v>34291</v>
      </c>
      <c r="N28" s="616">
        <v>31.03</v>
      </c>
      <c r="O28" s="616" t="s">
        <v>53</v>
      </c>
      <c r="P28" s="615">
        <v>9.1999999999999993</v>
      </c>
      <c r="Q28" s="615">
        <v>16.399999999999999</v>
      </c>
      <c r="R28" s="412"/>
      <c r="S28" s="412">
        <v>34289</v>
      </c>
      <c r="T28" s="615">
        <v>11.3</v>
      </c>
      <c r="U28" s="412"/>
      <c r="V28" s="412">
        <v>41279</v>
      </c>
      <c r="W28" s="616">
        <v>33.700000000000003</v>
      </c>
      <c r="X28" s="616" t="s">
        <v>300</v>
      </c>
      <c r="Y28" s="615">
        <v>79.099999999999994</v>
      </c>
      <c r="Z28" s="412"/>
      <c r="AA28" s="412">
        <v>667</v>
      </c>
      <c r="AB28" s="616">
        <v>34.56</v>
      </c>
      <c r="AC28" s="616" t="s">
        <v>309</v>
      </c>
      <c r="AD28" s="485">
        <v>17766</v>
      </c>
      <c r="AE28" s="614">
        <v>3.8</v>
      </c>
      <c r="AF28" s="669"/>
      <c r="AG28" s="485">
        <v>6611</v>
      </c>
      <c r="AH28" s="652">
        <v>29.14</v>
      </c>
      <c r="AI28" s="616" t="s">
        <v>304</v>
      </c>
      <c r="AJ28" s="485">
        <v>22396</v>
      </c>
      <c r="AK28" s="614">
        <v>29.8</v>
      </c>
      <c r="AL28" s="485"/>
      <c r="AM28" s="485">
        <v>2</v>
      </c>
    </row>
    <row r="29" spans="1:39" s="2" customFormat="1" ht="11.65" x14ac:dyDescent="0.3">
      <c r="A29" s="628" t="s">
        <v>692</v>
      </c>
      <c r="B29" s="485">
        <v>256</v>
      </c>
      <c r="C29" s="412"/>
      <c r="D29" s="412">
        <v>50523</v>
      </c>
      <c r="E29" s="616">
        <v>27.24</v>
      </c>
      <c r="F29" s="615">
        <v>60.8</v>
      </c>
      <c r="G29" s="412"/>
      <c r="H29" s="412">
        <v>25143</v>
      </c>
      <c r="I29" s="616">
        <v>28.12</v>
      </c>
      <c r="J29" s="616" t="s">
        <v>306</v>
      </c>
      <c r="K29" s="615">
        <v>66</v>
      </c>
      <c r="L29" s="412"/>
      <c r="M29" s="412">
        <v>16722</v>
      </c>
      <c r="N29" s="616">
        <v>28.27</v>
      </c>
      <c r="O29" s="616" t="s">
        <v>306</v>
      </c>
      <c r="P29" s="615">
        <v>5</v>
      </c>
      <c r="Q29" s="615">
        <v>9.8000000000000007</v>
      </c>
      <c r="R29" s="412"/>
      <c r="S29" s="412">
        <v>16713</v>
      </c>
      <c r="T29" s="615">
        <v>5.8</v>
      </c>
      <c r="U29" s="412"/>
      <c r="V29" s="412">
        <v>26076</v>
      </c>
      <c r="W29" s="616">
        <v>28.23</v>
      </c>
      <c r="X29" s="616" t="s">
        <v>306</v>
      </c>
      <c r="Y29" s="615">
        <v>64</v>
      </c>
      <c r="Z29" s="412"/>
      <c r="AA29" s="412">
        <v>12000</v>
      </c>
      <c r="AB29" s="616">
        <v>26.32</v>
      </c>
      <c r="AC29" s="616" t="s">
        <v>682</v>
      </c>
      <c r="AD29" s="485">
        <v>97770</v>
      </c>
      <c r="AE29" s="614">
        <v>12.3</v>
      </c>
      <c r="AF29" s="669"/>
      <c r="AG29" s="485">
        <v>15579</v>
      </c>
      <c r="AH29" s="652">
        <v>26.09</v>
      </c>
      <c r="AI29" s="616" t="s">
        <v>682</v>
      </c>
      <c r="AJ29" s="485">
        <v>101033</v>
      </c>
      <c r="AK29" s="614">
        <v>15.8</v>
      </c>
      <c r="AL29" s="485"/>
      <c r="AM29" s="485">
        <v>21</v>
      </c>
    </row>
    <row r="30" spans="1:39" s="2" customFormat="1" ht="10.15" x14ac:dyDescent="0.3">
      <c r="B30" s="485"/>
      <c r="C30" s="412"/>
      <c r="D30" s="412"/>
      <c r="E30" s="616"/>
      <c r="F30" s="615"/>
      <c r="G30" s="412"/>
      <c r="H30" s="412"/>
      <c r="I30" s="616"/>
      <c r="J30" s="615"/>
      <c r="K30" s="615"/>
      <c r="L30" s="412"/>
      <c r="M30" s="412"/>
      <c r="N30" s="616"/>
      <c r="O30" s="615"/>
      <c r="P30" s="615"/>
      <c r="Q30" s="615"/>
      <c r="R30" s="412"/>
      <c r="S30" s="412"/>
      <c r="T30" s="615"/>
      <c r="U30" s="412"/>
      <c r="V30" s="412"/>
      <c r="W30" s="616"/>
      <c r="X30" s="615"/>
      <c r="Y30" s="615"/>
      <c r="Z30" s="412"/>
      <c r="AA30" s="412"/>
      <c r="AB30" s="616"/>
      <c r="AC30" s="412"/>
      <c r="AD30" s="485"/>
      <c r="AE30" s="614"/>
      <c r="AF30" s="668"/>
      <c r="AG30" s="485"/>
      <c r="AH30" s="652"/>
      <c r="AI30" s="412"/>
      <c r="AJ30" s="485"/>
      <c r="AK30" s="614"/>
      <c r="AL30" s="485"/>
      <c r="AM30" s="485"/>
    </row>
    <row r="31" spans="1:39" s="630" customFormat="1" ht="11.65" x14ac:dyDescent="0.3">
      <c r="A31" s="630" t="s">
        <v>693</v>
      </c>
      <c r="B31" s="639">
        <v>2499</v>
      </c>
      <c r="C31" s="629"/>
      <c r="D31" s="629">
        <v>297411</v>
      </c>
      <c r="E31" s="640">
        <v>32.020000000000003</v>
      </c>
      <c r="F31" s="641">
        <v>82.4</v>
      </c>
      <c r="G31" s="629"/>
      <c r="H31" s="629">
        <v>253225</v>
      </c>
      <c r="I31" s="640">
        <v>32.64</v>
      </c>
      <c r="J31" s="640" t="s">
        <v>300</v>
      </c>
      <c r="K31" s="641">
        <v>79.2</v>
      </c>
      <c r="L31" s="629"/>
      <c r="M31" s="629">
        <v>197240</v>
      </c>
      <c r="N31" s="640">
        <v>32.17</v>
      </c>
      <c r="O31" s="640" t="s">
        <v>300</v>
      </c>
      <c r="P31" s="641">
        <v>10.199999999999999</v>
      </c>
      <c r="Q31" s="641">
        <v>17.5</v>
      </c>
      <c r="R31" s="629"/>
      <c r="S31" s="629">
        <v>197223</v>
      </c>
      <c r="T31" s="641">
        <v>13.4</v>
      </c>
      <c r="U31" s="629"/>
      <c r="V31" s="629">
        <v>258039</v>
      </c>
      <c r="W31" s="640">
        <v>32.79</v>
      </c>
      <c r="X31" s="640" t="s">
        <v>300</v>
      </c>
      <c r="Y31" s="641">
        <v>78.5</v>
      </c>
      <c r="Z31" s="629"/>
      <c r="AA31" s="629">
        <v>19420</v>
      </c>
      <c r="AB31" s="640">
        <v>28.43</v>
      </c>
      <c r="AC31" s="640" t="s">
        <v>304</v>
      </c>
      <c r="AD31" s="639">
        <v>135670</v>
      </c>
      <c r="AE31" s="642">
        <v>14.3</v>
      </c>
      <c r="AF31" s="667"/>
      <c r="AG31" s="639">
        <v>63803</v>
      </c>
      <c r="AH31" s="651">
        <v>28.35</v>
      </c>
      <c r="AI31" s="640" t="s">
        <v>304</v>
      </c>
      <c r="AJ31" s="639">
        <v>175574</v>
      </c>
      <c r="AK31" s="642">
        <v>36.799999999999997</v>
      </c>
      <c r="AL31" s="639"/>
      <c r="AM31" s="639">
        <v>178</v>
      </c>
    </row>
    <row r="32" spans="1:39" s="2" customFormat="1" ht="10.15" x14ac:dyDescent="0.3">
      <c r="B32" s="485"/>
      <c r="C32" s="412"/>
      <c r="D32" s="629"/>
      <c r="E32" s="640"/>
      <c r="F32" s="641"/>
      <c r="G32" s="629"/>
      <c r="H32" s="629"/>
      <c r="I32" s="640"/>
      <c r="J32" s="640"/>
      <c r="K32" s="641"/>
      <c r="L32" s="629"/>
      <c r="M32" s="629"/>
      <c r="N32" s="640"/>
      <c r="O32" s="640"/>
      <c r="P32" s="641"/>
      <c r="Q32" s="641"/>
      <c r="R32" s="629"/>
      <c r="S32" s="629"/>
      <c r="T32" s="641"/>
      <c r="U32" s="629"/>
      <c r="V32" s="629"/>
      <c r="W32" s="640"/>
      <c r="X32" s="640"/>
      <c r="Y32" s="641"/>
      <c r="Z32" s="629"/>
      <c r="AA32" s="629"/>
      <c r="AB32" s="640"/>
      <c r="AC32" s="640"/>
      <c r="AD32" s="639"/>
      <c r="AE32" s="642"/>
      <c r="AF32" s="668"/>
      <c r="AG32" s="639"/>
      <c r="AH32" s="651"/>
      <c r="AI32" s="640"/>
      <c r="AJ32" s="639"/>
      <c r="AK32" s="642"/>
      <c r="AL32" s="639"/>
      <c r="AM32" s="639"/>
    </row>
    <row r="33" spans="1:39" s="636" customFormat="1" ht="11.65" x14ac:dyDescent="0.3">
      <c r="A33" s="636" t="s">
        <v>694</v>
      </c>
      <c r="B33" s="639">
        <v>3142</v>
      </c>
      <c r="C33" s="629"/>
      <c r="D33" s="629">
        <v>336274</v>
      </c>
      <c r="E33" s="640">
        <v>33.21</v>
      </c>
      <c r="F33" s="641">
        <v>83.7</v>
      </c>
      <c r="G33" s="629"/>
      <c r="H33" s="629">
        <v>289623</v>
      </c>
      <c r="I33" s="640">
        <v>33.770000000000003</v>
      </c>
      <c r="J33" s="640" t="s">
        <v>300</v>
      </c>
      <c r="K33" s="641">
        <v>80.7</v>
      </c>
      <c r="L33" s="629"/>
      <c r="M33" s="629">
        <v>226301</v>
      </c>
      <c r="N33" s="640">
        <v>33.26</v>
      </c>
      <c r="O33" s="640" t="s">
        <v>300</v>
      </c>
      <c r="P33" s="641">
        <v>12.3</v>
      </c>
      <c r="Q33" s="641">
        <v>20.3</v>
      </c>
      <c r="R33" s="629"/>
      <c r="S33" s="629">
        <v>226284</v>
      </c>
      <c r="T33" s="641">
        <v>15.8</v>
      </c>
      <c r="U33" s="629"/>
      <c r="V33" s="629">
        <v>296751</v>
      </c>
      <c r="W33" s="640">
        <v>34.090000000000003</v>
      </c>
      <c r="X33" s="640" t="s">
        <v>300</v>
      </c>
      <c r="Y33" s="641">
        <v>80.400000000000006</v>
      </c>
      <c r="Z33" s="629"/>
      <c r="AA33" s="629">
        <v>19468</v>
      </c>
      <c r="AB33" s="640">
        <v>28.43</v>
      </c>
      <c r="AC33" s="640" t="s">
        <v>304</v>
      </c>
      <c r="AD33" s="639">
        <v>136800</v>
      </c>
      <c r="AE33" s="642">
        <v>14.2</v>
      </c>
      <c r="AF33" s="670"/>
      <c r="AG33" s="639">
        <v>64822</v>
      </c>
      <c r="AH33" s="651">
        <v>28.37</v>
      </c>
      <c r="AI33" s="640" t="s">
        <v>304</v>
      </c>
      <c r="AJ33" s="639">
        <v>177600</v>
      </c>
      <c r="AK33" s="642">
        <v>36.9</v>
      </c>
      <c r="AL33" s="639"/>
      <c r="AM33" s="639">
        <v>178</v>
      </c>
    </row>
    <row r="34" spans="1:39" s="2" customFormat="1" ht="10.15" x14ac:dyDescent="0.3">
      <c r="A34" s="3"/>
      <c r="B34" s="3"/>
      <c r="C34" s="3"/>
      <c r="D34" s="410" t="s">
        <v>705</v>
      </c>
      <c r="E34" s="410" t="s">
        <v>705</v>
      </c>
      <c r="F34" s="410" t="s">
        <v>705</v>
      </c>
      <c r="G34" s="410" t="s">
        <v>705</v>
      </c>
      <c r="H34" s="410" t="s">
        <v>705</v>
      </c>
      <c r="I34" s="410" t="s">
        <v>705</v>
      </c>
      <c r="J34" s="410" t="s">
        <v>705</v>
      </c>
      <c r="K34" s="410" t="s">
        <v>705</v>
      </c>
      <c r="L34" s="410" t="s">
        <v>705</v>
      </c>
      <c r="M34" s="410" t="s">
        <v>705</v>
      </c>
      <c r="N34" s="410" t="s">
        <v>705</v>
      </c>
      <c r="O34" s="410" t="s">
        <v>705</v>
      </c>
      <c r="P34" s="410" t="s">
        <v>705</v>
      </c>
      <c r="Q34" s="637" t="s">
        <v>705</v>
      </c>
      <c r="R34" s="410" t="s">
        <v>705</v>
      </c>
      <c r="S34" s="410" t="s">
        <v>705</v>
      </c>
      <c r="T34" s="410" t="s">
        <v>705</v>
      </c>
      <c r="U34" s="410" t="s">
        <v>705</v>
      </c>
      <c r="V34" s="410" t="s">
        <v>705</v>
      </c>
      <c r="W34" s="410" t="s">
        <v>705</v>
      </c>
      <c r="X34" s="410" t="s">
        <v>705</v>
      </c>
      <c r="Y34" s="410" t="s">
        <v>705</v>
      </c>
      <c r="Z34" s="410" t="s">
        <v>705</v>
      </c>
      <c r="AA34" s="410" t="s">
        <v>705</v>
      </c>
      <c r="AB34" s="410" t="s">
        <v>705</v>
      </c>
      <c r="AC34" s="410" t="s">
        <v>705</v>
      </c>
      <c r="AD34" s="410"/>
      <c r="AE34" s="410"/>
      <c r="AF34" s="410" t="s">
        <v>705</v>
      </c>
      <c r="AG34" s="410" t="s">
        <v>705</v>
      </c>
      <c r="AH34" s="410" t="s">
        <v>705</v>
      </c>
      <c r="AI34" s="410" t="s">
        <v>705</v>
      </c>
      <c r="AJ34" s="410"/>
      <c r="AK34" s="410"/>
      <c r="AL34" s="410" t="s">
        <v>705</v>
      </c>
      <c r="AM34" s="410" t="s">
        <v>705</v>
      </c>
    </row>
    <row r="35" spans="1:39" s="2" customFormat="1" ht="10.15" x14ac:dyDescent="0.3">
      <c r="AM35" s="10" t="s">
        <v>721</v>
      </c>
    </row>
    <row r="36" spans="1:39" s="2" customFormat="1" ht="10.15" x14ac:dyDescent="0.3"/>
    <row r="37" spans="1:39" s="2" customFormat="1" ht="10.15" x14ac:dyDescent="0.3">
      <c r="A37" s="2" t="s">
        <v>714</v>
      </c>
    </row>
    <row r="38" spans="1:39" s="2" customFormat="1" ht="10.15" x14ac:dyDescent="0.3">
      <c r="A38" s="2" t="s">
        <v>16</v>
      </c>
    </row>
    <row r="39" spans="1:39" s="2" customFormat="1" ht="10.15" x14ac:dyDescent="0.3">
      <c r="A39" s="2" t="s">
        <v>958</v>
      </c>
    </row>
    <row r="40" spans="1:39" s="2" customFormat="1" ht="10.15" x14ac:dyDescent="0.3">
      <c r="A40" s="2" t="s">
        <v>715</v>
      </c>
    </row>
    <row r="41" spans="1:39" s="2" customFormat="1" ht="10.15" x14ac:dyDescent="0.3">
      <c r="A41" s="2" t="s">
        <v>17</v>
      </c>
    </row>
    <row r="42" spans="1:39" s="2" customFormat="1" ht="10.15" x14ac:dyDescent="0.3">
      <c r="A42" s="2" t="s">
        <v>18</v>
      </c>
    </row>
    <row r="43" spans="1:39" s="2" customFormat="1" ht="10.15" x14ac:dyDescent="0.3">
      <c r="A43" s="2" t="s">
        <v>19</v>
      </c>
    </row>
    <row r="44" spans="1:39" s="2" customFormat="1" ht="10.15" x14ac:dyDescent="0.3">
      <c r="A44" s="2" t="s">
        <v>20</v>
      </c>
    </row>
    <row r="45" spans="1:39" s="2" customFormat="1" ht="10.15" x14ac:dyDescent="0.3">
      <c r="A45" s="2" t="s">
        <v>484</v>
      </c>
    </row>
    <row r="46" spans="1:39" s="2" customFormat="1" ht="10.15" x14ac:dyDescent="0.3">
      <c r="A46" s="2" t="s">
        <v>22</v>
      </c>
    </row>
    <row r="47" spans="1:39" s="2" customFormat="1" ht="10.15" x14ac:dyDescent="0.3">
      <c r="A47" s="2" t="s">
        <v>290</v>
      </c>
    </row>
    <row r="48" spans="1:39" s="2" customFormat="1" ht="10.15" x14ac:dyDescent="0.3">
      <c r="A48" s="2" t="s">
        <v>204</v>
      </c>
    </row>
    <row r="49" spans="1:39" s="2" customFormat="1" ht="10.15" x14ac:dyDescent="0.3">
      <c r="A49" s="2" t="s">
        <v>205</v>
      </c>
    </row>
    <row r="50" spans="1:39" s="2" customFormat="1" ht="10.15" x14ac:dyDescent="0.3">
      <c r="A50" s="2" t="s">
        <v>206</v>
      </c>
    </row>
    <row r="51" spans="1:39" s="2" customFormat="1" ht="10.15" x14ac:dyDescent="0.3">
      <c r="A51" s="2" t="s">
        <v>207</v>
      </c>
    </row>
    <row r="52" spans="1:39" s="2" customFormat="1" ht="10.15" x14ac:dyDescent="0.3">
      <c r="A52" s="2" t="s">
        <v>709</v>
      </c>
    </row>
    <row r="53" spans="1:39" s="2" customFormat="1" ht="10.15" x14ac:dyDescent="0.3">
      <c r="A53" s="2" t="s">
        <v>209</v>
      </c>
    </row>
    <row r="54" spans="1:39" s="2" customFormat="1" ht="10.15" x14ac:dyDescent="0.3">
      <c r="A54" s="2" t="s">
        <v>210</v>
      </c>
    </row>
    <row r="55" spans="1:39" s="2" customFormat="1" ht="10.15" x14ac:dyDescent="0.3">
      <c r="A55" s="2" t="s">
        <v>211</v>
      </c>
    </row>
    <row r="56" spans="1:39" s="2" customFormat="1" ht="10.15" x14ac:dyDescent="0.3">
      <c r="A56" s="2" t="s">
        <v>212</v>
      </c>
    </row>
    <row r="57" spans="1:39" s="2" customFormat="1" ht="10.15" x14ac:dyDescent="0.3">
      <c r="A57" s="2" t="s">
        <v>213</v>
      </c>
    </row>
    <row r="58" spans="1:39" s="2" customFormat="1" ht="10.15" x14ac:dyDescent="0.3">
      <c r="A58" s="2" t="s">
        <v>214</v>
      </c>
    </row>
    <row r="59" spans="1:39" s="2" customFormat="1" ht="10.15" x14ac:dyDescent="0.3">
      <c r="A59" s="2" t="s">
        <v>486</v>
      </c>
    </row>
    <row r="60" spans="1:39" s="2" customFormat="1" ht="10.15" x14ac:dyDescent="0.3">
      <c r="A60" s="2" t="s">
        <v>215</v>
      </c>
    </row>
    <row r="61" spans="1:39" s="2" customFormat="1" ht="10.15" x14ac:dyDescent="0.3">
      <c r="A61" s="2" t="s">
        <v>216</v>
      </c>
    </row>
    <row r="62" spans="1:39" s="2" customFormat="1" ht="21" customHeight="1" x14ac:dyDescent="0.3">
      <c r="A62" s="1018" t="s">
        <v>720</v>
      </c>
      <c r="B62" s="1018"/>
      <c r="C62" s="1018"/>
      <c r="D62" s="1018"/>
      <c r="E62" s="1018"/>
      <c r="F62" s="1018"/>
      <c r="G62" s="1018"/>
      <c r="H62" s="1018"/>
      <c r="I62" s="1018"/>
      <c r="J62" s="1018"/>
      <c r="K62" s="1018"/>
      <c r="L62" s="1018"/>
      <c r="M62" s="1018"/>
      <c r="N62" s="1018"/>
      <c r="O62" s="1018"/>
      <c r="P62" s="1018"/>
      <c r="Q62" s="1018"/>
      <c r="R62" s="1018"/>
      <c r="S62" s="1018"/>
      <c r="T62" s="1018"/>
      <c r="U62" s="1018"/>
      <c r="V62" s="1018"/>
      <c r="W62" s="1018"/>
      <c r="X62" s="1018"/>
      <c r="Y62" s="1018"/>
      <c r="Z62" s="1018"/>
      <c r="AA62" s="1018"/>
      <c r="AB62" s="1018"/>
      <c r="AC62" s="1018"/>
      <c r="AD62" s="1018"/>
      <c r="AE62" s="1018"/>
      <c r="AF62" s="623"/>
      <c r="AG62" s="623"/>
      <c r="AH62" s="623"/>
      <c r="AI62" s="623"/>
      <c r="AK62" s="623"/>
      <c r="AL62" s="623"/>
      <c r="AM62" s="623"/>
    </row>
    <row r="63" spans="1:39" s="2" customFormat="1" ht="21" customHeight="1" x14ac:dyDescent="0.3">
      <c r="A63" s="1018" t="s">
        <v>716</v>
      </c>
      <c r="B63" s="1018"/>
      <c r="C63" s="1018"/>
      <c r="D63" s="1018"/>
      <c r="E63" s="1018"/>
      <c r="F63" s="1018"/>
      <c r="G63" s="1018"/>
      <c r="H63" s="1018"/>
      <c r="I63" s="1018"/>
      <c r="J63" s="1018"/>
      <c r="K63" s="1018"/>
      <c r="L63" s="1018"/>
      <c r="M63" s="1018"/>
      <c r="N63" s="1018"/>
      <c r="O63" s="1018"/>
      <c r="P63" s="1018"/>
      <c r="Q63" s="1018"/>
      <c r="R63" s="1018"/>
      <c r="S63" s="1018"/>
      <c r="T63" s="1018"/>
      <c r="U63" s="1018"/>
      <c r="V63" s="1018"/>
      <c r="W63" s="1018"/>
      <c r="X63" s="1018"/>
      <c r="Y63" s="1018"/>
      <c r="Z63" s="1018"/>
      <c r="AA63" s="1018"/>
      <c r="AB63" s="1018"/>
      <c r="AC63" s="1018"/>
      <c r="AD63" s="1018"/>
      <c r="AE63" s="1018"/>
      <c r="AF63" s="623"/>
      <c r="AG63" s="623"/>
      <c r="AH63" s="623"/>
      <c r="AI63" s="623"/>
      <c r="AK63" s="623"/>
      <c r="AL63" s="623"/>
      <c r="AM63" s="623"/>
    </row>
    <row r="64" spans="1:39" s="2" customFormat="1" ht="10.15" x14ac:dyDescent="0.3"/>
    <row r="65" spans="1:39" s="2" customFormat="1" ht="10.15" x14ac:dyDescent="0.3">
      <c r="A65" s="2" t="s">
        <v>23</v>
      </c>
    </row>
    <row r="66" spans="1:39" s="2" customFormat="1" ht="10.15" x14ac:dyDescent="0.3">
      <c r="A66" s="2" t="s">
        <v>24</v>
      </c>
    </row>
    <row r="67" spans="1:39" s="2" customFormat="1" ht="10.15" x14ac:dyDescent="0.3">
      <c r="A67" s="2" t="s">
        <v>25</v>
      </c>
    </row>
    <row r="68" spans="1:39" s="2" customFormat="1" ht="10.15" x14ac:dyDescent="0.3">
      <c r="A68" s="2" t="s">
        <v>26</v>
      </c>
    </row>
    <row r="69" spans="1:39" s="2" customFormat="1" ht="10.15" x14ac:dyDescent="0.3">
      <c r="A69" s="2" t="s">
        <v>27</v>
      </c>
    </row>
    <row r="70" spans="1:39" s="743" customFormat="1" ht="14.65" customHeight="1" x14ac:dyDescent="0.45">
      <c r="A70" s="1019" t="s">
        <v>487</v>
      </c>
      <c r="B70" s="1020"/>
      <c r="C70" s="1020"/>
      <c r="D70" s="1020"/>
      <c r="E70" s="1020"/>
      <c r="F70" s="1020"/>
      <c r="G70" s="1020"/>
      <c r="H70" s="1020"/>
      <c r="I70" s="1020"/>
      <c r="J70" s="1020"/>
      <c r="K70" s="1020"/>
      <c r="L70" s="1020"/>
      <c r="M70" s="1020"/>
      <c r="N70" s="1020"/>
      <c r="O70" s="1020"/>
      <c r="P70" s="1020"/>
      <c r="Q70" s="1020"/>
      <c r="R70" s="1021"/>
      <c r="S70" s="1021"/>
      <c r="T70" s="1021"/>
      <c r="U70" s="1021"/>
      <c r="V70" s="1021"/>
      <c r="W70" s="1021"/>
      <c r="X70" s="1021"/>
      <c r="Y70" s="1021"/>
      <c r="Z70" s="1021"/>
      <c r="AA70" s="1021"/>
      <c r="AB70" s="1021"/>
      <c r="AC70" s="1021"/>
      <c r="AD70" s="1021"/>
      <c r="AE70" s="1021"/>
      <c r="AF70" s="1021"/>
      <c r="AG70" s="1021"/>
      <c r="AH70" s="1021"/>
    </row>
    <row r="71" spans="1:39" s="743" customFormat="1" ht="10.15" x14ac:dyDescent="0.3">
      <c r="A71" s="132" t="s">
        <v>717</v>
      </c>
      <c r="B71" s="980"/>
      <c r="C71" s="980"/>
      <c r="D71" s="980"/>
      <c r="E71" s="980"/>
      <c r="F71" s="980"/>
      <c r="G71" s="980"/>
      <c r="H71" s="980"/>
      <c r="I71" s="980"/>
      <c r="J71" s="980"/>
      <c r="K71" s="980"/>
      <c r="L71" s="980"/>
      <c r="M71" s="980"/>
      <c r="N71" s="980"/>
      <c r="O71" s="980"/>
      <c r="P71" s="980"/>
      <c r="Q71" s="980"/>
      <c r="R71" s="980"/>
      <c r="S71" s="980"/>
      <c r="T71" s="980"/>
      <c r="U71" s="980"/>
      <c r="V71" s="980"/>
      <c r="W71" s="980"/>
      <c r="X71" s="980"/>
      <c r="Y71" s="980"/>
      <c r="Z71" s="980"/>
      <c r="AA71" s="980"/>
      <c r="AB71" s="980"/>
      <c r="AC71" s="980"/>
      <c r="AD71" s="980"/>
      <c r="AE71" s="980"/>
      <c r="AF71" s="980"/>
      <c r="AG71" s="980"/>
      <c r="AH71" s="980"/>
      <c r="AI71" s="980"/>
      <c r="AK71" s="980"/>
      <c r="AL71" s="980"/>
      <c r="AM71" s="980"/>
    </row>
    <row r="72" spans="1:39" x14ac:dyDescent="0.45">
      <c r="A72" s="653" t="s">
        <v>708</v>
      </c>
    </row>
    <row r="73" spans="1:39" x14ac:dyDescent="0.45">
      <c r="A73" s="653"/>
    </row>
  </sheetData>
  <mergeCells count="8">
    <mergeCell ref="A63:AE63"/>
    <mergeCell ref="A70:AH70"/>
    <mergeCell ref="D6:F6"/>
    <mergeCell ref="H6:T6"/>
    <mergeCell ref="V6:Y6"/>
    <mergeCell ref="AA6:AE6"/>
    <mergeCell ref="AG6:AI6"/>
    <mergeCell ref="A62:AE62"/>
  </mergeCells>
  <hyperlinks>
    <hyperlink ref="A71" r:id="rId1" display="More information on 2017 tech level and applied general qualifications is available here."/>
    <hyperlink ref="A1" location="Contents!A1" display="Return to contents"/>
    <hyperlink ref="A70"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61"/>
  <sheetViews>
    <sheetView showGridLines="0" zoomScale="115" zoomScaleNormal="115" workbookViewId="0">
      <selection activeCell="A9" sqref="A9:B33"/>
    </sheetView>
  </sheetViews>
  <sheetFormatPr defaultRowHeight="14.25" x14ac:dyDescent="0.45"/>
  <cols>
    <col min="3" max="3" width="46.1328125" style="31" customWidth="1"/>
    <col min="4" max="4" width="17" style="31" bestFit="1" customWidth="1"/>
    <col min="5" max="12" width="9.1328125" style="31"/>
    <col min="13" max="13" width="9.1328125" style="31" customWidth="1"/>
    <col min="14" max="14" width="10.86328125" style="31" customWidth="1"/>
  </cols>
  <sheetData>
    <row r="1" spans="1:14" x14ac:dyDescent="0.45">
      <c r="C1" s="451" t="s">
        <v>488</v>
      </c>
      <c r="D1" s="494"/>
    </row>
    <row r="2" spans="1:14" x14ac:dyDescent="0.45">
      <c r="C2" s="144" t="s">
        <v>531</v>
      </c>
      <c r="D2" s="144"/>
      <c r="E2" s="14"/>
      <c r="F2" s="14"/>
      <c r="G2" s="14"/>
      <c r="H2" s="14"/>
      <c r="I2" s="14"/>
      <c r="J2" s="14"/>
      <c r="K2" s="14"/>
      <c r="L2" s="16"/>
      <c r="M2" s="16"/>
      <c r="N2" s="14"/>
    </row>
    <row r="3" spans="1:14" x14ac:dyDescent="0.45">
      <c r="C3" s="142" t="s">
        <v>479</v>
      </c>
      <c r="D3" s="142"/>
      <c r="E3" s="92"/>
      <c r="F3" s="92"/>
      <c r="G3" s="92"/>
      <c r="H3" s="92"/>
      <c r="I3" s="92"/>
      <c r="J3" s="92"/>
      <c r="K3" s="92"/>
      <c r="L3" s="14"/>
      <c r="M3" s="14"/>
      <c r="N3" s="92"/>
    </row>
    <row r="4" spans="1:14" x14ac:dyDescent="0.45">
      <c r="C4" s="384" t="s">
        <v>0</v>
      </c>
      <c r="D4" s="479"/>
      <c r="E4" s="22"/>
      <c r="F4" s="22"/>
      <c r="G4" s="22"/>
      <c r="H4" s="22"/>
      <c r="I4" s="22"/>
      <c r="J4" s="22"/>
      <c r="K4" s="22"/>
      <c r="L4" s="92"/>
      <c r="M4" s="145"/>
      <c r="N4" s="22"/>
    </row>
    <row r="5" spans="1:14" x14ac:dyDescent="0.45">
      <c r="C5" s="22" t="s">
        <v>298</v>
      </c>
      <c r="D5" s="1"/>
      <c r="E5" s="22">
        <v>23</v>
      </c>
      <c r="F5" s="22">
        <v>24</v>
      </c>
      <c r="G5" s="22">
        <v>25</v>
      </c>
      <c r="H5" s="22">
        <v>26</v>
      </c>
      <c r="I5" s="22">
        <v>27</v>
      </c>
      <c r="J5" s="22">
        <v>28</v>
      </c>
      <c r="K5" s="22">
        <v>29</v>
      </c>
      <c r="L5" s="22">
        <v>30</v>
      </c>
      <c r="M5" s="146">
        <v>31</v>
      </c>
      <c r="N5" s="22">
        <v>32</v>
      </c>
    </row>
    <row r="6" spans="1:14" ht="14.45" customHeight="1" x14ac:dyDescent="0.45">
      <c r="C6" s="147"/>
      <c r="D6" s="1046" t="s">
        <v>560</v>
      </c>
      <c r="E6" s="1032" t="s">
        <v>48</v>
      </c>
      <c r="F6" s="1032"/>
      <c r="G6" s="1032"/>
      <c r="H6" s="1032"/>
      <c r="I6" s="1032"/>
      <c r="J6" s="1032"/>
      <c r="K6" s="1032"/>
      <c r="L6" s="1032"/>
      <c r="M6" s="1032"/>
      <c r="N6" s="1033" t="s">
        <v>49</v>
      </c>
    </row>
    <row r="7" spans="1:14" x14ac:dyDescent="0.45">
      <c r="C7" s="148" t="s">
        <v>7</v>
      </c>
      <c r="D7" s="1047"/>
      <c r="E7" s="149" t="s">
        <v>50</v>
      </c>
      <c r="F7" s="149" t="s">
        <v>51</v>
      </c>
      <c r="G7" s="149" t="s">
        <v>52</v>
      </c>
      <c r="H7" s="149" t="s">
        <v>53</v>
      </c>
      <c r="I7" s="149" t="s">
        <v>54</v>
      </c>
      <c r="J7" s="149" t="s">
        <v>55</v>
      </c>
      <c r="K7" s="150" t="s">
        <v>118</v>
      </c>
      <c r="L7" s="150" t="s">
        <v>119</v>
      </c>
      <c r="M7" s="150" t="s">
        <v>120</v>
      </c>
      <c r="N7" s="1034"/>
    </row>
    <row r="8" spans="1:14" x14ac:dyDescent="0.45">
      <c r="C8" s="26"/>
      <c r="D8" s="7"/>
      <c r="E8" s="26"/>
      <c r="F8" s="26"/>
      <c r="G8" s="26"/>
      <c r="H8" s="26"/>
      <c r="I8" s="26"/>
      <c r="J8" s="26"/>
      <c r="K8" s="26"/>
      <c r="L8" s="26"/>
      <c r="M8" s="26"/>
      <c r="N8" s="26"/>
    </row>
    <row r="9" spans="1:14" x14ac:dyDescent="0.45">
      <c r="A9" t="s">
        <v>393</v>
      </c>
      <c r="B9" t="str">
        <f>IF(A9&lt;&gt;"",CONCATENATE($C$5,A9),"")</f>
        <v>ALL01_ALL_STATE_FUNDED_SCHOOLS</v>
      </c>
      <c r="C9" s="151" t="s">
        <v>121</v>
      </c>
      <c r="D9" s="485" t="e">
        <f>IF(A9&lt;&gt;"",VLOOKUP(A9,#REF!,2,FALSE),"")</f>
        <v>#REF!</v>
      </c>
      <c r="E9" s="107" t="str">
        <f>IFERROR(VLOOKUP($B9,#REF!,'Table 2c old'!E$5,FALSE),"")</f>
        <v/>
      </c>
      <c r="F9" s="107" t="str">
        <f>IFERROR(VLOOKUP($B9,#REF!,'Table 2c old'!F$5,FALSE),"")</f>
        <v/>
      </c>
      <c r="G9" s="107" t="str">
        <f>IFERROR(VLOOKUP($B9,#REF!,'Table 2c old'!G$5,FALSE),"")</f>
        <v/>
      </c>
      <c r="H9" s="107" t="str">
        <f>IFERROR(VLOOKUP($B9,#REF!,'Table 2c old'!H$5,FALSE),"")</f>
        <v/>
      </c>
      <c r="I9" s="107" t="str">
        <f>IFERROR(VLOOKUP($B9,#REF!,'Table 2c old'!I$5,FALSE),"")</f>
        <v/>
      </c>
      <c r="J9" s="107" t="str">
        <f>IFERROR(VLOOKUP($B9,#REF!,'Table 2c old'!J$5,FALSE),"")</f>
        <v/>
      </c>
      <c r="K9" s="107" t="str">
        <f>IFERROR(VLOOKUP($B9,#REF!,'Table 2c old'!K$5,FALSE),"")</f>
        <v/>
      </c>
      <c r="L9" s="107" t="str">
        <f>IFERROR(VLOOKUP($B9,#REF!,'Table 2c old'!L$5,FALSE),"")</f>
        <v/>
      </c>
      <c r="M9" s="107" t="str">
        <f>IFERROR(VLOOKUP($B9,#REF!,'Table 2c old'!M$5,FALSE),"")</f>
        <v/>
      </c>
      <c r="N9" s="108" t="str">
        <f>IFERROR(VLOOKUP($B9,#REF!,'Table 2c old'!N$5,FALSE),"")</f>
        <v/>
      </c>
    </row>
    <row r="10" spans="1:14" x14ac:dyDescent="0.45">
      <c r="B10" t="str">
        <f t="shared" ref="B10:B33" si="0">IF(A10&lt;&gt;"",CONCATENATE($C$5,A10),"")</f>
        <v/>
      </c>
      <c r="C10" s="152" t="s">
        <v>8</v>
      </c>
      <c r="D10" s="485" t="str">
        <f>IF(A10&lt;&gt;"",VLOOKUP(A10,#REF!,2,FALSE),"")</f>
        <v/>
      </c>
      <c r="E10" s="107" t="str">
        <f>IFERROR(VLOOKUP($B10,#REF!,'Table 2c old'!E$5,FALSE),"")</f>
        <v/>
      </c>
      <c r="F10" s="107" t="str">
        <f>IFERROR(VLOOKUP($B10,#REF!,'Table 2c old'!F$5,FALSE),"")</f>
        <v/>
      </c>
      <c r="G10" s="107" t="str">
        <f>IFERROR(VLOOKUP($B10,#REF!,'Table 2c old'!G$5,FALSE),"")</f>
        <v/>
      </c>
      <c r="H10" s="107" t="str">
        <f>IFERROR(VLOOKUP($B10,#REF!,'Table 2c old'!H$5,FALSE),"")</f>
        <v/>
      </c>
      <c r="I10" s="107" t="str">
        <f>IFERROR(VLOOKUP($B10,#REF!,'Table 2c old'!I$5,FALSE),"")</f>
        <v/>
      </c>
      <c r="J10" s="107" t="str">
        <f>IFERROR(VLOOKUP($B10,#REF!,'Table 2c old'!J$5,FALSE),"")</f>
        <v/>
      </c>
      <c r="K10" s="107" t="str">
        <f>IFERROR(VLOOKUP($B10,#REF!,'Table 2c old'!K$5,FALSE),"")</f>
        <v/>
      </c>
      <c r="L10" s="107" t="str">
        <f>IFERROR(VLOOKUP($B10,#REF!,'Table 2c old'!L$5,FALSE),"")</f>
        <v/>
      </c>
      <c r="M10" s="107" t="str">
        <f>IFERROR(VLOOKUP($B10,#REF!,'Table 2c old'!M$5,FALSE),"")</f>
        <v/>
      </c>
      <c r="N10" s="108" t="str">
        <f>IFERROR(VLOOKUP($B10,#REF!,'Table 2c old'!N$5,FALSE),"")</f>
        <v/>
      </c>
    </row>
    <row r="11" spans="1:14" x14ac:dyDescent="0.45">
      <c r="A11" t="s">
        <v>394</v>
      </c>
      <c r="B11" t="str">
        <f t="shared" si="0"/>
        <v>ALL02_LA_MAINTAINED_MAINSTREAM_SCHOOLS</v>
      </c>
      <c r="C11" s="153" t="s">
        <v>122</v>
      </c>
      <c r="D11" s="485" t="e">
        <f>IF(A11&lt;&gt;"",VLOOKUP(A11,#REF!,2,FALSE),"")</f>
        <v>#REF!</v>
      </c>
      <c r="E11" s="107" t="str">
        <f>IFERROR(VLOOKUP($B11,#REF!,'Table 2c old'!E$5,FALSE),"")</f>
        <v/>
      </c>
      <c r="F11" s="107" t="str">
        <f>IFERROR(VLOOKUP($B11,#REF!,'Table 2c old'!F$5,FALSE),"")</f>
        <v/>
      </c>
      <c r="G11" s="107" t="str">
        <f>IFERROR(VLOOKUP($B11,#REF!,'Table 2c old'!G$5,FALSE),"")</f>
        <v/>
      </c>
      <c r="H11" s="107" t="str">
        <f>IFERROR(VLOOKUP($B11,#REF!,'Table 2c old'!H$5,FALSE),"")</f>
        <v/>
      </c>
      <c r="I11" s="107" t="str">
        <f>IFERROR(VLOOKUP($B11,#REF!,'Table 2c old'!I$5,FALSE),"")</f>
        <v/>
      </c>
      <c r="J11" s="107" t="str">
        <f>IFERROR(VLOOKUP($B11,#REF!,'Table 2c old'!J$5,FALSE),"")</f>
        <v/>
      </c>
      <c r="K11" s="107" t="str">
        <f>IFERROR(VLOOKUP($B11,#REF!,'Table 2c old'!K$5,FALSE),"")</f>
        <v/>
      </c>
      <c r="L11" s="107" t="str">
        <f>IFERROR(VLOOKUP($B11,#REF!,'Table 2c old'!L$5,FALSE),"")</f>
        <v/>
      </c>
      <c r="M11" s="107" t="str">
        <f>IFERROR(VLOOKUP($B11,#REF!,'Table 2c old'!M$5,FALSE),"")</f>
        <v/>
      </c>
      <c r="N11" s="108" t="str">
        <f>IFERROR(VLOOKUP($B11,#REF!,'Table 2c old'!N$5,FALSE),"")</f>
        <v/>
      </c>
    </row>
    <row r="12" spans="1:14" x14ac:dyDescent="0.45">
      <c r="A12" t="s">
        <v>395</v>
      </c>
      <c r="B12" t="str">
        <f t="shared" si="0"/>
        <v>ALL03_SPONSORED_ACADEMIES</v>
      </c>
      <c r="C12" s="152" t="s">
        <v>123</v>
      </c>
      <c r="D12" s="485" t="e">
        <f>IF(A12&lt;&gt;"",VLOOKUP(A12,#REF!,2,FALSE),"")</f>
        <v>#REF!</v>
      </c>
      <c r="E12" s="107" t="str">
        <f>IFERROR(VLOOKUP($B12,#REF!,'Table 2c old'!E$5,FALSE),"")</f>
        <v/>
      </c>
      <c r="F12" s="107" t="str">
        <f>IFERROR(VLOOKUP($B12,#REF!,'Table 2c old'!F$5,FALSE),"")</f>
        <v/>
      </c>
      <c r="G12" s="107" t="str">
        <f>IFERROR(VLOOKUP($B12,#REF!,'Table 2c old'!G$5,FALSE),"")</f>
        <v/>
      </c>
      <c r="H12" s="107" t="str">
        <f>IFERROR(VLOOKUP($B12,#REF!,'Table 2c old'!H$5,FALSE),"")</f>
        <v/>
      </c>
      <c r="I12" s="107" t="str">
        <f>IFERROR(VLOOKUP($B12,#REF!,'Table 2c old'!I$5,FALSE),"")</f>
        <v/>
      </c>
      <c r="J12" s="107" t="str">
        <f>IFERROR(VLOOKUP($B12,#REF!,'Table 2c old'!J$5,FALSE),"")</f>
        <v/>
      </c>
      <c r="K12" s="107" t="str">
        <f>IFERROR(VLOOKUP($B12,#REF!,'Table 2c old'!K$5,FALSE),"")</f>
        <v/>
      </c>
      <c r="L12" s="107" t="str">
        <f>IFERROR(VLOOKUP($B12,#REF!,'Table 2c old'!L$5,FALSE),"")</f>
        <v/>
      </c>
      <c r="M12" s="107" t="str">
        <f>IFERROR(VLOOKUP($B12,#REF!,'Table 2c old'!M$5,FALSE),"")</f>
        <v/>
      </c>
      <c r="N12" s="108" t="str">
        <f>IFERROR(VLOOKUP($B12,#REF!,'Table 2c old'!N$5,FALSE),"")</f>
        <v/>
      </c>
    </row>
    <row r="13" spans="1:14" x14ac:dyDescent="0.45">
      <c r="A13" t="s">
        <v>396</v>
      </c>
      <c r="B13" t="str">
        <f t="shared" si="0"/>
        <v>ALL04_CONVERTER_ACADEMIES</v>
      </c>
      <c r="C13" s="152" t="s">
        <v>124</v>
      </c>
      <c r="D13" s="485" t="e">
        <f>IF(A13&lt;&gt;"",VLOOKUP(A13,#REF!,2,FALSE),"")</f>
        <v>#REF!</v>
      </c>
      <c r="E13" s="107" t="str">
        <f>IFERROR(VLOOKUP($B13,#REF!,'Table 2c old'!E$5,FALSE),"")</f>
        <v/>
      </c>
      <c r="F13" s="107" t="str">
        <f>IFERROR(VLOOKUP($B13,#REF!,'Table 2c old'!F$5,FALSE),"")</f>
        <v/>
      </c>
      <c r="G13" s="107" t="str">
        <f>IFERROR(VLOOKUP($B13,#REF!,'Table 2c old'!G$5,FALSE),"")</f>
        <v/>
      </c>
      <c r="H13" s="107" t="str">
        <f>IFERROR(VLOOKUP($B13,#REF!,'Table 2c old'!H$5,FALSE),"")</f>
        <v/>
      </c>
      <c r="I13" s="107" t="str">
        <f>IFERROR(VLOOKUP($B13,#REF!,'Table 2c old'!I$5,FALSE),"")</f>
        <v/>
      </c>
      <c r="J13" s="107" t="str">
        <f>IFERROR(VLOOKUP($B13,#REF!,'Table 2c old'!J$5,FALSE),"")</f>
        <v/>
      </c>
      <c r="K13" s="107" t="str">
        <f>IFERROR(VLOOKUP($B13,#REF!,'Table 2c old'!K$5,FALSE),"")</f>
        <v/>
      </c>
      <c r="L13" s="107" t="str">
        <f>IFERROR(VLOOKUP($B13,#REF!,'Table 2c old'!L$5,FALSE),"")</f>
        <v/>
      </c>
      <c r="M13" s="107" t="str">
        <f>IFERROR(VLOOKUP($B13,#REF!,'Table 2c old'!M$5,FALSE),"")</f>
        <v/>
      </c>
      <c r="N13" s="108" t="str">
        <f>IFERROR(VLOOKUP($B13,#REF!,'Table 2c old'!N$5,FALSE),"")</f>
        <v/>
      </c>
    </row>
    <row r="14" spans="1:14" x14ac:dyDescent="0.45">
      <c r="A14" t="s">
        <v>397</v>
      </c>
      <c r="B14" t="str">
        <f t="shared" si="0"/>
        <v>ALL05_FREE_SCHOOLS</v>
      </c>
      <c r="C14" s="152" t="s">
        <v>9</v>
      </c>
      <c r="D14" s="485" t="e">
        <f>IF(A14&lt;&gt;"",VLOOKUP(A14,#REF!,2,FALSE),"")</f>
        <v>#REF!</v>
      </c>
      <c r="E14" s="107" t="str">
        <f>IFERROR(VLOOKUP($B14,#REF!,'Table 2c old'!E$5,FALSE),"")</f>
        <v/>
      </c>
      <c r="F14" s="107" t="str">
        <f>IFERROR(VLOOKUP($B14,#REF!,'Table 2c old'!F$5,FALSE),"")</f>
        <v/>
      </c>
      <c r="G14" s="107" t="str">
        <f>IFERROR(VLOOKUP($B14,#REF!,'Table 2c old'!G$5,FALSE),"")</f>
        <v/>
      </c>
      <c r="H14" s="107" t="str">
        <f>IFERROR(VLOOKUP($B14,#REF!,'Table 2c old'!H$5,FALSE),"")</f>
        <v/>
      </c>
      <c r="I14" s="107" t="str">
        <f>IFERROR(VLOOKUP($B14,#REF!,'Table 2c old'!I$5,FALSE),"")</f>
        <v/>
      </c>
      <c r="J14" s="107" t="str">
        <f>IFERROR(VLOOKUP($B14,#REF!,'Table 2c old'!J$5,FALSE),"")</f>
        <v/>
      </c>
      <c r="K14" s="107" t="str">
        <f>IFERROR(VLOOKUP($B14,#REF!,'Table 2c old'!K$5,FALSE),"")</f>
        <v/>
      </c>
      <c r="L14" s="107" t="str">
        <f>IFERROR(VLOOKUP($B14,#REF!,'Table 2c old'!L$5,FALSE),"")</f>
        <v/>
      </c>
      <c r="M14" s="107" t="str">
        <f>IFERROR(VLOOKUP($B14,#REF!,'Table 2c old'!M$5,FALSE),"")</f>
        <v/>
      </c>
      <c r="N14" s="108" t="str">
        <f>IFERROR(VLOOKUP($B14,#REF!,'Table 2c old'!N$5,FALSE),"")</f>
        <v/>
      </c>
    </row>
    <row r="15" spans="1:14" x14ac:dyDescent="0.45">
      <c r="A15" t="s">
        <v>398</v>
      </c>
      <c r="B15" t="str">
        <f t="shared" si="0"/>
        <v>ALL06_FREE_SCHOOLS_1619</v>
      </c>
      <c r="C15" s="154" t="s">
        <v>10</v>
      </c>
      <c r="D15" s="485" t="e">
        <f>IF(A15&lt;&gt;"",VLOOKUP(A15,#REF!,2,FALSE),"")</f>
        <v>#REF!</v>
      </c>
      <c r="E15" s="107" t="str">
        <f>IFERROR(VLOOKUP($B15,#REF!,'Table 2c old'!E$5,FALSE),"")</f>
        <v/>
      </c>
      <c r="F15" s="107" t="str">
        <f>IFERROR(VLOOKUP($B15,#REF!,'Table 2c old'!F$5,FALSE),"")</f>
        <v/>
      </c>
      <c r="G15" s="107" t="str">
        <f>IFERROR(VLOOKUP($B15,#REF!,'Table 2c old'!G$5,FALSE),"")</f>
        <v/>
      </c>
      <c r="H15" s="107" t="str">
        <f>IFERROR(VLOOKUP($B15,#REF!,'Table 2c old'!H$5,FALSE),"")</f>
        <v/>
      </c>
      <c r="I15" s="107" t="str">
        <f>IFERROR(VLOOKUP($B15,#REF!,'Table 2c old'!I$5,FALSE),"")</f>
        <v/>
      </c>
      <c r="J15" s="107" t="str">
        <f>IFERROR(VLOOKUP($B15,#REF!,'Table 2c old'!J$5,FALSE),"")</f>
        <v/>
      </c>
      <c r="K15" s="107" t="str">
        <f>IFERROR(VLOOKUP($B15,#REF!,'Table 2c old'!K$5,FALSE),"")</f>
        <v/>
      </c>
      <c r="L15" s="107" t="str">
        <f>IFERROR(VLOOKUP($B15,#REF!,'Table 2c old'!L$5,FALSE),"")</f>
        <v/>
      </c>
      <c r="M15" s="107" t="str">
        <f>IFERROR(VLOOKUP($B15,#REF!,'Table 2c old'!M$5,FALSE),"")</f>
        <v/>
      </c>
      <c r="N15" s="108" t="str">
        <f>IFERROR(VLOOKUP($B15,#REF!,'Table 2c old'!N$5,FALSE),"")</f>
        <v/>
      </c>
    </row>
    <row r="16" spans="1:14" x14ac:dyDescent="0.45">
      <c r="A16" t="s">
        <v>399</v>
      </c>
      <c r="B16" t="str">
        <f t="shared" si="0"/>
        <v>ALL07_UTCS</v>
      </c>
      <c r="C16" s="154" t="s">
        <v>295</v>
      </c>
      <c r="D16" s="485" t="e">
        <f>IF(A16&lt;&gt;"",VLOOKUP(A16,#REF!,2,FALSE),"")</f>
        <v>#REF!</v>
      </c>
      <c r="E16" s="107" t="str">
        <f>IFERROR(VLOOKUP($B16,#REF!,'Table 2c old'!E$5,FALSE),"")</f>
        <v/>
      </c>
      <c r="F16" s="107" t="str">
        <f>IFERROR(VLOOKUP($B16,#REF!,'Table 2c old'!F$5,FALSE),"")</f>
        <v/>
      </c>
      <c r="G16" s="107" t="str">
        <f>IFERROR(VLOOKUP($B16,#REF!,'Table 2c old'!G$5,FALSE),"")</f>
        <v/>
      </c>
      <c r="H16" s="107" t="str">
        <f>IFERROR(VLOOKUP($B16,#REF!,'Table 2c old'!H$5,FALSE),"")</f>
        <v/>
      </c>
      <c r="I16" s="107" t="str">
        <f>IFERROR(VLOOKUP($B16,#REF!,'Table 2c old'!I$5,FALSE),"")</f>
        <v/>
      </c>
      <c r="J16" s="107" t="str">
        <f>IFERROR(VLOOKUP($B16,#REF!,'Table 2c old'!J$5,FALSE),"")</f>
        <v/>
      </c>
      <c r="K16" s="107" t="str">
        <f>IFERROR(VLOOKUP($B16,#REF!,'Table 2c old'!K$5,FALSE),"")</f>
        <v/>
      </c>
      <c r="L16" s="107" t="str">
        <f>IFERROR(VLOOKUP($B16,#REF!,'Table 2c old'!L$5,FALSE),"")</f>
        <v/>
      </c>
      <c r="M16" s="107" t="str">
        <f>IFERROR(VLOOKUP($B16,#REF!,'Table 2c old'!M$5,FALSE),"")</f>
        <v/>
      </c>
      <c r="N16" s="108" t="str">
        <f>IFERROR(VLOOKUP($B16,#REF!,'Table 2c old'!N$5,FALSE),"")</f>
        <v/>
      </c>
    </row>
    <row r="17" spans="1:14" x14ac:dyDescent="0.45">
      <c r="A17" t="s">
        <v>400</v>
      </c>
      <c r="B17" t="str">
        <f t="shared" si="0"/>
        <v>ALL08_STUDIO_SCHOOLS</v>
      </c>
      <c r="C17" s="154" t="s">
        <v>11</v>
      </c>
      <c r="D17" s="485" t="e">
        <f>IF(A17&lt;&gt;"",VLOOKUP(A17,#REF!,2,FALSE),"")</f>
        <v>#REF!</v>
      </c>
      <c r="E17" s="107" t="str">
        <f>IFERROR(VLOOKUP($B17,#REF!,'Table 2c old'!E$5,FALSE),"")</f>
        <v/>
      </c>
      <c r="F17" s="107" t="str">
        <f>IFERROR(VLOOKUP($B17,#REF!,'Table 2c old'!F$5,FALSE),"")</f>
        <v/>
      </c>
      <c r="G17" s="107" t="str">
        <f>IFERROR(VLOOKUP($B17,#REF!,'Table 2c old'!G$5,FALSE),"")</f>
        <v/>
      </c>
      <c r="H17" s="107" t="str">
        <f>IFERROR(VLOOKUP($B17,#REF!,'Table 2c old'!H$5,FALSE),"")</f>
        <v/>
      </c>
      <c r="I17" s="107" t="str">
        <f>IFERROR(VLOOKUP($B17,#REF!,'Table 2c old'!I$5,FALSE),"")</f>
        <v/>
      </c>
      <c r="J17" s="107" t="str">
        <f>IFERROR(VLOOKUP($B17,#REF!,'Table 2c old'!J$5,FALSE),"")</f>
        <v/>
      </c>
      <c r="K17" s="107" t="str">
        <f>IFERROR(VLOOKUP($B17,#REF!,'Table 2c old'!K$5,FALSE),"")</f>
        <v/>
      </c>
      <c r="L17" s="107" t="str">
        <f>IFERROR(VLOOKUP($B17,#REF!,'Table 2c old'!L$5,FALSE),"")</f>
        <v/>
      </c>
      <c r="M17" s="107" t="str">
        <f>IFERROR(VLOOKUP($B17,#REF!,'Table 2c old'!M$5,FALSE),"")</f>
        <v/>
      </c>
      <c r="N17" s="108" t="str">
        <f>IFERROR(VLOOKUP($B17,#REF!,'Table 2c old'!N$5,FALSE),"")</f>
        <v/>
      </c>
    </row>
    <row r="18" spans="1:14" x14ac:dyDescent="0.45">
      <c r="B18" t="str">
        <f t="shared" si="0"/>
        <v/>
      </c>
      <c r="C18" s="155"/>
      <c r="D18" s="485" t="str">
        <f>IF(A18&lt;&gt;"",VLOOKUP(A18,#REF!,2,FALSE),"")</f>
        <v/>
      </c>
      <c r="E18" s="107" t="str">
        <f>IFERROR(VLOOKUP($B18,#REF!,'Table 2c old'!E$5,FALSE),"")</f>
        <v/>
      </c>
      <c r="F18" s="107" t="str">
        <f>IFERROR(VLOOKUP($B18,#REF!,'Table 2c old'!F$5,FALSE),"")</f>
        <v/>
      </c>
      <c r="G18" s="107" t="str">
        <f>IFERROR(VLOOKUP($B18,#REF!,'Table 2c old'!G$5,FALSE),"")</f>
        <v/>
      </c>
      <c r="H18" s="107" t="str">
        <f>IFERROR(VLOOKUP($B18,#REF!,'Table 2c old'!H$5,FALSE),"")</f>
        <v/>
      </c>
      <c r="I18" s="107" t="str">
        <f>IFERROR(VLOOKUP($B18,#REF!,'Table 2c old'!I$5,FALSE),"")</f>
        <v/>
      </c>
      <c r="J18" s="107" t="str">
        <f>IFERROR(VLOOKUP($B18,#REF!,'Table 2c old'!J$5,FALSE),"")</f>
        <v/>
      </c>
      <c r="K18" s="107" t="str">
        <f>IFERROR(VLOOKUP($B18,#REF!,'Table 2c old'!K$5,FALSE),"")</f>
        <v/>
      </c>
      <c r="L18" s="107" t="str">
        <f>IFERROR(VLOOKUP($B18,#REF!,'Table 2c old'!L$5,FALSE),"")</f>
        <v/>
      </c>
      <c r="M18" s="107" t="str">
        <f>IFERROR(VLOOKUP($B18,#REF!,'Table 2c old'!M$5,FALSE),"")</f>
        <v/>
      </c>
      <c r="N18" s="108" t="str">
        <f>IFERROR(VLOOKUP($B18,#REF!,'Table 2c old'!N$5,FALSE),"")</f>
        <v/>
      </c>
    </row>
    <row r="19" spans="1:14" x14ac:dyDescent="0.45">
      <c r="A19" t="s">
        <v>401</v>
      </c>
      <c r="B19" t="str">
        <f t="shared" si="0"/>
        <v>ALL09_ALL_INDEPENDENT_SCHOOLS</v>
      </c>
      <c r="C19" s="156" t="s">
        <v>12</v>
      </c>
      <c r="D19" s="485" t="e">
        <f>IF(A19&lt;&gt;"",VLOOKUP(A19,#REF!,2,FALSE),"")</f>
        <v>#REF!</v>
      </c>
      <c r="E19" s="107" t="str">
        <f>IFERROR(VLOOKUP($B19,#REF!,'Table 2c old'!E$5,FALSE),"")</f>
        <v/>
      </c>
      <c r="F19" s="107" t="str">
        <f>IFERROR(VLOOKUP($B19,#REF!,'Table 2c old'!F$5,FALSE),"")</f>
        <v/>
      </c>
      <c r="G19" s="107" t="str">
        <f>IFERROR(VLOOKUP($B19,#REF!,'Table 2c old'!G$5,FALSE),"")</f>
        <v/>
      </c>
      <c r="H19" s="107" t="str">
        <f>IFERROR(VLOOKUP($B19,#REF!,'Table 2c old'!H$5,FALSE),"")</f>
        <v/>
      </c>
      <c r="I19" s="107" t="str">
        <f>IFERROR(VLOOKUP($B19,#REF!,'Table 2c old'!I$5,FALSE),"")</f>
        <v/>
      </c>
      <c r="J19" s="107" t="str">
        <f>IFERROR(VLOOKUP($B19,#REF!,'Table 2c old'!J$5,FALSE),"")</f>
        <v/>
      </c>
      <c r="K19" s="107" t="str">
        <f>IFERROR(VLOOKUP($B19,#REF!,'Table 2c old'!K$5,FALSE),"")</f>
        <v/>
      </c>
      <c r="L19" s="107" t="str">
        <f>IFERROR(VLOOKUP($B19,#REF!,'Table 2c old'!L$5,FALSE),"")</f>
        <v/>
      </c>
      <c r="M19" s="107" t="str">
        <f>IFERROR(VLOOKUP($B19,#REF!,'Table 2c old'!M$5,FALSE),"")</f>
        <v/>
      </c>
      <c r="N19" s="108" t="str">
        <f>IFERROR(VLOOKUP($B19,#REF!,'Table 2c old'!N$5,FALSE),"")</f>
        <v/>
      </c>
    </row>
    <row r="20" spans="1:14" x14ac:dyDescent="0.45">
      <c r="B20" t="str">
        <f t="shared" si="0"/>
        <v/>
      </c>
      <c r="C20" s="157" t="s">
        <v>8</v>
      </c>
      <c r="D20" s="485" t="str">
        <f>IF(A20&lt;&gt;"",VLOOKUP(A20,#REF!,2,FALSE),"")</f>
        <v/>
      </c>
      <c r="E20" s="107" t="str">
        <f>IFERROR(VLOOKUP($B20,#REF!,'Table 2c old'!E$5,FALSE),"")</f>
        <v/>
      </c>
      <c r="F20" s="107" t="str">
        <f>IFERROR(VLOOKUP($B20,#REF!,'Table 2c old'!F$5,FALSE),"")</f>
        <v/>
      </c>
      <c r="G20" s="107" t="str">
        <f>IFERROR(VLOOKUP($B20,#REF!,'Table 2c old'!G$5,FALSE),"")</f>
        <v/>
      </c>
      <c r="H20" s="107" t="str">
        <f>IFERROR(VLOOKUP($B20,#REF!,'Table 2c old'!H$5,FALSE),"")</f>
        <v/>
      </c>
      <c r="I20" s="107" t="str">
        <f>IFERROR(VLOOKUP($B20,#REF!,'Table 2c old'!I$5,FALSE),"")</f>
        <v/>
      </c>
      <c r="J20" s="107" t="str">
        <f>IFERROR(VLOOKUP($B20,#REF!,'Table 2c old'!J$5,FALSE),"")</f>
        <v/>
      </c>
      <c r="K20" s="107" t="str">
        <f>IFERROR(VLOOKUP($B20,#REF!,'Table 2c old'!K$5,FALSE),"")</f>
        <v/>
      </c>
      <c r="L20" s="107" t="str">
        <f>IFERROR(VLOOKUP($B20,#REF!,'Table 2c old'!L$5,FALSE),"")</f>
        <v/>
      </c>
      <c r="M20" s="107" t="str">
        <f>IFERROR(VLOOKUP($B20,#REF!,'Table 2c old'!M$5,FALSE),"")</f>
        <v/>
      </c>
      <c r="N20" s="108" t="str">
        <f>IFERROR(VLOOKUP($B20,#REF!,'Table 2c old'!N$5,FALSE),"")</f>
        <v/>
      </c>
    </row>
    <row r="21" spans="1:14" x14ac:dyDescent="0.45">
      <c r="A21" t="s">
        <v>402</v>
      </c>
      <c r="B21" t="str">
        <f t="shared" si="0"/>
        <v>ALL10_INDEPENDENT_SCHOOLS</v>
      </c>
      <c r="C21" s="153" t="s">
        <v>13</v>
      </c>
      <c r="D21" s="485" t="e">
        <f>IF(A21&lt;&gt;"",VLOOKUP(A21,#REF!,2,FALSE),"")</f>
        <v>#REF!</v>
      </c>
      <c r="E21" s="107" t="str">
        <f>IFERROR(VLOOKUP($B21,#REF!,'Table 2c old'!E$5,FALSE),"")</f>
        <v/>
      </c>
      <c r="F21" s="107" t="str">
        <f>IFERROR(VLOOKUP($B21,#REF!,'Table 2c old'!F$5,FALSE),"")</f>
        <v/>
      </c>
      <c r="G21" s="107" t="str">
        <f>IFERROR(VLOOKUP($B21,#REF!,'Table 2c old'!G$5,FALSE),"")</f>
        <v/>
      </c>
      <c r="H21" s="107" t="str">
        <f>IFERROR(VLOOKUP($B21,#REF!,'Table 2c old'!H$5,FALSE),"")</f>
        <v/>
      </c>
      <c r="I21" s="107" t="str">
        <f>IFERROR(VLOOKUP($B21,#REF!,'Table 2c old'!I$5,FALSE),"")</f>
        <v/>
      </c>
      <c r="J21" s="107" t="str">
        <f>IFERROR(VLOOKUP($B21,#REF!,'Table 2c old'!J$5,FALSE),"")</f>
        <v/>
      </c>
      <c r="K21" s="107" t="str">
        <f>IFERROR(VLOOKUP($B21,#REF!,'Table 2c old'!K$5,FALSE),"")</f>
        <v/>
      </c>
      <c r="L21" s="107" t="str">
        <f>IFERROR(VLOOKUP($B21,#REF!,'Table 2c old'!L$5,FALSE),"")</f>
        <v/>
      </c>
      <c r="M21" s="107" t="str">
        <f>IFERROR(VLOOKUP($B21,#REF!,'Table 2c old'!M$5,FALSE),"")</f>
        <v/>
      </c>
      <c r="N21" s="108" t="str">
        <f>IFERROR(VLOOKUP($B21,#REF!,'Table 2c old'!N$5,FALSE),"")</f>
        <v/>
      </c>
    </row>
    <row r="22" spans="1:14" x14ac:dyDescent="0.45">
      <c r="A22" t="s">
        <v>403</v>
      </c>
      <c r="B22" t="str">
        <f t="shared" si="0"/>
        <v>ALL11_INDEPENDENT_SPECIAL_SCHOOLS</v>
      </c>
      <c r="C22" s="153" t="s">
        <v>288</v>
      </c>
      <c r="D22" s="485" t="e">
        <f>IF(A22&lt;&gt;"",VLOOKUP(A22,#REF!,2,FALSE),"")</f>
        <v>#REF!</v>
      </c>
      <c r="E22" s="107" t="str">
        <f>IFERROR(VLOOKUP($B22,#REF!,'Table 2c old'!E$5,FALSE),"")</f>
        <v/>
      </c>
      <c r="F22" s="107" t="str">
        <f>IFERROR(VLOOKUP($B22,#REF!,'Table 2c old'!F$5,FALSE),"")</f>
        <v/>
      </c>
      <c r="G22" s="107" t="str">
        <f>IFERROR(VLOOKUP($B22,#REF!,'Table 2c old'!G$5,FALSE),"")</f>
        <v/>
      </c>
      <c r="H22" s="107" t="str">
        <f>IFERROR(VLOOKUP($B22,#REF!,'Table 2c old'!H$5,FALSE),"")</f>
        <v/>
      </c>
      <c r="I22" s="107" t="str">
        <f>IFERROR(VLOOKUP($B22,#REF!,'Table 2c old'!I$5,FALSE),"")</f>
        <v/>
      </c>
      <c r="J22" s="107" t="str">
        <f>IFERROR(VLOOKUP($B22,#REF!,'Table 2c old'!J$5,FALSE),"")</f>
        <v/>
      </c>
      <c r="K22" s="107" t="str">
        <f>IFERROR(VLOOKUP($B22,#REF!,'Table 2c old'!K$5,FALSE),"")</f>
        <v/>
      </c>
      <c r="L22" s="107" t="str">
        <f>IFERROR(VLOOKUP($B22,#REF!,'Table 2c old'!L$5,FALSE),"")</f>
        <v/>
      </c>
      <c r="M22" s="107" t="str">
        <f>IFERROR(VLOOKUP($B22,#REF!,'Table 2c old'!M$5,FALSE),"")</f>
        <v/>
      </c>
      <c r="N22" s="108" t="str">
        <f>IFERROR(VLOOKUP($B22,#REF!,'Table 2c old'!N$5,FALSE),"")</f>
        <v/>
      </c>
    </row>
    <row r="23" spans="1:14" x14ac:dyDescent="0.45">
      <c r="B23" t="str">
        <f t="shared" si="0"/>
        <v/>
      </c>
      <c r="C23" s="153"/>
      <c r="D23" s="485" t="str">
        <f>IF(A23&lt;&gt;"",VLOOKUP(A23,#REF!,2,FALSE),"")</f>
        <v/>
      </c>
      <c r="E23" s="107" t="str">
        <f>IFERROR(VLOOKUP($B23,#REF!,'Table 2c old'!E$5,FALSE),"")</f>
        <v/>
      </c>
      <c r="F23" s="107" t="str">
        <f>IFERROR(VLOOKUP($B23,#REF!,'Table 2c old'!F$5,FALSE),"")</f>
        <v/>
      </c>
      <c r="G23" s="107" t="str">
        <f>IFERROR(VLOOKUP($B23,#REF!,'Table 2c old'!G$5,FALSE),"")</f>
        <v/>
      </c>
      <c r="H23" s="107" t="str">
        <f>IFERROR(VLOOKUP($B23,#REF!,'Table 2c old'!H$5,FALSE),"")</f>
        <v/>
      </c>
      <c r="I23" s="107" t="str">
        <f>IFERROR(VLOOKUP($B23,#REF!,'Table 2c old'!I$5,FALSE),"")</f>
        <v/>
      </c>
      <c r="J23" s="107" t="str">
        <f>IFERROR(VLOOKUP($B23,#REF!,'Table 2c old'!J$5,FALSE),"")</f>
        <v/>
      </c>
      <c r="K23" s="107" t="str">
        <f>IFERROR(VLOOKUP($B23,#REF!,'Table 2c old'!K$5,FALSE),"")</f>
        <v/>
      </c>
      <c r="L23" s="107" t="str">
        <f>IFERROR(VLOOKUP($B23,#REF!,'Table 2c old'!L$5,FALSE),"")</f>
        <v/>
      </c>
      <c r="M23" s="107" t="str">
        <f>IFERROR(VLOOKUP($B23,#REF!,'Table 2c old'!M$5,FALSE),"")</f>
        <v/>
      </c>
      <c r="N23" s="108" t="str">
        <f>IFERROR(VLOOKUP($B23,#REF!,'Table 2c old'!N$5,FALSE),"")</f>
        <v/>
      </c>
    </row>
    <row r="24" spans="1:14" x14ac:dyDescent="0.45">
      <c r="A24" t="s">
        <v>404</v>
      </c>
      <c r="B24" t="str">
        <f t="shared" si="0"/>
        <v>ALL12_ALL_SCHOOLS</v>
      </c>
      <c r="C24" s="156" t="s">
        <v>125</v>
      </c>
      <c r="D24" s="485" t="e">
        <f>IF(A24&lt;&gt;"",VLOOKUP(A24,#REF!,2,FALSE),"")</f>
        <v>#REF!</v>
      </c>
      <c r="E24" s="107" t="str">
        <f>IFERROR(VLOOKUP($B24,#REF!,'Table 2c old'!E$5,FALSE),"")</f>
        <v/>
      </c>
      <c r="F24" s="107" t="str">
        <f>IFERROR(VLOOKUP($B24,#REF!,'Table 2c old'!F$5,FALSE),"")</f>
        <v/>
      </c>
      <c r="G24" s="107" t="str">
        <f>IFERROR(VLOOKUP($B24,#REF!,'Table 2c old'!G$5,FALSE),"")</f>
        <v/>
      </c>
      <c r="H24" s="107" t="str">
        <f>IFERROR(VLOOKUP($B24,#REF!,'Table 2c old'!H$5,FALSE),"")</f>
        <v/>
      </c>
      <c r="I24" s="107" t="str">
        <f>IFERROR(VLOOKUP($B24,#REF!,'Table 2c old'!I$5,FALSE),"")</f>
        <v/>
      </c>
      <c r="J24" s="107" t="str">
        <f>IFERROR(VLOOKUP($B24,#REF!,'Table 2c old'!J$5,FALSE),"")</f>
        <v/>
      </c>
      <c r="K24" s="107" t="str">
        <f>IFERROR(VLOOKUP($B24,#REF!,'Table 2c old'!K$5,FALSE),"")</f>
        <v/>
      </c>
      <c r="L24" s="107" t="str">
        <f>IFERROR(VLOOKUP($B24,#REF!,'Table 2c old'!L$5,FALSE),"")</f>
        <v/>
      </c>
      <c r="M24" s="107" t="str">
        <f>IFERROR(VLOOKUP($B24,#REF!,'Table 2c old'!M$5,FALSE),"")</f>
        <v/>
      </c>
      <c r="N24" s="108" t="str">
        <f>IFERROR(VLOOKUP($B24,#REF!,'Table 2c old'!N$5,FALSE),"")</f>
        <v/>
      </c>
    </row>
    <row r="25" spans="1:14" x14ac:dyDescent="0.45">
      <c r="B25" t="str">
        <f t="shared" si="0"/>
        <v/>
      </c>
      <c r="C25" s="158"/>
      <c r="D25" s="485" t="str">
        <f>IF(A25&lt;&gt;"",VLOOKUP(A25,#REF!,2,FALSE),"")</f>
        <v/>
      </c>
      <c r="E25" s="107" t="str">
        <f>IFERROR(VLOOKUP($B25,#REF!,'Table 2c old'!E$5,FALSE),"")</f>
        <v/>
      </c>
      <c r="F25" s="107" t="str">
        <f>IFERROR(VLOOKUP($B25,#REF!,'Table 2c old'!F$5,FALSE),"")</f>
        <v/>
      </c>
      <c r="G25" s="107" t="str">
        <f>IFERROR(VLOOKUP($B25,#REF!,'Table 2c old'!G$5,FALSE),"")</f>
        <v/>
      </c>
      <c r="H25" s="107" t="str">
        <f>IFERROR(VLOOKUP($B25,#REF!,'Table 2c old'!H$5,FALSE),"")</f>
        <v/>
      </c>
      <c r="I25" s="107" t="str">
        <f>IFERROR(VLOOKUP($B25,#REF!,'Table 2c old'!I$5,FALSE),"")</f>
        <v/>
      </c>
      <c r="J25" s="107" t="str">
        <f>IFERROR(VLOOKUP($B25,#REF!,'Table 2c old'!J$5,FALSE),"")</f>
        <v/>
      </c>
      <c r="K25" s="107" t="str">
        <f>IFERROR(VLOOKUP($B25,#REF!,'Table 2c old'!K$5,FALSE),"")</f>
        <v/>
      </c>
      <c r="L25" s="107" t="str">
        <f>IFERROR(VLOOKUP($B25,#REF!,'Table 2c old'!L$5,FALSE),"")</f>
        <v/>
      </c>
      <c r="M25" s="107" t="str">
        <f>IFERROR(VLOOKUP($B25,#REF!,'Table 2c old'!M$5,FALSE),"")</f>
        <v/>
      </c>
      <c r="N25" s="108" t="str">
        <f>IFERROR(VLOOKUP($B25,#REF!,'Table 2c old'!N$5,FALSE),"")</f>
        <v/>
      </c>
    </row>
    <row r="26" spans="1:14" x14ac:dyDescent="0.45">
      <c r="A26" t="s">
        <v>405</v>
      </c>
      <c r="B26" t="str">
        <f t="shared" si="0"/>
        <v>ALL13_FE_SECTOR_COLLEGES</v>
      </c>
      <c r="C26" s="156" t="s">
        <v>14</v>
      </c>
      <c r="D26" s="485" t="e">
        <f>IF(A26&lt;&gt;"",VLOOKUP(A26,#REF!,2,FALSE),"")</f>
        <v>#REF!</v>
      </c>
      <c r="E26" s="107" t="str">
        <f>IFERROR(VLOOKUP($B26,#REF!,'Table 2c old'!E$5,FALSE),"")</f>
        <v/>
      </c>
      <c r="F26" s="107" t="str">
        <f>IFERROR(VLOOKUP($B26,#REF!,'Table 2c old'!F$5,FALSE),"")</f>
        <v/>
      </c>
      <c r="G26" s="107" t="str">
        <f>IFERROR(VLOOKUP($B26,#REF!,'Table 2c old'!G$5,FALSE),"")</f>
        <v/>
      </c>
      <c r="H26" s="107" t="str">
        <f>IFERROR(VLOOKUP($B26,#REF!,'Table 2c old'!H$5,FALSE),"")</f>
        <v/>
      </c>
      <c r="I26" s="107" t="str">
        <f>IFERROR(VLOOKUP($B26,#REF!,'Table 2c old'!I$5,FALSE),"")</f>
        <v/>
      </c>
      <c r="J26" s="107" t="str">
        <f>IFERROR(VLOOKUP($B26,#REF!,'Table 2c old'!J$5,FALSE),"")</f>
        <v/>
      </c>
      <c r="K26" s="107" t="str">
        <f>IFERROR(VLOOKUP($B26,#REF!,'Table 2c old'!K$5,FALSE),"")</f>
        <v/>
      </c>
      <c r="L26" s="107" t="str">
        <f>IFERROR(VLOOKUP($B26,#REF!,'Table 2c old'!L$5,FALSE),"")</f>
        <v/>
      </c>
      <c r="M26" s="107" t="str">
        <f>IFERROR(VLOOKUP($B26,#REF!,'Table 2c old'!M$5,FALSE),"")</f>
        <v/>
      </c>
      <c r="N26" s="108" t="str">
        <f>IFERROR(VLOOKUP($B26,#REF!,'Table 2c old'!N$5,FALSE),"")</f>
        <v/>
      </c>
    </row>
    <row r="27" spans="1:14" x14ac:dyDescent="0.45">
      <c r="B27" t="str">
        <f t="shared" si="0"/>
        <v/>
      </c>
      <c r="C27" s="157" t="s">
        <v>8</v>
      </c>
      <c r="D27" s="485" t="str">
        <f>IF(A27&lt;&gt;"",VLOOKUP(A27,#REF!,2,FALSE),"")</f>
        <v/>
      </c>
      <c r="E27" s="107" t="str">
        <f>IFERROR(VLOOKUP($B27,#REF!,'Table 2c old'!E$5,FALSE),"")</f>
        <v/>
      </c>
      <c r="F27" s="107" t="str">
        <f>IFERROR(VLOOKUP($B27,#REF!,'Table 2c old'!F$5,FALSE),"")</f>
        <v/>
      </c>
      <c r="G27" s="107" t="str">
        <f>IFERROR(VLOOKUP($B27,#REF!,'Table 2c old'!G$5,FALSE),"")</f>
        <v/>
      </c>
      <c r="H27" s="107" t="str">
        <f>IFERROR(VLOOKUP($B27,#REF!,'Table 2c old'!H$5,FALSE),"")</f>
        <v/>
      </c>
      <c r="I27" s="107" t="str">
        <f>IFERROR(VLOOKUP($B27,#REF!,'Table 2c old'!I$5,FALSE),"")</f>
        <v/>
      </c>
      <c r="J27" s="107" t="str">
        <f>IFERROR(VLOOKUP($B27,#REF!,'Table 2c old'!J$5,FALSE),"")</f>
        <v/>
      </c>
      <c r="K27" s="107" t="str">
        <f>IFERROR(VLOOKUP($B27,#REF!,'Table 2c old'!K$5,FALSE),"")</f>
        <v/>
      </c>
      <c r="L27" s="107" t="str">
        <f>IFERROR(VLOOKUP($B27,#REF!,'Table 2c old'!L$5,FALSE),"")</f>
        <v/>
      </c>
      <c r="M27" s="107" t="str">
        <f>IFERROR(VLOOKUP($B27,#REF!,'Table 2c old'!M$5,FALSE),"")</f>
        <v/>
      </c>
      <c r="N27" s="108" t="str">
        <f>IFERROR(VLOOKUP($B27,#REF!,'Table 2c old'!N$5,FALSE),"")</f>
        <v/>
      </c>
    </row>
    <row r="28" spans="1:14" x14ac:dyDescent="0.45">
      <c r="A28" t="s">
        <v>406</v>
      </c>
      <c r="B28" t="str">
        <f t="shared" si="0"/>
        <v>ALL14_SIXTH_FORM_COLLEGES</v>
      </c>
      <c r="C28" s="153" t="s">
        <v>15</v>
      </c>
      <c r="D28" s="485" t="e">
        <f>IF(A28&lt;&gt;"",VLOOKUP(A28,#REF!,2,FALSE),"")</f>
        <v>#REF!</v>
      </c>
      <c r="E28" s="107" t="str">
        <f>IFERROR(VLOOKUP($B28,#REF!,'Table 2c old'!E$5,FALSE),"")</f>
        <v/>
      </c>
      <c r="F28" s="107" t="str">
        <f>IFERROR(VLOOKUP($B28,#REF!,'Table 2c old'!F$5,FALSE),"")</f>
        <v/>
      </c>
      <c r="G28" s="107" t="str">
        <f>IFERROR(VLOOKUP($B28,#REF!,'Table 2c old'!G$5,FALSE),"")</f>
        <v/>
      </c>
      <c r="H28" s="107" t="str">
        <f>IFERROR(VLOOKUP($B28,#REF!,'Table 2c old'!H$5,FALSE),"")</f>
        <v/>
      </c>
      <c r="I28" s="107" t="str">
        <f>IFERROR(VLOOKUP($B28,#REF!,'Table 2c old'!I$5,FALSE),"")</f>
        <v/>
      </c>
      <c r="J28" s="107" t="str">
        <f>IFERROR(VLOOKUP($B28,#REF!,'Table 2c old'!J$5,FALSE),"")</f>
        <v/>
      </c>
      <c r="K28" s="107" t="str">
        <f>IFERROR(VLOOKUP($B28,#REF!,'Table 2c old'!K$5,FALSE),"")</f>
        <v/>
      </c>
      <c r="L28" s="107" t="str">
        <f>IFERROR(VLOOKUP($B28,#REF!,'Table 2c old'!L$5,FALSE),"")</f>
        <v/>
      </c>
      <c r="M28" s="107" t="str">
        <f>IFERROR(VLOOKUP($B28,#REF!,'Table 2c old'!M$5,FALSE),"")</f>
        <v/>
      </c>
      <c r="N28" s="108" t="str">
        <f>IFERROR(VLOOKUP($B28,#REF!,'Table 2c old'!N$5,FALSE),"")</f>
        <v/>
      </c>
    </row>
    <row r="29" spans="1:14" x14ac:dyDescent="0.45">
      <c r="A29" t="s">
        <v>407</v>
      </c>
      <c r="B29" t="str">
        <f t="shared" si="0"/>
        <v>ALL15_OTHER_FE_SECTOR_COLLEGES</v>
      </c>
      <c r="C29" s="159" t="s">
        <v>126</v>
      </c>
      <c r="D29" s="485" t="e">
        <f>IF(A29&lt;&gt;"",VLOOKUP(A29,#REF!,2,FALSE),"")</f>
        <v>#REF!</v>
      </c>
      <c r="E29" s="107" t="str">
        <f>IFERROR(VLOOKUP($B29,#REF!,'Table 2c old'!E$5,FALSE),"")</f>
        <v/>
      </c>
      <c r="F29" s="107" t="str">
        <f>IFERROR(VLOOKUP($B29,#REF!,'Table 2c old'!F$5,FALSE),"")</f>
        <v/>
      </c>
      <c r="G29" s="107" t="str">
        <f>IFERROR(VLOOKUP($B29,#REF!,'Table 2c old'!G$5,FALSE),"")</f>
        <v/>
      </c>
      <c r="H29" s="107" t="str">
        <f>IFERROR(VLOOKUP($B29,#REF!,'Table 2c old'!H$5,FALSE),"")</f>
        <v/>
      </c>
      <c r="I29" s="107" t="str">
        <f>IFERROR(VLOOKUP($B29,#REF!,'Table 2c old'!I$5,FALSE),"")</f>
        <v/>
      </c>
      <c r="J29" s="107" t="str">
        <f>IFERROR(VLOOKUP($B29,#REF!,'Table 2c old'!J$5,FALSE),"")</f>
        <v/>
      </c>
      <c r="K29" s="107" t="str">
        <f>IFERROR(VLOOKUP($B29,#REF!,'Table 2c old'!K$5,FALSE),"")</f>
        <v/>
      </c>
      <c r="L29" s="107" t="str">
        <f>IFERROR(VLOOKUP($B29,#REF!,'Table 2c old'!L$5,FALSE),"")</f>
        <v/>
      </c>
      <c r="M29" s="107" t="str">
        <f>IFERROR(VLOOKUP($B29,#REF!,'Table 2c old'!M$5,FALSE),"")</f>
        <v/>
      </c>
      <c r="N29" s="108" t="str">
        <f>IFERROR(VLOOKUP($B29,#REF!,'Table 2c old'!N$5,FALSE),"")</f>
        <v/>
      </c>
    </row>
    <row r="30" spans="1:14" x14ac:dyDescent="0.45">
      <c r="B30" t="str">
        <f t="shared" si="0"/>
        <v/>
      </c>
      <c r="C30" s="160"/>
      <c r="D30" s="485" t="str">
        <f>IF(A30&lt;&gt;"",VLOOKUP(A30,#REF!,2,FALSE),"")</f>
        <v/>
      </c>
      <c r="E30" s="107" t="str">
        <f>IFERROR(VLOOKUP($B30,#REF!,'Table 2c old'!E$5,FALSE),"")</f>
        <v/>
      </c>
      <c r="F30" s="107" t="str">
        <f>IFERROR(VLOOKUP($B30,#REF!,'Table 2c old'!F$5,FALSE),"")</f>
        <v/>
      </c>
      <c r="G30" s="107" t="str">
        <f>IFERROR(VLOOKUP($B30,#REF!,'Table 2c old'!G$5,FALSE),"")</f>
        <v/>
      </c>
      <c r="H30" s="107" t="str">
        <f>IFERROR(VLOOKUP($B30,#REF!,'Table 2c old'!H$5,FALSE),"")</f>
        <v/>
      </c>
      <c r="I30" s="107" t="str">
        <f>IFERROR(VLOOKUP($B30,#REF!,'Table 2c old'!I$5,FALSE),"")</f>
        <v/>
      </c>
      <c r="J30" s="107" t="str">
        <f>IFERROR(VLOOKUP($B30,#REF!,'Table 2c old'!J$5,FALSE),"")</f>
        <v/>
      </c>
      <c r="K30" s="107" t="str">
        <f>IFERROR(VLOOKUP($B30,#REF!,'Table 2c old'!K$5,FALSE),"")</f>
        <v/>
      </c>
      <c r="L30" s="107" t="str">
        <f>IFERROR(VLOOKUP($B30,#REF!,'Table 2c old'!L$5,FALSE),"")</f>
        <v/>
      </c>
      <c r="M30" s="107" t="str">
        <f>IFERROR(VLOOKUP($B30,#REF!,'Table 2c old'!M$5,FALSE),"")</f>
        <v/>
      </c>
      <c r="N30" s="108" t="str">
        <f>IFERROR(VLOOKUP($B30,#REF!,'Table 2c old'!N$5,FALSE),"")</f>
        <v/>
      </c>
    </row>
    <row r="31" spans="1:14" x14ac:dyDescent="0.45">
      <c r="A31" t="s">
        <v>408</v>
      </c>
      <c r="B31" t="str">
        <f t="shared" si="0"/>
        <v>ALL16_ALL_STATE_FUNDED_SCHOOLS_AND_FE_SECTOR_COLLEGES</v>
      </c>
      <c r="C31" s="151" t="s">
        <v>127</v>
      </c>
      <c r="D31" s="485" t="e">
        <f>IF(A31&lt;&gt;"",VLOOKUP(A31,#REF!,2,FALSE),"")</f>
        <v>#REF!</v>
      </c>
      <c r="E31" s="107" t="str">
        <f>IFERROR(VLOOKUP($B31,#REF!,'Table 2c old'!E$5,FALSE),"")</f>
        <v/>
      </c>
      <c r="F31" s="107" t="str">
        <f>IFERROR(VLOOKUP($B31,#REF!,'Table 2c old'!F$5,FALSE),"")</f>
        <v/>
      </c>
      <c r="G31" s="107" t="str">
        <f>IFERROR(VLOOKUP($B31,#REF!,'Table 2c old'!G$5,FALSE),"")</f>
        <v/>
      </c>
      <c r="H31" s="107" t="str">
        <f>IFERROR(VLOOKUP($B31,#REF!,'Table 2c old'!H$5,FALSE),"")</f>
        <v/>
      </c>
      <c r="I31" s="107" t="str">
        <f>IFERROR(VLOOKUP($B31,#REF!,'Table 2c old'!I$5,FALSE),"")</f>
        <v/>
      </c>
      <c r="J31" s="107" t="str">
        <f>IFERROR(VLOOKUP($B31,#REF!,'Table 2c old'!J$5,FALSE),"")</f>
        <v/>
      </c>
      <c r="K31" s="107" t="str">
        <f>IFERROR(VLOOKUP($B31,#REF!,'Table 2c old'!K$5,FALSE),"")</f>
        <v/>
      </c>
      <c r="L31" s="107" t="str">
        <f>IFERROR(VLOOKUP($B31,#REF!,'Table 2c old'!L$5,FALSE),"")</f>
        <v/>
      </c>
      <c r="M31" s="107" t="str">
        <f>IFERROR(VLOOKUP($B31,#REF!,'Table 2c old'!M$5,FALSE),"")</f>
        <v/>
      </c>
      <c r="N31" s="108" t="str">
        <f>IFERROR(VLOOKUP($B31,#REF!,'Table 2c old'!N$5,FALSE),"")</f>
        <v/>
      </c>
    </row>
    <row r="32" spans="1:14" x14ac:dyDescent="0.45">
      <c r="B32" t="str">
        <f t="shared" si="0"/>
        <v/>
      </c>
      <c r="C32" s="151"/>
      <c r="D32" s="485" t="str">
        <f>IF(A32&lt;&gt;"",VLOOKUP(A32,#REF!,2,FALSE),"")</f>
        <v/>
      </c>
      <c r="E32" s="107" t="str">
        <f>IFERROR(VLOOKUP($B32,#REF!,'Table 2c old'!E$5,FALSE),"")</f>
        <v/>
      </c>
      <c r="F32" s="107" t="str">
        <f>IFERROR(VLOOKUP($B32,#REF!,'Table 2c old'!F$5,FALSE),"")</f>
        <v/>
      </c>
      <c r="G32" s="107" t="str">
        <f>IFERROR(VLOOKUP($B32,#REF!,'Table 2c old'!G$5,FALSE),"")</f>
        <v/>
      </c>
      <c r="H32" s="107" t="str">
        <f>IFERROR(VLOOKUP($B32,#REF!,'Table 2c old'!H$5,FALSE),"")</f>
        <v/>
      </c>
      <c r="I32" s="107" t="str">
        <f>IFERROR(VLOOKUP($B32,#REF!,'Table 2c old'!I$5,FALSE),"")</f>
        <v/>
      </c>
      <c r="J32" s="107" t="str">
        <f>IFERROR(VLOOKUP($B32,#REF!,'Table 2c old'!J$5,FALSE),"")</f>
        <v/>
      </c>
      <c r="K32" s="107" t="str">
        <f>IFERROR(VLOOKUP($B32,#REF!,'Table 2c old'!K$5,FALSE),"")</f>
        <v/>
      </c>
      <c r="L32" s="107" t="str">
        <f>IFERROR(VLOOKUP($B32,#REF!,'Table 2c old'!L$5,FALSE),"")</f>
        <v/>
      </c>
      <c r="M32" s="107" t="str">
        <f>IFERROR(VLOOKUP($B32,#REF!,'Table 2c old'!M$5,FALSE),"")</f>
        <v/>
      </c>
      <c r="N32" s="108" t="str">
        <f>IFERROR(VLOOKUP($B32,#REF!,'Table 2c old'!N$5,FALSE),"")</f>
        <v/>
      </c>
    </row>
    <row r="33" spans="1:15" x14ac:dyDescent="0.45">
      <c r="A33" t="s">
        <v>409</v>
      </c>
      <c r="B33" t="str">
        <f t="shared" si="0"/>
        <v>ALL17_ALL_SCHOOLS_AND_FE_SECTOR_COLLEGES</v>
      </c>
      <c r="C33" s="151" t="s">
        <v>128</v>
      </c>
      <c r="D33" s="485" t="e">
        <f>IF(A33&lt;&gt;"",VLOOKUP(A33,#REF!,2,FALSE),"")</f>
        <v>#REF!</v>
      </c>
      <c r="E33" s="107" t="str">
        <f>IFERROR(VLOOKUP($B33,#REF!,'Table 2c old'!E$5,FALSE),"")</f>
        <v/>
      </c>
      <c r="F33" s="107" t="str">
        <f>IFERROR(VLOOKUP($B33,#REF!,'Table 2c old'!F$5,FALSE),"")</f>
        <v/>
      </c>
      <c r="G33" s="107" t="str">
        <f>IFERROR(VLOOKUP($B33,#REF!,'Table 2c old'!G$5,FALSE),"")</f>
        <v/>
      </c>
      <c r="H33" s="107" t="str">
        <f>IFERROR(VLOOKUP($B33,#REF!,'Table 2c old'!H$5,FALSE),"")</f>
        <v/>
      </c>
      <c r="I33" s="107" t="str">
        <f>IFERROR(VLOOKUP($B33,#REF!,'Table 2c old'!I$5,FALSE),"")</f>
        <v/>
      </c>
      <c r="J33" s="107" t="str">
        <f>IFERROR(VLOOKUP($B33,#REF!,'Table 2c old'!J$5,FALSE),"")</f>
        <v/>
      </c>
      <c r="K33" s="107" t="str">
        <f>IFERROR(VLOOKUP($B33,#REF!,'Table 2c old'!K$5,FALSE),"")</f>
        <v/>
      </c>
      <c r="L33" s="107" t="str">
        <f>IFERROR(VLOOKUP($B33,#REF!,'Table 2c old'!L$5,FALSE),"")</f>
        <v/>
      </c>
      <c r="M33" s="107" t="str">
        <f>IFERROR(VLOOKUP($B33,#REF!,'Table 2c old'!M$5,FALSE),"")</f>
        <v/>
      </c>
      <c r="N33" s="108" t="str">
        <f>IFERROR(VLOOKUP($B33,#REF!,'Table 2c old'!N$5,FALSE),"")</f>
        <v/>
      </c>
    </row>
    <row r="34" spans="1:15" x14ac:dyDescent="0.45">
      <c r="C34" s="161"/>
      <c r="D34" s="3"/>
      <c r="E34" s="386"/>
      <c r="F34" s="386"/>
      <c r="G34" s="386"/>
      <c r="H34" s="386"/>
      <c r="I34" s="386"/>
      <c r="J34" s="386"/>
      <c r="K34" s="386"/>
      <c r="L34" s="386"/>
      <c r="M34" s="386"/>
      <c r="N34" s="387"/>
    </row>
    <row r="35" spans="1:15" x14ac:dyDescent="0.45">
      <c r="C35" s="54"/>
      <c r="D35" s="2"/>
      <c r="E35" s="54"/>
      <c r="F35" s="54"/>
      <c r="G35" s="54"/>
      <c r="H35" s="54"/>
      <c r="I35" s="54"/>
      <c r="J35" s="54"/>
      <c r="K35" s="54"/>
      <c r="L35" s="54"/>
      <c r="M35" s="54"/>
      <c r="N35" s="10" t="s">
        <v>480</v>
      </c>
    </row>
    <row r="36" spans="1:15" x14ac:dyDescent="0.45">
      <c r="C36" s="162"/>
      <c r="D36" s="162"/>
      <c r="E36" s="162"/>
      <c r="F36" s="162"/>
      <c r="G36" s="162"/>
      <c r="H36" s="162"/>
      <c r="I36" s="162"/>
      <c r="J36" s="162"/>
      <c r="K36" s="162"/>
      <c r="L36" s="162"/>
      <c r="M36" s="162"/>
      <c r="N36" s="162"/>
    </row>
    <row r="37" spans="1:15" x14ac:dyDescent="0.45">
      <c r="C37" s="44" t="s">
        <v>117</v>
      </c>
      <c r="D37" s="44"/>
      <c r="E37" s="44"/>
      <c r="F37" s="163"/>
      <c r="G37" s="163"/>
      <c r="H37" s="163"/>
      <c r="I37" s="163"/>
      <c r="J37" s="163"/>
      <c r="K37" s="163"/>
      <c r="L37" s="163"/>
      <c r="M37" s="163"/>
      <c r="N37" s="163"/>
      <c r="O37" s="163"/>
    </row>
    <row r="38" spans="1:15" x14ac:dyDescent="0.45">
      <c r="C38" s="127" t="s">
        <v>523</v>
      </c>
      <c r="D38" s="127"/>
      <c r="E38" s="127"/>
      <c r="F38" s="163"/>
      <c r="G38" s="163"/>
      <c r="H38" s="163"/>
      <c r="I38" s="163"/>
      <c r="J38" s="163"/>
      <c r="K38" s="163"/>
      <c r="L38" s="163"/>
      <c r="M38" s="163"/>
      <c r="N38" s="163"/>
      <c r="O38" s="163"/>
    </row>
    <row r="39" spans="1:15" x14ac:dyDescent="0.45">
      <c r="C39" s="44" t="s">
        <v>532</v>
      </c>
      <c r="D39" s="44"/>
      <c r="E39" s="44"/>
      <c r="F39" s="164"/>
      <c r="G39" s="164"/>
      <c r="H39" s="164"/>
      <c r="I39" s="164"/>
      <c r="J39" s="164"/>
      <c r="K39" s="164"/>
      <c r="L39" s="164"/>
      <c r="M39" s="164"/>
      <c r="N39" s="164"/>
      <c r="O39" s="164"/>
    </row>
    <row r="40" spans="1:15" x14ac:dyDescent="0.45">
      <c r="C40" s="44" t="s">
        <v>129</v>
      </c>
      <c r="D40" s="44"/>
      <c r="E40" s="44"/>
      <c r="F40" s="164"/>
      <c r="G40" s="164"/>
      <c r="H40" s="164"/>
      <c r="I40" s="164"/>
      <c r="J40" s="164"/>
      <c r="K40" s="164"/>
      <c r="L40" s="164"/>
      <c r="M40" s="164"/>
      <c r="N40" s="164"/>
      <c r="O40" s="164"/>
    </row>
    <row r="41" spans="1:15" ht="21" customHeight="1" x14ac:dyDescent="0.45">
      <c r="C41" s="1045" t="s">
        <v>130</v>
      </c>
      <c r="D41" s="1045"/>
      <c r="E41" s="1045"/>
      <c r="F41" s="1045"/>
      <c r="G41" s="1045"/>
      <c r="H41" s="1045"/>
      <c r="I41" s="1045"/>
      <c r="J41" s="1045"/>
      <c r="K41" s="1045"/>
      <c r="L41" s="1045"/>
      <c r="M41" s="1045"/>
      <c r="N41" s="1045"/>
      <c r="O41" s="1045"/>
    </row>
    <row r="42" spans="1:15" ht="3" customHeight="1" x14ac:dyDescent="0.45">
      <c r="C42" s="1045"/>
      <c r="D42" s="1045"/>
      <c r="E42" s="1045"/>
      <c r="F42" s="1045"/>
      <c r="G42" s="1045"/>
      <c r="H42" s="1045"/>
      <c r="I42" s="1045"/>
      <c r="J42" s="1045"/>
      <c r="K42" s="1045"/>
      <c r="L42" s="1045"/>
      <c r="M42" s="1045"/>
      <c r="N42" s="1045"/>
      <c r="O42" s="1045"/>
    </row>
    <row r="43" spans="1:15" x14ac:dyDescent="0.45">
      <c r="C43" s="41" t="s">
        <v>131</v>
      </c>
      <c r="D43" s="41"/>
      <c r="E43" s="41"/>
      <c r="F43" s="41"/>
      <c r="G43" s="41"/>
      <c r="H43" s="41"/>
      <c r="I43" s="41"/>
      <c r="J43" s="41"/>
      <c r="K43" s="41"/>
      <c r="L43" s="41"/>
      <c r="M43" s="41"/>
      <c r="N43" s="41"/>
      <c r="O43" s="41"/>
    </row>
    <row r="44" spans="1:15" x14ac:dyDescent="0.45">
      <c r="C44" s="46" t="s">
        <v>132</v>
      </c>
      <c r="D44" s="46"/>
      <c r="E44" s="46"/>
      <c r="F44" s="41"/>
      <c r="G44" s="41"/>
      <c r="H44" s="41"/>
      <c r="I44" s="41"/>
      <c r="J44" s="41"/>
      <c r="K44" s="41"/>
      <c r="L44" s="41"/>
      <c r="M44" s="41"/>
      <c r="N44" s="41"/>
      <c r="O44" s="41"/>
    </row>
    <row r="45" spans="1:15" x14ac:dyDescent="0.45">
      <c r="C45" s="46" t="s">
        <v>133</v>
      </c>
      <c r="D45" s="46"/>
      <c r="E45" s="46"/>
      <c r="F45" s="41"/>
      <c r="G45" s="41"/>
      <c r="H45" s="41"/>
      <c r="I45" s="41"/>
      <c r="J45" s="41"/>
      <c r="K45" s="41"/>
      <c r="L45" s="41"/>
      <c r="M45" s="41"/>
      <c r="N45" s="41"/>
      <c r="O45" s="41"/>
    </row>
    <row r="46" spans="1:15" x14ac:dyDescent="0.45">
      <c r="C46" s="41" t="s">
        <v>137</v>
      </c>
      <c r="D46" s="41"/>
      <c r="E46" s="41"/>
      <c r="F46" s="41"/>
      <c r="G46" s="41"/>
      <c r="H46" s="41"/>
      <c r="I46" s="41"/>
      <c r="J46" s="41"/>
      <c r="K46" s="41"/>
      <c r="L46" s="41"/>
      <c r="M46" s="41"/>
      <c r="N46" s="41"/>
      <c r="O46" s="41"/>
    </row>
    <row r="47" spans="1:15" ht="21" customHeight="1" x14ac:dyDescent="0.45">
      <c r="C47" s="1045" t="s">
        <v>138</v>
      </c>
      <c r="D47" s="1045"/>
      <c r="E47" s="1045"/>
      <c r="F47" s="1045"/>
      <c r="G47" s="1045"/>
      <c r="H47" s="1045"/>
      <c r="I47" s="1045"/>
      <c r="J47" s="1045"/>
      <c r="K47" s="1045"/>
      <c r="L47" s="1045"/>
      <c r="M47" s="1045"/>
      <c r="N47" s="1045"/>
      <c r="O47" s="1045"/>
    </row>
    <row r="48" spans="1:15" ht="15" customHeight="1" x14ac:dyDescent="0.45">
      <c r="C48" s="1045"/>
      <c r="D48" s="1045"/>
      <c r="E48" s="1045"/>
      <c r="F48" s="1045"/>
      <c r="G48" s="1045"/>
      <c r="H48" s="1045"/>
      <c r="I48" s="1045"/>
      <c r="J48" s="1045"/>
      <c r="K48" s="1045"/>
      <c r="L48" s="1045"/>
      <c r="M48" s="1045"/>
      <c r="N48" s="1045"/>
      <c r="O48" s="1045"/>
    </row>
    <row r="49" spans="3:15" x14ac:dyDescent="0.45">
      <c r="C49" s="41" t="s">
        <v>134</v>
      </c>
      <c r="D49" s="41"/>
      <c r="E49" s="41"/>
      <c r="F49" s="41"/>
      <c r="G49" s="41"/>
      <c r="H49" s="41"/>
      <c r="I49" s="41"/>
      <c r="J49" s="41"/>
      <c r="K49" s="41"/>
      <c r="L49" s="41"/>
      <c r="M49" s="41"/>
      <c r="N49" s="41"/>
      <c r="O49" s="41"/>
    </row>
    <row r="50" spans="3:15" ht="14.45" customHeight="1" x14ac:dyDescent="0.45">
      <c r="C50" s="1045" t="s">
        <v>135</v>
      </c>
      <c r="D50" s="1045"/>
      <c r="E50" s="1045"/>
      <c r="F50" s="1045"/>
      <c r="G50" s="1045"/>
      <c r="H50" s="1045"/>
      <c r="I50" s="1045"/>
      <c r="J50" s="1045"/>
      <c r="K50" s="1045"/>
      <c r="L50" s="1045"/>
      <c r="M50" s="1045"/>
      <c r="N50" s="1045"/>
      <c r="O50" s="1045"/>
    </row>
    <row r="51" spans="3:15" ht="22.5" customHeight="1" x14ac:dyDescent="0.45">
      <c r="C51" s="1045"/>
      <c r="D51" s="1045"/>
      <c r="E51" s="1045"/>
      <c r="F51" s="1045"/>
      <c r="G51" s="1045"/>
      <c r="H51" s="1045"/>
      <c r="I51" s="1045"/>
      <c r="J51" s="1045"/>
      <c r="K51" s="1045"/>
      <c r="L51" s="1045"/>
      <c r="M51" s="1045"/>
      <c r="N51" s="1045"/>
      <c r="O51" s="1045"/>
    </row>
    <row r="52" spans="3:15" ht="12" customHeight="1" x14ac:dyDescent="0.45">
      <c r="C52" s="165" t="s">
        <v>136</v>
      </c>
      <c r="D52" s="165"/>
      <c r="E52" s="165"/>
      <c r="F52" s="166"/>
      <c r="G52" s="166"/>
      <c r="H52" s="166"/>
      <c r="I52" s="166"/>
      <c r="J52" s="166"/>
      <c r="K52" s="166"/>
      <c r="L52" s="166"/>
      <c r="M52" s="166"/>
      <c r="N52" s="166"/>
      <c r="O52" s="166"/>
    </row>
    <row r="53" spans="3:15" x14ac:dyDescent="0.45">
      <c r="C53" s="165"/>
      <c r="D53" s="165"/>
      <c r="E53" s="165"/>
      <c r="F53" s="166"/>
      <c r="G53" s="166"/>
      <c r="H53" s="166"/>
      <c r="I53" s="166"/>
      <c r="J53" s="166"/>
      <c r="K53" s="166"/>
      <c r="L53" s="166"/>
      <c r="M53" s="166"/>
      <c r="N53" s="166"/>
      <c r="O53" s="166"/>
    </row>
    <row r="54" spans="3:15" x14ac:dyDescent="0.45">
      <c r="C54" s="167" t="s">
        <v>23</v>
      </c>
      <c r="D54" s="167"/>
      <c r="E54" s="167"/>
      <c r="F54" s="54"/>
      <c r="G54" s="54"/>
      <c r="H54" s="54"/>
      <c r="I54" s="54"/>
      <c r="J54" s="54"/>
      <c r="K54" s="54"/>
      <c r="L54" s="168"/>
      <c r="M54" s="168"/>
      <c r="N54" s="168"/>
      <c r="O54" s="168"/>
    </row>
    <row r="55" spans="3:15" x14ac:dyDescent="0.45">
      <c r="C55" s="169" t="s">
        <v>521</v>
      </c>
      <c r="D55" s="169"/>
      <c r="E55" s="169"/>
      <c r="F55" s="168"/>
      <c r="G55" s="168"/>
      <c r="H55" s="168"/>
      <c r="I55" s="168"/>
      <c r="J55" s="168"/>
      <c r="K55" s="168"/>
      <c r="L55" s="54"/>
      <c r="M55" s="54"/>
      <c r="N55" s="54"/>
      <c r="O55" s="54"/>
    </row>
    <row r="56" spans="3:15" x14ac:dyDescent="0.45">
      <c r="C56" s="163" t="s">
        <v>116</v>
      </c>
      <c r="D56" s="163"/>
      <c r="E56" s="163"/>
      <c r="F56" s="54"/>
      <c r="G56" s="54"/>
      <c r="H56" s="54"/>
      <c r="I56" s="54"/>
      <c r="J56" s="54"/>
      <c r="K56" s="54"/>
      <c r="L56" s="54"/>
      <c r="M56" s="54"/>
      <c r="N56" s="54"/>
      <c r="O56" s="54"/>
    </row>
    <row r="57" spans="3:15" ht="22.5" customHeight="1" x14ac:dyDescent="0.45">
      <c r="C57" s="1024" t="s">
        <v>487</v>
      </c>
      <c r="D57" s="1024"/>
      <c r="E57" s="1025"/>
      <c r="F57" s="1025"/>
      <c r="G57" s="1025"/>
      <c r="H57" s="1025"/>
      <c r="I57" s="1025"/>
      <c r="J57" s="1025"/>
      <c r="K57" s="1025"/>
      <c r="L57" s="1025"/>
      <c r="M57" s="1025"/>
      <c r="N57" s="1025"/>
      <c r="O57" s="1025"/>
    </row>
    <row r="58" spans="3:15" x14ac:dyDescent="0.45">
      <c r="C58" s="63"/>
      <c r="D58" s="63"/>
      <c r="E58" s="54"/>
      <c r="F58" s="54"/>
      <c r="G58" s="54"/>
      <c r="H58" s="54"/>
      <c r="I58" s="54"/>
      <c r="J58" s="54"/>
      <c r="K58" s="54"/>
      <c r="L58" s="54"/>
      <c r="M58" s="54"/>
      <c r="N58" s="54"/>
    </row>
    <row r="59" spans="3:15" x14ac:dyDescent="0.45">
      <c r="C59" s="18"/>
      <c r="D59" s="18"/>
      <c r="E59" s="18"/>
      <c r="F59" s="18"/>
      <c r="G59" s="18"/>
      <c r="H59" s="18"/>
      <c r="I59" s="18"/>
      <c r="J59" s="18"/>
      <c r="K59" s="18"/>
      <c r="L59" s="18"/>
      <c r="M59" s="18"/>
      <c r="N59" s="18"/>
    </row>
    <row r="60" spans="3:15" x14ac:dyDescent="0.45">
      <c r="C60" s="18"/>
      <c r="D60" s="18"/>
      <c r="E60" s="18"/>
      <c r="F60" s="18"/>
      <c r="G60" s="18"/>
      <c r="H60" s="18"/>
      <c r="I60" s="18"/>
      <c r="J60" s="18"/>
      <c r="K60" s="18"/>
      <c r="L60" s="18"/>
      <c r="M60" s="18"/>
      <c r="N60" s="18"/>
    </row>
    <row r="61" spans="3:15" x14ac:dyDescent="0.45">
      <c r="C61" s="18"/>
      <c r="D61" s="18"/>
      <c r="E61" s="18"/>
      <c r="F61" s="18"/>
      <c r="G61" s="18"/>
      <c r="H61" s="18"/>
      <c r="I61" s="18"/>
      <c r="J61" s="18"/>
      <c r="K61" s="18"/>
      <c r="L61" s="18"/>
      <c r="M61" s="18"/>
      <c r="N61" s="18"/>
    </row>
  </sheetData>
  <mergeCells count="7">
    <mergeCell ref="C57:O57"/>
    <mergeCell ref="E6:M6"/>
    <mergeCell ref="N6:N7"/>
    <mergeCell ref="C41:O42"/>
    <mergeCell ref="C47:O48"/>
    <mergeCell ref="C50:O51"/>
    <mergeCell ref="D6:D7"/>
  </mergeCells>
  <hyperlinks>
    <hyperlink ref="C57" r:id="rId1" display="Where qualifications taken by a student are in the same subject area and similar in content, ‘discounting’ rules have been applied to avoid double counting qualifications. More information can be found in  'technical guide' document."/>
    <hyperlink ref="C1" location="Contents!A1" display="Return to contents"/>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61"/>
  <sheetViews>
    <sheetView showGridLines="0" zoomScale="85" zoomScaleNormal="85" workbookViewId="0">
      <selection activeCell="A9" sqref="A9:B33"/>
    </sheetView>
  </sheetViews>
  <sheetFormatPr defaultRowHeight="14.25" x14ac:dyDescent="0.45"/>
  <cols>
    <col min="3" max="3" width="46.1328125" style="31" customWidth="1"/>
    <col min="4" max="4" width="17" style="31" bestFit="1" customWidth="1"/>
    <col min="5" max="12" width="9.1328125" style="31"/>
    <col min="13" max="13" width="9.1328125" style="31" customWidth="1"/>
    <col min="14" max="14" width="10.86328125" style="31" customWidth="1"/>
  </cols>
  <sheetData>
    <row r="1" spans="1:14" x14ac:dyDescent="0.45">
      <c r="C1" s="451" t="s">
        <v>488</v>
      </c>
      <c r="D1" s="494"/>
    </row>
    <row r="2" spans="1:14" x14ac:dyDescent="0.45">
      <c r="C2" s="236" t="s">
        <v>534</v>
      </c>
      <c r="D2" s="144"/>
      <c r="E2" s="14"/>
      <c r="F2" s="14"/>
      <c r="G2" s="14"/>
      <c r="H2" s="14"/>
      <c r="I2" s="14"/>
      <c r="J2" s="14"/>
      <c r="K2" s="14"/>
      <c r="L2" s="16"/>
      <c r="M2" s="16"/>
      <c r="N2" s="14"/>
    </row>
    <row r="3" spans="1:14" x14ac:dyDescent="0.45">
      <c r="C3" s="142" t="s">
        <v>479</v>
      </c>
      <c r="D3" s="142"/>
      <c r="E3" s="92"/>
      <c r="F3" s="92"/>
      <c r="G3" s="92"/>
      <c r="H3" s="92"/>
      <c r="I3" s="92"/>
      <c r="J3" s="92"/>
      <c r="K3" s="92"/>
      <c r="L3" s="14"/>
      <c r="M3" s="14"/>
      <c r="N3" s="92"/>
    </row>
    <row r="4" spans="1:14" x14ac:dyDescent="0.45">
      <c r="C4" s="384" t="s">
        <v>0</v>
      </c>
      <c r="D4" s="479"/>
      <c r="E4" s="22"/>
      <c r="F4" s="22"/>
      <c r="G4" s="22"/>
      <c r="H4" s="22"/>
      <c r="I4" s="22"/>
      <c r="J4" s="22"/>
      <c r="K4" s="22"/>
      <c r="L4" s="92"/>
      <c r="M4" s="145"/>
      <c r="N4" s="22"/>
    </row>
    <row r="5" spans="1:14" x14ac:dyDescent="0.45">
      <c r="C5" s="643" t="s">
        <v>310</v>
      </c>
      <c r="D5" s="644"/>
      <c r="E5" s="643">
        <v>23</v>
      </c>
      <c r="F5" s="643">
        <v>24</v>
      </c>
      <c r="G5" s="643">
        <v>25</v>
      </c>
      <c r="H5" s="643">
        <v>26</v>
      </c>
      <c r="I5" s="643">
        <v>27</v>
      </c>
      <c r="J5" s="643">
        <v>28</v>
      </c>
      <c r="K5" s="643">
        <v>29</v>
      </c>
      <c r="L5" s="643">
        <v>30</v>
      </c>
      <c r="M5" s="643">
        <v>31</v>
      </c>
      <c r="N5" s="643">
        <v>32</v>
      </c>
    </row>
    <row r="6" spans="1:14" ht="14.45" customHeight="1" x14ac:dyDescent="0.45">
      <c r="C6" s="147"/>
      <c r="D6" s="1046" t="s">
        <v>560</v>
      </c>
      <c r="E6" s="1032" t="s">
        <v>48</v>
      </c>
      <c r="F6" s="1032"/>
      <c r="G6" s="1032"/>
      <c r="H6" s="1032"/>
      <c r="I6" s="1032"/>
      <c r="J6" s="1032"/>
      <c r="K6" s="1032"/>
      <c r="L6" s="1032"/>
      <c r="M6" s="1032"/>
      <c r="N6" s="1033" t="s">
        <v>49</v>
      </c>
    </row>
    <row r="7" spans="1:14" x14ac:dyDescent="0.45">
      <c r="C7" s="148" t="s">
        <v>7</v>
      </c>
      <c r="D7" s="1047"/>
      <c r="E7" s="149" t="s">
        <v>50</v>
      </c>
      <c r="F7" s="149" t="s">
        <v>51</v>
      </c>
      <c r="G7" s="149" t="s">
        <v>52</v>
      </c>
      <c r="H7" s="149" t="s">
        <v>53</v>
      </c>
      <c r="I7" s="149" t="s">
        <v>54</v>
      </c>
      <c r="J7" s="149" t="s">
        <v>55</v>
      </c>
      <c r="K7" s="150" t="s">
        <v>118</v>
      </c>
      <c r="L7" s="150" t="s">
        <v>119</v>
      </c>
      <c r="M7" s="150" t="s">
        <v>120</v>
      </c>
      <c r="N7" s="1034"/>
    </row>
    <row r="8" spans="1:14" x14ac:dyDescent="0.45">
      <c r="C8" s="26"/>
      <c r="D8" s="7"/>
      <c r="E8" s="26"/>
      <c r="F8" s="26"/>
      <c r="G8" s="26"/>
      <c r="H8" s="26"/>
      <c r="I8" s="26"/>
      <c r="J8" s="26"/>
      <c r="K8" s="26"/>
      <c r="L8" s="26"/>
      <c r="M8" s="26"/>
      <c r="N8" s="26"/>
    </row>
    <row r="9" spans="1:14" x14ac:dyDescent="0.45">
      <c r="A9" t="s">
        <v>393</v>
      </c>
      <c r="B9" t="str">
        <f>IF(A9&lt;&gt;"",CONCATENATE($C$5,A9),"")</f>
        <v>F01_ALL_STATE_FUNDED_SCHOOLS</v>
      </c>
      <c r="C9" s="151" t="s">
        <v>121</v>
      </c>
      <c r="D9" s="485" t="e">
        <f>IF(A9&lt;&gt;"",VLOOKUP(A9,#REF!,2,FALSE),"")</f>
        <v>#REF!</v>
      </c>
      <c r="E9" s="107" t="str">
        <f>IFERROR(VLOOKUP($B9,#REF!,'Table 2c old'!E$5,FALSE),"")</f>
        <v/>
      </c>
      <c r="F9" s="107" t="str">
        <f>IFERROR(VLOOKUP($B9,#REF!,'Table 2c old'!F$5,FALSE),"")</f>
        <v/>
      </c>
      <c r="G9" s="107" t="str">
        <f>IFERROR(VLOOKUP($B9,#REF!,'Table 2c old'!G$5,FALSE),"")</f>
        <v/>
      </c>
      <c r="H9" s="107" t="str">
        <f>IFERROR(VLOOKUP($B9,#REF!,'Table 2c old'!H$5,FALSE),"")</f>
        <v/>
      </c>
      <c r="I9" s="107" t="str">
        <f>IFERROR(VLOOKUP($B9,#REF!,'Table 2c old'!I$5,FALSE),"")</f>
        <v/>
      </c>
      <c r="J9" s="107" t="str">
        <f>IFERROR(VLOOKUP($B9,#REF!,'Table 2c old'!J$5,FALSE),"")</f>
        <v/>
      </c>
      <c r="K9" s="107" t="str">
        <f>IFERROR(VLOOKUP($B9,#REF!,'Table 2c old'!K$5,FALSE),"")</f>
        <v/>
      </c>
      <c r="L9" s="107" t="str">
        <f>IFERROR(VLOOKUP($B9,#REF!,'Table 2c old'!L$5,FALSE),"")</f>
        <v/>
      </c>
      <c r="M9" s="107" t="str">
        <f>IFERROR(VLOOKUP($B9,#REF!,'Table 2c old'!M$5,FALSE),"")</f>
        <v/>
      </c>
      <c r="N9" s="108" t="str">
        <f>IFERROR(VLOOKUP($B9,#REF!,'Table 2c old'!N$5,FALSE),"")</f>
        <v/>
      </c>
    </row>
    <row r="10" spans="1:14" x14ac:dyDescent="0.45">
      <c r="B10" t="str">
        <f t="shared" ref="B10:B33" si="0">IF(A10&lt;&gt;"",CONCATENATE($C$5,A10),"")</f>
        <v/>
      </c>
      <c r="C10" s="152" t="s">
        <v>8</v>
      </c>
      <c r="D10" s="485" t="str">
        <f>IF(A10&lt;&gt;"",VLOOKUP(A10,#REF!,2,FALSE),"")</f>
        <v/>
      </c>
      <c r="E10" s="107" t="str">
        <f>IFERROR(VLOOKUP($B10,#REF!,'Table 2c old'!E$5,FALSE),"")</f>
        <v/>
      </c>
      <c r="F10" s="107" t="str">
        <f>IFERROR(VLOOKUP($B10,#REF!,'Table 2c old'!F$5,FALSE),"")</f>
        <v/>
      </c>
      <c r="G10" s="107" t="str">
        <f>IFERROR(VLOOKUP($B10,#REF!,'Table 2c old'!G$5,FALSE),"")</f>
        <v/>
      </c>
      <c r="H10" s="107" t="str">
        <f>IFERROR(VLOOKUP($B10,#REF!,'Table 2c old'!H$5,FALSE),"")</f>
        <v/>
      </c>
      <c r="I10" s="107" t="str">
        <f>IFERROR(VLOOKUP($B10,#REF!,'Table 2c old'!I$5,FALSE),"")</f>
        <v/>
      </c>
      <c r="J10" s="107" t="str">
        <f>IFERROR(VLOOKUP($B10,#REF!,'Table 2c old'!J$5,FALSE),"")</f>
        <v/>
      </c>
      <c r="K10" s="107" t="str">
        <f>IFERROR(VLOOKUP($B10,#REF!,'Table 2c old'!K$5,FALSE),"")</f>
        <v/>
      </c>
      <c r="L10" s="107" t="str">
        <f>IFERROR(VLOOKUP($B10,#REF!,'Table 2c old'!L$5,FALSE),"")</f>
        <v/>
      </c>
      <c r="M10" s="107" t="str">
        <f>IFERROR(VLOOKUP($B10,#REF!,'Table 2c old'!M$5,FALSE),"")</f>
        <v/>
      </c>
      <c r="N10" s="108" t="str">
        <f>IFERROR(VLOOKUP($B10,#REF!,'Table 2c old'!N$5,FALSE),"")</f>
        <v/>
      </c>
    </row>
    <row r="11" spans="1:14" x14ac:dyDescent="0.45">
      <c r="A11" t="s">
        <v>394</v>
      </c>
      <c r="B11" t="str">
        <f t="shared" si="0"/>
        <v>F02_LA_MAINTAINED_MAINSTREAM_SCHOOLS</v>
      </c>
      <c r="C11" s="153" t="s">
        <v>122</v>
      </c>
      <c r="D11" s="485" t="e">
        <f>IF(A11&lt;&gt;"",VLOOKUP(A11,#REF!,2,FALSE),"")</f>
        <v>#REF!</v>
      </c>
      <c r="E11" s="107" t="str">
        <f>IFERROR(VLOOKUP($B11,#REF!,'Table 2c old'!E$5,FALSE),"")</f>
        <v/>
      </c>
      <c r="F11" s="107" t="str">
        <f>IFERROR(VLOOKUP($B11,#REF!,'Table 2c old'!F$5,FALSE),"")</f>
        <v/>
      </c>
      <c r="G11" s="107" t="str">
        <f>IFERROR(VLOOKUP($B11,#REF!,'Table 2c old'!G$5,FALSE),"")</f>
        <v/>
      </c>
      <c r="H11" s="107" t="str">
        <f>IFERROR(VLOOKUP($B11,#REF!,'Table 2c old'!H$5,FALSE),"")</f>
        <v/>
      </c>
      <c r="I11" s="107" t="str">
        <f>IFERROR(VLOOKUP($B11,#REF!,'Table 2c old'!I$5,FALSE),"")</f>
        <v/>
      </c>
      <c r="J11" s="107" t="str">
        <f>IFERROR(VLOOKUP($B11,#REF!,'Table 2c old'!J$5,FALSE),"")</f>
        <v/>
      </c>
      <c r="K11" s="107" t="str">
        <f>IFERROR(VLOOKUP($B11,#REF!,'Table 2c old'!K$5,FALSE),"")</f>
        <v/>
      </c>
      <c r="L11" s="107" t="str">
        <f>IFERROR(VLOOKUP($B11,#REF!,'Table 2c old'!L$5,FALSE),"")</f>
        <v/>
      </c>
      <c r="M11" s="107" t="str">
        <f>IFERROR(VLOOKUP($B11,#REF!,'Table 2c old'!M$5,FALSE),"")</f>
        <v/>
      </c>
      <c r="N11" s="108" t="str">
        <f>IFERROR(VLOOKUP($B11,#REF!,'Table 2c old'!N$5,FALSE),"")</f>
        <v/>
      </c>
    </row>
    <row r="12" spans="1:14" x14ac:dyDescent="0.45">
      <c r="A12" t="s">
        <v>395</v>
      </c>
      <c r="B12" t="str">
        <f t="shared" si="0"/>
        <v>F03_SPONSORED_ACADEMIES</v>
      </c>
      <c r="C12" s="152" t="s">
        <v>123</v>
      </c>
      <c r="D12" s="485" t="e">
        <f>IF(A12&lt;&gt;"",VLOOKUP(A12,#REF!,2,FALSE),"")</f>
        <v>#REF!</v>
      </c>
      <c r="E12" s="107" t="str">
        <f>IFERROR(VLOOKUP($B12,#REF!,'Table 2c old'!E$5,FALSE),"")</f>
        <v/>
      </c>
      <c r="F12" s="107" t="str">
        <f>IFERROR(VLOOKUP($B12,#REF!,'Table 2c old'!F$5,FALSE),"")</f>
        <v/>
      </c>
      <c r="G12" s="107" t="str">
        <f>IFERROR(VLOOKUP($B12,#REF!,'Table 2c old'!G$5,FALSE),"")</f>
        <v/>
      </c>
      <c r="H12" s="107" t="str">
        <f>IFERROR(VLOOKUP($B12,#REF!,'Table 2c old'!H$5,FALSE),"")</f>
        <v/>
      </c>
      <c r="I12" s="107" t="str">
        <f>IFERROR(VLOOKUP($B12,#REF!,'Table 2c old'!I$5,FALSE),"")</f>
        <v/>
      </c>
      <c r="J12" s="107" t="str">
        <f>IFERROR(VLOOKUP($B12,#REF!,'Table 2c old'!J$5,FALSE),"")</f>
        <v/>
      </c>
      <c r="K12" s="107" t="str">
        <f>IFERROR(VLOOKUP($B12,#REF!,'Table 2c old'!K$5,FALSE),"")</f>
        <v/>
      </c>
      <c r="L12" s="107" t="str">
        <f>IFERROR(VLOOKUP($B12,#REF!,'Table 2c old'!L$5,FALSE),"")</f>
        <v/>
      </c>
      <c r="M12" s="107" t="str">
        <f>IFERROR(VLOOKUP($B12,#REF!,'Table 2c old'!M$5,FALSE),"")</f>
        <v/>
      </c>
      <c r="N12" s="108" t="str">
        <f>IFERROR(VLOOKUP($B12,#REF!,'Table 2c old'!N$5,FALSE),"")</f>
        <v/>
      </c>
    </row>
    <row r="13" spans="1:14" x14ac:dyDescent="0.45">
      <c r="A13" t="s">
        <v>396</v>
      </c>
      <c r="B13" t="str">
        <f t="shared" si="0"/>
        <v>F04_CONVERTER_ACADEMIES</v>
      </c>
      <c r="C13" s="152" t="s">
        <v>124</v>
      </c>
      <c r="D13" s="485" t="e">
        <f>IF(A13&lt;&gt;"",VLOOKUP(A13,#REF!,2,FALSE),"")</f>
        <v>#REF!</v>
      </c>
      <c r="E13" s="107" t="str">
        <f>IFERROR(VLOOKUP($B13,#REF!,'Table 2c old'!E$5,FALSE),"")</f>
        <v/>
      </c>
      <c r="F13" s="107" t="str">
        <f>IFERROR(VLOOKUP($B13,#REF!,'Table 2c old'!F$5,FALSE),"")</f>
        <v/>
      </c>
      <c r="G13" s="107" t="str">
        <f>IFERROR(VLOOKUP($B13,#REF!,'Table 2c old'!G$5,FALSE),"")</f>
        <v/>
      </c>
      <c r="H13" s="107" t="str">
        <f>IFERROR(VLOOKUP($B13,#REF!,'Table 2c old'!H$5,FALSE),"")</f>
        <v/>
      </c>
      <c r="I13" s="107" t="str">
        <f>IFERROR(VLOOKUP($B13,#REF!,'Table 2c old'!I$5,FALSE),"")</f>
        <v/>
      </c>
      <c r="J13" s="107" t="str">
        <f>IFERROR(VLOOKUP($B13,#REF!,'Table 2c old'!J$5,FALSE),"")</f>
        <v/>
      </c>
      <c r="K13" s="107" t="str">
        <f>IFERROR(VLOOKUP($B13,#REF!,'Table 2c old'!K$5,FALSE),"")</f>
        <v/>
      </c>
      <c r="L13" s="107" t="str">
        <f>IFERROR(VLOOKUP($B13,#REF!,'Table 2c old'!L$5,FALSE),"")</f>
        <v/>
      </c>
      <c r="M13" s="107" t="str">
        <f>IFERROR(VLOOKUP($B13,#REF!,'Table 2c old'!M$5,FALSE),"")</f>
        <v/>
      </c>
      <c r="N13" s="108" t="str">
        <f>IFERROR(VLOOKUP($B13,#REF!,'Table 2c old'!N$5,FALSE),"")</f>
        <v/>
      </c>
    </row>
    <row r="14" spans="1:14" x14ac:dyDescent="0.45">
      <c r="A14" t="s">
        <v>397</v>
      </c>
      <c r="B14" t="str">
        <f t="shared" si="0"/>
        <v>F05_FREE_SCHOOLS</v>
      </c>
      <c r="C14" s="152" t="s">
        <v>9</v>
      </c>
      <c r="D14" s="485" t="e">
        <f>IF(A14&lt;&gt;"",VLOOKUP(A14,#REF!,2,FALSE),"")</f>
        <v>#REF!</v>
      </c>
      <c r="E14" s="107" t="str">
        <f>IFERROR(VLOOKUP($B14,#REF!,'Table 2c old'!E$5,FALSE),"")</f>
        <v/>
      </c>
      <c r="F14" s="107" t="str">
        <f>IFERROR(VLOOKUP($B14,#REF!,'Table 2c old'!F$5,FALSE),"")</f>
        <v/>
      </c>
      <c r="G14" s="107" t="str">
        <f>IFERROR(VLOOKUP($B14,#REF!,'Table 2c old'!G$5,FALSE),"")</f>
        <v/>
      </c>
      <c r="H14" s="107" t="str">
        <f>IFERROR(VLOOKUP($B14,#REF!,'Table 2c old'!H$5,FALSE),"")</f>
        <v/>
      </c>
      <c r="I14" s="107" t="str">
        <f>IFERROR(VLOOKUP($B14,#REF!,'Table 2c old'!I$5,FALSE),"")</f>
        <v/>
      </c>
      <c r="J14" s="107" t="str">
        <f>IFERROR(VLOOKUP($B14,#REF!,'Table 2c old'!J$5,FALSE),"")</f>
        <v/>
      </c>
      <c r="K14" s="107" t="str">
        <f>IFERROR(VLOOKUP($B14,#REF!,'Table 2c old'!K$5,FALSE),"")</f>
        <v/>
      </c>
      <c r="L14" s="107" t="str">
        <f>IFERROR(VLOOKUP($B14,#REF!,'Table 2c old'!L$5,FALSE),"")</f>
        <v/>
      </c>
      <c r="M14" s="107" t="str">
        <f>IFERROR(VLOOKUP($B14,#REF!,'Table 2c old'!M$5,FALSE),"")</f>
        <v/>
      </c>
      <c r="N14" s="108" t="str">
        <f>IFERROR(VLOOKUP($B14,#REF!,'Table 2c old'!N$5,FALSE),"")</f>
        <v/>
      </c>
    </row>
    <row r="15" spans="1:14" x14ac:dyDescent="0.45">
      <c r="A15" t="s">
        <v>398</v>
      </c>
      <c r="B15" t="str">
        <f t="shared" si="0"/>
        <v>F06_FREE_SCHOOLS_1619</v>
      </c>
      <c r="C15" s="154" t="s">
        <v>10</v>
      </c>
      <c r="D15" s="485" t="e">
        <f>IF(A15&lt;&gt;"",VLOOKUP(A15,#REF!,2,FALSE),"")</f>
        <v>#REF!</v>
      </c>
      <c r="E15" s="107" t="str">
        <f>IFERROR(VLOOKUP($B15,#REF!,'Table 2c old'!E$5,FALSE),"")</f>
        <v/>
      </c>
      <c r="F15" s="107" t="str">
        <f>IFERROR(VLOOKUP($B15,#REF!,'Table 2c old'!F$5,FALSE),"")</f>
        <v/>
      </c>
      <c r="G15" s="107" t="str">
        <f>IFERROR(VLOOKUP($B15,#REF!,'Table 2c old'!G$5,FALSE),"")</f>
        <v/>
      </c>
      <c r="H15" s="107" t="str">
        <f>IFERROR(VLOOKUP($B15,#REF!,'Table 2c old'!H$5,FALSE),"")</f>
        <v/>
      </c>
      <c r="I15" s="107" t="str">
        <f>IFERROR(VLOOKUP($B15,#REF!,'Table 2c old'!I$5,FALSE),"")</f>
        <v/>
      </c>
      <c r="J15" s="107" t="str">
        <f>IFERROR(VLOOKUP($B15,#REF!,'Table 2c old'!J$5,FALSE),"")</f>
        <v/>
      </c>
      <c r="K15" s="107" t="str">
        <f>IFERROR(VLOOKUP($B15,#REF!,'Table 2c old'!K$5,FALSE),"")</f>
        <v/>
      </c>
      <c r="L15" s="107" t="str">
        <f>IFERROR(VLOOKUP($B15,#REF!,'Table 2c old'!L$5,FALSE),"")</f>
        <v/>
      </c>
      <c r="M15" s="107" t="str">
        <f>IFERROR(VLOOKUP($B15,#REF!,'Table 2c old'!M$5,FALSE),"")</f>
        <v/>
      </c>
      <c r="N15" s="108" t="str">
        <f>IFERROR(VLOOKUP($B15,#REF!,'Table 2c old'!N$5,FALSE),"")</f>
        <v/>
      </c>
    </row>
    <row r="16" spans="1:14" x14ac:dyDescent="0.45">
      <c r="A16" t="s">
        <v>399</v>
      </c>
      <c r="B16" t="str">
        <f t="shared" si="0"/>
        <v>F07_UTCS</v>
      </c>
      <c r="C16" s="154" t="s">
        <v>295</v>
      </c>
      <c r="D16" s="485" t="e">
        <f>IF(A16&lt;&gt;"",VLOOKUP(A16,#REF!,2,FALSE),"")</f>
        <v>#REF!</v>
      </c>
      <c r="E16" s="107" t="str">
        <f>IFERROR(VLOOKUP($B16,#REF!,'Table 2c old'!E$5,FALSE),"")</f>
        <v/>
      </c>
      <c r="F16" s="107" t="str">
        <f>IFERROR(VLOOKUP($B16,#REF!,'Table 2c old'!F$5,FALSE),"")</f>
        <v/>
      </c>
      <c r="G16" s="107" t="str">
        <f>IFERROR(VLOOKUP($B16,#REF!,'Table 2c old'!G$5,FALSE),"")</f>
        <v/>
      </c>
      <c r="H16" s="107" t="str">
        <f>IFERROR(VLOOKUP($B16,#REF!,'Table 2c old'!H$5,FALSE),"")</f>
        <v/>
      </c>
      <c r="I16" s="107" t="str">
        <f>IFERROR(VLOOKUP($B16,#REF!,'Table 2c old'!I$5,FALSE),"")</f>
        <v/>
      </c>
      <c r="J16" s="107" t="str">
        <f>IFERROR(VLOOKUP($B16,#REF!,'Table 2c old'!J$5,FALSE),"")</f>
        <v/>
      </c>
      <c r="K16" s="107" t="str">
        <f>IFERROR(VLOOKUP($B16,#REF!,'Table 2c old'!K$5,FALSE),"")</f>
        <v/>
      </c>
      <c r="L16" s="107" t="str">
        <f>IFERROR(VLOOKUP($B16,#REF!,'Table 2c old'!L$5,FALSE),"")</f>
        <v/>
      </c>
      <c r="M16" s="107" t="str">
        <f>IFERROR(VLOOKUP($B16,#REF!,'Table 2c old'!M$5,FALSE),"")</f>
        <v/>
      </c>
      <c r="N16" s="108" t="str">
        <f>IFERROR(VLOOKUP($B16,#REF!,'Table 2c old'!N$5,FALSE),"")</f>
        <v/>
      </c>
    </row>
    <row r="17" spans="1:14" x14ac:dyDescent="0.45">
      <c r="A17" t="s">
        <v>400</v>
      </c>
      <c r="B17" t="str">
        <f t="shared" si="0"/>
        <v>F08_STUDIO_SCHOOLS</v>
      </c>
      <c r="C17" s="154" t="s">
        <v>11</v>
      </c>
      <c r="D17" s="485" t="e">
        <f>IF(A17&lt;&gt;"",VLOOKUP(A17,#REF!,2,FALSE),"")</f>
        <v>#REF!</v>
      </c>
      <c r="E17" s="107" t="str">
        <f>IFERROR(VLOOKUP($B17,#REF!,'Table 2c old'!E$5,FALSE),"")</f>
        <v/>
      </c>
      <c r="F17" s="107" t="str">
        <f>IFERROR(VLOOKUP($B17,#REF!,'Table 2c old'!F$5,FALSE),"")</f>
        <v/>
      </c>
      <c r="G17" s="107" t="str">
        <f>IFERROR(VLOOKUP($B17,#REF!,'Table 2c old'!G$5,FALSE),"")</f>
        <v/>
      </c>
      <c r="H17" s="107" t="str">
        <f>IFERROR(VLOOKUP($B17,#REF!,'Table 2c old'!H$5,FALSE),"")</f>
        <v/>
      </c>
      <c r="I17" s="107" t="str">
        <f>IFERROR(VLOOKUP($B17,#REF!,'Table 2c old'!I$5,FALSE),"")</f>
        <v/>
      </c>
      <c r="J17" s="107" t="str">
        <f>IFERROR(VLOOKUP($B17,#REF!,'Table 2c old'!J$5,FALSE),"")</f>
        <v/>
      </c>
      <c r="K17" s="107" t="str">
        <f>IFERROR(VLOOKUP($B17,#REF!,'Table 2c old'!K$5,FALSE),"")</f>
        <v/>
      </c>
      <c r="L17" s="107" t="str">
        <f>IFERROR(VLOOKUP($B17,#REF!,'Table 2c old'!L$5,FALSE),"")</f>
        <v/>
      </c>
      <c r="M17" s="107" t="str">
        <f>IFERROR(VLOOKUP($B17,#REF!,'Table 2c old'!M$5,FALSE),"")</f>
        <v/>
      </c>
      <c r="N17" s="108" t="str">
        <f>IFERROR(VLOOKUP($B17,#REF!,'Table 2c old'!N$5,FALSE),"")</f>
        <v/>
      </c>
    </row>
    <row r="18" spans="1:14" x14ac:dyDescent="0.45">
      <c r="B18" t="str">
        <f t="shared" si="0"/>
        <v/>
      </c>
      <c r="C18" s="155"/>
      <c r="D18" s="485" t="str">
        <f>IF(A18&lt;&gt;"",VLOOKUP(A18,#REF!,2,FALSE),"")</f>
        <v/>
      </c>
      <c r="E18" s="107" t="str">
        <f>IFERROR(VLOOKUP($B18,#REF!,'Table 2c old'!E$5,FALSE),"")</f>
        <v/>
      </c>
      <c r="F18" s="107" t="str">
        <f>IFERROR(VLOOKUP($B18,#REF!,'Table 2c old'!F$5,FALSE),"")</f>
        <v/>
      </c>
      <c r="G18" s="107" t="str">
        <f>IFERROR(VLOOKUP($B18,#REF!,'Table 2c old'!G$5,FALSE),"")</f>
        <v/>
      </c>
      <c r="H18" s="107" t="str">
        <f>IFERROR(VLOOKUP($B18,#REF!,'Table 2c old'!H$5,FALSE),"")</f>
        <v/>
      </c>
      <c r="I18" s="107" t="str">
        <f>IFERROR(VLOOKUP($B18,#REF!,'Table 2c old'!I$5,FALSE),"")</f>
        <v/>
      </c>
      <c r="J18" s="107" t="str">
        <f>IFERROR(VLOOKUP($B18,#REF!,'Table 2c old'!J$5,FALSE),"")</f>
        <v/>
      </c>
      <c r="K18" s="107" t="str">
        <f>IFERROR(VLOOKUP($B18,#REF!,'Table 2c old'!K$5,FALSE),"")</f>
        <v/>
      </c>
      <c r="L18" s="107" t="str">
        <f>IFERROR(VLOOKUP($B18,#REF!,'Table 2c old'!L$5,FALSE),"")</f>
        <v/>
      </c>
      <c r="M18" s="107" t="str">
        <f>IFERROR(VLOOKUP($B18,#REF!,'Table 2c old'!M$5,FALSE),"")</f>
        <v/>
      </c>
      <c r="N18" s="108" t="str">
        <f>IFERROR(VLOOKUP($B18,#REF!,'Table 2c old'!N$5,FALSE),"")</f>
        <v/>
      </c>
    </row>
    <row r="19" spans="1:14" x14ac:dyDescent="0.45">
      <c r="A19" t="s">
        <v>401</v>
      </c>
      <c r="B19" t="str">
        <f t="shared" si="0"/>
        <v>F09_ALL_INDEPENDENT_SCHOOLS</v>
      </c>
      <c r="C19" s="156" t="s">
        <v>12</v>
      </c>
      <c r="D19" s="485" t="e">
        <f>IF(A19&lt;&gt;"",VLOOKUP(A19,#REF!,2,FALSE),"")</f>
        <v>#REF!</v>
      </c>
      <c r="E19" s="107" t="str">
        <f>IFERROR(VLOOKUP($B19,#REF!,'Table 2c old'!E$5,FALSE),"")</f>
        <v/>
      </c>
      <c r="F19" s="107" t="str">
        <f>IFERROR(VLOOKUP($B19,#REF!,'Table 2c old'!F$5,FALSE),"")</f>
        <v/>
      </c>
      <c r="G19" s="107" t="str">
        <f>IFERROR(VLOOKUP($B19,#REF!,'Table 2c old'!G$5,FALSE),"")</f>
        <v/>
      </c>
      <c r="H19" s="107" t="str">
        <f>IFERROR(VLOOKUP($B19,#REF!,'Table 2c old'!H$5,FALSE),"")</f>
        <v/>
      </c>
      <c r="I19" s="107" t="str">
        <f>IFERROR(VLOOKUP($B19,#REF!,'Table 2c old'!I$5,FALSE),"")</f>
        <v/>
      </c>
      <c r="J19" s="107" t="str">
        <f>IFERROR(VLOOKUP($B19,#REF!,'Table 2c old'!J$5,FALSE),"")</f>
        <v/>
      </c>
      <c r="K19" s="107" t="str">
        <f>IFERROR(VLOOKUP($B19,#REF!,'Table 2c old'!K$5,FALSE),"")</f>
        <v/>
      </c>
      <c r="L19" s="107" t="str">
        <f>IFERROR(VLOOKUP($B19,#REF!,'Table 2c old'!L$5,FALSE),"")</f>
        <v/>
      </c>
      <c r="M19" s="107" t="str">
        <f>IFERROR(VLOOKUP($B19,#REF!,'Table 2c old'!M$5,FALSE),"")</f>
        <v/>
      </c>
      <c r="N19" s="108" t="str">
        <f>IFERROR(VLOOKUP($B19,#REF!,'Table 2c old'!N$5,FALSE),"")</f>
        <v/>
      </c>
    </row>
    <row r="20" spans="1:14" x14ac:dyDescent="0.45">
      <c r="B20" t="str">
        <f t="shared" si="0"/>
        <v/>
      </c>
      <c r="C20" s="157" t="s">
        <v>8</v>
      </c>
      <c r="D20" s="485" t="str">
        <f>IF(A20&lt;&gt;"",VLOOKUP(A20,#REF!,2,FALSE),"")</f>
        <v/>
      </c>
      <c r="E20" s="107" t="str">
        <f>IFERROR(VLOOKUP($B20,#REF!,'Table 2c old'!E$5,FALSE),"")</f>
        <v/>
      </c>
      <c r="F20" s="107" t="str">
        <f>IFERROR(VLOOKUP($B20,#REF!,'Table 2c old'!F$5,FALSE),"")</f>
        <v/>
      </c>
      <c r="G20" s="107" t="str">
        <f>IFERROR(VLOOKUP($B20,#REF!,'Table 2c old'!G$5,FALSE),"")</f>
        <v/>
      </c>
      <c r="H20" s="107" t="str">
        <f>IFERROR(VLOOKUP($B20,#REF!,'Table 2c old'!H$5,FALSE),"")</f>
        <v/>
      </c>
      <c r="I20" s="107" t="str">
        <f>IFERROR(VLOOKUP($B20,#REF!,'Table 2c old'!I$5,FALSE),"")</f>
        <v/>
      </c>
      <c r="J20" s="107" t="str">
        <f>IFERROR(VLOOKUP($B20,#REF!,'Table 2c old'!J$5,FALSE),"")</f>
        <v/>
      </c>
      <c r="K20" s="107" t="str">
        <f>IFERROR(VLOOKUP($B20,#REF!,'Table 2c old'!K$5,FALSE),"")</f>
        <v/>
      </c>
      <c r="L20" s="107" t="str">
        <f>IFERROR(VLOOKUP($B20,#REF!,'Table 2c old'!L$5,FALSE),"")</f>
        <v/>
      </c>
      <c r="M20" s="107" t="str">
        <f>IFERROR(VLOOKUP($B20,#REF!,'Table 2c old'!M$5,FALSE),"")</f>
        <v/>
      </c>
      <c r="N20" s="108" t="str">
        <f>IFERROR(VLOOKUP($B20,#REF!,'Table 2c old'!N$5,FALSE),"")</f>
        <v/>
      </c>
    </row>
    <row r="21" spans="1:14" x14ac:dyDescent="0.45">
      <c r="A21" t="s">
        <v>402</v>
      </c>
      <c r="B21" t="str">
        <f t="shared" si="0"/>
        <v>F10_INDEPENDENT_SCHOOLS</v>
      </c>
      <c r="C21" s="153" t="s">
        <v>13</v>
      </c>
      <c r="D21" s="485" t="e">
        <f>IF(A21&lt;&gt;"",VLOOKUP(A21,#REF!,2,FALSE),"")</f>
        <v>#REF!</v>
      </c>
      <c r="E21" s="107" t="str">
        <f>IFERROR(VLOOKUP($B21,#REF!,'Table 2c old'!E$5,FALSE),"")</f>
        <v/>
      </c>
      <c r="F21" s="107" t="str">
        <f>IFERROR(VLOOKUP($B21,#REF!,'Table 2c old'!F$5,FALSE),"")</f>
        <v/>
      </c>
      <c r="G21" s="107" t="str">
        <f>IFERROR(VLOOKUP($B21,#REF!,'Table 2c old'!G$5,FALSE),"")</f>
        <v/>
      </c>
      <c r="H21" s="107" t="str">
        <f>IFERROR(VLOOKUP($B21,#REF!,'Table 2c old'!H$5,FALSE),"")</f>
        <v/>
      </c>
      <c r="I21" s="107" t="str">
        <f>IFERROR(VLOOKUP($B21,#REF!,'Table 2c old'!I$5,FALSE),"")</f>
        <v/>
      </c>
      <c r="J21" s="107" t="str">
        <f>IFERROR(VLOOKUP($B21,#REF!,'Table 2c old'!J$5,FALSE),"")</f>
        <v/>
      </c>
      <c r="K21" s="107" t="str">
        <f>IFERROR(VLOOKUP($B21,#REF!,'Table 2c old'!K$5,FALSE),"")</f>
        <v/>
      </c>
      <c r="L21" s="107" t="str">
        <f>IFERROR(VLOOKUP($B21,#REF!,'Table 2c old'!L$5,FALSE),"")</f>
        <v/>
      </c>
      <c r="M21" s="107" t="str">
        <f>IFERROR(VLOOKUP($B21,#REF!,'Table 2c old'!M$5,FALSE),"")</f>
        <v/>
      </c>
      <c r="N21" s="108" t="str">
        <f>IFERROR(VLOOKUP($B21,#REF!,'Table 2c old'!N$5,FALSE),"")</f>
        <v/>
      </c>
    </row>
    <row r="22" spans="1:14" x14ac:dyDescent="0.45">
      <c r="A22" t="s">
        <v>403</v>
      </c>
      <c r="B22" t="str">
        <f t="shared" si="0"/>
        <v>F11_INDEPENDENT_SPECIAL_SCHOOLS</v>
      </c>
      <c r="C22" s="153" t="s">
        <v>288</v>
      </c>
      <c r="D22" s="485" t="e">
        <f>IF(A22&lt;&gt;"",VLOOKUP(A22,#REF!,2,FALSE),"")</f>
        <v>#REF!</v>
      </c>
      <c r="E22" s="107" t="str">
        <f>IFERROR(VLOOKUP($B22,#REF!,'Table 2c old'!E$5,FALSE),"")</f>
        <v/>
      </c>
      <c r="F22" s="107" t="str">
        <f>IFERROR(VLOOKUP($B22,#REF!,'Table 2c old'!F$5,FALSE),"")</f>
        <v/>
      </c>
      <c r="G22" s="107" t="str">
        <f>IFERROR(VLOOKUP($B22,#REF!,'Table 2c old'!G$5,FALSE),"")</f>
        <v/>
      </c>
      <c r="H22" s="107" t="str">
        <f>IFERROR(VLOOKUP($B22,#REF!,'Table 2c old'!H$5,FALSE),"")</f>
        <v/>
      </c>
      <c r="I22" s="107" t="str">
        <f>IFERROR(VLOOKUP($B22,#REF!,'Table 2c old'!I$5,FALSE),"")</f>
        <v/>
      </c>
      <c r="J22" s="107" t="str">
        <f>IFERROR(VLOOKUP($B22,#REF!,'Table 2c old'!J$5,FALSE),"")</f>
        <v/>
      </c>
      <c r="K22" s="107" t="str">
        <f>IFERROR(VLOOKUP($B22,#REF!,'Table 2c old'!K$5,FALSE),"")</f>
        <v/>
      </c>
      <c r="L22" s="107" t="str">
        <f>IFERROR(VLOOKUP($B22,#REF!,'Table 2c old'!L$5,FALSE),"")</f>
        <v/>
      </c>
      <c r="M22" s="107" t="str">
        <f>IFERROR(VLOOKUP($B22,#REF!,'Table 2c old'!M$5,FALSE),"")</f>
        <v/>
      </c>
      <c r="N22" s="108" t="str">
        <f>IFERROR(VLOOKUP($B22,#REF!,'Table 2c old'!N$5,FALSE),"")</f>
        <v/>
      </c>
    </row>
    <row r="23" spans="1:14" x14ac:dyDescent="0.45">
      <c r="B23" t="str">
        <f t="shared" si="0"/>
        <v/>
      </c>
      <c r="C23" s="153"/>
      <c r="D23" s="485" t="str">
        <f>IF(A23&lt;&gt;"",VLOOKUP(A23,#REF!,2,FALSE),"")</f>
        <v/>
      </c>
      <c r="E23" s="107" t="str">
        <f>IFERROR(VLOOKUP($B23,#REF!,'Table 2c old'!E$5,FALSE),"")</f>
        <v/>
      </c>
      <c r="F23" s="107" t="str">
        <f>IFERROR(VLOOKUP($B23,#REF!,'Table 2c old'!F$5,FALSE),"")</f>
        <v/>
      </c>
      <c r="G23" s="107" t="str">
        <f>IFERROR(VLOOKUP($B23,#REF!,'Table 2c old'!G$5,FALSE),"")</f>
        <v/>
      </c>
      <c r="H23" s="107" t="str">
        <f>IFERROR(VLOOKUP($B23,#REF!,'Table 2c old'!H$5,FALSE),"")</f>
        <v/>
      </c>
      <c r="I23" s="107" t="str">
        <f>IFERROR(VLOOKUP($B23,#REF!,'Table 2c old'!I$5,FALSE),"")</f>
        <v/>
      </c>
      <c r="J23" s="107" t="str">
        <f>IFERROR(VLOOKUP($B23,#REF!,'Table 2c old'!J$5,FALSE),"")</f>
        <v/>
      </c>
      <c r="K23" s="107" t="str">
        <f>IFERROR(VLOOKUP($B23,#REF!,'Table 2c old'!K$5,FALSE),"")</f>
        <v/>
      </c>
      <c r="L23" s="107" t="str">
        <f>IFERROR(VLOOKUP($B23,#REF!,'Table 2c old'!L$5,FALSE),"")</f>
        <v/>
      </c>
      <c r="M23" s="107" t="str">
        <f>IFERROR(VLOOKUP($B23,#REF!,'Table 2c old'!M$5,FALSE),"")</f>
        <v/>
      </c>
      <c r="N23" s="108" t="str">
        <f>IFERROR(VLOOKUP($B23,#REF!,'Table 2c old'!N$5,FALSE),"")</f>
        <v/>
      </c>
    </row>
    <row r="24" spans="1:14" x14ac:dyDescent="0.45">
      <c r="A24" t="s">
        <v>404</v>
      </c>
      <c r="B24" t="str">
        <f t="shared" si="0"/>
        <v>F12_ALL_SCHOOLS</v>
      </c>
      <c r="C24" s="156" t="s">
        <v>125</v>
      </c>
      <c r="D24" s="485" t="e">
        <f>IF(A24&lt;&gt;"",VLOOKUP(A24,#REF!,2,FALSE),"")</f>
        <v>#REF!</v>
      </c>
      <c r="E24" s="107" t="str">
        <f>IFERROR(VLOOKUP($B24,#REF!,'Table 2c old'!E$5,FALSE),"")</f>
        <v/>
      </c>
      <c r="F24" s="107" t="str">
        <f>IFERROR(VLOOKUP($B24,#REF!,'Table 2c old'!F$5,FALSE),"")</f>
        <v/>
      </c>
      <c r="G24" s="107" t="str">
        <f>IFERROR(VLOOKUP($B24,#REF!,'Table 2c old'!G$5,FALSE),"")</f>
        <v/>
      </c>
      <c r="H24" s="107" t="str">
        <f>IFERROR(VLOOKUP($B24,#REF!,'Table 2c old'!H$5,FALSE),"")</f>
        <v/>
      </c>
      <c r="I24" s="107" t="str">
        <f>IFERROR(VLOOKUP($B24,#REF!,'Table 2c old'!I$5,FALSE),"")</f>
        <v/>
      </c>
      <c r="J24" s="107" t="str">
        <f>IFERROR(VLOOKUP($B24,#REF!,'Table 2c old'!J$5,FALSE),"")</f>
        <v/>
      </c>
      <c r="K24" s="107" t="str">
        <f>IFERROR(VLOOKUP($B24,#REF!,'Table 2c old'!K$5,FALSE),"")</f>
        <v/>
      </c>
      <c r="L24" s="107" t="str">
        <f>IFERROR(VLOOKUP($B24,#REF!,'Table 2c old'!L$5,FALSE),"")</f>
        <v/>
      </c>
      <c r="M24" s="107" t="str">
        <f>IFERROR(VLOOKUP($B24,#REF!,'Table 2c old'!M$5,FALSE),"")</f>
        <v/>
      </c>
      <c r="N24" s="108" t="str">
        <f>IFERROR(VLOOKUP($B24,#REF!,'Table 2c old'!N$5,FALSE),"")</f>
        <v/>
      </c>
    </row>
    <row r="25" spans="1:14" x14ac:dyDescent="0.45">
      <c r="B25" t="str">
        <f t="shared" si="0"/>
        <v/>
      </c>
      <c r="C25" s="158"/>
      <c r="D25" s="485" t="str">
        <f>IF(A25&lt;&gt;"",VLOOKUP(A25,#REF!,2,FALSE),"")</f>
        <v/>
      </c>
      <c r="E25" s="107" t="str">
        <f>IFERROR(VLOOKUP($B25,#REF!,'Table 2c old'!E$5,FALSE),"")</f>
        <v/>
      </c>
      <c r="F25" s="107" t="str">
        <f>IFERROR(VLOOKUP($B25,#REF!,'Table 2c old'!F$5,FALSE),"")</f>
        <v/>
      </c>
      <c r="G25" s="107" t="str">
        <f>IFERROR(VLOOKUP($B25,#REF!,'Table 2c old'!G$5,FALSE),"")</f>
        <v/>
      </c>
      <c r="H25" s="107" t="str">
        <f>IFERROR(VLOOKUP($B25,#REF!,'Table 2c old'!H$5,FALSE),"")</f>
        <v/>
      </c>
      <c r="I25" s="107" t="str">
        <f>IFERROR(VLOOKUP($B25,#REF!,'Table 2c old'!I$5,FALSE),"")</f>
        <v/>
      </c>
      <c r="J25" s="107" t="str">
        <f>IFERROR(VLOOKUP($B25,#REF!,'Table 2c old'!J$5,FALSE),"")</f>
        <v/>
      </c>
      <c r="K25" s="107" t="str">
        <f>IFERROR(VLOOKUP($B25,#REF!,'Table 2c old'!K$5,FALSE),"")</f>
        <v/>
      </c>
      <c r="L25" s="107" t="str">
        <f>IFERROR(VLOOKUP($B25,#REF!,'Table 2c old'!L$5,FALSE),"")</f>
        <v/>
      </c>
      <c r="M25" s="107" t="str">
        <f>IFERROR(VLOOKUP($B25,#REF!,'Table 2c old'!M$5,FALSE),"")</f>
        <v/>
      </c>
      <c r="N25" s="108" t="str">
        <f>IFERROR(VLOOKUP($B25,#REF!,'Table 2c old'!N$5,FALSE),"")</f>
        <v/>
      </c>
    </row>
    <row r="26" spans="1:14" x14ac:dyDescent="0.45">
      <c r="A26" t="s">
        <v>405</v>
      </c>
      <c r="B26" t="str">
        <f t="shared" si="0"/>
        <v>F13_FE_SECTOR_COLLEGES</v>
      </c>
      <c r="C26" s="156" t="s">
        <v>14</v>
      </c>
      <c r="D26" s="485" t="e">
        <f>IF(A26&lt;&gt;"",VLOOKUP(A26,#REF!,2,FALSE),"")</f>
        <v>#REF!</v>
      </c>
      <c r="E26" s="107" t="str">
        <f>IFERROR(VLOOKUP($B26,#REF!,'Table 2c old'!E$5,FALSE),"")</f>
        <v/>
      </c>
      <c r="F26" s="107" t="str">
        <f>IFERROR(VLOOKUP($B26,#REF!,'Table 2c old'!F$5,FALSE),"")</f>
        <v/>
      </c>
      <c r="G26" s="107" t="str">
        <f>IFERROR(VLOOKUP($B26,#REF!,'Table 2c old'!G$5,FALSE),"")</f>
        <v/>
      </c>
      <c r="H26" s="107" t="str">
        <f>IFERROR(VLOOKUP($B26,#REF!,'Table 2c old'!H$5,FALSE),"")</f>
        <v/>
      </c>
      <c r="I26" s="107" t="str">
        <f>IFERROR(VLOOKUP($B26,#REF!,'Table 2c old'!I$5,FALSE),"")</f>
        <v/>
      </c>
      <c r="J26" s="107" t="str">
        <f>IFERROR(VLOOKUP($B26,#REF!,'Table 2c old'!J$5,FALSE),"")</f>
        <v/>
      </c>
      <c r="K26" s="107" t="str">
        <f>IFERROR(VLOOKUP($B26,#REF!,'Table 2c old'!K$5,FALSE),"")</f>
        <v/>
      </c>
      <c r="L26" s="107" t="str">
        <f>IFERROR(VLOOKUP($B26,#REF!,'Table 2c old'!L$5,FALSE),"")</f>
        <v/>
      </c>
      <c r="M26" s="107" t="str">
        <f>IFERROR(VLOOKUP($B26,#REF!,'Table 2c old'!M$5,FALSE),"")</f>
        <v/>
      </c>
      <c r="N26" s="108" t="str">
        <f>IFERROR(VLOOKUP($B26,#REF!,'Table 2c old'!N$5,FALSE),"")</f>
        <v/>
      </c>
    </row>
    <row r="27" spans="1:14" x14ac:dyDescent="0.45">
      <c r="B27" t="str">
        <f t="shared" si="0"/>
        <v/>
      </c>
      <c r="C27" s="157" t="s">
        <v>8</v>
      </c>
      <c r="D27" s="485" t="str">
        <f>IF(A27&lt;&gt;"",VLOOKUP(A27,#REF!,2,FALSE),"")</f>
        <v/>
      </c>
      <c r="E27" s="107" t="str">
        <f>IFERROR(VLOOKUP($B27,#REF!,'Table 2c old'!E$5,FALSE),"")</f>
        <v/>
      </c>
      <c r="F27" s="107" t="str">
        <f>IFERROR(VLOOKUP($B27,#REF!,'Table 2c old'!F$5,FALSE),"")</f>
        <v/>
      </c>
      <c r="G27" s="107" t="str">
        <f>IFERROR(VLOOKUP($B27,#REF!,'Table 2c old'!G$5,FALSE),"")</f>
        <v/>
      </c>
      <c r="H27" s="107" t="str">
        <f>IFERROR(VLOOKUP($B27,#REF!,'Table 2c old'!H$5,FALSE),"")</f>
        <v/>
      </c>
      <c r="I27" s="107" t="str">
        <f>IFERROR(VLOOKUP($B27,#REF!,'Table 2c old'!I$5,FALSE),"")</f>
        <v/>
      </c>
      <c r="J27" s="107" t="str">
        <f>IFERROR(VLOOKUP($B27,#REF!,'Table 2c old'!J$5,FALSE),"")</f>
        <v/>
      </c>
      <c r="K27" s="107" t="str">
        <f>IFERROR(VLOOKUP($B27,#REF!,'Table 2c old'!K$5,FALSE),"")</f>
        <v/>
      </c>
      <c r="L27" s="107" t="str">
        <f>IFERROR(VLOOKUP($B27,#REF!,'Table 2c old'!L$5,FALSE),"")</f>
        <v/>
      </c>
      <c r="M27" s="107" t="str">
        <f>IFERROR(VLOOKUP($B27,#REF!,'Table 2c old'!M$5,FALSE),"")</f>
        <v/>
      </c>
      <c r="N27" s="108" t="str">
        <f>IFERROR(VLOOKUP($B27,#REF!,'Table 2c old'!N$5,FALSE),"")</f>
        <v/>
      </c>
    </row>
    <row r="28" spans="1:14" x14ac:dyDescent="0.45">
      <c r="A28" t="s">
        <v>406</v>
      </c>
      <c r="B28" t="str">
        <f t="shared" si="0"/>
        <v>F14_SIXTH_FORM_COLLEGES</v>
      </c>
      <c r="C28" s="153" t="s">
        <v>15</v>
      </c>
      <c r="D28" s="485" t="e">
        <f>IF(A28&lt;&gt;"",VLOOKUP(A28,#REF!,2,FALSE),"")</f>
        <v>#REF!</v>
      </c>
      <c r="E28" s="107" t="str">
        <f>IFERROR(VLOOKUP($B28,#REF!,'Table 2c old'!E$5,FALSE),"")</f>
        <v/>
      </c>
      <c r="F28" s="107" t="str">
        <f>IFERROR(VLOOKUP($B28,#REF!,'Table 2c old'!F$5,FALSE),"")</f>
        <v/>
      </c>
      <c r="G28" s="107" t="str">
        <f>IFERROR(VLOOKUP($B28,#REF!,'Table 2c old'!G$5,FALSE),"")</f>
        <v/>
      </c>
      <c r="H28" s="107" t="str">
        <f>IFERROR(VLOOKUP($B28,#REF!,'Table 2c old'!H$5,FALSE),"")</f>
        <v/>
      </c>
      <c r="I28" s="107" t="str">
        <f>IFERROR(VLOOKUP($B28,#REF!,'Table 2c old'!I$5,FALSE),"")</f>
        <v/>
      </c>
      <c r="J28" s="107" t="str">
        <f>IFERROR(VLOOKUP($B28,#REF!,'Table 2c old'!J$5,FALSE),"")</f>
        <v/>
      </c>
      <c r="K28" s="107" t="str">
        <f>IFERROR(VLOOKUP($B28,#REF!,'Table 2c old'!K$5,FALSE),"")</f>
        <v/>
      </c>
      <c r="L28" s="107" t="str">
        <f>IFERROR(VLOOKUP($B28,#REF!,'Table 2c old'!L$5,FALSE),"")</f>
        <v/>
      </c>
      <c r="M28" s="107" t="str">
        <f>IFERROR(VLOOKUP($B28,#REF!,'Table 2c old'!M$5,FALSE),"")</f>
        <v/>
      </c>
      <c r="N28" s="108" t="str">
        <f>IFERROR(VLOOKUP($B28,#REF!,'Table 2c old'!N$5,FALSE),"")</f>
        <v/>
      </c>
    </row>
    <row r="29" spans="1:14" x14ac:dyDescent="0.45">
      <c r="A29" t="s">
        <v>407</v>
      </c>
      <c r="B29" t="str">
        <f t="shared" si="0"/>
        <v>F15_OTHER_FE_SECTOR_COLLEGES</v>
      </c>
      <c r="C29" s="159" t="s">
        <v>126</v>
      </c>
      <c r="D29" s="485" t="e">
        <f>IF(A29&lt;&gt;"",VLOOKUP(A29,#REF!,2,FALSE),"")</f>
        <v>#REF!</v>
      </c>
      <c r="E29" s="107" t="str">
        <f>IFERROR(VLOOKUP($B29,#REF!,'Table 2c old'!E$5,FALSE),"")</f>
        <v/>
      </c>
      <c r="F29" s="107" t="str">
        <f>IFERROR(VLOOKUP($B29,#REF!,'Table 2c old'!F$5,FALSE),"")</f>
        <v/>
      </c>
      <c r="G29" s="107" t="str">
        <f>IFERROR(VLOOKUP($B29,#REF!,'Table 2c old'!G$5,FALSE),"")</f>
        <v/>
      </c>
      <c r="H29" s="107" t="str">
        <f>IFERROR(VLOOKUP($B29,#REF!,'Table 2c old'!H$5,FALSE),"")</f>
        <v/>
      </c>
      <c r="I29" s="107" t="str">
        <f>IFERROR(VLOOKUP($B29,#REF!,'Table 2c old'!I$5,FALSE),"")</f>
        <v/>
      </c>
      <c r="J29" s="107" t="str">
        <f>IFERROR(VLOOKUP($B29,#REF!,'Table 2c old'!J$5,FALSE),"")</f>
        <v/>
      </c>
      <c r="K29" s="107" t="str">
        <f>IFERROR(VLOOKUP($B29,#REF!,'Table 2c old'!K$5,FALSE),"")</f>
        <v/>
      </c>
      <c r="L29" s="107" t="str">
        <f>IFERROR(VLOOKUP($B29,#REF!,'Table 2c old'!L$5,FALSE),"")</f>
        <v/>
      </c>
      <c r="M29" s="107" t="str">
        <f>IFERROR(VLOOKUP($B29,#REF!,'Table 2c old'!M$5,FALSE),"")</f>
        <v/>
      </c>
      <c r="N29" s="108" t="str">
        <f>IFERROR(VLOOKUP($B29,#REF!,'Table 2c old'!N$5,FALSE),"")</f>
        <v/>
      </c>
    </row>
    <row r="30" spans="1:14" x14ac:dyDescent="0.45">
      <c r="B30" t="str">
        <f t="shared" si="0"/>
        <v/>
      </c>
      <c r="C30" s="160"/>
      <c r="D30" s="485" t="str">
        <f>IF(A30&lt;&gt;"",VLOOKUP(A30,#REF!,2,FALSE),"")</f>
        <v/>
      </c>
      <c r="E30" s="107" t="str">
        <f>IFERROR(VLOOKUP($B30,#REF!,'Table 2c old'!E$5,FALSE),"")</f>
        <v/>
      </c>
      <c r="F30" s="107" t="str">
        <f>IFERROR(VLOOKUP($B30,#REF!,'Table 2c old'!F$5,FALSE),"")</f>
        <v/>
      </c>
      <c r="G30" s="107" t="str">
        <f>IFERROR(VLOOKUP($B30,#REF!,'Table 2c old'!G$5,FALSE),"")</f>
        <v/>
      </c>
      <c r="H30" s="107" t="str">
        <f>IFERROR(VLOOKUP($B30,#REF!,'Table 2c old'!H$5,FALSE),"")</f>
        <v/>
      </c>
      <c r="I30" s="107" t="str">
        <f>IFERROR(VLOOKUP($B30,#REF!,'Table 2c old'!I$5,FALSE),"")</f>
        <v/>
      </c>
      <c r="J30" s="107" t="str">
        <f>IFERROR(VLOOKUP($B30,#REF!,'Table 2c old'!J$5,FALSE),"")</f>
        <v/>
      </c>
      <c r="K30" s="107" t="str">
        <f>IFERROR(VLOOKUP($B30,#REF!,'Table 2c old'!K$5,FALSE),"")</f>
        <v/>
      </c>
      <c r="L30" s="107" t="str">
        <f>IFERROR(VLOOKUP($B30,#REF!,'Table 2c old'!L$5,FALSE),"")</f>
        <v/>
      </c>
      <c r="M30" s="107" t="str">
        <f>IFERROR(VLOOKUP($B30,#REF!,'Table 2c old'!M$5,FALSE),"")</f>
        <v/>
      </c>
      <c r="N30" s="108" t="str">
        <f>IFERROR(VLOOKUP($B30,#REF!,'Table 2c old'!N$5,FALSE),"")</f>
        <v/>
      </c>
    </row>
    <row r="31" spans="1:14" x14ac:dyDescent="0.45">
      <c r="A31" t="s">
        <v>408</v>
      </c>
      <c r="B31" t="str">
        <f t="shared" si="0"/>
        <v>F16_ALL_STATE_FUNDED_SCHOOLS_AND_FE_SECTOR_COLLEGES</v>
      </c>
      <c r="C31" s="151" t="s">
        <v>127</v>
      </c>
      <c r="D31" s="485" t="e">
        <f>IF(A31&lt;&gt;"",VLOOKUP(A31,#REF!,2,FALSE),"")</f>
        <v>#REF!</v>
      </c>
      <c r="E31" s="107" t="str">
        <f>IFERROR(VLOOKUP($B31,#REF!,'Table 2c old'!E$5,FALSE),"")</f>
        <v/>
      </c>
      <c r="F31" s="107" t="str">
        <f>IFERROR(VLOOKUP($B31,#REF!,'Table 2c old'!F$5,FALSE),"")</f>
        <v/>
      </c>
      <c r="G31" s="107" t="str">
        <f>IFERROR(VLOOKUP($B31,#REF!,'Table 2c old'!G$5,FALSE),"")</f>
        <v/>
      </c>
      <c r="H31" s="107" t="str">
        <f>IFERROR(VLOOKUP($B31,#REF!,'Table 2c old'!H$5,FALSE),"")</f>
        <v/>
      </c>
      <c r="I31" s="107" t="str">
        <f>IFERROR(VLOOKUP($B31,#REF!,'Table 2c old'!I$5,FALSE),"")</f>
        <v/>
      </c>
      <c r="J31" s="107" t="str">
        <f>IFERROR(VLOOKUP($B31,#REF!,'Table 2c old'!J$5,FALSE),"")</f>
        <v/>
      </c>
      <c r="K31" s="107" t="str">
        <f>IFERROR(VLOOKUP($B31,#REF!,'Table 2c old'!K$5,FALSE),"")</f>
        <v/>
      </c>
      <c r="L31" s="107" t="str">
        <f>IFERROR(VLOOKUP($B31,#REF!,'Table 2c old'!L$5,FALSE),"")</f>
        <v/>
      </c>
      <c r="M31" s="107" t="str">
        <f>IFERROR(VLOOKUP($B31,#REF!,'Table 2c old'!M$5,FALSE),"")</f>
        <v/>
      </c>
      <c r="N31" s="108" t="str">
        <f>IFERROR(VLOOKUP($B31,#REF!,'Table 2c old'!N$5,FALSE),"")</f>
        <v/>
      </c>
    </row>
    <row r="32" spans="1:14" x14ac:dyDescent="0.45">
      <c r="B32" t="str">
        <f t="shared" si="0"/>
        <v/>
      </c>
      <c r="C32" s="151"/>
      <c r="D32" s="485" t="str">
        <f>IF(A32&lt;&gt;"",VLOOKUP(A32,#REF!,2,FALSE),"")</f>
        <v/>
      </c>
      <c r="E32" s="107" t="str">
        <f>IFERROR(VLOOKUP($B32,#REF!,'Table 2c old'!E$5,FALSE),"")</f>
        <v/>
      </c>
      <c r="F32" s="107" t="str">
        <f>IFERROR(VLOOKUP($B32,#REF!,'Table 2c old'!F$5,FALSE),"")</f>
        <v/>
      </c>
      <c r="G32" s="107" t="str">
        <f>IFERROR(VLOOKUP($B32,#REF!,'Table 2c old'!G$5,FALSE),"")</f>
        <v/>
      </c>
      <c r="H32" s="107" t="str">
        <f>IFERROR(VLOOKUP($B32,#REF!,'Table 2c old'!H$5,FALSE),"")</f>
        <v/>
      </c>
      <c r="I32" s="107" t="str">
        <f>IFERROR(VLOOKUP($B32,#REF!,'Table 2c old'!I$5,FALSE),"")</f>
        <v/>
      </c>
      <c r="J32" s="107" t="str">
        <f>IFERROR(VLOOKUP($B32,#REF!,'Table 2c old'!J$5,FALSE),"")</f>
        <v/>
      </c>
      <c r="K32" s="107" t="str">
        <f>IFERROR(VLOOKUP($B32,#REF!,'Table 2c old'!K$5,FALSE),"")</f>
        <v/>
      </c>
      <c r="L32" s="107" t="str">
        <f>IFERROR(VLOOKUP($B32,#REF!,'Table 2c old'!L$5,FALSE),"")</f>
        <v/>
      </c>
      <c r="M32" s="107" t="str">
        <f>IFERROR(VLOOKUP($B32,#REF!,'Table 2c old'!M$5,FALSE),"")</f>
        <v/>
      </c>
      <c r="N32" s="108" t="str">
        <f>IFERROR(VLOOKUP($B32,#REF!,'Table 2c old'!N$5,FALSE),"")</f>
        <v/>
      </c>
    </row>
    <row r="33" spans="1:15" x14ac:dyDescent="0.45">
      <c r="A33" t="s">
        <v>409</v>
      </c>
      <c r="B33" t="str">
        <f t="shared" si="0"/>
        <v>F17_ALL_SCHOOLS_AND_FE_SECTOR_COLLEGES</v>
      </c>
      <c r="C33" s="151" t="s">
        <v>128</v>
      </c>
      <c r="D33" s="485" t="e">
        <f>IF(A33&lt;&gt;"",VLOOKUP(A33,#REF!,2,FALSE),"")</f>
        <v>#REF!</v>
      </c>
      <c r="E33" s="107" t="str">
        <f>IFERROR(VLOOKUP($B33,#REF!,'Table 2c old'!E$5,FALSE),"")</f>
        <v/>
      </c>
      <c r="F33" s="107" t="str">
        <f>IFERROR(VLOOKUP($B33,#REF!,'Table 2c old'!F$5,FALSE),"")</f>
        <v/>
      </c>
      <c r="G33" s="107" t="str">
        <f>IFERROR(VLOOKUP($B33,#REF!,'Table 2c old'!G$5,FALSE),"")</f>
        <v/>
      </c>
      <c r="H33" s="107" t="str">
        <f>IFERROR(VLOOKUP($B33,#REF!,'Table 2c old'!H$5,FALSE),"")</f>
        <v/>
      </c>
      <c r="I33" s="107" t="str">
        <f>IFERROR(VLOOKUP($B33,#REF!,'Table 2c old'!I$5,FALSE),"")</f>
        <v/>
      </c>
      <c r="J33" s="107" t="str">
        <f>IFERROR(VLOOKUP($B33,#REF!,'Table 2c old'!J$5,FALSE),"")</f>
        <v/>
      </c>
      <c r="K33" s="107" t="str">
        <f>IFERROR(VLOOKUP($B33,#REF!,'Table 2c old'!K$5,FALSE),"")</f>
        <v/>
      </c>
      <c r="L33" s="107" t="str">
        <f>IFERROR(VLOOKUP($B33,#REF!,'Table 2c old'!L$5,FALSE),"")</f>
        <v/>
      </c>
      <c r="M33" s="107" t="str">
        <f>IFERROR(VLOOKUP($B33,#REF!,'Table 2c old'!M$5,FALSE),"")</f>
        <v/>
      </c>
      <c r="N33" s="108" t="str">
        <f>IFERROR(VLOOKUP($B33,#REF!,'Table 2c old'!N$5,FALSE),"")</f>
        <v/>
      </c>
    </row>
    <row r="34" spans="1:15" x14ac:dyDescent="0.45">
      <c r="C34" s="161"/>
      <c r="D34" s="3"/>
      <c r="E34" s="386"/>
      <c r="F34" s="386"/>
      <c r="G34" s="386"/>
      <c r="H34" s="386"/>
      <c r="I34" s="386"/>
      <c r="J34" s="386"/>
      <c r="K34" s="386"/>
      <c r="L34" s="386"/>
      <c r="M34" s="386"/>
      <c r="N34" s="387"/>
    </row>
    <row r="35" spans="1:15" x14ac:dyDescent="0.45">
      <c r="C35" s="54"/>
      <c r="D35" s="2"/>
      <c r="E35" s="54"/>
      <c r="F35" s="54"/>
      <c r="G35" s="54"/>
      <c r="H35" s="54"/>
      <c r="I35" s="54"/>
      <c r="J35" s="54"/>
      <c r="K35" s="54"/>
      <c r="L35" s="54"/>
      <c r="M35" s="54"/>
      <c r="N35" s="10" t="s">
        <v>480</v>
      </c>
    </row>
    <row r="36" spans="1:15" x14ac:dyDescent="0.45">
      <c r="C36" s="162"/>
      <c r="D36" s="162"/>
      <c r="E36" s="162"/>
      <c r="F36" s="162"/>
      <c r="G36" s="162"/>
      <c r="H36" s="162"/>
      <c r="I36" s="162"/>
      <c r="J36" s="162"/>
      <c r="K36" s="162"/>
      <c r="L36" s="162"/>
      <c r="M36" s="162"/>
      <c r="N36" s="162"/>
    </row>
    <row r="37" spans="1:15" x14ac:dyDescent="0.45">
      <c r="C37" s="44" t="s">
        <v>117</v>
      </c>
      <c r="D37" s="44"/>
      <c r="E37" s="44"/>
      <c r="F37" s="163"/>
      <c r="G37" s="163"/>
      <c r="H37" s="163"/>
      <c r="I37" s="163"/>
      <c r="J37" s="163"/>
      <c r="K37" s="163"/>
      <c r="L37" s="163"/>
      <c r="M37" s="163"/>
      <c r="N37" s="163"/>
      <c r="O37" s="163"/>
    </row>
    <row r="38" spans="1:15" x14ac:dyDescent="0.45">
      <c r="C38" s="127" t="s">
        <v>523</v>
      </c>
      <c r="D38" s="127"/>
      <c r="E38" s="127"/>
      <c r="F38" s="163"/>
      <c r="G38" s="163"/>
      <c r="H38" s="163"/>
      <c r="I38" s="163"/>
      <c r="J38" s="163"/>
      <c r="K38" s="163"/>
      <c r="L38" s="163"/>
      <c r="M38" s="163"/>
      <c r="N38" s="163"/>
      <c r="O38" s="163"/>
    </row>
    <row r="39" spans="1:15" x14ac:dyDescent="0.45">
      <c r="C39" s="44" t="s">
        <v>532</v>
      </c>
      <c r="D39" s="44"/>
      <c r="E39" s="44"/>
      <c r="F39" s="164"/>
      <c r="G39" s="164"/>
      <c r="H39" s="164"/>
      <c r="I39" s="164"/>
      <c r="J39" s="164"/>
      <c r="K39" s="164"/>
      <c r="L39" s="164"/>
      <c r="M39" s="164"/>
      <c r="N39" s="164"/>
      <c r="O39" s="164"/>
    </row>
    <row r="40" spans="1:15" ht="15" customHeight="1" x14ac:dyDescent="0.45">
      <c r="C40" s="44" t="s">
        <v>129</v>
      </c>
      <c r="D40" s="44"/>
      <c r="E40" s="44"/>
      <c r="F40" s="164"/>
      <c r="G40" s="164"/>
      <c r="H40" s="164"/>
      <c r="I40" s="164"/>
      <c r="J40" s="164"/>
      <c r="K40" s="164"/>
      <c r="L40" s="164"/>
      <c r="M40" s="164"/>
      <c r="N40" s="164"/>
      <c r="O40" s="164"/>
    </row>
    <row r="41" spans="1:15" ht="15.75" customHeight="1" x14ac:dyDescent="0.45">
      <c r="C41" s="1045" t="s">
        <v>130</v>
      </c>
      <c r="D41" s="1045"/>
      <c r="E41" s="1045"/>
      <c r="F41" s="1045"/>
      <c r="G41" s="1045"/>
      <c r="H41" s="1045"/>
      <c r="I41" s="1045"/>
      <c r="J41" s="1045"/>
      <c r="K41" s="1045"/>
      <c r="L41" s="1045"/>
      <c r="M41" s="1045"/>
      <c r="N41" s="1045"/>
      <c r="O41" s="1045"/>
    </row>
    <row r="42" spans="1:15" ht="10.5" customHeight="1" x14ac:dyDescent="0.45">
      <c r="C42" s="1045"/>
      <c r="D42" s="1045"/>
      <c r="E42" s="1045"/>
      <c r="F42" s="1045"/>
      <c r="G42" s="1045"/>
      <c r="H42" s="1045"/>
      <c r="I42" s="1045"/>
      <c r="J42" s="1045"/>
      <c r="K42" s="1045"/>
      <c r="L42" s="1045"/>
      <c r="M42" s="1045"/>
      <c r="N42" s="1045"/>
      <c r="O42" s="1045"/>
    </row>
    <row r="43" spans="1:15" x14ac:dyDescent="0.45">
      <c r="C43" s="41" t="s">
        <v>131</v>
      </c>
      <c r="D43" s="41"/>
      <c r="E43" s="41"/>
      <c r="F43" s="41"/>
      <c r="G43" s="41"/>
      <c r="H43" s="41"/>
      <c r="I43" s="41"/>
      <c r="J43" s="41"/>
      <c r="K43" s="41"/>
      <c r="L43" s="41"/>
      <c r="M43" s="41"/>
      <c r="N43" s="41"/>
      <c r="O43" s="41"/>
    </row>
    <row r="44" spans="1:15" x14ac:dyDescent="0.45">
      <c r="C44" s="46" t="s">
        <v>132</v>
      </c>
      <c r="D44" s="46"/>
      <c r="E44" s="46"/>
      <c r="F44" s="41"/>
      <c r="G44" s="41"/>
      <c r="H44" s="41"/>
      <c r="I44" s="41"/>
      <c r="J44" s="41"/>
      <c r="K44" s="41"/>
      <c r="L44" s="41"/>
      <c r="M44" s="41"/>
      <c r="N44" s="41"/>
      <c r="O44" s="41"/>
    </row>
    <row r="45" spans="1:15" x14ac:dyDescent="0.45">
      <c r="C45" s="46" t="s">
        <v>133</v>
      </c>
      <c r="D45" s="46"/>
      <c r="E45" s="46"/>
      <c r="F45" s="41"/>
      <c r="G45" s="41"/>
      <c r="H45" s="41"/>
      <c r="I45" s="41"/>
      <c r="J45" s="41"/>
      <c r="K45" s="41"/>
      <c r="L45" s="41"/>
      <c r="M45" s="41"/>
      <c r="N45" s="41"/>
      <c r="O45" s="41"/>
    </row>
    <row r="46" spans="1:15" x14ac:dyDescent="0.45">
      <c r="C46" s="41" t="s">
        <v>137</v>
      </c>
      <c r="D46" s="41"/>
      <c r="E46" s="41"/>
      <c r="F46" s="41"/>
      <c r="G46" s="41"/>
      <c r="H46" s="41"/>
      <c r="I46" s="41"/>
      <c r="J46" s="41"/>
      <c r="K46" s="41"/>
      <c r="L46" s="41"/>
      <c r="M46" s="41"/>
      <c r="N46" s="41"/>
      <c r="O46" s="41"/>
    </row>
    <row r="47" spans="1:15" ht="14.45" customHeight="1" x14ac:dyDescent="0.45">
      <c r="C47" s="1045" t="s">
        <v>138</v>
      </c>
      <c r="D47" s="1045"/>
      <c r="E47" s="1045"/>
      <c r="F47" s="1045"/>
      <c r="G47" s="1045"/>
      <c r="H47" s="1045"/>
      <c r="I47" s="1045"/>
      <c r="J47" s="1045"/>
      <c r="K47" s="1045"/>
      <c r="L47" s="1045"/>
      <c r="M47" s="1045"/>
      <c r="N47" s="1045"/>
      <c r="O47" s="1045"/>
    </row>
    <row r="48" spans="1:15" ht="21.75" customHeight="1" x14ac:dyDescent="0.45">
      <c r="C48" s="1045"/>
      <c r="D48" s="1045"/>
      <c r="E48" s="1045"/>
      <c r="F48" s="1045"/>
      <c r="G48" s="1045"/>
      <c r="H48" s="1045"/>
      <c r="I48" s="1045"/>
      <c r="J48" s="1045"/>
      <c r="K48" s="1045"/>
      <c r="L48" s="1045"/>
      <c r="M48" s="1045"/>
      <c r="N48" s="1045"/>
      <c r="O48" s="1045"/>
    </row>
    <row r="49" spans="3:15" x14ac:dyDescent="0.45">
      <c r="C49" s="41" t="s">
        <v>134</v>
      </c>
      <c r="D49" s="41"/>
      <c r="E49" s="41"/>
      <c r="F49" s="41"/>
      <c r="G49" s="41"/>
      <c r="H49" s="41"/>
      <c r="I49" s="41"/>
      <c r="J49" s="41"/>
      <c r="K49" s="41"/>
      <c r="L49" s="41"/>
      <c r="M49" s="41"/>
      <c r="N49" s="41"/>
      <c r="O49" s="41"/>
    </row>
    <row r="50" spans="3:15" ht="14.45" customHeight="1" x14ac:dyDescent="0.45">
      <c r="C50" s="1045" t="s">
        <v>135</v>
      </c>
      <c r="D50" s="1045"/>
      <c r="E50" s="1045"/>
      <c r="F50" s="1045"/>
      <c r="G50" s="1045"/>
      <c r="H50" s="1045"/>
      <c r="I50" s="1045"/>
      <c r="J50" s="1045"/>
      <c r="K50" s="1045"/>
      <c r="L50" s="1045"/>
      <c r="M50" s="1045"/>
      <c r="N50" s="1045"/>
      <c r="O50" s="1045"/>
    </row>
    <row r="51" spans="3:15" x14ac:dyDescent="0.45">
      <c r="C51" s="1045"/>
      <c r="D51" s="1045"/>
      <c r="E51" s="1045"/>
      <c r="F51" s="1045"/>
      <c r="G51" s="1045"/>
      <c r="H51" s="1045"/>
      <c r="I51" s="1045"/>
      <c r="J51" s="1045"/>
      <c r="K51" s="1045"/>
      <c r="L51" s="1045"/>
      <c r="M51" s="1045"/>
      <c r="N51" s="1045"/>
      <c r="O51" s="1045"/>
    </row>
    <row r="52" spans="3:15" x14ac:dyDescent="0.45">
      <c r="C52" s="165" t="s">
        <v>136</v>
      </c>
      <c r="D52" s="165"/>
      <c r="E52" s="165"/>
      <c r="F52" s="166"/>
      <c r="G52" s="166"/>
      <c r="H52" s="166"/>
      <c r="I52" s="166"/>
      <c r="J52" s="166"/>
      <c r="K52" s="166"/>
      <c r="L52" s="166"/>
      <c r="M52" s="166"/>
      <c r="N52" s="166"/>
      <c r="O52" s="166"/>
    </row>
    <row r="53" spans="3:15" x14ac:dyDescent="0.45">
      <c r="C53" s="165"/>
      <c r="D53" s="165"/>
      <c r="E53" s="165"/>
      <c r="F53" s="166"/>
      <c r="G53" s="166"/>
      <c r="H53" s="166"/>
      <c r="I53" s="166"/>
      <c r="J53" s="166"/>
      <c r="K53" s="166"/>
      <c r="L53" s="166"/>
      <c r="M53" s="166"/>
      <c r="N53" s="166"/>
      <c r="O53" s="166"/>
    </row>
    <row r="54" spans="3:15" x14ac:dyDescent="0.45">
      <c r="C54" s="167" t="s">
        <v>23</v>
      </c>
      <c r="D54" s="167"/>
      <c r="E54" s="167"/>
      <c r="F54" s="54"/>
      <c r="G54" s="54"/>
      <c r="H54" s="54"/>
      <c r="I54" s="54"/>
      <c r="J54" s="54"/>
      <c r="K54" s="54"/>
      <c r="L54" s="168"/>
      <c r="M54" s="168"/>
      <c r="N54" s="168"/>
      <c r="O54" s="168"/>
    </row>
    <row r="55" spans="3:15" x14ac:dyDescent="0.45">
      <c r="C55" s="169" t="s">
        <v>521</v>
      </c>
      <c r="D55" s="169"/>
      <c r="E55" s="169"/>
      <c r="F55" s="168"/>
      <c r="G55" s="168"/>
      <c r="H55" s="168"/>
      <c r="I55" s="168"/>
      <c r="J55" s="168"/>
      <c r="K55" s="168"/>
      <c r="L55" s="54"/>
      <c r="M55" s="54"/>
      <c r="N55" s="54"/>
      <c r="O55" s="54"/>
    </row>
    <row r="56" spans="3:15" x14ac:dyDescent="0.45">
      <c r="C56" s="163" t="s">
        <v>116</v>
      </c>
      <c r="D56" s="163"/>
      <c r="E56" s="163"/>
      <c r="F56" s="54"/>
      <c r="G56" s="54"/>
      <c r="H56" s="54"/>
      <c r="I56" s="54"/>
      <c r="J56" s="54"/>
      <c r="K56" s="54"/>
      <c r="L56" s="54"/>
      <c r="M56" s="54"/>
      <c r="N56" s="54"/>
      <c r="O56" s="54"/>
    </row>
    <row r="57" spans="3:15" x14ac:dyDescent="0.45">
      <c r="C57" s="1024" t="s">
        <v>487</v>
      </c>
      <c r="D57" s="1024"/>
      <c r="E57" s="1025"/>
      <c r="F57" s="1025"/>
      <c r="G57" s="1025"/>
      <c r="H57" s="1025"/>
      <c r="I57" s="1025"/>
      <c r="J57" s="1025"/>
      <c r="K57" s="1025"/>
      <c r="L57" s="1025"/>
      <c r="M57" s="1025"/>
      <c r="N57" s="1025"/>
      <c r="O57" s="1025"/>
    </row>
    <row r="58" spans="3:15" x14ac:dyDescent="0.45">
      <c r="C58" s="63"/>
      <c r="D58" s="63"/>
      <c r="E58" s="54"/>
      <c r="F58" s="54"/>
      <c r="G58" s="54"/>
      <c r="H58" s="54"/>
      <c r="I58" s="54"/>
      <c r="J58" s="54"/>
      <c r="K58" s="54"/>
      <c r="L58" s="54"/>
      <c r="M58" s="54"/>
      <c r="N58" s="54"/>
    </row>
    <row r="59" spans="3:15" x14ac:dyDescent="0.45">
      <c r="C59" s="18"/>
      <c r="D59" s="18"/>
      <c r="E59" s="18"/>
      <c r="F59" s="18"/>
      <c r="G59" s="18"/>
      <c r="H59" s="18"/>
      <c r="I59" s="18"/>
      <c r="J59" s="18"/>
      <c r="K59" s="18"/>
      <c r="L59" s="18"/>
      <c r="M59" s="18"/>
      <c r="N59" s="18"/>
    </row>
    <row r="60" spans="3:15" x14ac:dyDescent="0.45">
      <c r="C60" s="18"/>
      <c r="D60" s="18"/>
      <c r="E60" s="18"/>
      <c r="F60" s="18"/>
      <c r="G60" s="18"/>
      <c r="H60" s="18"/>
      <c r="I60" s="18"/>
      <c r="J60" s="18"/>
      <c r="K60" s="18"/>
      <c r="L60" s="18"/>
      <c r="M60" s="18"/>
      <c r="N60" s="18"/>
    </row>
    <row r="61" spans="3:15" x14ac:dyDescent="0.45">
      <c r="C61" s="18"/>
      <c r="D61" s="18"/>
      <c r="E61" s="18"/>
      <c r="F61" s="18"/>
      <c r="G61" s="18"/>
      <c r="H61" s="18"/>
      <c r="I61" s="18"/>
      <c r="J61" s="18"/>
      <c r="K61" s="18"/>
      <c r="L61" s="18"/>
      <c r="M61" s="18"/>
      <c r="N61" s="18"/>
    </row>
  </sheetData>
  <mergeCells count="7">
    <mergeCell ref="C57:O57"/>
    <mergeCell ref="E6:M6"/>
    <mergeCell ref="N6:N7"/>
    <mergeCell ref="C41:O42"/>
    <mergeCell ref="C47:O48"/>
    <mergeCell ref="C50:O51"/>
    <mergeCell ref="D6:D7"/>
  </mergeCells>
  <hyperlinks>
    <hyperlink ref="C57" r:id="rId1" display="Where qualifications taken by a student are in the same subject area and similar in content, ‘discounting’ rules have been applied to avoid double counting qualifications. More information can be found in  'technical guide' document."/>
    <hyperlink ref="C1" location="Contents!A1" display="Return to contents"/>
  </hyperlinks>
  <pageMargins left="0.7" right="0.7" top="0.75" bottom="0.75" header="0.3" footer="0.3"/>
  <pageSetup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61"/>
  <sheetViews>
    <sheetView showGridLines="0" zoomScale="85" zoomScaleNormal="85" workbookViewId="0">
      <selection activeCell="A9" sqref="A9:B33"/>
    </sheetView>
  </sheetViews>
  <sheetFormatPr defaultRowHeight="14.25" x14ac:dyDescent="0.45"/>
  <cols>
    <col min="3" max="3" width="46.1328125" style="31" customWidth="1"/>
    <col min="4" max="4" width="17" style="31" customWidth="1"/>
    <col min="5" max="12" width="9.1328125" style="31"/>
    <col min="13" max="13" width="9.1328125" style="31" customWidth="1"/>
    <col min="14" max="14" width="10.86328125" style="31" customWidth="1"/>
  </cols>
  <sheetData>
    <row r="1" spans="1:14" x14ac:dyDescent="0.45">
      <c r="C1" s="451" t="s">
        <v>488</v>
      </c>
      <c r="D1" s="494"/>
    </row>
    <row r="2" spans="1:14" x14ac:dyDescent="0.45">
      <c r="C2" s="236" t="s">
        <v>536</v>
      </c>
      <c r="D2" s="144"/>
      <c r="E2" s="14"/>
      <c r="F2" s="14"/>
      <c r="G2" s="14"/>
      <c r="H2" s="14"/>
      <c r="I2" s="14"/>
      <c r="J2" s="14"/>
      <c r="K2" s="14"/>
      <c r="L2" s="16"/>
      <c r="M2" s="16"/>
      <c r="N2" s="14"/>
    </row>
    <row r="3" spans="1:14" x14ac:dyDescent="0.45">
      <c r="C3" s="142" t="s">
        <v>479</v>
      </c>
      <c r="D3" s="142"/>
      <c r="E3" s="92"/>
      <c r="F3" s="92"/>
      <c r="G3" s="92"/>
      <c r="H3" s="92"/>
      <c r="I3" s="92"/>
      <c r="J3" s="92"/>
      <c r="K3" s="92"/>
      <c r="L3" s="14"/>
      <c r="M3" s="14"/>
      <c r="N3" s="92"/>
    </row>
    <row r="4" spans="1:14" x14ac:dyDescent="0.45">
      <c r="C4" s="384" t="s">
        <v>0</v>
      </c>
      <c r="D4" s="479"/>
      <c r="E4" s="22"/>
      <c r="F4" s="22"/>
      <c r="G4" s="22"/>
      <c r="H4" s="22"/>
      <c r="I4" s="22"/>
      <c r="J4" s="22"/>
      <c r="K4" s="22"/>
      <c r="L4" s="92"/>
      <c r="M4" s="145"/>
      <c r="N4" s="22"/>
    </row>
    <row r="5" spans="1:14" x14ac:dyDescent="0.45">
      <c r="C5" s="22" t="s">
        <v>311</v>
      </c>
      <c r="D5" s="1"/>
      <c r="E5" s="22">
        <v>23</v>
      </c>
      <c r="F5" s="22">
        <v>24</v>
      </c>
      <c r="G5" s="22">
        <v>25</v>
      </c>
      <c r="H5" s="22">
        <v>26</v>
      </c>
      <c r="I5" s="22">
        <v>27</v>
      </c>
      <c r="J5" s="22">
        <v>28</v>
      </c>
      <c r="K5" s="22">
        <v>29</v>
      </c>
      <c r="L5" s="22">
        <v>30</v>
      </c>
      <c r="M5" s="146">
        <v>31</v>
      </c>
      <c r="N5" s="22">
        <v>32</v>
      </c>
    </row>
    <row r="6" spans="1:14" ht="14.45" customHeight="1" x14ac:dyDescent="0.45">
      <c r="C6" s="147"/>
      <c r="D6" s="1046" t="s">
        <v>560</v>
      </c>
      <c r="E6" s="1032" t="s">
        <v>48</v>
      </c>
      <c r="F6" s="1032"/>
      <c r="G6" s="1032"/>
      <c r="H6" s="1032"/>
      <c r="I6" s="1032"/>
      <c r="J6" s="1032"/>
      <c r="K6" s="1032"/>
      <c r="L6" s="1032"/>
      <c r="M6" s="1032"/>
      <c r="N6" s="1033" t="s">
        <v>49</v>
      </c>
    </row>
    <row r="7" spans="1:14" x14ac:dyDescent="0.45">
      <c r="C7" s="148" t="s">
        <v>7</v>
      </c>
      <c r="D7" s="1047"/>
      <c r="E7" s="149" t="s">
        <v>50</v>
      </c>
      <c r="F7" s="149" t="s">
        <v>51</v>
      </c>
      <c r="G7" s="149" t="s">
        <v>52</v>
      </c>
      <c r="H7" s="149" t="s">
        <v>53</v>
      </c>
      <c r="I7" s="149" t="s">
        <v>54</v>
      </c>
      <c r="J7" s="149" t="s">
        <v>55</v>
      </c>
      <c r="K7" s="150" t="s">
        <v>118</v>
      </c>
      <c r="L7" s="150" t="s">
        <v>119</v>
      </c>
      <c r="M7" s="150" t="s">
        <v>120</v>
      </c>
      <c r="N7" s="1034"/>
    </row>
    <row r="8" spans="1:14" x14ac:dyDescent="0.45">
      <c r="C8" s="26"/>
      <c r="D8" s="7"/>
      <c r="E8" s="26"/>
      <c r="F8" s="26"/>
      <c r="G8" s="26"/>
      <c r="H8" s="26"/>
      <c r="I8" s="26"/>
      <c r="J8" s="26"/>
      <c r="K8" s="26"/>
      <c r="L8" s="26"/>
      <c r="M8" s="26"/>
      <c r="N8" s="26"/>
    </row>
    <row r="9" spans="1:14" x14ac:dyDescent="0.45">
      <c r="A9" t="s">
        <v>393</v>
      </c>
      <c r="B9" t="str">
        <f>IF(A9&lt;&gt;"",CONCATENATE($C$5,A9),"")</f>
        <v>M01_ALL_STATE_FUNDED_SCHOOLS</v>
      </c>
      <c r="C9" s="151" t="s">
        <v>121</v>
      </c>
      <c r="D9" s="485" t="e">
        <f>IF(A9&lt;&gt;"",VLOOKUP(A9,#REF!,2,FALSE),"")</f>
        <v>#REF!</v>
      </c>
      <c r="E9" s="107" t="str">
        <f>IFERROR(VLOOKUP($B9,#REF!,'Table 2c old'!E$5,FALSE),"")</f>
        <v/>
      </c>
      <c r="F9" s="107" t="str">
        <f>IFERROR(VLOOKUP($B9,#REF!,'Table 2c old'!F$5,FALSE),"")</f>
        <v/>
      </c>
      <c r="G9" s="107" t="str">
        <f>IFERROR(VLOOKUP($B9,#REF!,'Table 2c old'!G$5,FALSE),"")</f>
        <v/>
      </c>
      <c r="H9" s="107" t="str">
        <f>IFERROR(VLOOKUP($B9,#REF!,'Table 2c old'!H$5,FALSE),"")</f>
        <v/>
      </c>
      <c r="I9" s="107" t="str">
        <f>IFERROR(VLOOKUP($B9,#REF!,'Table 2c old'!I$5,FALSE),"")</f>
        <v/>
      </c>
      <c r="J9" s="107" t="str">
        <f>IFERROR(VLOOKUP($B9,#REF!,'Table 2c old'!J$5,FALSE),"")</f>
        <v/>
      </c>
      <c r="K9" s="107" t="str">
        <f>IFERROR(VLOOKUP($B9,#REF!,'Table 2c old'!K$5,FALSE),"")</f>
        <v/>
      </c>
      <c r="L9" s="107" t="str">
        <f>IFERROR(VLOOKUP($B9,#REF!,'Table 2c old'!L$5,FALSE),"")</f>
        <v/>
      </c>
      <c r="M9" s="107" t="str">
        <f>IFERROR(VLOOKUP($B9,#REF!,'Table 2c old'!M$5,FALSE),"")</f>
        <v/>
      </c>
      <c r="N9" s="108" t="str">
        <f>IFERROR(VLOOKUP($B9,#REF!,'Table 2c old'!N$5,FALSE),"")</f>
        <v/>
      </c>
    </row>
    <row r="10" spans="1:14" x14ac:dyDescent="0.45">
      <c r="B10" t="str">
        <f t="shared" ref="B10:B33" si="0">IF(A10&lt;&gt;"",CONCATENATE($C$5,A10),"")</f>
        <v/>
      </c>
      <c r="C10" s="152" t="s">
        <v>8</v>
      </c>
      <c r="D10" s="485" t="str">
        <f>IF(A10&lt;&gt;"",VLOOKUP(A10,#REF!,2,FALSE),"")</f>
        <v/>
      </c>
      <c r="E10" s="107" t="str">
        <f>IFERROR(VLOOKUP($B10,#REF!,'Table 2c old'!E$5,FALSE),"")</f>
        <v/>
      </c>
      <c r="F10" s="107" t="str">
        <f>IFERROR(VLOOKUP($B10,#REF!,'Table 2c old'!F$5,FALSE),"")</f>
        <v/>
      </c>
      <c r="G10" s="107" t="str">
        <f>IFERROR(VLOOKUP($B10,#REF!,'Table 2c old'!G$5,FALSE),"")</f>
        <v/>
      </c>
      <c r="H10" s="107" t="str">
        <f>IFERROR(VLOOKUP($B10,#REF!,'Table 2c old'!H$5,FALSE),"")</f>
        <v/>
      </c>
      <c r="I10" s="107" t="str">
        <f>IFERROR(VLOOKUP($B10,#REF!,'Table 2c old'!I$5,FALSE),"")</f>
        <v/>
      </c>
      <c r="J10" s="107" t="str">
        <f>IFERROR(VLOOKUP($B10,#REF!,'Table 2c old'!J$5,FALSE),"")</f>
        <v/>
      </c>
      <c r="K10" s="107" t="str">
        <f>IFERROR(VLOOKUP($B10,#REF!,'Table 2c old'!K$5,FALSE),"")</f>
        <v/>
      </c>
      <c r="L10" s="107" t="str">
        <f>IFERROR(VLOOKUP($B10,#REF!,'Table 2c old'!L$5,FALSE),"")</f>
        <v/>
      </c>
      <c r="M10" s="107" t="str">
        <f>IFERROR(VLOOKUP($B10,#REF!,'Table 2c old'!M$5,FALSE),"")</f>
        <v/>
      </c>
      <c r="N10" s="108" t="str">
        <f>IFERROR(VLOOKUP($B10,#REF!,'Table 2c old'!N$5,FALSE),"")</f>
        <v/>
      </c>
    </row>
    <row r="11" spans="1:14" x14ac:dyDescent="0.45">
      <c r="A11" t="s">
        <v>394</v>
      </c>
      <c r="B11" t="str">
        <f t="shared" si="0"/>
        <v>M02_LA_MAINTAINED_MAINSTREAM_SCHOOLS</v>
      </c>
      <c r="C11" s="153" t="s">
        <v>122</v>
      </c>
      <c r="D11" s="485" t="e">
        <f>IF(A11&lt;&gt;"",VLOOKUP(A11,#REF!,2,FALSE),"")</f>
        <v>#REF!</v>
      </c>
      <c r="E11" s="107" t="str">
        <f>IFERROR(VLOOKUP($B11,#REF!,'Table 2c old'!E$5,FALSE),"")</f>
        <v/>
      </c>
      <c r="F11" s="107" t="str">
        <f>IFERROR(VLOOKUP($B11,#REF!,'Table 2c old'!F$5,FALSE),"")</f>
        <v/>
      </c>
      <c r="G11" s="107" t="str">
        <f>IFERROR(VLOOKUP($B11,#REF!,'Table 2c old'!G$5,FALSE),"")</f>
        <v/>
      </c>
      <c r="H11" s="107" t="str">
        <f>IFERROR(VLOOKUP($B11,#REF!,'Table 2c old'!H$5,FALSE),"")</f>
        <v/>
      </c>
      <c r="I11" s="107" t="str">
        <f>IFERROR(VLOOKUP($B11,#REF!,'Table 2c old'!I$5,FALSE),"")</f>
        <v/>
      </c>
      <c r="J11" s="107" t="str">
        <f>IFERROR(VLOOKUP($B11,#REF!,'Table 2c old'!J$5,FALSE),"")</f>
        <v/>
      </c>
      <c r="K11" s="107" t="str">
        <f>IFERROR(VLOOKUP($B11,#REF!,'Table 2c old'!K$5,FALSE),"")</f>
        <v/>
      </c>
      <c r="L11" s="107" t="str">
        <f>IFERROR(VLOOKUP($B11,#REF!,'Table 2c old'!L$5,FALSE),"")</f>
        <v/>
      </c>
      <c r="M11" s="107" t="str">
        <f>IFERROR(VLOOKUP($B11,#REF!,'Table 2c old'!M$5,FALSE),"")</f>
        <v/>
      </c>
      <c r="N11" s="108" t="str">
        <f>IFERROR(VLOOKUP($B11,#REF!,'Table 2c old'!N$5,FALSE),"")</f>
        <v/>
      </c>
    </row>
    <row r="12" spans="1:14" x14ac:dyDescent="0.45">
      <c r="A12" t="s">
        <v>395</v>
      </c>
      <c r="B12" t="str">
        <f t="shared" si="0"/>
        <v>M03_SPONSORED_ACADEMIES</v>
      </c>
      <c r="C12" s="152" t="s">
        <v>123</v>
      </c>
      <c r="D12" s="485" t="e">
        <f>IF(A12&lt;&gt;"",VLOOKUP(A12,#REF!,2,FALSE),"")</f>
        <v>#REF!</v>
      </c>
      <c r="E12" s="107" t="str">
        <f>IFERROR(VLOOKUP($B12,#REF!,'Table 2c old'!E$5,FALSE),"")</f>
        <v/>
      </c>
      <c r="F12" s="107" t="str">
        <f>IFERROR(VLOOKUP($B12,#REF!,'Table 2c old'!F$5,FALSE),"")</f>
        <v/>
      </c>
      <c r="G12" s="107" t="str">
        <f>IFERROR(VLOOKUP($B12,#REF!,'Table 2c old'!G$5,FALSE),"")</f>
        <v/>
      </c>
      <c r="H12" s="107" t="str">
        <f>IFERROR(VLOOKUP($B12,#REF!,'Table 2c old'!H$5,FALSE),"")</f>
        <v/>
      </c>
      <c r="I12" s="107" t="str">
        <f>IFERROR(VLOOKUP($B12,#REF!,'Table 2c old'!I$5,FALSE),"")</f>
        <v/>
      </c>
      <c r="J12" s="107" t="str">
        <f>IFERROR(VLOOKUP($B12,#REF!,'Table 2c old'!J$5,FALSE),"")</f>
        <v/>
      </c>
      <c r="K12" s="107" t="str">
        <f>IFERROR(VLOOKUP($B12,#REF!,'Table 2c old'!K$5,FALSE),"")</f>
        <v/>
      </c>
      <c r="L12" s="107" t="str">
        <f>IFERROR(VLOOKUP($B12,#REF!,'Table 2c old'!L$5,FALSE),"")</f>
        <v/>
      </c>
      <c r="M12" s="107" t="str">
        <f>IFERROR(VLOOKUP($B12,#REF!,'Table 2c old'!M$5,FALSE),"")</f>
        <v/>
      </c>
      <c r="N12" s="108" t="str">
        <f>IFERROR(VLOOKUP($B12,#REF!,'Table 2c old'!N$5,FALSE),"")</f>
        <v/>
      </c>
    </row>
    <row r="13" spans="1:14" x14ac:dyDescent="0.45">
      <c r="A13" t="s">
        <v>396</v>
      </c>
      <c r="B13" t="str">
        <f t="shared" si="0"/>
        <v>M04_CONVERTER_ACADEMIES</v>
      </c>
      <c r="C13" s="152" t="s">
        <v>124</v>
      </c>
      <c r="D13" s="485" t="e">
        <f>IF(A13&lt;&gt;"",VLOOKUP(A13,#REF!,2,FALSE),"")</f>
        <v>#REF!</v>
      </c>
      <c r="E13" s="107" t="str">
        <f>IFERROR(VLOOKUP($B13,#REF!,'Table 2c old'!E$5,FALSE),"")</f>
        <v/>
      </c>
      <c r="F13" s="107" t="str">
        <f>IFERROR(VLOOKUP($B13,#REF!,'Table 2c old'!F$5,FALSE),"")</f>
        <v/>
      </c>
      <c r="G13" s="107" t="str">
        <f>IFERROR(VLOOKUP($B13,#REF!,'Table 2c old'!G$5,FALSE),"")</f>
        <v/>
      </c>
      <c r="H13" s="107" t="str">
        <f>IFERROR(VLOOKUP($B13,#REF!,'Table 2c old'!H$5,FALSE),"")</f>
        <v/>
      </c>
      <c r="I13" s="107" t="str">
        <f>IFERROR(VLOOKUP($B13,#REF!,'Table 2c old'!I$5,FALSE),"")</f>
        <v/>
      </c>
      <c r="J13" s="107" t="str">
        <f>IFERROR(VLOOKUP($B13,#REF!,'Table 2c old'!J$5,FALSE),"")</f>
        <v/>
      </c>
      <c r="K13" s="107" t="str">
        <f>IFERROR(VLOOKUP($B13,#REF!,'Table 2c old'!K$5,FALSE),"")</f>
        <v/>
      </c>
      <c r="L13" s="107" t="str">
        <f>IFERROR(VLOOKUP($B13,#REF!,'Table 2c old'!L$5,FALSE),"")</f>
        <v/>
      </c>
      <c r="M13" s="107" t="str">
        <f>IFERROR(VLOOKUP($B13,#REF!,'Table 2c old'!M$5,FALSE),"")</f>
        <v/>
      </c>
      <c r="N13" s="108" t="str">
        <f>IFERROR(VLOOKUP($B13,#REF!,'Table 2c old'!N$5,FALSE),"")</f>
        <v/>
      </c>
    </row>
    <row r="14" spans="1:14" x14ac:dyDescent="0.45">
      <c r="A14" t="s">
        <v>397</v>
      </c>
      <c r="B14" t="str">
        <f t="shared" si="0"/>
        <v>M05_FREE_SCHOOLS</v>
      </c>
      <c r="C14" s="152" t="s">
        <v>9</v>
      </c>
      <c r="D14" s="485" t="e">
        <f>IF(A14&lt;&gt;"",VLOOKUP(A14,#REF!,2,FALSE),"")</f>
        <v>#REF!</v>
      </c>
      <c r="E14" s="107" t="str">
        <f>IFERROR(VLOOKUP($B14,#REF!,'Table 2c old'!E$5,FALSE),"")</f>
        <v/>
      </c>
      <c r="F14" s="107" t="str">
        <f>IFERROR(VLOOKUP($B14,#REF!,'Table 2c old'!F$5,FALSE),"")</f>
        <v/>
      </c>
      <c r="G14" s="107" t="str">
        <f>IFERROR(VLOOKUP($B14,#REF!,'Table 2c old'!G$5,FALSE),"")</f>
        <v/>
      </c>
      <c r="H14" s="107" t="str">
        <f>IFERROR(VLOOKUP($B14,#REF!,'Table 2c old'!H$5,FALSE),"")</f>
        <v/>
      </c>
      <c r="I14" s="107" t="str">
        <f>IFERROR(VLOOKUP($B14,#REF!,'Table 2c old'!I$5,FALSE),"")</f>
        <v/>
      </c>
      <c r="J14" s="107" t="str">
        <f>IFERROR(VLOOKUP($B14,#REF!,'Table 2c old'!J$5,FALSE),"")</f>
        <v/>
      </c>
      <c r="K14" s="107" t="str">
        <f>IFERROR(VLOOKUP($B14,#REF!,'Table 2c old'!K$5,FALSE),"")</f>
        <v/>
      </c>
      <c r="L14" s="107" t="str">
        <f>IFERROR(VLOOKUP($B14,#REF!,'Table 2c old'!L$5,FALSE),"")</f>
        <v/>
      </c>
      <c r="M14" s="107" t="str">
        <f>IFERROR(VLOOKUP($B14,#REF!,'Table 2c old'!M$5,FALSE),"")</f>
        <v/>
      </c>
      <c r="N14" s="108" t="str">
        <f>IFERROR(VLOOKUP($B14,#REF!,'Table 2c old'!N$5,FALSE),"")</f>
        <v/>
      </c>
    </row>
    <row r="15" spans="1:14" x14ac:dyDescent="0.45">
      <c r="A15" t="s">
        <v>398</v>
      </c>
      <c r="B15" t="str">
        <f t="shared" si="0"/>
        <v>M06_FREE_SCHOOLS_1619</v>
      </c>
      <c r="C15" s="154" t="s">
        <v>10</v>
      </c>
      <c r="D15" s="485" t="e">
        <f>IF(A15&lt;&gt;"",VLOOKUP(A15,#REF!,2,FALSE),"")</f>
        <v>#REF!</v>
      </c>
      <c r="E15" s="107" t="str">
        <f>IFERROR(VLOOKUP($B15,#REF!,'Table 2c old'!E$5,FALSE),"")</f>
        <v/>
      </c>
      <c r="F15" s="107" t="str">
        <f>IFERROR(VLOOKUP($B15,#REF!,'Table 2c old'!F$5,FALSE),"")</f>
        <v/>
      </c>
      <c r="G15" s="107" t="str">
        <f>IFERROR(VLOOKUP($B15,#REF!,'Table 2c old'!G$5,FALSE),"")</f>
        <v/>
      </c>
      <c r="H15" s="107" t="str">
        <f>IFERROR(VLOOKUP($B15,#REF!,'Table 2c old'!H$5,FALSE),"")</f>
        <v/>
      </c>
      <c r="I15" s="107" t="str">
        <f>IFERROR(VLOOKUP($B15,#REF!,'Table 2c old'!I$5,FALSE),"")</f>
        <v/>
      </c>
      <c r="J15" s="107" t="str">
        <f>IFERROR(VLOOKUP($B15,#REF!,'Table 2c old'!J$5,FALSE),"")</f>
        <v/>
      </c>
      <c r="K15" s="107" t="str">
        <f>IFERROR(VLOOKUP($B15,#REF!,'Table 2c old'!K$5,FALSE),"")</f>
        <v/>
      </c>
      <c r="L15" s="107" t="str">
        <f>IFERROR(VLOOKUP($B15,#REF!,'Table 2c old'!L$5,FALSE),"")</f>
        <v/>
      </c>
      <c r="M15" s="107" t="str">
        <f>IFERROR(VLOOKUP($B15,#REF!,'Table 2c old'!M$5,FALSE),"")</f>
        <v/>
      </c>
      <c r="N15" s="108" t="str">
        <f>IFERROR(VLOOKUP($B15,#REF!,'Table 2c old'!N$5,FALSE),"")</f>
        <v/>
      </c>
    </row>
    <row r="16" spans="1:14" x14ac:dyDescent="0.45">
      <c r="A16" t="s">
        <v>399</v>
      </c>
      <c r="B16" t="str">
        <f t="shared" si="0"/>
        <v>M07_UTCS</v>
      </c>
      <c r="C16" s="154" t="s">
        <v>295</v>
      </c>
      <c r="D16" s="485" t="e">
        <f>IF(A16&lt;&gt;"",VLOOKUP(A16,#REF!,2,FALSE),"")</f>
        <v>#REF!</v>
      </c>
      <c r="E16" s="107" t="str">
        <f>IFERROR(VLOOKUP($B16,#REF!,'Table 2c old'!E$5,FALSE),"")</f>
        <v/>
      </c>
      <c r="F16" s="107" t="str">
        <f>IFERROR(VLOOKUP($B16,#REF!,'Table 2c old'!F$5,FALSE),"")</f>
        <v/>
      </c>
      <c r="G16" s="107" t="str">
        <f>IFERROR(VLOOKUP($B16,#REF!,'Table 2c old'!G$5,FALSE),"")</f>
        <v/>
      </c>
      <c r="H16" s="107" t="str">
        <f>IFERROR(VLOOKUP($B16,#REF!,'Table 2c old'!H$5,FALSE),"")</f>
        <v/>
      </c>
      <c r="I16" s="107" t="str">
        <f>IFERROR(VLOOKUP($B16,#REF!,'Table 2c old'!I$5,FALSE),"")</f>
        <v/>
      </c>
      <c r="J16" s="107" t="str">
        <f>IFERROR(VLOOKUP($B16,#REF!,'Table 2c old'!J$5,FALSE),"")</f>
        <v/>
      </c>
      <c r="K16" s="107" t="str">
        <f>IFERROR(VLOOKUP($B16,#REF!,'Table 2c old'!K$5,FALSE),"")</f>
        <v/>
      </c>
      <c r="L16" s="107" t="str">
        <f>IFERROR(VLOOKUP($B16,#REF!,'Table 2c old'!L$5,FALSE),"")</f>
        <v/>
      </c>
      <c r="M16" s="107" t="str">
        <f>IFERROR(VLOOKUP($B16,#REF!,'Table 2c old'!M$5,FALSE),"")</f>
        <v/>
      </c>
      <c r="N16" s="108" t="str">
        <f>IFERROR(VLOOKUP($B16,#REF!,'Table 2c old'!N$5,FALSE),"")</f>
        <v/>
      </c>
    </row>
    <row r="17" spans="1:14" x14ac:dyDescent="0.45">
      <c r="A17" t="s">
        <v>400</v>
      </c>
      <c r="B17" t="str">
        <f t="shared" si="0"/>
        <v>M08_STUDIO_SCHOOLS</v>
      </c>
      <c r="C17" s="154" t="s">
        <v>11</v>
      </c>
      <c r="D17" s="485" t="e">
        <f>IF(A17&lt;&gt;"",VLOOKUP(A17,#REF!,2,FALSE),"")</f>
        <v>#REF!</v>
      </c>
      <c r="E17" s="107" t="str">
        <f>IFERROR(VLOOKUP($B17,#REF!,'Table 2c old'!E$5,FALSE),"")</f>
        <v/>
      </c>
      <c r="F17" s="107" t="str">
        <f>IFERROR(VLOOKUP($B17,#REF!,'Table 2c old'!F$5,FALSE),"")</f>
        <v/>
      </c>
      <c r="G17" s="107" t="str">
        <f>IFERROR(VLOOKUP($B17,#REF!,'Table 2c old'!G$5,FALSE),"")</f>
        <v/>
      </c>
      <c r="H17" s="107" t="str">
        <f>IFERROR(VLOOKUP($B17,#REF!,'Table 2c old'!H$5,FALSE),"")</f>
        <v/>
      </c>
      <c r="I17" s="107" t="str">
        <f>IFERROR(VLOOKUP($B17,#REF!,'Table 2c old'!I$5,FALSE),"")</f>
        <v/>
      </c>
      <c r="J17" s="107" t="str">
        <f>IFERROR(VLOOKUP($B17,#REF!,'Table 2c old'!J$5,FALSE),"")</f>
        <v/>
      </c>
      <c r="K17" s="107" t="str">
        <f>IFERROR(VLOOKUP($B17,#REF!,'Table 2c old'!K$5,FALSE),"")</f>
        <v/>
      </c>
      <c r="L17" s="107" t="str">
        <f>IFERROR(VLOOKUP($B17,#REF!,'Table 2c old'!L$5,FALSE),"")</f>
        <v/>
      </c>
      <c r="M17" s="107" t="str">
        <f>IFERROR(VLOOKUP($B17,#REF!,'Table 2c old'!M$5,FALSE),"")</f>
        <v/>
      </c>
      <c r="N17" s="108" t="str">
        <f>IFERROR(VLOOKUP($B17,#REF!,'Table 2c old'!N$5,FALSE),"")</f>
        <v/>
      </c>
    </row>
    <row r="18" spans="1:14" x14ac:dyDescent="0.45">
      <c r="B18" t="str">
        <f t="shared" si="0"/>
        <v/>
      </c>
      <c r="C18" s="155"/>
      <c r="D18" s="485" t="str">
        <f>IF(A18&lt;&gt;"",VLOOKUP(A18,#REF!,2,FALSE),"")</f>
        <v/>
      </c>
      <c r="E18" s="107" t="str">
        <f>IFERROR(VLOOKUP($B18,#REF!,'Table 2c old'!E$5,FALSE),"")</f>
        <v/>
      </c>
      <c r="F18" s="107" t="str">
        <f>IFERROR(VLOOKUP($B18,#REF!,'Table 2c old'!F$5,FALSE),"")</f>
        <v/>
      </c>
      <c r="G18" s="107" t="str">
        <f>IFERROR(VLOOKUP($B18,#REF!,'Table 2c old'!G$5,FALSE),"")</f>
        <v/>
      </c>
      <c r="H18" s="107" t="str">
        <f>IFERROR(VLOOKUP($B18,#REF!,'Table 2c old'!H$5,FALSE),"")</f>
        <v/>
      </c>
      <c r="I18" s="107" t="str">
        <f>IFERROR(VLOOKUP($B18,#REF!,'Table 2c old'!I$5,FALSE),"")</f>
        <v/>
      </c>
      <c r="J18" s="107" t="str">
        <f>IFERROR(VLOOKUP($B18,#REF!,'Table 2c old'!J$5,FALSE),"")</f>
        <v/>
      </c>
      <c r="K18" s="107" t="str">
        <f>IFERROR(VLOOKUP($B18,#REF!,'Table 2c old'!K$5,FALSE),"")</f>
        <v/>
      </c>
      <c r="L18" s="107" t="str">
        <f>IFERROR(VLOOKUP($B18,#REF!,'Table 2c old'!L$5,FALSE),"")</f>
        <v/>
      </c>
      <c r="M18" s="107" t="str">
        <f>IFERROR(VLOOKUP($B18,#REF!,'Table 2c old'!M$5,FALSE),"")</f>
        <v/>
      </c>
      <c r="N18" s="108" t="str">
        <f>IFERROR(VLOOKUP($B18,#REF!,'Table 2c old'!N$5,FALSE),"")</f>
        <v/>
      </c>
    </row>
    <row r="19" spans="1:14" x14ac:dyDescent="0.45">
      <c r="A19" t="s">
        <v>401</v>
      </c>
      <c r="B19" t="str">
        <f t="shared" si="0"/>
        <v>M09_ALL_INDEPENDENT_SCHOOLS</v>
      </c>
      <c r="C19" s="156" t="s">
        <v>12</v>
      </c>
      <c r="D19" s="485" t="e">
        <f>IF(A19&lt;&gt;"",VLOOKUP(A19,#REF!,2,FALSE),"")</f>
        <v>#REF!</v>
      </c>
      <c r="E19" s="107" t="str">
        <f>IFERROR(VLOOKUP($B19,#REF!,'Table 2c old'!E$5,FALSE),"")</f>
        <v/>
      </c>
      <c r="F19" s="107" t="str">
        <f>IFERROR(VLOOKUP($B19,#REF!,'Table 2c old'!F$5,FALSE),"")</f>
        <v/>
      </c>
      <c r="G19" s="107" t="str">
        <f>IFERROR(VLOOKUP($B19,#REF!,'Table 2c old'!G$5,FALSE),"")</f>
        <v/>
      </c>
      <c r="H19" s="107" t="str">
        <f>IFERROR(VLOOKUP($B19,#REF!,'Table 2c old'!H$5,FALSE),"")</f>
        <v/>
      </c>
      <c r="I19" s="107" t="str">
        <f>IFERROR(VLOOKUP($B19,#REF!,'Table 2c old'!I$5,FALSE),"")</f>
        <v/>
      </c>
      <c r="J19" s="107" t="str">
        <f>IFERROR(VLOOKUP($B19,#REF!,'Table 2c old'!J$5,FALSE),"")</f>
        <v/>
      </c>
      <c r="K19" s="107" t="str">
        <f>IFERROR(VLOOKUP($B19,#REF!,'Table 2c old'!K$5,FALSE),"")</f>
        <v/>
      </c>
      <c r="L19" s="107" t="str">
        <f>IFERROR(VLOOKUP($B19,#REF!,'Table 2c old'!L$5,FALSE),"")</f>
        <v/>
      </c>
      <c r="M19" s="107" t="str">
        <f>IFERROR(VLOOKUP($B19,#REF!,'Table 2c old'!M$5,FALSE),"")</f>
        <v/>
      </c>
      <c r="N19" s="108" t="str">
        <f>IFERROR(VLOOKUP($B19,#REF!,'Table 2c old'!N$5,FALSE),"")</f>
        <v/>
      </c>
    </row>
    <row r="20" spans="1:14" x14ac:dyDescent="0.45">
      <c r="B20" t="str">
        <f t="shared" si="0"/>
        <v/>
      </c>
      <c r="C20" s="157" t="s">
        <v>8</v>
      </c>
      <c r="D20" s="485" t="str">
        <f>IF(A20&lt;&gt;"",VLOOKUP(A20,#REF!,2,FALSE),"")</f>
        <v/>
      </c>
      <c r="E20" s="107" t="str">
        <f>IFERROR(VLOOKUP($B20,#REF!,'Table 2c old'!E$5,FALSE),"")</f>
        <v/>
      </c>
      <c r="F20" s="107" t="str">
        <f>IFERROR(VLOOKUP($B20,#REF!,'Table 2c old'!F$5,FALSE),"")</f>
        <v/>
      </c>
      <c r="G20" s="107" t="str">
        <f>IFERROR(VLOOKUP($B20,#REF!,'Table 2c old'!G$5,FALSE),"")</f>
        <v/>
      </c>
      <c r="H20" s="107" t="str">
        <f>IFERROR(VLOOKUP($B20,#REF!,'Table 2c old'!H$5,FALSE),"")</f>
        <v/>
      </c>
      <c r="I20" s="107" t="str">
        <f>IFERROR(VLOOKUP($B20,#REF!,'Table 2c old'!I$5,FALSE),"")</f>
        <v/>
      </c>
      <c r="J20" s="107" t="str">
        <f>IFERROR(VLOOKUP($B20,#REF!,'Table 2c old'!J$5,FALSE),"")</f>
        <v/>
      </c>
      <c r="K20" s="107" t="str">
        <f>IFERROR(VLOOKUP($B20,#REF!,'Table 2c old'!K$5,FALSE),"")</f>
        <v/>
      </c>
      <c r="L20" s="107" t="str">
        <f>IFERROR(VLOOKUP($B20,#REF!,'Table 2c old'!L$5,FALSE),"")</f>
        <v/>
      </c>
      <c r="M20" s="107" t="str">
        <f>IFERROR(VLOOKUP($B20,#REF!,'Table 2c old'!M$5,FALSE),"")</f>
        <v/>
      </c>
      <c r="N20" s="108" t="str">
        <f>IFERROR(VLOOKUP($B20,#REF!,'Table 2c old'!N$5,FALSE),"")</f>
        <v/>
      </c>
    </row>
    <row r="21" spans="1:14" x14ac:dyDescent="0.45">
      <c r="A21" t="s">
        <v>402</v>
      </c>
      <c r="B21" t="str">
        <f t="shared" si="0"/>
        <v>M10_INDEPENDENT_SCHOOLS</v>
      </c>
      <c r="C21" s="153" t="s">
        <v>13</v>
      </c>
      <c r="D21" s="485" t="e">
        <f>IF(A21&lt;&gt;"",VLOOKUP(A21,#REF!,2,FALSE),"")</f>
        <v>#REF!</v>
      </c>
      <c r="E21" s="107" t="str">
        <f>IFERROR(VLOOKUP($B21,#REF!,'Table 2c old'!E$5,FALSE),"")</f>
        <v/>
      </c>
      <c r="F21" s="107" t="str">
        <f>IFERROR(VLOOKUP($B21,#REF!,'Table 2c old'!F$5,FALSE),"")</f>
        <v/>
      </c>
      <c r="G21" s="107" t="str">
        <f>IFERROR(VLOOKUP($B21,#REF!,'Table 2c old'!G$5,FALSE),"")</f>
        <v/>
      </c>
      <c r="H21" s="107" t="str">
        <f>IFERROR(VLOOKUP($B21,#REF!,'Table 2c old'!H$5,FALSE),"")</f>
        <v/>
      </c>
      <c r="I21" s="107" t="str">
        <f>IFERROR(VLOOKUP($B21,#REF!,'Table 2c old'!I$5,FALSE),"")</f>
        <v/>
      </c>
      <c r="J21" s="107" t="str">
        <f>IFERROR(VLOOKUP($B21,#REF!,'Table 2c old'!J$5,FALSE),"")</f>
        <v/>
      </c>
      <c r="K21" s="107" t="str">
        <f>IFERROR(VLOOKUP($B21,#REF!,'Table 2c old'!K$5,FALSE),"")</f>
        <v/>
      </c>
      <c r="L21" s="107" t="str">
        <f>IFERROR(VLOOKUP($B21,#REF!,'Table 2c old'!L$5,FALSE),"")</f>
        <v/>
      </c>
      <c r="M21" s="107" t="str">
        <f>IFERROR(VLOOKUP($B21,#REF!,'Table 2c old'!M$5,FALSE),"")</f>
        <v/>
      </c>
      <c r="N21" s="108" t="str">
        <f>IFERROR(VLOOKUP($B21,#REF!,'Table 2c old'!N$5,FALSE),"")</f>
        <v/>
      </c>
    </row>
    <row r="22" spans="1:14" x14ac:dyDescent="0.45">
      <c r="A22" t="s">
        <v>403</v>
      </c>
      <c r="B22" t="str">
        <f t="shared" si="0"/>
        <v>M11_INDEPENDENT_SPECIAL_SCHOOLS</v>
      </c>
      <c r="C22" s="153" t="s">
        <v>288</v>
      </c>
      <c r="D22" s="485" t="e">
        <f>IF(A22&lt;&gt;"",VLOOKUP(A22,#REF!,2,FALSE),"")</f>
        <v>#REF!</v>
      </c>
      <c r="E22" s="107" t="str">
        <f>IFERROR(VLOOKUP($B22,#REF!,'Table 2c old'!E$5,FALSE),"")</f>
        <v/>
      </c>
      <c r="F22" s="107" t="str">
        <f>IFERROR(VLOOKUP($B22,#REF!,'Table 2c old'!F$5,FALSE),"")</f>
        <v/>
      </c>
      <c r="G22" s="107" t="str">
        <f>IFERROR(VLOOKUP($B22,#REF!,'Table 2c old'!G$5,FALSE),"")</f>
        <v/>
      </c>
      <c r="H22" s="107" t="str">
        <f>IFERROR(VLOOKUP($B22,#REF!,'Table 2c old'!H$5,FALSE),"")</f>
        <v/>
      </c>
      <c r="I22" s="107" t="str">
        <f>IFERROR(VLOOKUP($B22,#REF!,'Table 2c old'!I$5,FALSE),"")</f>
        <v/>
      </c>
      <c r="J22" s="107" t="str">
        <f>IFERROR(VLOOKUP($B22,#REF!,'Table 2c old'!J$5,FALSE),"")</f>
        <v/>
      </c>
      <c r="K22" s="107" t="str">
        <f>IFERROR(VLOOKUP($B22,#REF!,'Table 2c old'!K$5,FALSE),"")</f>
        <v/>
      </c>
      <c r="L22" s="107" t="str">
        <f>IFERROR(VLOOKUP($B22,#REF!,'Table 2c old'!L$5,FALSE),"")</f>
        <v/>
      </c>
      <c r="M22" s="107" t="str">
        <f>IFERROR(VLOOKUP($B22,#REF!,'Table 2c old'!M$5,FALSE),"")</f>
        <v/>
      </c>
      <c r="N22" s="108" t="str">
        <f>IFERROR(VLOOKUP($B22,#REF!,'Table 2c old'!N$5,FALSE),"")</f>
        <v/>
      </c>
    </row>
    <row r="23" spans="1:14" x14ac:dyDescent="0.45">
      <c r="B23" t="str">
        <f t="shared" si="0"/>
        <v/>
      </c>
      <c r="C23" s="153"/>
      <c r="D23" s="485" t="str">
        <f>IF(A23&lt;&gt;"",VLOOKUP(A23,#REF!,2,FALSE),"")</f>
        <v/>
      </c>
      <c r="E23" s="107" t="str">
        <f>IFERROR(VLOOKUP($B23,#REF!,'Table 2c old'!E$5,FALSE),"")</f>
        <v/>
      </c>
      <c r="F23" s="107" t="str">
        <f>IFERROR(VLOOKUP($B23,#REF!,'Table 2c old'!F$5,FALSE),"")</f>
        <v/>
      </c>
      <c r="G23" s="107" t="str">
        <f>IFERROR(VLOOKUP($B23,#REF!,'Table 2c old'!G$5,FALSE),"")</f>
        <v/>
      </c>
      <c r="H23" s="107" t="str">
        <f>IFERROR(VLOOKUP($B23,#REF!,'Table 2c old'!H$5,FALSE),"")</f>
        <v/>
      </c>
      <c r="I23" s="107" t="str">
        <f>IFERROR(VLOOKUP($B23,#REF!,'Table 2c old'!I$5,FALSE),"")</f>
        <v/>
      </c>
      <c r="J23" s="107" t="str">
        <f>IFERROR(VLOOKUP($B23,#REF!,'Table 2c old'!J$5,FALSE),"")</f>
        <v/>
      </c>
      <c r="K23" s="107" t="str">
        <f>IFERROR(VLOOKUP($B23,#REF!,'Table 2c old'!K$5,FALSE),"")</f>
        <v/>
      </c>
      <c r="L23" s="107" t="str">
        <f>IFERROR(VLOOKUP($B23,#REF!,'Table 2c old'!L$5,FALSE),"")</f>
        <v/>
      </c>
      <c r="M23" s="107" t="str">
        <f>IFERROR(VLOOKUP($B23,#REF!,'Table 2c old'!M$5,FALSE),"")</f>
        <v/>
      </c>
      <c r="N23" s="108" t="str">
        <f>IFERROR(VLOOKUP($B23,#REF!,'Table 2c old'!N$5,FALSE),"")</f>
        <v/>
      </c>
    </row>
    <row r="24" spans="1:14" x14ac:dyDescent="0.45">
      <c r="A24" t="s">
        <v>404</v>
      </c>
      <c r="B24" t="str">
        <f t="shared" si="0"/>
        <v>M12_ALL_SCHOOLS</v>
      </c>
      <c r="C24" s="156" t="s">
        <v>125</v>
      </c>
      <c r="D24" s="485" t="e">
        <f>IF(A24&lt;&gt;"",VLOOKUP(A24,#REF!,2,FALSE),"")</f>
        <v>#REF!</v>
      </c>
      <c r="E24" s="107" t="str">
        <f>IFERROR(VLOOKUP($B24,#REF!,'Table 2c old'!E$5,FALSE),"")</f>
        <v/>
      </c>
      <c r="F24" s="107" t="str">
        <f>IFERROR(VLOOKUP($B24,#REF!,'Table 2c old'!F$5,FALSE),"")</f>
        <v/>
      </c>
      <c r="G24" s="107" t="str">
        <f>IFERROR(VLOOKUP($B24,#REF!,'Table 2c old'!G$5,FALSE),"")</f>
        <v/>
      </c>
      <c r="H24" s="107" t="str">
        <f>IFERROR(VLOOKUP($B24,#REF!,'Table 2c old'!H$5,FALSE),"")</f>
        <v/>
      </c>
      <c r="I24" s="107" t="str">
        <f>IFERROR(VLOOKUP($B24,#REF!,'Table 2c old'!I$5,FALSE),"")</f>
        <v/>
      </c>
      <c r="J24" s="107" t="str">
        <f>IFERROR(VLOOKUP($B24,#REF!,'Table 2c old'!J$5,FALSE),"")</f>
        <v/>
      </c>
      <c r="K24" s="107" t="str">
        <f>IFERROR(VLOOKUP($B24,#REF!,'Table 2c old'!K$5,FALSE),"")</f>
        <v/>
      </c>
      <c r="L24" s="107" t="str">
        <f>IFERROR(VLOOKUP($B24,#REF!,'Table 2c old'!L$5,FALSE),"")</f>
        <v/>
      </c>
      <c r="M24" s="107" t="str">
        <f>IFERROR(VLOOKUP($B24,#REF!,'Table 2c old'!M$5,FALSE),"")</f>
        <v/>
      </c>
      <c r="N24" s="108" t="str">
        <f>IFERROR(VLOOKUP($B24,#REF!,'Table 2c old'!N$5,FALSE),"")</f>
        <v/>
      </c>
    </row>
    <row r="25" spans="1:14" x14ac:dyDescent="0.45">
      <c r="B25" t="str">
        <f t="shared" si="0"/>
        <v/>
      </c>
      <c r="C25" s="158"/>
      <c r="D25" s="485" t="str">
        <f>IF(A25&lt;&gt;"",VLOOKUP(A25,#REF!,2,FALSE),"")</f>
        <v/>
      </c>
      <c r="E25" s="107" t="str">
        <f>IFERROR(VLOOKUP($B25,#REF!,'Table 2c old'!E$5,FALSE),"")</f>
        <v/>
      </c>
      <c r="F25" s="107" t="str">
        <f>IFERROR(VLOOKUP($B25,#REF!,'Table 2c old'!F$5,FALSE),"")</f>
        <v/>
      </c>
      <c r="G25" s="107" t="str">
        <f>IFERROR(VLOOKUP($B25,#REF!,'Table 2c old'!G$5,FALSE),"")</f>
        <v/>
      </c>
      <c r="H25" s="107" t="str">
        <f>IFERROR(VLOOKUP($B25,#REF!,'Table 2c old'!H$5,FALSE),"")</f>
        <v/>
      </c>
      <c r="I25" s="107" t="str">
        <f>IFERROR(VLOOKUP($B25,#REF!,'Table 2c old'!I$5,FALSE),"")</f>
        <v/>
      </c>
      <c r="J25" s="107" t="str">
        <f>IFERROR(VLOOKUP($B25,#REF!,'Table 2c old'!J$5,FALSE),"")</f>
        <v/>
      </c>
      <c r="K25" s="107" t="str">
        <f>IFERROR(VLOOKUP($B25,#REF!,'Table 2c old'!K$5,FALSE),"")</f>
        <v/>
      </c>
      <c r="L25" s="107" t="str">
        <f>IFERROR(VLOOKUP($B25,#REF!,'Table 2c old'!L$5,FALSE),"")</f>
        <v/>
      </c>
      <c r="M25" s="107" t="str">
        <f>IFERROR(VLOOKUP($B25,#REF!,'Table 2c old'!M$5,FALSE),"")</f>
        <v/>
      </c>
      <c r="N25" s="108" t="str">
        <f>IFERROR(VLOOKUP($B25,#REF!,'Table 2c old'!N$5,FALSE),"")</f>
        <v/>
      </c>
    </row>
    <row r="26" spans="1:14" x14ac:dyDescent="0.45">
      <c r="A26" t="s">
        <v>405</v>
      </c>
      <c r="B26" t="str">
        <f t="shared" si="0"/>
        <v>M13_FE_SECTOR_COLLEGES</v>
      </c>
      <c r="C26" s="156" t="s">
        <v>14</v>
      </c>
      <c r="D26" s="485" t="e">
        <f>IF(A26&lt;&gt;"",VLOOKUP(A26,#REF!,2,FALSE),"")</f>
        <v>#REF!</v>
      </c>
      <c r="E26" s="107" t="str">
        <f>IFERROR(VLOOKUP($B26,#REF!,'Table 2c old'!E$5,FALSE),"")</f>
        <v/>
      </c>
      <c r="F26" s="107" t="str">
        <f>IFERROR(VLOOKUP($B26,#REF!,'Table 2c old'!F$5,FALSE),"")</f>
        <v/>
      </c>
      <c r="G26" s="107" t="str">
        <f>IFERROR(VLOOKUP($B26,#REF!,'Table 2c old'!G$5,FALSE),"")</f>
        <v/>
      </c>
      <c r="H26" s="107" t="str">
        <f>IFERROR(VLOOKUP($B26,#REF!,'Table 2c old'!H$5,FALSE),"")</f>
        <v/>
      </c>
      <c r="I26" s="107" t="str">
        <f>IFERROR(VLOOKUP($B26,#REF!,'Table 2c old'!I$5,FALSE),"")</f>
        <v/>
      </c>
      <c r="J26" s="107" t="str">
        <f>IFERROR(VLOOKUP($B26,#REF!,'Table 2c old'!J$5,FALSE),"")</f>
        <v/>
      </c>
      <c r="K26" s="107" t="str">
        <f>IFERROR(VLOOKUP($B26,#REF!,'Table 2c old'!K$5,FALSE),"")</f>
        <v/>
      </c>
      <c r="L26" s="107" t="str">
        <f>IFERROR(VLOOKUP($B26,#REF!,'Table 2c old'!L$5,FALSE),"")</f>
        <v/>
      </c>
      <c r="M26" s="107" t="str">
        <f>IFERROR(VLOOKUP($B26,#REF!,'Table 2c old'!M$5,FALSE),"")</f>
        <v/>
      </c>
      <c r="N26" s="108" t="str">
        <f>IFERROR(VLOOKUP($B26,#REF!,'Table 2c old'!N$5,FALSE),"")</f>
        <v/>
      </c>
    </row>
    <row r="27" spans="1:14" x14ac:dyDescent="0.45">
      <c r="B27" t="str">
        <f t="shared" si="0"/>
        <v/>
      </c>
      <c r="C27" s="157" t="s">
        <v>8</v>
      </c>
      <c r="D27" s="485" t="str">
        <f>IF(A27&lt;&gt;"",VLOOKUP(A27,#REF!,2,FALSE),"")</f>
        <v/>
      </c>
      <c r="E27" s="107" t="str">
        <f>IFERROR(VLOOKUP($B27,#REF!,'Table 2c old'!E$5,FALSE),"")</f>
        <v/>
      </c>
      <c r="F27" s="107" t="str">
        <f>IFERROR(VLOOKUP($B27,#REF!,'Table 2c old'!F$5,FALSE),"")</f>
        <v/>
      </c>
      <c r="G27" s="107" t="str">
        <f>IFERROR(VLOOKUP($B27,#REF!,'Table 2c old'!G$5,FALSE),"")</f>
        <v/>
      </c>
      <c r="H27" s="107" t="str">
        <f>IFERROR(VLOOKUP($B27,#REF!,'Table 2c old'!H$5,FALSE),"")</f>
        <v/>
      </c>
      <c r="I27" s="107" t="str">
        <f>IFERROR(VLOOKUP($B27,#REF!,'Table 2c old'!I$5,FALSE),"")</f>
        <v/>
      </c>
      <c r="J27" s="107" t="str">
        <f>IFERROR(VLOOKUP($B27,#REF!,'Table 2c old'!J$5,FALSE),"")</f>
        <v/>
      </c>
      <c r="K27" s="107" t="str">
        <f>IFERROR(VLOOKUP($B27,#REF!,'Table 2c old'!K$5,FALSE),"")</f>
        <v/>
      </c>
      <c r="L27" s="107" t="str">
        <f>IFERROR(VLOOKUP($B27,#REF!,'Table 2c old'!L$5,FALSE),"")</f>
        <v/>
      </c>
      <c r="M27" s="107" t="str">
        <f>IFERROR(VLOOKUP($B27,#REF!,'Table 2c old'!M$5,FALSE),"")</f>
        <v/>
      </c>
      <c r="N27" s="108" t="str">
        <f>IFERROR(VLOOKUP($B27,#REF!,'Table 2c old'!N$5,FALSE),"")</f>
        <v/>
      </c>
    </row>
    <row r="28" spans="1:14" x14ac:dyDescent="0.45">
      <c r="A28" t="s">
        <v>406</v>
      </c>
      <c r="B28" t="str">
        <f t="shared" si="0"/>
        <v>M14_SIXTH_FORM_COLLEGES</v>
      </c>
      <c r="C28" s="153" t="s">
        <v>15</v>
      </c>
      <c r="D28" s="485" t="e">
        <f>IF(A28&lt;&gt;"",VLOOKUP(A28,#REF!,2,FALSE),"")</f>
        <v>#REF!</v>
      </c>
      <c r="E28" s="107" t="str">
        <f>IFERROR(VLOOKUP($B28,#REF!,'Table 2c old'!E$5,FALSE),"")</f>
        <v/>
      </c>
      <c r="F28" s="107" t="str">
        <f>IFERROR(VLOOKUP($B28,#REF!,'Table 2c old'!F$5,FALSE),"")</f>
        <v/>
      </c>
      <c r="G28" s="107" t="str">
        <f>IFERROR(VLOOKUP($B28,#REF!,'Table 2c old'!G$5,FALSE),"")</f>
        <v/>
      </c>
      <c r="H28" s="107" t="str">
        <f>IFERROR(VLOOKUP($B28,#REF!,'Table 2c old'!H$5,FALSE),"")</f>
        <v/>
      </c>
      <c r="I28" s="107" t="str">
        <f>IFERROR(VLOOKUP($B28,#REF!,'Table 2c old'!I$5,FALSE),"")</f>
        <v/>
      </c>
      <c r="J28" s="107" t="str">
        <f>IFERROR(VLOOKUP($B28,#REF!,'Table 2c old'!J$5,FALSE),"")</f>
        <v/>
      </c>
      <c r="K28" s="107" t="str">
        <f>IFERROR(VLOOKUP($B28,#REF!,'Table 2c old'!K$5,FALSE),"")</f>
        <v/>
      </c>
      <c r="L28" s="107" t="str">
        <f>IFERROR(VLOOKUP($B28,#REF!,'Table 2c old'!L$5,FALSE),"")</f>
        <v/>
      </c>
      <c r="M28" s="107" t="str">
        <f>IFERROR(VLOOKUP($B28,#REF!,'Table 2c old'!M$5,FALSE),"")</f>
        <v/>
      </c>
      <c r="N28" s="108" t="str">
        <f>IFERROR(VLOOKUP($B28,#REF!,'Table 2c old'!N$5,FALSE),"")</f>
        <v/>
      </c>
    </row>
    <row r="29" spans="1:14" x14ac:dyDescent="0.45">
      <c r="A29" t="s">
        <v>407</v>
      </c>
      <c r="B29" t="str">
        <f t="shared" si="0"/>
        <v>M15_OTHER_FE_SECTOR_COLLEGES</v>
      </c>
      <c r="C29" s="159" t="s">
        <v>126</v>
      </c>
      <c r="D29" s="485" t="e">
        <f>IF(A29&lt;&gt;"",VLOOKUP(A29,#REF!,2,FALSE),"")</f>
        <v>#REF!</v>
      </c>
      <c r="E29" s="107" t="str">
        <f>IFERROR(VLOOKUP($B29,#REF!,'Table 2c old'!E$5,FALSE),"")</f>
        <v/>
      </c>
      <c r="F29" s="107" t="str">
        <f>IFERROR(VLOOKUP($B29,#REF!,'Table 2c old'!F$5,FALSE),"")</f>
        <v/>
      </c>
      <c r="G29" s="107" t="str">
        <f>IFERROR(VLOOKUP($B29,#REF!,'Table 2c old'!G$5,FALSE),"")</f>
        <v/>
      </c>
      <c r="H29" s="107" t="str">
        <f>IFERROR(VLOOKUP($B29,#REF!,'Table 2c old'!H$5,FALSE),"")</f>
        <v/>
      </c>
      <c r="I29" s="107" t="str">
        <f>IFERROR(VLOOKUP($B29,#REF!,'Table 2c old'!I$5,FALSE),"")</f>
        <v/>
      </c>
      <c r="J29" s="107" t="str">
        <f>IFERROR(VLOOKUP($B29,#REF!,'Table 2c old'!J$5,FALSE),"")</f>
        <v/>
      </c>
      <c r="K29" s="107" t="str">
        <f>IFERROR(VLOOKUP($B29,#REF!,'Table 2c old'!K$5,FALSE),"")</f>
        <v/>
      </c>
      <c r="L29" s="107" t="str">
        <f>IFERROR(VLOOKUP($B29,#REF!,'Table 2c old'!L$5,FALSE),"")</f>
        <v/>
      </c>
      <c r="M29" s="107" t="str">
        <f>IFERROR(VLOOKUP($B29,#REF!,'Table 2c old'!M$5,FALSE),"")</f>
        <v/>
      </c>
      <c r="N29" s="108" t="str">
        <f>IFERROR(VLOOKUP($B29,#REF!,'Table 2c old'!N$5,FALSE),"")</f>
        <v/>
      </c>
    </row>
    <row r="30" spans="1:14" x14ac:dyDescent="0.45">
      <c r="B30" t="str">
        <f t="shared" si="0"/>
        <v/>
      </c>
      <c r="C30" s="160"/>
      <c r="D30" s="485" t="str">
        <f>IF(A30&lt;&gt;"",VLOOKUP(A30,#REF!,2,FALSE),"")</f>
        <v/>
      </c>
      <c r="E30" s="107" t="str">
        <f>IFERROR(VLOOKUP($B30,#REF!,'Table 2c old'!E$5,FALSE),"")</f>
        <v/>
      </c>
      <c r="F30" s="107" t="str">
        <f>IFERROR(VLOOKUP($B30,#REF!,'Table 2c old'!F$5,FALSE),"")</f>
        <v/>
      </c>
      <c r="G30" s="107" t="str">
        <f>IFERROR(VLOOKUP($B30,#REF!,'Table 2c old'!G$5,FALSE),"")</f>
        <v/>
      </c>
      <c r="H30" s="107" t="str">
        <f>IFERROR(VLOOKUP($B30,#REF!,'Table 2c old'!H$5,FALSE),"")</f>
        <v/>
      </c>
      <c r="I30" s="107" t="str">
        <f>IFERROR(VLOOKUP($B30,#REF!,'Table 2c old'!I$5,FALSE),"")</f>
        <v/>
      </c>
      <c r="J30" s="107" t="str">
        <f>IFERROR(VLOOKUP($B30,#REF!,'Table 2c old'!J$5,FALSE),"")</f>
        <v/>
      </c>
      <c r="K30" s="107" t="str">
        <f>IFERROR(VLOOKUP($B30,#REF!,'Table 2c old'!K$5,FALSE),"")</f>
        <v/>
      </c>
      <c r="L30" s="107" t="str">
        <f>IFERROR(VLOOKUP($B30,#REF!,'Table 2c old'!L$5,FALSE),"")</f>
        <v/>
      </c>
      <c r="M30" s="107" t="str">
        <f>IFERROR(VLOOKUP($B30,#REF!,'Table 2c old'!M$5,FALSE),"")</f>
        <v/>
      </c>
      <c r="N30" s="108" t="str">
        <f>IFERROR(VLOOKUP($B30,#REF!,'Table 2c old'!N$5,FALSE),"")</f>
        <v/>
      </c>
    </row>
    <row r="31" spans="1:14" x14ac:dyDescent="0.45">
      <c r="A31" t="s">
        <v>408</v>
      </c>
      <c r="B31" t="str">
        <f t="shared" si="0"/>
        <v>M16_ALL_STATE_FUNDED_SCHOOLS_AND_FE_SECTOR_COLLEGES</v>
      </c>
      <c r="C31" s="151" t="s">
        <v>127</v>
      </c>
      <c r="D31" s="485" t="e">
        <f>IF(A31&lt;&gt;"",VLOOKUP(A31,#REF!,2,FALSE),"")</f>
        <v>#REF!</v>
      </c>
      <c r="E31" s="107" t="str">
        <f>IFERROR(VLOOKUP($B31,#REF!,'Table 2c old'!E$5,FALSE),"")</f>
        <v/>
      </c>
      <c r="F31" s="107" t="str">
        <f>IFERROR(VLOOKUP($B31,#REF!,'Table 2c old'!F$5,FALSE),"")</f>
        <v/>
      </c>
      <c r="G31" s="107" t="str">
        <f>IFERROR(VLOOKUP($B31,#REF!,'Table 2c old'!G$5,FALSE),"")</f>
        <v/>
      </c>
      <c r="H31" s="107" t="str">
        <f>IFERROR(VLOOKUP($B31,#REF!,'Table 2c old'!H$5,FALSE),"")</f>
        <v/>
      </c>
      <c r="I31" s="107" t="str">
        <f>IFERROR(VLOOKUP($B31,#REF!,'Table 2c old'!I$5,FALSE),"")</f>
        <v/>
      </c>
      <c r="J31" s="107" t="str">
        <f>IFERROR(VLOOKUP($B31,#REF!,'Table 2c old'!J$5,FALSE),"")</f>
        <v/>
      </c>
      <c r="K31" s="107" t="str">
        <f>IFERROR(VLOOKUP($B31,#REF!,'Table 2c old'!K$5,FALSE),"")</f>
        <v/>
      </c>
      <c r="L31" s="107" t="str">
        <f>IFERROR(VLOOKUP($B31,#REF!,'Table 2c old'!L$5,FALSE),"")</f>
        <v/>
      </c>
      <c r="M31" s="107" t="str">
        <f>IFERROR(VLOOKUP($B31,#REF!,'Table 2c old'!M$5,FALSE),"")</f>
        <v/>
      </c>
      <c r="N31" s="108" t="str">
        <f>IFERROR(VLOOKUP($B31,#REF!,'Table 2c old'!N$5,FALSE),"")</f>
        <v/>
      </c>
    </row>
    <row r="32" spans="1:14" x14ac:dyDescent="0.45">
      <c r="B32" t="str">
        <f t="shared" si="0"/>
        <v/>
      </c>
      <c r="C32" s="151"/>
      <c r="D32" s="485" t="str">
        <f>IF(A32&lt;&gt;"",VLOOKUP(A32,#REF!,2,FALSE),"")</f>
        <v/>
      </c>
      <c r="E32" s="107" t="str">
        <f>IFERROR(VLOOKUP($B32,#REF!,'Table 2c old'!E$5,FALSE),"")</f>
        <v/>
      </c>
      <c r="F32" s="107" t="str">
        <f>IFERROR(VLOOKUP($B32,#REF!,'Table 2c old'!F$5,FALSE),"")</f>
        <v/>
      </c>
      <c r="G32" s="107" t="str">
        <f>IFERROR(VLOOKUP($B32,#REF!,'Table 2c old'!G$5,FALSE),"")</f>
        <v/>
      </c>
      <c r="H32" s="107" t="str">
        <f>IFERROR(VLOOKUP($B32,#REF!,'Table 2c old'!H$5,FALSE),"")</f>
        <v/>
      </c>
      <c r="I32" s="107" t="str">
        <f>IFERROR(VLOOKUP($B32,#REF!,'Table 2c old'!I$5,FALSE),"")</f>
        <v/>
      </c>
      <c r="J32" s="107" t="str">
        <f>IFERROR(VLOOKUP($B32,#REF!,'Table 2c old'!J$5,FALSE),"")</f>
        <v/>
      </c>
      <c r="K32" s="107" t="str">
        <f>IFERROR(VLOOKUP($B32,#REF!,'Table 2c old'!K$5,FALSE),"")</f>
        <v/>
      </c>
      <c r="L32" s="107" t="str">
        <f>IFERROR(VLOOKUP($B32,#REF!,'Table 2c old'!L$5,FALSE),"")</f>
        <v/>
      </c>
      <c r="M32" s="107" t="str">
        <f>IFERROR(VLOOKUP($B32,#REF!,'Table 2c old'!M$5,FALSE),"")</f>
        <v/>
      </c>
      <c r="N32" s="108" t="str">
        <f>IFERROR(VLOOKUP($B32,#REF!,'Table 2c old'!N$5,FALSE),"")</f>
        <v/>
      </c>
    </row>
    <row r="33" spans="1:15" x14ac:dyDescent="0.45">
      <c r="A33" t="s">
        <v>409</v>
      </c>
      <c r="B33" t="str">
        <f t="shared" si="0"/>
        <v>M17_ALL_SCHOOLS_AND_FE_SECTOR_COLLEGES</v>
      </c>
      <c r="C33" s="151" t="s">
        <v>128</v>
      </c>
      <c r="D33" s="485" t="e">
        <f>IF(A33&lt;&gt;"",VLOOKUP(A33,#REF!,2,FALSE),"")</f>
        <v>#REF!</v>
      </c>
      <c r="E33" s="107" t="str">
        <f>IFERROR(VLOOKUP($B33,#REF!,'Table 2c old'!E$5,FALSE),"")</f>
        <v/>
      </c>
      <c r="F33" s="107" t="str">
        <f>IFERROR(VLOOKUP($B33,#REF!,'Table 2c old'!F$5,FALSE),"")</f>
        <v/>
      </c>
      <c r="G33" s="107" t="str">
        <f>IFERROR(VLOOKUP($B33,#REF!,'Table 2c old'!G$5,FALSE),"")</f>
        <v/>
      </c>
      <c r="H33" s="107" t="str">
        <f>IFERROR(VLOOKUP($B33,#REF!,'Table 2c old'!H$5,FALSE),"")</f>
        <v/>
      </c>
      <c r="I33" s="107" t="str">
        <f>IFERROR(VLOOKUP($B33,#REF!,'Table 2c old'!I$5,FALSE),"")</f>
        <v/>
      </c>
      <c r="J33" s="107" t="str">
        <f>IFERROR(VLOOKUP($B33,#REF!,'Table 2c old'!J$5,FALSE),"")</f>
        <v/>
      </c>
      <c r="K33" s="107" t="str">
        <f>IFERROR(VLOOKUP($B33,#REF!,'Table 2c old'!K$5,FALSE),"")</f>
        <v/>
      </c>
      <c r="L33" s="107" t="str">
        <f>IFERROR(VLOOKUP($B33,#REF!,'Table 2c old'!L$5,FALSE),"")</f>
        <v/>
      </c>
      <c r="M33" s="107" t="str">
        <f>IFERROR(VLOOKUP($B33,#REF!,'Table 2c old'!M$5,FALSE),"")</f>
        <v/>
      </c>
      <c r="N33" s="108" t="str">
        <f>IFERROR(VLOOKUP($B33,#REF!,'Table 2c old'!N$5,FALSE),"")</f>
        <v/>
      </c>
    </row>
    <row r="34" spans="1:15" x14ac:dyDescent="0.45">
      <c r="C34" s="161"/>
      <c r="D34" s="3"/>
      <c r="E34" s="386"/>
      <c r="F34" s="386"/>
      <c r="G34" s="386"/>
      <c r="H34" s="386"/>
      <c r="I34" s="386"/>
      <c r="J34" s="386"/>
      <c r="K34" s="386"/>
      <c r="L34" s="386"/>
      <c r="M34" s="386"/>
      <c r="N34" s="387"/>
    </row>
    <row r="35" spans="1:15" ht="12.95" customHeight="1" x14ac:dyDescent="0.45">
      <c r="C35" s="54"/>
      <c r="D35" s="2"/>
      <c r="E35" s="54"/>
      <c r="F35" s="54"/>
      <c r="G35" s="54"/>
      <c r="H35" s="54"/>
      <c r="I35" s="54"/>
      <c r="J35" s="54"/>
      <c r="K35" s="54"/>
      <c r="L35" s="54"/>
      <c r="M35" s="54"/>
      <c r="N35" s="10" t="s">
        <v>480</v>
      </c>
    </row>
    <row r="36" spans="1:15" ht="12.95" customHeight="1" x14ac:dyDescent="0.45">
      <c r="C36" s="162"/>
      <c r="D36" s="162"/>
      <c r="E36" s="162"/>
      <c r="F36" s="162"/>
      <c r="G36" s="162"/>
      <c r="H36" s="162"/>
      <c r="I36" s="162"/>
      <c r="J36" s="162"/>
      <c r="K36" s="162"/>
      <c r="L36" s="162"/>
      <c r="M36" s="162"/>
      <c r="N36" s="162"/>
    </row>
    <row r="37" spans="1:15" ht="12.95" customHeight="1" x14ac:dyDescent="0.45">
      <c r="C37" s="44" t="s">
        <v>117</v>
      </c>
      <c r="D37" s="44"/>
      <c r="E37" s="44"/>
      <c r="F37" s="163"/>
      <c r="G37" s="163"/>
      <c r="H37" s="163"/>
      <c r="I37" s="163"/>
      <c r="J37" s="163"/>
      <c r="K37" s="163"/>
      <c r="L37" s="163"/>
      <c r="M37" s="163"/>
      <c r="N37" s="163"/>
      <c r="O37" s="163"/>
    </row>
    <row r="38" spans="1:15" ht="12.95" customHeight="1" x14ac:dyDescent="0.45">
      <c r="C38" s="127" t="s">
        <v>523</v>
      </c>
      <c r="D38" s="127"/>
      <c r="E38" s="127"/>
      <c r="F38" s="163"/>
      <c r="G38" s="163"/>
      <c r="H38" s="163"/>
      <c r="I38" s="163"/>
      <c r="J38" s="163"/>
      <c r="K38" s="163"/>
      <c r="L38" s="163"/>
      <c r="M38" s="163"/>
      <c r="N38" s="163"/>
      <c r="O38" s="163"/>
    </row>
    <row r="39" spans="1:15" ht="12.95" customHeight="1" x14ac:dyDescent="0.45">
      <c r="C39" s="44" t="s">
        <v>532</v>
      </c>
      <c r="D39" s="44"/>
      <c r="E39" s="44"/>
      <c r="F39" s="164"/>
      <c r="G39" s="164"/>
      <c r="H39" s="164"/>
      <c r="I39" s="164"/>
      <c r="J39" s="164"/>
      <c r="K39" s="164"/>
      <c r="L39" s="164"/>
      <c r="M39" s="164"/>
      <c r="N39" s="164"/>
      <c r="O39" s="164"/>
    </row>
    <row r="40" spans="1:15" ht="12.95" customHeight="1" x14ac:dyDescent="0.45">
      <c r="C40" s="44" t="s">
        <v>129</v>
      </c>
      <c r="D40" s="44"/>
      <c r="E40" s="44"/>
      <c r="F40" s="164"/>
      <c r="G40" s="164"/>
      <c r="H40" s="164"/>
      <c r="I40" s="164"/>
      <c r="J40" s="164"/>
      <c r="K40" s="164"/>
      <c r="L40" s="164"/>
      <c r="M40" s="164"/>
      <c r="N40" s="164"/>
      <c r="O40" s="164"/>
    </row>
    <row r="41" spans="1:15" ht="12.95" customHeight="1" x14ac:dyDescent="0.45">
      <c r="C41" s="1045" t="s">
        <v>130</v>
      </c>
      <c r="D41" s="1045"/>
      <c r="E41" s="1045"/>
      <c r="F41" s="1045"/>
      <c r="G41" s="1045"/>
      <c r="H41" s="1045"/>
      <c r="I41" s="1045"/>
      <c r="J41" s="1045"/>
      <c r="K41" s="1045"/>
      <c r="L41" s="1045"/>
      <c r="M41" s="1045"/>
      <c r="N41" s="1045"/>
      <c r="O41" s="1045"/>
    </row>
    <row r="42" spans="1:15" ht="12.95" customHeight="1" x14ac:dyDescent="0.45">
      <c r="C42" s="1045"/>
      <c r="D42" s="1045"/>
      <c r="E42" s="1045"/>
      <c r="F42" s="1045"/>
      <c r="G42" s="1045"/>
      <c r="H42" s="1045"/>
      <c r="I42" s="1045"/>
      <c r="J42" s="1045"/>
      <c r="K42" s="1045"/>
      <c r="L42" s="1045"/>
      <c r="M42" s="1045"/>
      <c r="N42" s="1045"/>
      <c r="O42" s="1045"/>
    </row>
    <row r="43" spans="1:15" ht="12.95" customHeight="1" x14ac:dyDescent="0.45">
      <c r="C43" s="41" t="s">
        <v>131</v>
      </c>
      <c r="D43" s="41"/>
      <c r="E43" s="41"/>
      <c r="F43" s="41"/>
      <c r="G43" s="41"/>
      <c r="H43" s="41"/>
      <c r="I43" s="41"/>
      <c r="J43" s="41"/>
      <c r="K43" s="41"/>
      <c r="L43" s="41"/>
      <c r="M43" s="41"/>
      <c r="N43" s="41"/>
      <c r="O43" s="41"/>
    </row>
    <row r="44" spans="1:15" ht="12.95" customHeight="1" x14ac:dyDescent="0.45">
      <c r="C44" s="46" t="s">
        <v>132</v>
      </c>
      <c r="D44" s="46"/>
      <c r="E44" s="46"/>
      <c r="F44" s="41"/>
      <c r="G44" s="41"/>
      <c r="H44" s="41"/>
      <c r="I44" s="41"/>
      <c r="J44" s="41"/>
      <c r="K44" s="41"/>
      <c r="L44" s="41"/>
      <c r="M44" s="41"/>
      <c r="N44" s="41"/>
      <c r="O44" s="41"/>
    </row>
    <row r="45" spans="1:15" ht="12.95" customHeight="1" x14ac:dyDescent="0.45">
      <c r="C45" s="46" t="s">
        <v>133</v>
      </c>
      <c r="D45" s="46"/>
      <c r="E45" s="46"/>
      <c r="F45" s="41"/>
      <c r="G45" s="41"/>
      <c r="H45" s="41"/>
      <c r="I45" s="41"/>
      <c r="J45" s="41"/>
      <c r="K45" s="41"/>
      <c r="L45" s="41"/>
      <c r="M45" s="41"/>
      <c r="N45" s="41"/>
      <c r="O45" s="41"/>
    </row>
    <row r="46" spans="1:15" ht="12.95" customHeight="1" x14ac:dyDescent="0.45">
      <c r="C46" s="41" t="s">
        <v>137</v>
      </c>
      <c r="D46" s="41"/>
      <c r="E46" s="41"/>
      <c r="F46" s="41"/>
      <c r="G46" s="41"/>
      <c r="H46" s="41"/>
      <c r="I46" s="41"/>
      <c r="J46" s="41"/>
      <c r="K46" s="41"/>
      <c r="L46" s="41"/>
      <c r="M46" s="41"/>
      <c r="N46" s="41"/>
      <c r="O46" s="41"/>
    </row>
    <row r="47" spans="1:15" ht="12.95" customHeight="1" x14ac:dyDescent="0.45">
      <c r="C47" s="1045" t="s">
        <v>138</v>
      </c>
      <c r="D47" s="1045"/>
      <c r="E47" s="1045"/>
      <c r="F47" s="1045"/>
      <c r="G47" s="1045"/>
      <c r="H47" s="1045"/>
      <c r="I47" s="1045"/>
      <c r="J47" s="1045"/>
      <c r="K47" s="1045"/>
      <c r="L47" s="1045"/>
      <c r="M47" s="1045"/>
      <c r="N47" s="1045"/>
      <c r="O47" s="1045"/>
    </row>
    <row r="48" spans="1:15" ht="12.95" customHeight="1" x14ac:dyDescent="0.45">
      <c r="C48" s="1045"/>
      <c r="D48" s="1045"/>
      <c r="E48" s="1045"/>
      <c r="F48" s="1045"/>
      <c r="G48" s="1045"/>
      <c r="H48" s="1045"/>
      <c r="I48" s="1045"/>
      <c r="J48" s="1045"/>
      <c r="K48" s="1045"/>
      <c r="L48" s="1045"/>
      <c r="M48" s="1045"/>
      <c r="N48" s="1045"/>
      <c r="O48" s="1045"/>
    </row>
    <row r="49" spans="3:15" ht="12.95" customHeight="1" x14ac:dyDescent="0.45">
      <c r="C49" s="41" t="s">
        <v>134</v>
      </c>
      <c r="D49" s="41"/>
      <c r="E49" s="41"/>
      <c r="F49" s="41"/>
      <c r="G49" s="41"/>
      <c r="H49" s="41"/>
      <c r="I49" s="41"/>
      <c r="J49" s="41"/>
      <c r="K49" s="41"/>
      <c r="L49" s="41"/>
      <c r="M49" s="41"/>
      <c r="N49" s="41"/>
      <c r="O49" s="41"/>
    </row>
    <row r="50" spans="3:15" ht="12.95" customHeight="1" x14ac:dyDescent="0.45">
      <c r="C50" s="1045" t="s">
        <v>135</v>
      </c>
      <c r="D50" s="1045"/>
      <c r="E50" s="1045"/>
      <c r="F50" s="1045"/>
      <c r="G50" s="1045"/>
      <c r="H50" s="1045"/>
      <c r="I50" s="1045"/>
      <c r="J50" s="1045"/>
      <c r="K50" s="1045"/>
      <c r="L50" s="1045"/>
      <c r="M50" s="1045"/>
      <c r="N50" s="1045"/>
      <c r="O50" s="1045"/>
    </row>
    <row r="51" spans="3:15" ht="12.95" customHeight="1" x14ac:dyDescent="0.45">
      <c r="C51" s="1045"/>
      <c r="D51" s="1045"/>
      <c r="E51" s="1045"/>
      <c r="F51" s="1045"/>
      <c r="G51" s="1045"/>
      <c r="H51" s="1045"/>
      <c r="I51" s="1045"/>
      <c r="J51" s="1045"/>
      <c r="K51" s="1045"/>
      <c r="L51" s="1045"/>
      <c r="M51" s="1045"/>
      <c r="N51" s="1045"/>
      <c r="O51" s="1045"/>
    </row>
    <row r="52" spans="3:15" ht="12.95" customHeight="1" x14ac:dyDescent="0.45">
      <c r="C52" s="165" t="s">
        <v>136</v>
      </c>
      <c r="D52" s="165"/>
      <c r="E52" s="165"/>
      <c r="F52" s="166"/>
      <c r="G52" s="166"/>
      <c r="H52" s="166"/>
      <c r="I52" s="166"/>
      <c r="J52" s="166"/>
      <c r="K52" s="166"/>
      <c r="L52" s="166"/>
      <c r="M52" s="166"/>
      <c r="N52" s="166"/>
      <c r="O52" s="166"/>
    </row>
    <row r="53" spans="3:15" ht="12.95" customHeight="1" x14ac:dyDescent="0.45">
      <c r="C53" s="165"/>
      <c r="D53" s="165"/>
      <c r="E53" s="165"/>
      <c r="F53" s="166"/>
      <c r="G53" s="166"/>
      <c r="H53" s="166"/>
      <c r="I53" s="166"/>
      <c r="J53" s="166"/>
      <c r="K53" s="166"/>
      <c r="L53" s="166"/>
      <c r="M53" s="166"/>
      <c r="N53" s="166"/>
      <c r="O53" s="166"/>
    </row>
    <row r="54" spans="3:15" ht="12.95" customHeight="1" x14ac:dyDescent="0.45">
      <c r="C54" s="167" t="s">
        <v>23</v>
      </c>
      <c r="D54" s="167"/>
      <c r="E54" s="167"/>
      <c r="F54" s="54"/>
      <c r="G54" s="54"/>
      <c r="H54" s="54"/>
      <c r="I54" s="54"/>
      <c r="J54" s="54"/>
      <c r="K54" s="54"/>
      <c r="L54" s="168"/>
      <c r="M54" s="168"/>
      <c r="N54" s="168"/>
      <c r="O54" s="168"/>
    </row>
    <row r="55" spans="3:15" ht="12.95" customHeight="1" x14ac:dyDescent="0.45">
      <c r="C55" s="169" t="s">
        <v>521</v>
      </c>
      <c r="D55" s="169"/>
      <c r="E55" s="169"/>
      <c r="F55" s="168"/>
      <c r="G55" s="168"/>
      <c r="H55" s="168"/>
      <c r="I55" s="168"/>
      <c r="J55" s="168"/>
      <c r="K55" s="168"/>
      <c r="L55" s="54"/>
      <c r="M55" s="54"/>
      <c r="N55" s="54"/>
      <c r="O55" s="54"/>
    </row>
    <row r="56" spans="3:15" ht="12.95" customHeight="1" x14ac:dyDescent="0.45">
      <c r="C56" s="163" t="s">
        <v>116</v>
      </c>
      <c r="D56" s="163"/>
      <c r="E56" s="163"/>
      <c r="F56" s="54"/>
      <c r="G56" s="54"/>
      <c r="H56" s="54"/>
      <c r="I56" s="54"/>
      <c r="J56" s="54"/>
      <c r="K56" s="54"/>
      <c r="L56" s="54"/>
      <c r="M56" s="54"/>
      <c r="N56" s="54"/>
      <c r="O56" s="54"/>
    </row>
    <row r="57" spans="3:15" ht="12.95" customHeight="1" x14ac:dyDescent="0.45">
      <c r="C57" s="1024" t="s">
        <v>487</v>
      </c>
      <c r="D57" s="1024"/>
      <c r="E57" s="1025"/>
      <c r="F57" s="1025"/>
      <c r="G57" s="1025"/>
      <c r="H57" s="1025"/>
      <c r="I57" s="1025"/>
      <c r="J57" s="1025"/>
      <c r="K57" s="1025"/>
      <c r="L57" s="1025"/>
      <c r="M57" s="1025"/>
      <c r="N57" s="1025"/>
      <c r="O57" s="1025"/>
    </row>
    <row r="58" spans="3:15" ht="12.95" customHeight="1" x14ac:dyDescent="0.45">
      <c r="C58" s="63"/>
      <c r="D58" s="63"/>
      <c r="E58" s="54"/>
      <c r="F58" s="54"/>
      <c r="G58" s="54"/>
      <c r="H58" s="54"/>
      <c r="I58" s="54"/>
      <c r="J58" s="54"/>
      <c r="K58" s="54"/>
      <c r="L58" s="54"/>
      <c r="M58" s="54"/>
      <c r="N58" s="54"/>
    </row>
    <row r="59" spans="3:15" ht="12.95" customHeight="1" x14ac:dyDescent="0.45">
      <c r="C59" s="18"/>
      <c r="D59" s="18"/>
      <c r="E59" s="18"/>
      <c r="F59" s="18"/>
      <c r="G59" s="18"/>
      <c r="H59" s="18"/>
      <c r="I59" s="18"/>
      <c r="J59" s="18"/>
      <c r="K59" s="18"/>
      <c r="L59" s="18"/>
      <c r="M59" s="18"/>
      <c r="N59" s="18"/>
    </row>
    <row r="60" spans="3:15" ht="12.95" customHeight="1" x14ac:dyDescent="0.45">
      <c r="C60" s="18"/>
      <c r="D60" s="18"/>
      <c r="E60" s="18"/>
      <c r="F60" s="18"/>
      <c r="G60" s="18"/>
      <c r="H60" s="18"/>
      <c r="I60" s="18"/>
      <c r="J60" s="18"/>
      <c r="K60" s="18"/>
      <c r="L60" s="18"/>
      <c r="M60" s="18"/>
      <c r="N60" s="18"/>
    </row>
    <row r="61" spans="3:15" ht="12.95" customHeight="1" x14ac:dyDescent="0.45">
      <c r="C61" s="18"/>
      <c r="D61" s="18"/>
      <c r="E61" s="18"/>
      <c r="F61" s="18"/>
      <c r="G61" s="18"/>
      <c r="H61" s="18"/>
      <c r="I61" s="18"/>
      <c r="J61" s="18"/>
      <c r="K61" s="18"/>
      <c r="L61" s="18"/>
      <c r="M61" s="18"/>
      <c r="N61" s="18"/>
    </row>
  </sheetData>
  <mergeCells count="7">
    <mergeCell ref="C57:O57"/>
    <mergeCell ref="E6:M6"/>
    <mergeCell ref="N6:N7"/>
    <mergeCell ref="C41:O42"/>
    <mergeCell ref="C47:O48"/>
    <mergeCell ref="C50:O51"/>
    <mergeCell ref="D6:D7"/>
  </mergeCells>
  <hyperlinks>
    <hyperlink ref="C1" location="Contents!A1" display="Return to contents"/>
    <hyperlink ref="C57"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101"/>
  <sheetViews>
    <sheetView showGridLines="0" zoomScaleNormal="100" workbookViewId="0">
      <selection activeCell="L4" sqref="L4:U78"/>
    </sheetView>
  </sheetViews>
  <sheetFormatPr defaultRowHeight="14.25" x14ac:dyDescent="0.45"/>
  <cols>
    <col min="2" max="2" width="16" customWidth="1"/>
    <col min="3" max="3" width="25.73046875" style="31" customWidth="1"/>
    <col min="4" max="4" width="16.3984375" style="31" customWidth="1"/>
    <col min="5" max="11" width="9.73046875" style="31" customWidth="1"/>
  </cols>
  <sheetData>
    <row r="1" spans="1:21" x14ac:dyDescent="0.45">
      <c r="C1" s="451" t="s">
        <v>488</v>
      </c>
    </row>
    <row r="2" spans="1:21" x14ac:dyDescent="0.45">
      <c r="C2" s="143" t="s">
        <v>539</v>
      </c>
      <c r="D2" s="87"/>
      <c r="E2" s="87"/>
      <c r="F2" s="88"/>
      <c r="G2" s="88"/>
      <c r="H2" s="89"/>
      <c r="I2" s="89"/>
      <c r="J2" s="89"/>
      <c r="K2" s="170"/>
    </row>
    <row r="3" spans="1:21" x14ac:dyDescent="0.45">
      <c r="C3" s="142" t="s">
        <v>479</v>
      </c>
      <c r="D3" s="171"/>
      <c r="E3" s="171"/>
      <c r="F3" s="591"/>
      <c r="G3" s="172"/>
      <c r="H3" s="173"/>
      <c r="I3" s="16"/>
      <c r="J3" s="16"/>
      <c r="K3" s="16"/>
    </row>
    <row r="4" spans="1:21" x14ac:dyDescent="0.45">
      <c r="C4" s="592" t="s">
        <v>0</v>
      </c>
      <c r="D4" s="92"/>
      <c r="E4" s="92"/>
      <c r="F4" s="591"/>
      <c r="G4" s="172"/>
      <c r="H4" s="174"/>
      <c r="I4" s="16"/>
      <c r="J4" s="16"/>
      <c r="K4" s="16"/>
      <c r="L4" s="426"/>
      <c r="M4" s="426"/>
      <c r="N4" s="426"/>
    </row>
    <row r="5" spans="1:21" x14ac:dyDescent="0.45">
      <c r="C5" s="645" t="s">
        <v>298</v>
      </c>
      <c r="D5" s="243">
        <v>20</v>
      </c>
      <c r="E5" s="243">
        <v>21</v>
      </c>
      <c r="F5" s="646">
        <v>22</v>
      </c>
      <c r="G5" s="646">
        <v>23</v>
      </c>
      <c r="H5" s="252">
        <v>24</v>
      </c>
      <c r="I5" s="252">
        <v>25</v>
      </c>
      <c r="J5" s="252">
        <v>26</v>
      </c>
      <c r="K5" s="177">
        <v>27</v>
      </c>
      <c r="L5" s="426" t="s">
        <v>463</v>
      </c>
      <c r="M5" s="426"/>
      <c r="N5" s="1031"/>
    </row>
    <row r="6" spans="1:21" ht="14.45" customHeight="1" x14ac:dyDescent="0.45">
      <c r="C6" s="1050" t="s">
        <v>47</v>
      </c>
      <c r="D6" s="1042" t="s">
        <v>48</v>
      </c>
      <c r="E6" s="1042"/>
      <c r="F6" s="1042"/>
      <c r="G6" s="1042"/>
      <c r="H6" s="1042"/>
      <c r="I6" s="1042"/>
      <c r="J6" s="1042"/>
      <c r="K6" s="1048" t="s">
        <v>49</v>
      </c>
      <c r="L6" s="426"/>
      <c r="M6" s="426"/>
      <c r="N6" s="1031"/>
      <c r="O6" s="414" t="s">
        <v>477</v>
      </c>
      <c r="P6" s="414"/>
      <c r="Q6" s="414"/>
      <c r="R6" s="414"/>
      <c r="S6" s="414"/>
      <c r="T6" s="414"/>
      <c r="U6" s="414"/>
    </row>
    <row r="7" spans="1:21" x14ac:dyDescent="0.45">
      <c r="C7" s="1051"/>
      <c r="D7" s="418" t="s">
        <v>51</v>
      </c>
      <c r="E7" s="418" t="s">
        <v>52</v>
      </c>
      <c r="F7" s="418" t="s">
        <v>53</v>
      </c>
      <c r="G7" s="418" t="s">
        <v>54</v>
      </c>
      <c r="H7" s="418" t="s">
        <v>55</v>
      </c>
      <c r="I7" s="419" t="s">
        <v>56</v>
      </c>
      <c r="J7" s="417" t="s">
        <v>139</v>
      </c>
      <c r="K7" s="1049"/>
      <c r="L7" s="428" t="s">
        <v>139</v>
      </c>
      <c r="M7" s="428" t="s">
        <v>464</v>
      </c>
      <c r="N7" s="429" t="s">
        <v>49</v>
      </c>
      <c r="O7" s="421" t="s">
        <v>51</v>
      </c>
      <c r="P7" s="421" t="s">
        <v>52</v>
      </c>
      <c r="Q7" s="421" t="s">
        <v>53</v>
      </c>
      <c r="R7" s="421" t="s">
        <v>54</v>
      </c>
      <c r="S7" s="421" t="s">
        <v>55</v>
      </c>
      <c r="T7" s="415" t="s">
        <v>56</v>
      </c>
      <c r="U7" s="416" t="s">
        <v>139</v>
      </c>
    </row>
    <row r="8" spans="1:21" x14ac:dyDescent="0.45">
      <c r="C8" s="183"/>
      <c r="D8" s="244"/>
      <c r="E8" s="244"/>
      <c r="F8" s="244"/>
      <c r="G8" s="244"/>
      <c r="H8" s="244"/>
      <c r="I8" s="244"/>
      <c r="J8" s="244"/>
      <c r="K8" s="245"/>
    </row>
    <row r="9" spans="1:21" x14ac:dyDescent="0.45">
      <c r="A9" t="s">
        <v>338</v>
      </c>
      <c r="B9" t="str">
        <f>IF(A9&lt;&gt;"",CONCATENATE($C$5,A9),"")</f>
        <v>ALL01_0_Biological Sciences</v>
      </c>
      <c r="C9" s="102" t="s">
        <v>573</v>
      </c>
      <c r="D9" s="103" t="str">
        <f>IFERROR(VLOOKUP($B9,#REF!,'Table 3a old'!D$5,FALSE),"")</f>
        <v/>
      </c>
      <c r="E9" s="103" t="str">
        <f>IFERROR(VLOOKUP($B9,#REF!,'Table 3a old'!E$5,FALSE),"")</f>
        <v/>
      </c>
      <c r="F9" s="103" t="str">
        <f>IFERROR(VLOOKUP($B9,#REF!,'Table 3a old'!F$5,FALSE),"")</f>
        <v/>
      </c>
      <c r="G9" s="103" t="str">
        <f>IFERROR(VLOOKUP($B9,#REF!,'Table 3a old'!G$5,FALSE),"")</f>
        <v/>
      </c>
      <c r="H9" s="103" t="str">
        <f>IFERROR(VLOOKUP($B9,#REF!,'Table 3a old'!H$5,FALSE),"")</f>
        <v/>
      </c>
      <c r="I9" s="103" t="str">
        <f>IFERROR(VLOOKUP($B9,#REF!,'Table 3a old'!I$5,FALSE),"")</f>
        <v/>
      </c>
      <c r="J9" s="103" t="str">
        <f>IFERROR(VLOOKUP($B9,#REF!,'Table 3a old'!J$5,FALSE),"")</f>
        <v/>
      </c>
      <c r="K9" s="104" t="str">
        <f>IFERROR(VLOOKUP($B9,#REF!,'Table 3a old'!K$5,FALSE),"")</f>
        <v/>
      </c>
      <c r="L9" s="400">
        <f>IF((COUNTIF(D9:H9,"x")+COUNTIF(J9,"x"))=1,1,0)</f>
        <v>0</v>
      </c>
      <c r="M9" s="400">
        <f>IF(COUNTIF(I9:J9,"x")=1,1,0)</f>
        <v>0</v>
      </c>
      <c r="N9" s="400">
        <f>IF(COUNTIF(K9:K66,"x")=1,1,0)</f>
        <v>0</v>
      </c>
      <c r="O9">
        <f>IF((COUNTIF(D9,"x")+COUNTIF('Table 3a females old'!D9,"x")+COUNTIF('Table 3a males old'!D9,"x"))=1,1,0)</f>
        <v>0</v>
      </c>
      <c r="P9">
        <f>IF((COUNTIF(E9,"x")+COUNTIF('Table 3a females old'!E9,"x")+COUNTIF('Table 3a males old'!E9,"x"))=1,1,0)</f>
        <v>0</v>
      </c>
      <c r="Q9">
        <f>IF((COUNTIF(F9,"x")+COUNTIF('Table 3a females old'!F9,"x")+COUNTIF('Table 3a males old'!F9,"x"))=1,1,0)</f>
        <v>0</v>
      </c>
      <c r="R9">
        <f>IF((COUNTIF(G9,"x")+COUNTIF('Table 3a females old'!G9,"x")+COUNTIF('Table 3a males old'!G9,"x"))=1,1,0)</f>
        <v>0</v>
      </c>
      <c r="S9">
        <f>IF((COUNTIF(H9,"x")+COUNTIF('Table 3a females old'!H9,"x")+COUNTIF('Table 3a males old'!H9,"x"))=1,1,0)</f>
        <v>0</v>
      </c>
      <c r="T9">
        <f>IF((COUNTIF(I9,"x")+COUNTIF('Table 3a females old'!I9,"x")+COUNTIF('Table 3a males old'!I9,"x"))=1,1,0)</f>
        <v>0</v>
      </c>
      <c r="U9">
        <f>IF((COUNTIF(J9,"x")+COUNTIF('Table 3a females old'!J9,"x")+COUNTIF('Table 3a males old'!J9,"x"))=1,1,0)</f>
        <v>0</v>
      </c>
    </row>
    <row r="10" spans="1:21" x14ac:dyDescent="0.45">
      <c r="A10" t="s">
        <v>339</v>
      </c>
      <c r="B10" t="str">
        <f t="shared" ref="B10:B73" si="0">IF(A10&lt;&gt;"",CONCATENATE($C$5,A10),"")</f>
        <v>ALL02_Chemistry</v>
      </c>
      <c r="C10" s="102" t="s">
        <v>574</v>
      </c>
      <c r="D10" s="103" t="str">
        <f>IFERROR(VLOOKUP($B10,#REF!,'Table 3a old'!D$5,FALSE),"")</f>
        <v/>
      </c>
      <c r="E10" s="103" t="str">
        <f>IFERROR(VLOOKUP($B10,#REF!,'Table 3a old'!E$5,FALSE),"")</f>
        <v/>
      </c>
      <c r="F10" s="103" t="str">
        <f>IFERROR(VLOOKUP($B10,#REF!,'Table 3a old'!F$5,FALSE),"")</f>
        <v/>
      </c>
      <c r="G10" s="103" t="str">
        <f>IFERROR(VLOOKUP($B10,#REF!,'Table 3a old'!G$5,FALSE),"")</f>
        <v/>
      </c>
      <c r="H10" s="103" t="str">
        <f>IFERROR(VLOOKUP($B10,#REF!,'Table 3a old'!H$5,FALSE),"")</f>
        <v/>
      </c>
      <c r="I10" s="103" t="str">
        <f>IFERROR(VLOOKUP($B10,#REF!,'Table 3a old'!I$5,FALSE),"")</f>
        <v/>
      </c>
      <c r="J10" s="103" t="str">
        <f>IFERROR(VLOOKUP($B10,#REF!,'Table 3a old'!J$5,FALSE),"")</f>
        <v/>
      </c>
      <c r="K10" s="104" t="str">
        <f>IFERROR(VLOOKUP($B10,#REF!,'Table 3a old'!K$5,FALSE),"")</f>
        <v/>
      </c>
      <c r="L10" s="400">
        <f t="shared" ref="L10:L68" si="1">IF((COUNTIF(D10:H10,"x")+COUNTIF(J10,"x"))=1,1,0)</f>
        <v>0</v>
      </c>
      <c r="M10" s="400">
        <f t="shared" ref="M10:M68" si="2">IF(COUNTIF(I10:J10,"x")=1,1,0)</f>
        <v>0</v>
      </c>
      <c r="O10">
        <f>IF((COUNTIF(D10,"x")+COUNTIF('Table 3a females old'!D10,"x")+COUNTIF('Table 3a males old'!D10,"x"))=1,1,0)</f>
        <v>0</v>
      </c>
      <c r="P10">
        <f>IF((COUNTIF(E10,"x")+COUNTIF('Table 3a females old'!E10,"x")+COUNTIF('Table 3a males old'!E10,"x"))=1,1,0)</f>
        <v>0</v>
      </c>
      <c r="Q10">
        <f>IF((COUNTIF(F10,"x")+COUNTIF('Table 3a females old'!F10,"x")+COUNTIF('Table 3a males old'!F10,"x"))=1,1,0)</f>
        <v>0</v>
      </c>
      <c r="R10">
        <f>IF((COUNTIF(G10,"x")+COUNTIF('Table 3a females old'!G10,"x")+COUNTIF('Table 3a males old'!G10,"x"))=1,1,0)</f>
        <v>0</v>
      </c>
      <c r="S10">
        <f>IF((COUNTIF(H10,"x")+COUNTIF('Table 3a females old'!H10,"x")+COUNTIF('Table 3a males old'!H10,"x"))=1,1,0)</f>
        <v>0</v>
      </c>
      <c r="T10">
        <f>IF((COUNTIF(I10,"x")+COUNTIF('Table 3a females old'!I10,"x")+COUNTIF('Table 3a males old'!I10,"x"))=1,1,0)</f>
        <v>0</v>
      </c>
      <c r="U10">
        <f>IF((COUNTIF(J10,"x")+COUNTIF('Table 3a females old'!J10,"x")+COUNTIF('Table 3a males old'!J10,"x"))=1,1,0)</f>
        <v>0</v>
      </c>
    </row>
    <row r="11" spans="1:21" x14ac:dyDescent="0.45">
      <c r="A11" t="s">
        <v>340</v>
      </c>
      <c r="B11" t="str">
        <f t="shared" si="0"/>
        <v>ALL03_Physics</v>
      </c>
      <c r="C11" s="102" t="s">
        <v>564</v>
      </c>
      <c r="D11" s="103" t="str">
        <f>IFERROR(VLOOKUP($B11,#REF!,'Table 3a old'!D$5,FALSE),"")</f>
        <v/>
      </c>
      <c r="E11" s="103" t="str">
        <f>IFERROR(VLOOKUP($B11,#REF!,'Table 3a old'!E$5,FALSE),"")</f>
        <v/>
      </c>
      <c r="F11" s="103" t="str">
        <f>IFERROR(VLOOKUP($B11,#REF!,'Table 3a old'!F$5,FALSE),"")</f>
        <v/>
      </c>
      <c r="G11" s="103" t="str">
        <f>IFERROR(VLOOKUP($B11,#REF!,'Table 3a old'!G$5,FALSE),"")</f>
        <v/>
      </c>
      <c r="H11" s="103" t="str">
        <f>IFERROR(VLOOKUP($B11,#REF!,'Table 3a old'!H$5,FALSE),"")</f>
        <v/>
      </c>
      <c r="I11" s="103" t="str">
        <f>IFERROR(VLOOKUP($B11,#REF!,'Table 3a old'!I$5,FALSE),"")</f>
        <v/>
      </c>
      <c r="J11" s="103" t="str">
        <f>IFERROR(VLOOKUP($B11,#REF!,'Table 3a old'!J$5,FALSE),"")</f>
        <v/>
      </c>
      <c r="K11" s="104" t="str">
        <f>IFERROR(VLOOKUP($B11,#REF!,'Table 3a old'!K$5,FALSE),"")</f>
        <v/>
      </c>
      <c r="L11" s="400">
        <f t="shared" si="1"/>
        <v>0</v>
      </c>
      <c r="M11" s="400">
        <f t="shared" si="2"/>
        <v>0</v>
      </c>
      <c r="O11">
        <f>IF((COUNTIF(D11,"x")+COUNTIF('Table 3a females old'!D11,"x")+COUNTIF('Table 3a males old'!D11,"x"))=1,1,0)</f>
        <v>0</v>
      </c>
      <c r="P11">
        <f>IF((COUNTIF(E11,"x")+COUNTIF('Table 3a females old'!E11,"x")+COUNTIF('Table 3a males old'!E11,"x"))=1,1,0)</f>
        <v>0</v>
      </c>
      <c r="Q11">
        <f>IF((COUNTIF(F11,"x")+COUNTIF('Table 3a females old'!F11,"x")+COUNTIF('Table 3a males old'!F11,"x"))=1,1,0)</f>
        <v>0</v>
      </c>
      <c r="R11">
        <f>IF((COUNTIF(G11,"x")+COUNTIF('Table 3a females old'!G11,"x")+COUNTIF('Table 3a males old'!G11,"x"))=1,1,0)</f>
        <v>0</v>
      </c>
      <c r="S11">
        <f>IF((COUNTIF(H11,"x")+COUNTIF('Table 3a females old'!H11,"x")+COUNTIF('Table 3a males old'!H11,"x"))=1,1,0)</f>
        <v>0</v>
      </c>
      <c r="T11">
        <f>IF((COUNTIF(I11,"x")+COUNTIF('Table 3a females old'!I11,"x")+COUNTIF('Table 3a males old'!I11,"x"))=1,1,0)</f>
        <v>0</v>
      </c>
      <c r="U11">
        <f>IF((COUNTIF(J11,"x")+COUNTIF('Table 3a females old'!J11,"x")+COUNTIF('Table 3a males old'!J11,"x"))=1,1,0)</f>
        <v>0</v>
      </c>
    </row>
    <row r="12" spans="1:21" x14ac:dyDescent="0.45">
      <c r="A12" t="s">
        <v>341</v>
      </c>
      <c r="B12" t="str">
        <f t="shared" si="0"/>
        <v>ALL04_Other_Sciences</v>
      </c>
      <c r="C12" s="102" t="s">
        <v>62</v>
      </c>
      <c r="D12" s="103" t="str">
        <f>IFERROR(VLOOKUP($B12,#REF!,'Table 3a old'!D$5,FALSE),"")</f>
        <v/>
      </c>
      <c r="E12" s="103" t="str">
        <f>IFERROR(VLOOKUP($B12,#REF!,'Table 3a old'!E$5,FALSE),"")</f>
        <v/>
      </c>
      <c r="F12" s="103" t="str">
        <f>IFERROR(VLOOKUP($B12,#REF!,'Table 3a old'!F$5,FALSE),"")</f>
        <v/>
      </c>
      <c r="G12" s="103" t="str">
        <f>IFERROR(VLOOKUP($B12,#REF!,'Table 3a old'!G$5,FALSE),"")</f>
        <v/>
      </c>
      <c r="H12" s="103" t="str">
        <f>IFERROR(VLOOKUP($B12,#REF!,'Table 3a old'!H$5,FALSE),"")</f>
        <v/>
      </c>
      <c r="I12" s="103" t="str">
        <f>IFERROR(VLOOKUP($B12,#REF!,'Table 3a old'!I$5,FALSE),"")</f>
        <v/>
      </c>
      <c r="J12" s="103" t="str">
        <f>IFERROR(VLOOKUP($B12,#REF!,'Table 3a old'!J$5,FALSE),"")</f>
        <v/>
      </c>
      <c r="K12" s="104" t="str">
        <f>IFERROR(VLOOKUP($B12,#REF!,'Table 3a old'!K$5,FALSE),"")</f>
        <v/>
      </c>
      <c r="L12" s="400">
        <f t="shared" si="1"/>
        <v>0</v>
      </c>
      <c r="M12" s="400">
        <f t="shared" si="2"/>
        <v>0</v>
      </c>
      <c r="O12">
        <f>IF((COUNTIF(D12,"x")+COUNTIF('Table 3a females old'!D12,"x")+COUNTIF('Table 3a males old'!D12,"x"))=1,1,0)</f>
        <v>0</v>
      </c>
      <c r="P12">
        <f>IF((COUNTIF(E12,"x")+COUNTIF('Table 3a females old'!E12,"x")+COUNTIF('Table 3a males old'!E12,"x"))=1,1,0)</f>
        <v>0</v>
      </c>
      <c r="Q12">
        <f>IF((COUNTIF(F12,"x")+COUNTIF('Table 3a females old'!F12,"x")+COUNTIF('Table 3a males old'!F12,"x"))=1,1,0)</f>
        <v>0</v>
      </c>
      <c r="R12">
        <f>IF((COUNTIF(G12,"x")+COUNTIF('Table 3a females old'!G12,"x")+COUNTIF('Table 3a males old'!G12,"x"))=1,1,0)</f>
        <v>0</v>
      </c>
      <c r="S12">
        <f>IF((COUNTIF(H12,"x")+COUNTIF('Table 3a females old'!H12,"x")+COUNTIF('Table 3a males old'!H12,"x"))=1,1,0)</f>
        <v>0</v>
      </c>
      <c r="T12">
        <f>IF((COUNTIF(I12,"x")+COUNTIF('Table 3a females old'!I12,"x")+COUNTIF('Table 3a males old'!I12,"x"))=1,1,0)</f>
        <v>0</v>
      </c>
      <c r="U12">
        <f>IF((COUNTIF(J12,"x")+COUNTIF('Table 3a females old'!J12,"x")+COUNTIF('Table 3a males old'!J12,"x"))=1,1,0)</f>
        <v>0</v>
      </c>
    </row>
    <row r="13" spans="1:21" x14ac:dyDescent="0.45">
      <c r="B13" t="str">
        <f t="shared" si="0"/>
        <v/>
      </c>
      <c r="C13" s="102"/>
      <c r="D13" s="103" t="str">
        <f>IFERROR(VLOOKUP($B13,#REF!,'Table 3a old'!D$5,FALSE),"")</f>
        <v/>
      </c>
      <c r="E13" s="103" t="str">
        <f>IFERROR(VLOOKUP($B13,#REF!,'Table 3a old'!E$5,FALSE),"")</f>
        <v/>
      </c>
      <c r="F13" s="103" t="str">
        <f>IFERROR(VLOOKUP($B13,#REF!,'Table 3a old'!F$5,FALSE),"")</f>
        <v/>
      </c>
      <c r="G13" s="103" t="str">
        <f>IFERROR(VLOOKUP($B13,#REF!,'Table 3a old'!G$5,FALSE),"")</f>
        <v/>
      </c>
      <c r="H13" s="103" t="str">
        <f>IFERROR(VLOOKUP($B13,#REF!,'Table 3a old'!H$5,FALSE),"")</f>
        <v/>
      </c>
      <c r="I13" s="103" t="str">
        <f>IFERROR(VLOOKUP($B13,#REF!,'Table 3a old'!I$5,FALSE),"")</f>
        <v/>
      </c>
      <c r="J13" s="103" t="str">
        <f>IFERROR(VLOOKUP($B13,#REF!,'Table 3a old'!J$5,FALSE),"")</f>
        <v/>
      </c>
      <c r="K13" s="104" t="str">
        <f>IFERROR(VLOOKUP($B13,#REF!,'Table 3a old'!K$5,FALSE),"")</f>
        <v/>
      </c>
      <c r="L13" s="400">
        <f t="shared" si="1"/>
        <v>0</v>
      </c>
      <c r="M13" s="400">
        <f t="shared" si="2"/>
        <v>0</v>
      </c>
      <c r="O13">
        <f>IF((COUNTIF(D13,"x")+COUNTIF('Table 3a females old'!D13,"x")+COUNTIF('Table 3a males old'!D13,"x"))=1,1,0)</f>
        <v>0</v>
      </c>
      <c r="P13">
        <f>IF((COUNTIF(E13,"x")+COUNTIF('Table 3a females old'!E13,"x")+COUNTIF('Table 3a males old'!E13,"x"))=1,1,0)</f>
        <v>0</v>
      </c>
      <c r="Q13">
        <f>IF((COUNTIF(F13,"x")+COUNTIF('Table 3a females old'!F13,"x")+COUNTIF('Table 3a males old'!F13,"x"))=1,1,0)</f>
        <v>0</v>
      </c>
      <c r="R13">
        <f>IF((COUNTIF(G13,"x")+COUNTIF('Table 3a females old'!G13,"x")+COUNTIF('Table 3a males old'!G13,"x"))=1,1,0)</f>
        <v>0</v>
      </c>
      <c r="S13">
        <f>IF((COUNTIF(H13,"x")+COUNTIF('Table 3a females old'!H13,"x")+COUNTIF('Table 3a males old'!H13,"x"))=1,1,0)</f>
        <v>0</v>
      </c>
      <c r="T13">
        <f>IF((COUNTIF(I13,"x")+COUNTIF('Table 3a females old'!I13,"x")+COUNTIF('Table 3a males old'!I13,"x"))=1,1,0)</f>
        <v>0</v>
      </c>
      <c r="U13">
        <f>IF((COUNTIF(J13,"x")+COUNTIF('Table 3a females old'!J13,"x")+COUNTIF('Table 3a males old'!J13,"x"))=1,1,0)</f>
        <v>0</v>
      </c>
    </row>
    <row r="14" spans="1:21" x14ac:dyDescent="0.45">
      <c r="A14" t="s">
        <v>342</v>
      </c>
      <c r="B14" t="str">
        <f t="shared" si="0"/>
        <v>ALL05_0_All_Maths</v>
      </c>
      <c r="C14" s="102" t="s">
        <v>63</v>
      </c>
      <c r="D14" s="103" t="str">
        <f>IFERROR(VLOOKUP($B14,#REF!,'Table 3a old'!D$5,FALSE),"")</f>
        <v/>
      </c>
      <c r="E14" s="103" t="str">
        <f>IFERROR(VLOOKUP($B14,#REF!,'Table 3a old'!E$5,FALSE),"")</f>
        <v/>
      </c>
      <c r="F14" s="103" t="str">
        <f>IFERROR(VLOOKUP($B14,#REF!,'Table 3a old'!F$5,FALSE),"")</f>
        <v/>
      </c>
      <c r="G14" s="103" t="str">
        <f>IFERROR(VLOOKUP($B14,#REF!,'Table 3a old'!G$5,FALSE),"")</f>
        <v/>
      </c>
      <c r="H14" s="103" t="str">
        <f>IFERROR(VLOOKUP($B14,#REF!,'Table 3a old'!H$5,FALSE),"")</f>
        <v/>
      </c>
      <c r="I14" s="103" t="str">
        <f>IFERROR(VLOOKUP($B14,#REF!,'Table 3a old'!I$5,FALSE),"")</f>
        <v/>
      </c>
      <c r="J14" s="103" t="str">
        <f>IFERROR(VLOOKUP($B14,#REF!,'Table 3a old'!J$5,FALSE),"")</f>
        <v/>
      </c>
      <c r="K14" s="104" t="str">
        <f>IFERROR(VLOOKUP($B14,#REF!,'Table 3a old'!K$5,FALSE),"")</f>
        <v/>
      </c>
      <c r="L14" s="400">
        <f t="shared" si="1"/>
        <v>0</v>
      </c>
      <c r="M14" s="400">
        <f t="shared" si="2"/>
        <v>0</v>
      </c>
      <c r="O14">
        <f>IF((COUNTIF(D14,"x")+COUNTIF('Table 3a females old'!D14,"x")+COUNTIF('Table 3a males old'!D14,"x"))=1,1,0)</f>
        <v>0</v>
      </c>
      <c r="P14">
        <f>IF((COUNTIF(E14,"x")+COUNTIF('Table 3a females old'!E14,"x")+COUNTIF('Table 3a males old'!E14,"x"))=1,1,0)</f>
        <v>0</v>
      </c>
      <c r="Q14">
        <f>IF((COUNTIF(F14,"x")+COUNTIF('Table 3a females old'!F14,"x")+COUNTIF('Table 3a males old'!F14,"x"))=1,1,0)</f>
        <v>0</v>
      </c>
      <c r="R14">
        <f>IF((COUNTIF(G14,"x")+COUNTIF('Table 3a females old'!G14,"x")+COUNTIF('Table 3a males old'!G14,"x"))=1,1,0)</f>
        <v>0</v>
      </c>
      <c r="S14">
        <f>IF((COUNTIF(H14,"x")+COUNTIF('Table 3a females old'!H14,"x")+COUNTIF('Table 3a males old'!H14,"x"))=1,1,0)</f>
        <v>0</v>
      </c>
      <c r="T14">
        <f>IF((COUNTIF(I14,"x")+COUNTIF('Table 3a females old'!I14,"x")+COUNTIF('Table 3a males old'!I14,"x"))=1,1,0)</f>
        <v>0</v>
      </c>
      <c r="U14">
        <f>IF((COUNTIF(J14,"x")+COUNTIF('Table 3a females old'!J14,"x")+COUNTIF('Table 3a males old'!J14,"x"))=1,1,0)</f>
        <v>0</v>
      </c>
    </row>
    <row r="15" spans="1:21" x14ac:dyDescent="0.45">
      <c r="B15" t="str">
        <f t="shared" si="0"/>
        <v/>
      </c>
      <c r="C15" s="105" t="s">
        <v>64</v>
      </c>
      <c r="D15" s="103" t="str">
        <f>IFERROR(VLOOKUP($B15,#REF!,'Table 3a old'!D$5,FALSE),"")</f>
        <v/>
      </c>
      <c r="E15" s="103" t="str">
        <f>IFERROR(VLOOKUP($B15,#REF!,'Table 3a old'!E$5,FALSE),"")</f>
        <v/>
      </c>
      <c r="F15" s="103" t="str">
        <f>IFERROR(VLOOKUP($B15,#REF!,'Table 3a old'!F$5,FALSE),"")</f>
        <v/>
      </c>
      <c r="G15" s="103" t="str">
        <f>IFERROR(VLOOKUP($B15,#REF!,'Table 3a old'!G$5,FALSE),"")</f>
        <v/>
      </c>
      <c r="H15" s="103" t="str">
        <f>IFERROR(VLOOKUP($B15,#REF!,'Table 3a old'!H$5,FALSE),"")</f>
        <v/>
      </c>
      <c r="I15" s="103" t="str">
        <f>IFERROR(VLOOKUP($B15,#REF!,'Table 3a old'!I$5,FALSE),"")</f>
        <v/>
      </c>
      <c r="J15" s="103" t="str">
        <f>IFERROR(VLOOKUP($B15,#REF!,'Table 3a old'!J$5,FALSE),"")</f>
        <v/>
      </c>
      <c r="K15" s="104" t="str">
        <f>IFERROR(VLOOKUP($B15,#REF!,'Table 3a old'!K$5,FALSE),"")</f>
        <v/>
      </c>
      <c r="L15" s="400">
        <f t="shared" si="1"/>
        <v>0</v>
      </c>
      <c r="M15" s="400">
        <f t="shared" si="2"/>
        <v>0</v>
      </c>
      <c r="O15">
        <f>IF((COUNTIF(D15,"x")+COUNTIF('Table 3a females old'!D15,"x")+COUNTIF('Table 3a males old'!D15,"x"))=1,1,0)</f>
        <v>0</v>
      </c>
      <c r="P15">
        <f>IF((COUNTIF(E15,"x")+COUNTIF('Table 3a females old'!E15,"x")+COUNTIF('Table 3a males old'!E15,"x"))=1,1,0)</f>
        <v>0</v>
      </c>
      <c r="Q15">
        <f>IF((COUNTIF(F15,"x")+COUNTIF('Table 3a females old'!F15,"x")+COUNTIF('Table 3a males old'!F15,"x"))=1,1,0)</f>
        <v>0</v>
      </c>
      <c r="R15">
        <f>IF((COUNTIF(G15,"x")+COUNTIF('Table 3a females old'!G15,"x")+COUNTIF('Table 3a males old'!G15,"x"))=1,1,0)</f>
        <v>0</v>
      </c>
      <c r="S15">
        <f>IF((COUNTIF(H15,"x")+COUNTIF('Table 3a females old'!H15,"x")+COUNTIF('Table 3a males old'!H15,"x"))=1,1,0)</f>
        <v>0</v>
      </c>
      <c r="T15">
        <f>IF((COUNTIF(I15,"x")+COUNTIF('Table 3a females old'!I15,"x")+COUNTIF('Table 3a males old'!I15,"x"))=1,1,0)</f>
        <v>0</v>
      </c>
      <c r="U15">
        <f>IF((COUNTIF(J15,"x")+COUNTIF('Table 3a females old'!J15,"x")+COUNTIF('Table 3a males old'!J15,"x"))=1,1,0)</f>
        <v>0</v>
      </c>
    </row>
    <row r="16" spans="1:21" x14ac:dyDescent="0.45">
      <c r="A16" t="s">
        <v>343</v>
      </c>
      <c r="B16" t="str">
        <f t="shared" si="0"/>
        <v>ALL05_1_Mathematics</v>
      </c>
      <c r="C16" s="105" t="s">
        <v>65</v>
      </c>
      <c r="D16" s="103" t="str">
        <f>IFERROR(VLOOKUP($B16,#REF!,'Table 3a old'!D$5,FALSE),"")</f>
        <v/>
      </c>
      <c r="E16" s="103" t="str">
        <f>IFERROR(VLOOKUP($B16,#REF!,'Table 3a old'!E$5,FALSE),"")</f>
        <v/>
      </c>
      <c r="F16" s="103" t="str">
        <f>IFERROR(VLOOKUP($B16,#REF!,'Table 3a old'!F$5,FALSE),"")</f>
        <v/>
      </c>
      <c r="G16" s="103" t="str">
        <f>IFERROR(VLOOKUP($B16,#REF!,'Table 3a old'!G$5,FALSE),"")</f>
        <v/>
      </c>
      <c r="H16" s="103" t="str">
        <f>IFERROR(VLOOKUP($B16,#REF!,'Table 3a old'!H$5,FALSE),"")</f>
        <v/>
      </c>
      <c r="I16" s="103" t="str">
        <f>IFERROR(VLOOKUP($B16,#REF!,'Table 3a old'!I$5,FALSE),"")</f>
        <v/>
      </c>
      <c r="J16" s="103" t="str">
        <f>IFERROR(VLOOKUP($B16,#REF!,'Table 3a old'!J$5,FALSE),"")</f>
        <v/>
      </c>
      <c r="K16" s="104" t="str">
        <f>IFERROR(VLOOKUP($B16,#REF!,'Table 3a old'!K$5,FALSE),"")</f>
        <v/>
      </c>
      <c r="L16" s="400">
        <f t="shared" si="1"/>
        <v>0</v>
      </c>
      <c r="M16" s="400">
        <f t="shared" si="2"/>
        <v>0</v>
      </c>
      <c r="O16">
        <f>IF((COUNTIF(D16,"x")+COUNTIF('Table 3a females old'!D16,"x")+COUNTIF('Table 3a males old'!D16,"x"))=1,1,0)</f>
        <v>0</v>
      </c>
      <c r="P16">
        <f>IF((COUNTIF(E16,"x")+COUNTIF('Table 3a females old'!E16,"x")+COUNTIF('Table 3a males old'!E16,"x"))=1,1,0)</f>
        <v>0</v>
      </c>
      <c r="Q16">
        <f>IF((COUNTIF(F16,"x")+COUNTIF('Table 3a females old'!F16,"x")+COUNTIF('Table 3a males old'!F16,"x"))=1,1,0)</f>
        <v>0</v>
      </c>
      <c r="R16">
        <f>IF((COUNTIF(G16,"x")+COUNTIF('Table 3a females old'!G16,"x")+COUNTIF('Table 3a males old'!G16,"x"))=1,1,0)</f>
        <v>0</v>
      </c>
      <c r="S16">
        <f>IF((COUNTIF(H16,"x")+COUNTIF('Table 3a females old'!H16,"x")+COUNTIF('Table 3a males old'!H16,"x"))=1,1,0)</f>
        <v>0</v>
      </c>
      <c r="T16">
        <f>IF((COUNTIF(I16,"x")+COUNTIF('Table 3a females old'!I16,"x")+COUNTIF('Table 3a males old'!I16,"x"))=1,1,0)</f>
        <v>0</v>
      </c>
      <c r="U16">
        <f>IF((COUNTIF(J16,"x")+COUNTIF('Table 3a females old'!J16,"x")+COUNTIF('Table 3a males old'!J16,"x"))=1,1,0)</f>
        <v>0</v>
      </c>
    </row>
    <row r="17" spans="1:21" x14ac:dyDescent="0.45">
      <c r="A17" t="s">
        <v>344</v>
      </c>
      <c r="B17" t="str">
        <f t="shared" si="0"/>
        <v>ALL05_2_Pure Mathematics</v>
      </c>
      <c r="C17" s="105" t="s">
        <v>66</v>
      </c>
      <c r="D17" s="103" t="str">
        <f>IFERROR(VLOOKUP($B17,#REF!,'Table 3a old'!D$5,FALSE),"")</f>
        <v/>
      </c>
      <c r="E17" s="103" t="str">
        <f>IFERROR(VLOOKUP($B17,#REF!,'Table 3a old'!E$5,FALSE),"")</f>
        <v/>
      </c>
      <c r="F17" s="103" t="str">
        <f>IFERROR(VLOOKUP($B17,#REF!,'Table 3a old'!F$5,FALSE),"")</f>
        <v/>
      </c>
      <c r="G17" s="103" t="str">
        <f>IFERROR(VLOOKUP($B17,#REF!,'Table 3a old'!G$5,FALSE),"")</f>
        <v/>
      </c>
      <c r="H17" s="103" t="str">
        <f>IFERROR(VLOOKUP($B17,#REF!,'Table 3a old'!H$5,FALSE),"")</f>
        <v/>
      </c>
      <c r="I17" s="103" t="str">
        <f>IFERROR(VLOOKUP($B17,#REF!,'Table 3a old'!I$5,FALSE),"")</f>
        <v/>
      </c>
      <c r="J17" s="103" t="str">
        <f>IFERROR(VLOOKUP($B17,#REF!,'Table 3a old'!J$5,FALSE),"")</f>
        <v/>
      </c>
      <c r="K17" s="104" t="str">
        <f>IFERROR(VLOOKUP($B17,#REF!,'Table 3a old'!K$5,FALSE),"")</f>
        <v/>
      </c>
      <c r="L17" s="400">
        <f t="shared" si="1"/>
        <v>0</v>
      </c>
      <c r="M17" s="400">
        <f t="shared" si="2"/>
        <v>0</v>
      </c>
      <c r="O17">
        <f>IF((COUNTIF(D17,"x")+COUNTIF('Table 3a females old'!D17,"x")+COUNTIF('Table 3a males old'!D17,"x"))=1,1,0)</f>
        <v>0</v>
      </c>
      <c r="P17">
        <f>IF((COUNTIF(E17,"x")+COUNTIF('Table 3a females old'!E17,"x")+COUNTIF('Table 3a males old'!E17,"x"))=1,1,0)</f>
        <v>0</v>
      </c>
      <c r="Q17">
        <f>IF((COUNTIF(F17,"x")+COUNTIF('Table 3a females old'!F17,"x")+COUNTIF('Table 3a males old'!F17,"x"))=1,1,0)</f>
        <v>0</v>
      </c>
      <c r="R17">
        <f>IF((COUNTIF(G17,"x")+COUNTIF('Table 3a females old'!G17,"x")+COUNTIF('Table 3a males old'!G17,"x"))=1,1,0)</f>
        <v>0</v>
      </c>
      <c r="S17">
        <f>IF((COUNTIF(H17,"x")+COUNTIF('Table 3a females old'!H17,"x")+COUNTIF('Table 3a males old'!H17,"x"))=1,1,0)</f>
        <v>0</v>
      </c>
      <c r="T17">
        <f>IF((COUNTIF(I17,"x")+COUNTIF('Table 3a females old'!I17,"x")+COUNTIF('Table 3a males old'!I17,"x"))=1,1,0)</f>
        <v>0</v>
      </c>
      <c r="U17">
        <f>IF((COUNTIF(J17,"x")+COUNTIF('Table 3a females old'!J17,"x")+COUNTIF('Table 3a males old'!J17,"x"))=1,1,0)</f>
        <v>0</v>
      </c>
    </row>
    <row r="18" spans="1:21" x14ac:dyDescent="0.45">
      <c r="A18" t="s">
        <v>346</v>
      </c>
      <c r="B18" t="str">
        <f t="shared" si="0"/>
        <v>ALL05_3_Statistics</v>
      </c>
      <c r="C18" s="105" t="s">
        <v>67</v>
      </c>
      <c r="D18" s="103" t="str">
        <f>IFERROR(VLOOKUP($B18,#REF!,'Table 3a old'!D$5,FALSE),"")</f>
        <v/>
      </c>
      <c r="E18" s="103" t="str">
        <f>IFERROR(VLOOKUP($B18,#REF!,'Table 3a old'!E$5,FALSE),"")</f>
        <v/>
      </c>
      <c r="F18" s="103" t="str">
        <f>IFERROR(VLOOKUP($B18,#REF!,'Table 3a old'!F$5,FALSE),"")</f>
        <v/>
      </c>
      <c r="G18" s="103" t="str">
        <f>IFERROR(VLOOKUP($B18,#REF!,'Table 3a old'!G$5,FALSE),"")</f>
        <v/>
      </c>
      <c r="H18" s="103" t="str">
        <f>IFERROR(VLOOKUP($B18,#REF!,'Table 3a old'!H$5,FALSE),"")</f>
        <v/>
      </c>
      <c r="I18" s="103" t="str">
        <f>IFERROR(VLOOKUP($B18,#REF!,'Table 3a old'!I$5,FALSE),"")</f>
        <v/>
      </c>
      <c r="J18" s="103" t="str">
        <f>IFERROR(VLOOKUP($B18,#REF!,'Table 3a old'!J$5,FALSE),"")</f>
        <v/>
      </c>
      <c r="K18" s="104" t="str">
        <f>IFERROR(VLOOKUP($B18,#REF!,'Table 3a old'!K$5,FALSE),"")</f>
        <v/>
      </c>
      <c r="L18" s="400">
        <f t="shared" si="1"/>
        <v>0</v>
      </c>
      <c r="M18" s="400">
        <f t="shared" si="2"/>
        <v>0</v>
      </c>
      <c r="O18">
        <f>IF((COUNTIF(D18,"x")+COUNTIF('Table 3a females old'!D18,"x")+COUNTIF('Table 3a males old'!D18,"x"))=1,1,0)</f>
        <v>0</v>
      </c>
      <c r="P18">
        <f>IF((COUNTIF(E18,"x")+COUNTIF('Table 3a females old'!E18,"x")+COUNTIF('Table 3a males old'!E18,"x"))=1,1,0)</f>
        <v>0</v>
      </c>
      <c r="Q18">
        <f>IF((COUNTIF(F18,"x")+COUNTIF('Table 3a females old'!F18,"x")+COUNTIF('Table 3a males old'!F18,"x"))=1,1,0)</f>
        <v>0</v>
      </c>
      <c r="R18">
        <f>IF((COUNTIF(G18,"x")+COUNTIF('Table 3a females old'!G18,"x")+COUNTIF('Table 3a males old'!G18,"x"))=1,1,0)</f>
        <v>0</v>
      </c>
      <c r="S18">
        <f>IF((COUNTIF(H18,"x")+COUNTIF('Table 3a females old'!H18,"x")+COUNTIF('Table 3a males old'!H18,"x"))=1,1,0)</f>
        <v>0</v>
      </c>
      <c r="T18">
        <f>IF((COUNTIF(I18,"x")+COUNTIF('Table 3a females old'!I18,"x")+COUNTIF('Table 3a males old'!I18,"x"))=1,1,0)</f>
        <v>0</v>
      </c>
      <c r="U18">
        <f>IF((COUNTIF(J18,"x")+COUNTIF('Table 3a females old'!J18,"x")+COUNTIF('Table 3a males old'!J18,"x"))=1,1,0)</f>
        <v>0</v>
      </c>
    </row>
    <row r="19" spans="1:21" x14ac:dyDescent="0.45">
      <c r="A19" t="s">
        <v>347</v>
      </c>
      <c r="B19" t="str">
        <f t="shared" si="0"/>
        <v>ALL05_4_Use of Mathematics</v>
      </c>
      <c r="C19" s="105" t="s">
        <v>68</v>
      </c>
      <c r="D19" s="103" t="str">
        <f>IFERROR(VLOOKUP($B19,#REF!,'Table 3a old'!D$5,FALSE),"")</f>
        <v/>
      </c>
      <c r="E19" s="103" t="str">
        <f>IFERROR(VLOOKUP($B19,#REF!,'Table 3a old'!E$5,FALSE),"")</f>
        <v/>
      </c>
      <c r="F19" s="103" t="str">
        <f>IFERROR(VLOOKUP($B19,#REF!,'Table 3a old'!F$5,FALSE),"")</f>
        <v/>
      </c>
      <c r="G19" s="103" t="str">
        <f>IFERROR(VLOOKUP($B19,#REF!,'Table 3a old'!G$5,FALSE),"")</f>
        <v/>
      </c>
      <c r="H19" s="103" t="str">
        <f>IFERROR(VLOOKUP($B19,#REF!,'Table 3a old'!H$5,FALSE),"")</f>
        <v/>
      </c>
      <c r="I19" s="103" t="str">
        <f>IFERROR(VLOOKUP($B19,#REF!,'Table 3a old'!I$5,FALSE),"")</f>
        <v/>
      </c>
      <c r="J19" s="103" t="str">
        <f>IFERROR(VLOOKUP($B19,#REF!,'Table 3a old'!J$5,FALSE),"")</f>
        <v/>
      </c>
      <c r="K19" s="104" t="str">
        <f>IFERROR(VLOOKUP($B19,#REF!,'Table 3a old'!K$5,FALSE),"")</f>
        <v/>
      </c>
      <c r="L19" s="400">
        <f t="shared" si="1"/>
        <v>0</v>
      </c>
      <c r="M19" s="400">
        <f t="shared" si="2"/>
        <v>0</v>
      </c>
      <c r="O19">
        <f>IF((COUNTIF(D19,"x")+COUNTIF('Table 3a females old'!D19,"x")+COUNTIF('Table 3a males old'!D19,"x"))=1,1,0)</f>
        <v>0</v>
      </c>
      <c r="P19">
        <f>IF((COUNTIF(E19,"x")+COUNTIF('Table 3a females old'!E19,"x")+COUNTIF('Table 3a males old'!E19,"x"))=1,1,0)</f>
        <v>0</v>
      </c>
      <c r="Q19">
        <f>IF((COUNTIF(F19,"x")+COUNTIF('Table 3a females old'!F19,"x")+COUNTIF('Table 3a males old'!F19,"x"))=1,1,0)</f>
        <v>0</v>
      </c>
      <c r="R19">
        <f>IF((COUNTIF(G19,"x")+COUNTIF('Table 3a females old'!G19,"x")+COUNTIF('Table 3a males old'!G19,"x"))=1,1,0)</f>
        <v>0</v>
      </c>
      <c r="S19">
        <f>IF((COUNTIF(H19,"x")+COUNTIF('Table 3a females old'!H19,"x")+COUNTIF('Table 3a males old'!H19,"x"))=1,1,0)</f>
        <v>0</v>
      </c>
      <c r="T19">
        <f>IF((COUNTIF(I19,"x")+COUNTIF('Table 3a females old'!I19,"x")+COUNTIF('Table 3a males old'!I19,"x"))=1,1,0)</f>
        <v>0</v>
      </c>
      <c r="U19">
        <f>IF((COUNTIF(J19,"x")+COUNTIF('Table 3a females old'!J19,"x")+COUNTIF('Table 3a males old'!J19,"x"))=1,1,0)</f>
        <v>0</v>
      </c>
    </row>
    <row r="20" spans="1:21" x14ac:dyDescent="0.45">
      <c r="A20" t="s">
        <v>348</v>
      </c>
      <c r="B20" t="str">
        <f t="shared" si="0"/>
        <v>ALL05_5_Mathematics_other</v>
      </c>
      <c r="C20" s="105" t="s">
        <v>69</v>
      </c>
      <c r="D20" s="103" t="str">
        <f>IFERROR(VLOOKUP($B20,#REF!,'Table 3a old'!D$5,FALSE),"")</f>
        <v/>
      </c>
      <c r="E20" s="103" t="str">
        <f>IFERROR(VLOOKUP($B20,#REF!,'Table 3a old'!E$5,FALSE),"")</f>
        <v/>
      </c>
      <c r="F20" s="103" t="str">
        <f>IFERROR(VLOOKUP($B20,#REF!,'Table 3a old'!F$5,FALSE),"")</f>
        <v/>
      </c>
      <c r="G20" s="103" t="str">
        <f>IFERROR(VLOOKUP($B20,#REF!,'Table 3a old'!G$5,FALSE),"")</f>
        <v/>
      </c>
      <c r="H20" s="103" t="str">
        <f>IFERROR(VLOOKUP($B20,#REF!,'Table 3a old'!H$5,FALSE),"")</f>
        <v/>
      </c>
      <c r="I20" s="103" t="str">
        <f>IFERROR(VLOOKUP($B20,#REF!,'Table 3a old'!I$5,FALSE),"")</f>
        <v/>
      </c>
      <c r="J20" s="103" t="str">
        <f>IFERROR(VLOOKUP($B20,#REF!,'Table 3a old'!J$5,FALSE),"")</f>
        <v/>
      </c>
      <c r="K20" s="104" t="str">
        <f>IFERROR(VLOOKUP($B20,#REF!,'Table 3a old'!K$5,FALSE),"")</f>
        <v/>
      </c>
      <c r="L20" s="400">
        <f t="shared" si="1"/>
        <v>0</v>
      </c>
      <c r="M20" s="400">
        <f t="shared" si="2"/>
        <v>0</v>
      </c>
      <c r="O20">
        <f>IF((COUNTIF(D20,"x")+COUNTIF('Table 3a females old'!D20,"x")+COUNTIF('Table 3a males old'!D20,"x"))=1,1,0)</f>
        <v>0</v>
      </c>
      <c r="P20">
        <f>IF((COUNTIF(E20,"x")+COUNTIF('Table 3a females old'!E20,"x")+COUNTIF('Table 3a males old'!E20,"x"))=1,1,0)</f>
        <v>0</v>
      </c>
      <c r="Q20">
        <f>IF((COUNTIF(F20,"x")+COUNTIF('Table 3a females old'!F20,"x")+COUNTIF('Table 3a males old'!F20,"x"))=1,1,0)</f>
        <v>0</v>
      </c>
      <c r="R20">
        <f>IF((COUNTIF(G20,"x")+COUNTIF('Table 3a females old'!G20,"x")+COUNTIF('Table 3a males old'!G20,"x"))=1,1,0)</f>
        <v>0</v>
      </c>
      <c r="S20">
        <f>IF((COUNTIF(H20,"x")+COUNTIF('Table 3a females old'!H20,"x")+COUNTIF('Table 3a males old'!H20,"x"))=1,1,0)</f>
        <v>0</v>
      </c>
      <c r="T20">
        <f>IF((COUNTIF(I20,"x")+COUNTIF('Table 3a females old'!I20,"x")+COUNTIF('Table 3a males old'!I20,"x"))=1,1,0)</f>
        <v>0</v>
      </c>
      <c r="U20">
        <f>IF((COUNTIF(J20,"x")+COUNTIF('Table 3a females old'!J20,"x")+COUNTIF('Table 3a males old'!J20,"x"))=1,1,0)</f>
        <v>0</v>
      </c>
    </row>
    <row r="21" spans="1:21" x14ac:dyDescent="0.45">
      <c r="B21" t="str">
        <f t="shared" si="0"/>
        <v/>
      </c>
      <c r="C21" s="106"/>
      <c r="D21" s="103" t="str">
        <f>IFERROR(VLOOKUP($B21,#REF!,'Table 3a old'!D$5,FALSE),"")</f>
        <v/>
      </c>
      <c r="E21" s="103" t="str">
        <f>IFERROR(VLOOKUP($B21,#REF!,'Table 3a old'!E$5,FALSE),"")</f>
        <v/>
      </c>
      <c r="F21" s="103" t="str">
        <f>IFERROR(VLOOKUP($B21,#REF!,'Table 3a old'!F$5,FALSE),"")</f>
        <v/>
      </c>
      <c r="G21" s="103" t="str">
        <f>IFERROR(VLOOKUP($B21,#REF!,'Table 3a old'!G$5,FALSE),"")</f>
        <v/>
      </c>
      <c r="H21" s="103" t="str">
        <f>IFERROR(VLOOKUP($B21,#REF!,'Table 3a old'!H$5,FALSE),"")</f>
        <v/>
      </c>
      <c r="I21" s="103" t="str">
        <f>IFERROR(VLOOKUP($B21,#REF!,'Table 3a old'!I$5,FALSE),"")</f>
        <v/>
      </c>
      <c r="J21" s="103" t="str">
        <f>IFERROR(VLOOKUP($B21,#REF!,'Table 3a old'!J$5,FALSE),"")</f>
        <v/>
      </c>
      <c r="K21" s="104" t="str">
        <f>IFERROR(VLOOKUP($B21,#REF!,'Table 3a old'!K$5,FALSE),"")</f>
        <v/>
      </c>
      <c r="L21" s="400">
        <f t="shared" si="1"/>
        <v>0</v>
      </c>
      <c r="M21" s="400">
        <f t="shared" si="2"/>
        <v>0</v>
      </c>
      <c r="O21">
        <f>IF((COUNTIF(D21,"x")+COUNTIF('Table 3a females old'!D21,"x")+COUNTIF('Table 3a males old'!D21,"x"))=1,1,0)</f>
        <v>0</v>
      </c>
      <c r="P21">
        <f>IF((COUNTIF(E21,"x")+COUNTIF('Table 3a females old'!E21,"x")+COUNTIF('Table 3a males old'!E21,"x"))=1,1,0)</f>
        <v>0</v>
      </c>
      <c r="Q21">
        <f>IF((COUNTIF(F21,"x")+COUNTIF('Table 3a females old'!F21,"x")+COUNTIF('Table 3a males old'!F21,"x"))=1,1,0)</f>
        <v>0</v>
      </c>
      <c r="R21">
        <f>IF((COUNTIF(G21,"x")+COUNTIF('Table 3a females old'!G21,"x")+COUNTIF('Table 3a males old'!G21,"x"))=1,1,0)</f>
        <v>0</v>
      </c>
      <c r="S21">
        <f>IF((COUNTIF(H21,"x")+COUNTIF('Table 3a females old'!H21,"x")+COUNTIF('Table 3a males old'!H21,"x"))=1,1,0)</f>
        <v>0</v>
      </c>
      <c r="T21">
        <f>IF((COUNTIF(I21,"x")+COUNTIF('Table 3a females old'!I21,"x")+COUNTIF('Table 3a males old'!I21,"x"))=1,1,0)</f>
        <v>0</v>
      </c>
      <c r="U21">
        <f>IF((COUNTIF(J21,"x")+COUNTIF('Table 3a females old'!J21,"x")+COUNTIF('Table 3a males old'!J21,"x"))=1,1,0)</f>
        <v>0</v>
      </c>
    </row>
    <row r="22" spans="1:21" x14ac:dyDescent="0.45">
      <c r="A22" t="s">
        <v>350</v>
      </c>
      <c r="B22" t="str">
        <f t="shared" si="0"/>
        <v>ALL06_Further_Maths</v>
      </c>
      <c r="C22" s="102" t="s">
        <v>70</v>
      </c>
      <c r="D22" s="103" t="str">
        <f>IFERROR(VLOOKUP($B22,#REF!,'Table 3a old'!D$5,FALSE),"")</f>
        <v/>
      </c>
      <c r="E22" s="103" t="str">
        <f>IFERROR(VLOOKUP($B22,#REF!,'Table 3a old'!E$5,FALSE),"")</f>
        <v/>
      </c>
      <c r="F22" s="103" t="str">
        <f>IFERROR(VLOOKUP($B22,#REF!,'Table 3a old'!F$5,FALSE),"")</f>
        <v/>
      </c>
      <c r="G22" s="103" t="str">
        <f>IFERROR(VLOOKUP($B22,#REF!,'Table 3a old'!G$5,FALSE),"")</f>
        <v/>
      </c>
      <c r="H22" s="103" t="str">
        <f>IFERROR(VLOOKUP($B22,#REF!,'Table 3a old'!H$5,FALSE),"")</f>
        <v/>
      </c>
      <c r="I22" s="103" t="str">
        <f>IFERROR(VLOOKUP($B22,#REF!,'Table 3a old'!I$5,FALSE),"")</f>
        <v/>
      </c>
      <c r="J22" s="103" t="str">
        <f>IFERROR(VLOOKUP($B22,#REF!,'Table 3a old'!J$5,FALSE),"")</f>
        <v/>
      </c>
      <c r="K22" s="104" t="str">
        <f>IFERROR(VLOOKUP($B22,#REF!,'Table 3a old'!K$5,FALSE),"")</f>
        <v/>
      </c>
      <c r="L22" s="400">
        <f t="shared" si="1"/>
        <v>0</v>
      </c>
      <c r="M22" s="400">
        <f t="shared" si="2"/>
        <v>0</v>
      </c>
      <c r="O22">
        <f>IF((COUNTIF(D22,"x")+COUNTIF('Table 3a females old'!D22,"x")+COUNTIF('Table 3a males old'!D22,"x"))=1,1,0)</f>
        <v>0</v>
      </c>
      <c r="P22">
        <f>IF((COUNTIF(E22,"x")+COUNTIF('Table 3a females old'!E22,"x")+COUNTIF('Table 3a males old'!E22,"x"))=1,1,0)</f>
        <v>0</v>
      </c>
      <c r="Q22">
        <f>IF((COUNTIF(F22,"x")+COUNTIF('Table 3a females old'!F22,"x")+COUNTIF('Table 3a males old'!F22,"x"))=1,1,0)</f>
        <v>0</v>
      </c>
      <c r="R22">
        <f>IF((COUNTIF(G22,"x")+COUNTIF('Table 3a females old'!G22,"x")+COUNTIF('Table 3a males old'!G22,"x"))=1,1,0)</f>
        <v>0</v>
      </c>
      <c r="S22">
        <f>IF((COUNTIF(H22,"x")+COUNTIF('Table 3a females old'!H22,"x")+COUNTIF('Table 3a males old'!H22,"x"))=1,1,0)</f>
        <v>0</v>
      </c>
      <c r="T22">
        <f>IF((COUNTIF(I22,"x")+COUNTIF('Table 3a females old'!I22,"x")+COUNTIF('Table 3a males old'!I22,"x"))=1,1,0)</f>
        <v>0</v>
      </c>
      <c r="U22">
        <f>IF((COUNTIF(J22,"x")+COUNTIF('Table 3a females old'!J22,"x")+COUNTIF('Table 3a males old'!J22,"x"))=1,1,0)</f>
        <v>0</v>
      </c>
    </row>
    <row r="23" spans="1:21" x14ac:dyDescent="0.45">
      <c r="B23" t="str">
        <f t="shared" si="0"/>
        <v/>
      </c>
      <c r="C23" s="102"/>
      <c r="D23" s="103" t="str">
        <f>IFERROR(VLOOKUP($B23,#REF!,'Table 3a old'!D$5,FALSE),"")</f>
        <v/>
      </c>
      <c r="E23" s="103" t="str">
        <f>IFERROR(VLOOKUP($B23,#REF!,'Table 3a old'!E$5,FALSE),"")</f>
        <v/>
      </c>
      <c r="F23" s="103" t="str">
        <f>IFERROR(VLOOKUP($B23,#REF!,'Table 3a old'!F$5,FALSE),"")</f>
        <v/>
      </c>
      <c r="G23" s="103" t="str">
        <f>IFERROR(VLOOKUP($B23,#REF!,'Table 3a old'!G$5,FALSE),"")</f>
        <v/>
      </c>
      <c r="H23" s="103" t="str">
        <f>IFERROR(VLOOKUP($B23,#REF!,'Table 3a old'!H$5,FALSE),"")</f>
        <v/>
      </c>
      <c r="I23" s="103" t="str">
        <f>IFERROR(VLOOKUP($B23,#REF!,'Table 3a old'!I$5,FALSE),"")</f>
        <v/>
      </c>
      <c r="J23" s="103" t="str">
        <f>IFERROR(VLOOKUP($B23,#REF!,'Table 3a old'!J$5,FALSE),"")</f>
        <v/>
      </c>
      <c r="K23" s="104" t="str">
        <f>IFERROR(VLOOKUP($B23,#REF!,'Table 3a old'!K$5,FALSE),"")</f>
        <v/>
      </c>
      <c r="L23" s="400">
        <f t="shared" si="1"/>
        <v>0</v>
      </c>
      <c r="M23" s="400">
        <f t="shared" si="2"/>
        <v>0</v>
      </c>
      <c r="O23">
        <f>IF((COUNTIF(D23,"x")+COUNTIF('Table 3a females old'!D23,"x")+COUNTIF('Table 3a males old'!D23,"x"))=1,1,0)</f>
        <v>0</v>
      </c>
      <c r="P23">
        <f>IF((COUNTIF(E23,"x")+COUNTIF('Table 3a females old'!E23,"x")+COUNTIF('Table 3a males old'!E23,"x"))=1,1,0)</f>
        <v>0</v>
      </c>
      <c r="Q23">
        <f>IF((COUNTIF(F23,"x")+COUNTIF('Table 3a females old'!F23,"x")+COUNTIF('Table 3a males old'!F23,"x"))=1,1,0)</f>
        <v>0</v>
      </c>
      <c r="R23">
        <f>IF((COUNTIF(G23,"x")+COUNTIF('Table 3a females old'!G23,"x")+COUNTIF('Table 3a males old'!G23,"x"))=1,1,0)</f>
        <v>0</v>
      </c>
      <c r="S23">
        <f>IF((COUNTIF(H23,"x")+COUNTIF('Table 3a females old'!H23,"x")+COUNTIF('Table 3a males old'!H23,"x"))=1,1,0)</f>
        <v>0</v>
      </c>
      <c r="T23">
        <f>IF((COUNTIF(I23,"x")+COUNTIF('Table 3a females old'!I23,"x")+COUNTIF('Table 3a males old'!I23,"x"))=1,1,0)</f>
        <v>0</v>
      </c>
      <c r="U23">
        <f>IF((COUNTIF(J23,"x")+COUNTIF('Table 3a females old'!J23,"x")+COUNTIF('Table 3a males old'!J23,"x"))=1,1,0)</f>
        <v>0</v>
      </c>
    </row>
    <row r="24" spans="1:21" x14ac:dyDescent="0.45">
      <c r="A24" t="s">
        <v>351</v>
      </c>
      <c r="B24" t="str">
        <f t="shared" si="0"/>
        <v>ALL07_0_English</v>
      </c>
      <c r="C24" s="102" t="s">
        <v>71</v>
      </c>
      <c r="D24" s="103" t="str">
        <f>IFERROR(VLOOKUP($B24,#REF!,'Table 3a old'!D$5,FALSE),"")</f>
        <v/>
      </c>
      <c r="E24" s="103" t="str">
        <f>IFERROR(VLOOKUP($B24,#REF!,'Table 3a old'!E$5,FALSE),"")</f>
        <v/>
      </c>
      <c r="F24" s="103" t="str">
        <f>IFERROR(VLOOKUP($B24,#REF!,'Table 3a old'!F$5,FALSE),"")</f>
        <v/>
      </c>
      <c r="G24" s="103" t="str">
        <f>IFERROR(VLOOKUP($B24,#REF!,'Table 3a old'!G$5,FALSE),"")</f>
        <v/>
      </c>
      <c r="H24" s="103" t="str">
        <f>IFERROR(VLOOKUP($B24,#REF!,'Table 3a old'!H$5,FALSE),"")</f>
        <v/>
      </c>
      <c r="I24" s="103" t="str">
        <f>IFERROR(VLOOKUP($B24,#REF!,'Table 3a old'!I$5,FALSE),"")</f>
        <v/>
      </c>
      <c r="J24" s="103" t="str">
        <f>IFERROR(VLOOKUP($B24,#REF!,'Table 3a old'!J$5,FALSE),"")</f>
        <v/>
      </c>
      <c r="K24" s="104" t="str">
        <f>IFERROR(VLOOKUP($B24,#REF!,'Table 3a old'!K$5,FALSE),"")</f>
        <v/>
      </c>
      <c r="L24" s="400">
        <f t="shared" si="1"/>
        <v>0</v>
      </c>
      <c r="M24" s="400">
        <f t="shared" si="2"/>
        <v>0</v>
      </c>
      <c r="O24">
        <f>IF((COUNTIF(D24,"x")+COUNTIF('Table 3a females old'!D24,"x")+COUNTIF('Table 3a males old'!D24,"x"))=1,1,0)</f>
        <v>0</v>
      </c>
      <c r="P24">
        <f>IF((COUNTIF(E24,"x")+COUNTIF('Table 3a females old'!E24,"x")+COUNTIF('Table 3a males old'!E24,"x"))=1,1,0)</f>
        <v>0</v>
      </c>
      <c r="Q24">
        <f>IF((COUNTIF(F24,"x")+COUNTIF('Table 3a females old'!F24,"x")+COUNTIF('Table 3a males old'!F24,"x"))=1,1,0)</f>
        <v>0</v>
      </c>
      <c r="R24">
        <f>IF((COUNTIF(G24,"x")+COUNTIF('Table 3a females old'!G24,"x")+COUNTIF('Table 3a males old'!G24,"x"))=1,1,0)</f>
        <v>0</v>
      </c>
      <c r="S24">
        <f>IF((COUNTIF(H24,"x")+COUNTIF('Table 3a females old'!H24,"x")+COUNTIF('Table 3a males old'!H24,"x"))=1,1,0)</f>
        <v>0</v>
      </c>
      <c r="T24">
        <f>IF((COUNTIF(I24,"x")+COUNTIF('Table 3a females old'!I24,"x")+COUNTIF('Table 3a males old'!I24,"x"))=1,1,0)</f>
        <v>0</v>
      </c>
      <c r="U24">
        <f>IF((COUNTIF(J24,"x")+COUNTIF('Table 3a females old'!J24,"x")+COUNTIF('Table 3a males old'!J24,"x"))=1,1,0)</f>
        <v>0</v>
      </c>
    </row>
    <row r="25" spans="1:21" x14ac:dyDescent="0.45">
      <c r="B25" t="str">
        <f t="shared" si="0"/>
        <v/>
      </c>
      <c r="C25" s="105" t="s">
        <v>8</v>
      </c>
      <c r="D25" s="103" t="str">
        <f>IFERROR(VLOOKUP($B25,#REF!,'Table 3a old'!D$5,FALSE),"")</f>
        <v/>
      </c>
      <c r="E25" s="103" t="str">
        <f>IFERROR(VLOOKUP($B25,#REF!,'Table 3a old'!E$5,FALSE),"")</f>
        <v/>
      </c>
      <c r="F25" s="103" t="str">
        <f>IFERROR(VLOOKUP($B25,#REF!,'Table 3a old'!F$5,FALSE),"")</f>
        <v/>
      </c>
      <c r="G25" s="103" t="str">
        <f>IFERROR(VLOOKUP($B25,#REF!,'Table 3a old'!G$5,FALSE),"")</f>
        <v/>
      </c>
      <c r="H25" s="103" t="str">
        <f>IFERROR(VLOOKUP($B25,#REF!,'Table 3a old'!H$5,FALSE),"")</f>
        <v/>
      </c>
      <c r="I25" s="103" t="str">
        <f>IFERROR(VLOOKUP($B25,#REF!,'Table 3a old'!I$5,FALSE),"")</f>
        <v/>
      </c>
      <c r="J25" s="103" t="str">
        <f>IFERROR(VLOOKUP($B25,#REF!,'Table 3a old'!J$5,FALSE),"")</f>
        <v/>
      </c>
      <c r="K25" s="104" t="str">
        <f>IFERROR(VLOOKUP($B25,#REF!,'Table 3a old'!K$5,FALSE),"")</f>
        <v/>
      </c>
      <c r="L25" s="400">
        <f t="shared" si="1"/>
        <v>0</v>
      </c>
      <c r="M25" s="400">
        <f t="shared" si="2"/>
        <v>0</v>
      </c>
      <c r="O25">
        <f>IF((COUNTIF(D25,"x")+COUNTIF('Table 3a females old'!D25,"x")+COUNTIF('Table 3a males old'!D25,"x"))=1,1,0)</f>
        <v>0</v>
      </c>
      <c r="P25">
        <f>IF((COUNTIF(E25,"x")+COUNTIF('Table 3a females old'!E25,"x")+COUNTIF('Table 3a males old'!E25,"x"))=1,1,0)</f>
        <v>0</v>
      </c>
      <c r="Q25">
        <f>IF((COUNTIF(F25,"x")+COUNTIF('Table 3a females old'!F25,"x")+COUNTIF('Table 3a males old'!F25,"x"))=1,1,0)</f>
        <v>0</v>
      </c>
      <c r="R25">
        <f>IF((COUNTIF(G25,"x")+COUNTIF('Table 3a females old'!G25,"x")+COUNTIF('Table 3a males old'!G25,"x"))=1,1,0)</f>
        <v>0</v>
      </c>
      <c r="S25">
        <f>IF((COUNTIF(H25,"x")+COUNTIF('Table 3a females old'!H25,"x")+COUNTIF('Table 3a males old'!H25,"x"))=1,1,0)</f>
        <v>0</v>
      </c>
      <c r="T25">
        <f>IF((COUNTIF(I25,"x")+COUNTIF('Table 3a females old'!I25,"x")+COUNTIF('Table 3a males old'!I25,"x"))=1,1,0)</f>
        <v>0</v>
      </c>
      <c r="U25">
        <f>IF((COUNTIF(J25,"x")+COUNTIF('Table 3a females old'!J25,"x")+COUNTIF('Table 3a males old'!J25,"x"))=1,1,0)</f>
        <v>0</v>
      </c>
    </row>
    <row r="26" spans="1:21" x14ac:dyDescent="0.45">
      <c r="A26" t="s">
        <v>352</v>
      </c>
      <c r="B26" t="str">
        <f t="shared" si="0"/>
        <v>ALL07_1_English_Literature</v>
      </c>
      <c r="C26" s="105" t="s">
        <v>572</v>
      </c>
      <c r="D26" s="103" t="str">
        <f>IFERROR(VLOOKUP($B26,#REF!,'Table 3a old'!D$5,FALSE),"")</f>
        <v/>
      </c>
      <c r="E26" s="103" t="str">
        <f>IFERROR(VLOOKUP($B26,#REF!,'Table 3a old'!E$5,FALSE),"")</f>
        <v/>
      </c>
      <c r="F26" s="103" t="str">
        <f>IFERROR(VLOOKUP($B26,#REF!,'Table 3a old'!F$5,FALSE),"")</f>
        <v/>
      </c>
      <c r="G26" s="103" t="str">
        <f>IFERROR(VLOOKUP($B26,#REF!,'Table 3a old'!G$5,FALSE),"")</f>
        <v/>
      </c>
      <c r="H26" s="103" t="str">
        <f>IFERROR(VLOOKUP($B26,#REF!,'Table 3a old'!H$5,FALSE),"")</f>
        <v/>
      </c>
      <c r="I26" s="103" t="str">
        <f>IFERROR(VLOOKUP($B26,#REF!,'Table 3a old'!I$5,FALSE),"")</f>
        <v/>
      </c>
      <c r="J26" s="103" t="str">
        <f>IFERROR(VLOOKUP($B26,#REF!,'Table 3a old'!J$5,FALSE),"")</f>
        <v/>
      </c>
      <c r="K26" s="104" t="str">
        <f>IFERROR(VLOOKUP($B26,#REF!,'Table 3a old'!K$5,FALSE),"")</f>
        <v/>
      </c>
      <c r="L26" s="400">
        <f t="shared" si="1"/>
        <v>0</v>
      </c>
      <c r="M26" s="400">
        <f t="shared" si="2"/>
        <v>0</v>
      </c>
      <c r="O26">
        <f>IF((COUNTIF(D26,"x")+COUNTIF('Table 3a females old'!D26,"x")+COUNTIF('Table 3a males old'!D26,"x"))=1,1,0)</f>
        <v>0</v>
      </c>
      <c r="P26">
        <f>IF((COUNTIF(E26,"x")+COUNTIF('Table 3a females old'!E26,"x")+COUNTIF('Table 3a males old'!E26,"x"))=1,1,0)</f>
        <v>0</v>
      </c>
      <c r="Q26">
        <f>IF((COUNTIF(F26,"x")+COUNTIF('Table 3a females old'!F26,"x")+COUNTIF('Table 3a males old'!F26,"x"))=1,1,0)</f>
        <v>0</v>
      </c>
      <c r="R26">
        <f>IF((COUNTIF(G26,"x")+COUNTIF('Table 3a females old'!G26,"x")+COUNTIF('Table 3a males old'!G26,"x"))=1,1,0)</f>
        <v>0</v>
      </c>
      <c r="S26">
        <f>IF((COUNTIF(H26,"x")+COUNTIF('Table 3a females old'!H26,"x")+COUNTIF('Table 3a males old'!H26,"x"))=1,1,0)</f>
        <v>0</v>
      </c>
      <c r="T26">
        <f>IF((COUNTIF(I26,"x")+COUNTIF('Table 3a females old'!I26,"x")+COUNTIF('Table 3a males old'!I26,"x"))=1,1,0)</f>
        <v>0</v>
      </c>
      <c r="U26">
        <f>IF((COUNTIF(J26,"x")+COUNTIF('Table 3a females old'!J26,"x")+COUNTIF('Table 3a males old'!J26,"x"))=1,1,0)</f>
        <v>0</v>
      </c>
    </row>
    <row r="27" spans="1:21" x14ac:dyDescent="0.45">
      <c r="A27" t="s">
        <v>353</v>
      </c>
      <c r="B27" t="str">
        <f t="shared" si="0"/>
        <v>ALL07_2_English Language</v>
      </c>
      <c r="C27" s="105" t="s">
        <v>571</v>
      </c>
      <c r="D27" s="103" t="str">
        <f>IFERROR(VLOOKUP($B27,#REF!,'Table 3a old'!D$5,FALSE),"")</f>
        <v/>
      </c>
      <c r="E27" s="103" t="str">
        <f>IFERROR(VLOOKUP($B27,#REF!,'Table 3a old'!E$5,FALSE),"")</f>
        <v/>
      </c>
      <c r="F27" s="103" t="str">
        <f>IFERROR(VLOOKUP($B27,#REF!,'Table 3a old'!F$5,FALSE),"")</f>
        <v/>
      </c>
      <c r="G27" s="103" t="str">
        <f>IFERROR(VLOOKUP($B27,#REF!,'Table 3a old'!G$5,FALSE),"")</f>
        <v/>
      </c>
      <c r="H27" s="103" t="str">
        <f>IFERROR(VLOOKUP($B27,#REF!,'Table 3a old'!H$5,FALSE),"")</f>
        <v/>
      </c>
      <c r="I27" s="103" t="str">
        <f>IFERROR(VLOOKUP($B27,#REF!,'Table 3a old'!I$5,FALSE),"")</f>
        <v/>
      </c>
      <c r="J27" s="103" t="str">
        <f>IFERROR(VLOOKUP($B27,#REF!,'Table 3a old'!J$5,FALSE),"")</f>
        <v/>
      </c>
      <c r="K27" s="104" t="str">
        <f>IFERROR(VLOOKUP($B27,#REF!,'Table 3a old'!K$5,FALSE),"")</f>
        <v/>
      </c>
      <c r="L27" s="400">
        <f t="shared" si="1"/>
        <v>0</v>
      </c>
      <c r="M27" s="400">
        <f t="shared" si="2"/>
        <v>0</v>
      </c>
      <c r="O27">
        <f>IF((COUNTIF(D27,"x")+COUNTIF('Table 3a females old'!D27,"x")+COUNTIF('Table 3a males old'!D27,"x"))=1,1,0)</f>
        <v>0</v>
      </c>
      <c r="P27">
        <f>IF((COUNTIF(E27,"x")+COUNTIF('Table 3a females old'!E27,"x")+COUNTIF('Table 3a males old'!E27,"x"))=1,1,0)</f>
        <v>0</v>
      </c>
      <c r="Q27">
        <f>IF((COUNTIF(F27,"x")+COUNTIF('Table 3a females old'!F27,"x")+COUNTIF('Table 3a males old'!F27,"x"))=1,1,0)</f>
        <v>0</v>
      </c>
      <c r="R27">
        <f>IF((COUNTIF(G27,"x")+COUNTIF('Table 3a females old'!G27,"x")+COUNTIF('Table 3a males old'!G27,"x"))=1,1,0)</f>
        <v>0</v>
      </c>
      <c r="S27">
        <f>IF((COUNTIF(H27,"x")+COUNTIF('Table 3a females old'!H27,"x")+COUNTIF('Table 3a males old'!H27,"x"))=1,1,0)</f>
        <v>0</v>
      </c>
      <c r="T27">
        <f>IF((COUNTIF(I27,"x")+COUNTIF('Table 3a females old'!I27,"x")+COUNTIF('Table 3a males old'!I27,"x"))=1,1,0)</f>
        <v>0</v>
      </c>
      <c r="U27">
        <f>IF((COUNTIF(J27,"x")+COUNTIF('Table 3a females old'!J27,"x")+COUNTIF('Table 3a males old'!J27,"x"))=1,1,0)</f>
        <v>0</v>
      </c>
    </row>
    <row r="28" spans="1:21" x14ac:dyDescent="0.45">
      <c r="A28" t="s">
        <v>354</v>
      </c>
      <c r="B28" t="str">
        <f t="shared" si="0"/>
        <v>ALL07_3_English_Language&amp;Literature</v>
      </c>
      <c r="C28" s="105" t="s">
        <v>570</v>
      </c>
      <c r="D28" s="103" t="str">
        <f>IFERROR(VLOOKUP($B28,#REF!,'Table 3a old'!D$5,FALSE),"")</f>
        <v/>
      </c>
      <c r="E28" s="103" t="str">
        <f>IFERROR(VLOOKUP($B28,#REF!,'Table 3a old'!E$5,FALSE),"")</f>
        <v/>
      </c>
      <c r="F28" s="103" t="str">
        <f>IFERROR(VLOOKUP($B28,#REF!,'Table 3a old'!F$5,FALSE),"")</f>
        <v/>
      </c>
      <c r="G28" s="103" t="str">
        <f>IFERROR(VLOOKUP($B28,#REF!,'Table 3a old'!G$5,FALSE),"")</f>
        <v/>
      </c>
      <c r="H28" s="103" t="str">
        <f>IFERROR(VLOOKUP($B28,#REF!,'Table 3a old'!H$5,FALSE),"")</f>
        <v/>
      </c>
      <c r="I28" s="103" t="str">
        <f>IFERROR(VLOOKUP($B28,#REF!,'Table 3a old'!I$5,FALSE),"")</f>
        <v/>
      </c>
      <c r="J28" s="103" t="str">
        <f>IFERROR(VLOOKUP($B28,#REF!,'Table 3a old'!J$5,FALSE),"")</f>
        <v/>
      </c>
      <c r="K28" s="104" t="str">
        <f>IFERROR(VLOOKUP($B28,#REF!,'Table 3a old'!K$5,FALSE),"")</f>
        <v/>
      </c>
      <c r="L28" s="400">
        <f t="shared" si="1"/>
        <v>0</v>
      </c>
      <c r="M28" s="400">
        <f t="shared" si="2"/>
        <v>0</v>
      </c>
      <c r="O28">
        <f>IF((COUNTIF(D28,"x")+COUNTIF('Table 3a females old'!D28,"x")+COUNTIF('Table 3a males old'!D28,"x"))=1,1,0)</f>
        <v>0</v>
      </c>
      <c r="P28">
        <f>IF((COUNTIF(E28,"x")+COUNTIF('Table 3a females old'!E28,"x")+COUNTIF('Table 3a males old'!E28,"x"))=1,1,0)</f>
        <v>0</v>
      </c>
      <c r="Q28">
        <f>IF((COUNTIF(F28,"x")+COUNTIF('Table 3a females old'!F28,"x")+COUNTIF('Table 3a males old'!F28,"x"))=1,1,0)</f>
        <v>0</v>
      </c>
      <c r="R28">
        <f>IF((COUNTIF(G28,"x")+COUNTIF('Table 3a females old'!G28,"x")+COUNTIF('Table 3a males old'!G28,"x"))=1,1,0)</f>
        <v>0</v>
      </c>
      <c r="S28">
        <f>IF((COUNTIF(H28,"x")+COUNTIF('Table 3a females old'!H28,"x")+COUNTIF('Table 3a males old'!H28,"x"))=1,1,0)</f>
        <v>0</v>
      </c>
      <c r="T28">
        <f>IF((COUNTIF(I28,"x")+COUNTIF('Table 3a females old'!I28,"x")+COUNTIF('Table 3a males old'!I28,"x"))=1,1,0)</f>
        <v>0</v>
      </c>
      <c r="U28">
        <f>IF((COUNTIF(J28,"x")+COUNTIF('Table 3a females old'!J28,"x")+COUNTIF('Table 3a males old'!J28,"x"))=1,1,0)</f>
        <v>0</v>
      </c>
    </row>
    <row r="29" spans="1:21" x14ac:dyDescent="0.45">
      <c r="B29" t="str">
        <f t="shared" si="0"/>
        <v/>
      </c>
      <c r="C29" s="105"/>
      <c r="D29" s="103" t="str">
        <f>IFERROR(VLOOKUP($B29,#REF!,'Table 3a old'!D$5,FALSE),"")</f>
        <v/>
      </c>
      <c r="E29" s="103" t="str">
        <f>IFERROR(VLOOKUP($B29,#REF!,'Table 3a old'!E$5,FALSE),"")</f>
        <v/>
      </c>
      <c r="F29" s="103" t="str">
        <f>IFERROR(VLOOKUP($B29,#REF!,'Table 3a old'!F$5,FALSE),"")</f>
        <v/>
      </c>
      <c r="G29" s="103" t="str">
        <f>IFERROR(VLOOKUP($B29,#REF!,'Table 3a old'!G$5,FALSE),"")</f>
        <v/>
      </c>
      <c r="H29" s="103" t="str">
        <f>IFERROR(VLOOKUP($B29,#REF!,'Table 3a old'!H$5,FALSE),"")</f>
        <v/>
      </c>
      <c r="I29" s="103" t="str">
        <f>IFERROR(VLOOKUP($B29,#REF!,'Table 3a old'!I$5,FALSE),"")</f>
        <v/>
      </c>
      <c r="J29" s="103" t="str">
        <f>IFERROR(VLOOKUP($B29,#REF!,'Table 3a old'!J$5,FALSE),"")</f>
        <v/>
      </c>
      <c r="K29" s="104" t="str">
        <f>IFERROR(VLOOKUP($B29,#REF!,'Table 3a old'!K$5,FALSE),"")</f>
        <v/>
      </c>
      <c r="L29" s="400">
        <f t="shared" si="1"/>
        <v>0</v>
      </c>
      <c r="M29" s="400">
        <f t="shared" si="2"/>
        <v>0</v>
      </c>
      <c r="O29">
        <f>IF((COUNTIF(D29,"x")+COUNTIF('Table 3a females old'!D29,"x")+COUNTIF('Table 3a males old'!D29,"x"))=1,1,0)</f>
        <v>0</v>
      </c>
      <c r="P29">
        <f>IF((COUNTIF(E29,"x")+COUNTIF('Table 3a females old'!E29,"x")+COUNTIF('Table 3a males old'!E29,"x"))=1,1,0)</f>
        <v>0</v>
      </c>
      <c r="Q29">
        <f>IF((COUNTIF(F29,"x")+COUNTIF('Table 3a females old'!F29,"x")+COUNTIF('Table 3a males old'!F29,"x"))=1,1,0)</f>
        <v>0</v>
      </c>
      <c r="R29">
        <f>IF((COUNTIF(G29,"x")+COUNTIF('Table 3a females old'!G29,"x")+COUNTIF('Table 3a males old'!G29,"x"))=1,1,0)</f>
        <v>0</v>
      </c>
      <c r="S29">
        <f>IF((COUNTIF(H29,"x")+COUNTIF('Table 3a females old'!H29,"x")+COUNTIF('Table 3a males old'!H29,"x"))=1,1,0)</f>
        <v>0</v>
      </c>
      <c r="T29">
        <f>IF((COUNTIF(I29,"x")+COUNTIF('Table 3a females old'!I29,"x")+COUNTIF('Table 3a males old'!I29,"x"))=1,1,0)</f>
        <v>0</v>
      </c>
      <c r="U29">
        <f>IF((COUNTIF(J29,"x")+COUNTIF('Table 3a females old'!J29,"x")+COUNTIF('Table 3a males old'!J29,"x"))=1,1,0)</f>
        <v>0</v>
      </c>
    </row>
    <row r="30" spans="1:21" x14ac:dyDescent="0.45">
      <c r="A30" t="s">
        <v>355</v>
      </c>
      <c r="B30" t="str">
        <f t="shared" si="0"/>
        <v>ALL15_Design&amp;Technology</v>
      </c>
      <c r="C30" s="102" t="s">
        <v>75</v>
      </c>
      <c r="D30" s="103" t="str">
        <f>IFERROR(VLOOKUP($B30,#REF!,'Table 3a old'!D$5,FALSE),"")</f>
        <v/>
      </c>
      <c r="E30" s="103" t="str">
        <f>IFERROR(VLOOKUP($B30,#REF!,'Table 3a old'!E$5,FALSE),"")</f>
        <v/>
      </c>
      <c r="F30" s="103" t="str">
        <f>IFERROR(VLOOKUP($B30,#REF!,'Table 3a old'!F$5,FALSE),"")</f>
        <v/>
      </c>
      <c r="G30" s="103" t="str">
        <f>IFERROR(VLOOKUP($B30,#REF!,'Table 3a old'!G$5,FALSE),"")</f>
        <v/>
      </c>
      <c r="H30" s="103" t="str">
        <f>IFERROR(VLOOKUP($B30,#REF!,'Table 3a old'!H$5,FALSE),"")</f>
        <v/>
      </c>
      <c r="I30" s="103" t="str">
        <f>IFERROR(VLOOKUP($B30,#REF!,'Table 3a old'!I$5,FALSE),"")</f>
        <v/>
      </c>
      <c r="J30" s="103" t="str">
        <f>IFERROR(VLOOKUP($B30,#REF!,'Table 3a old'!J$5,FALSE),"")</f>
        <v/>
      </c>
      <c r="K30" s="104" t="str">
        <f>IFERROR(VLOOKUP($B30,#REF!,'Table 3a old'!K$5,FALSE),"")</f>
        <v/>
      </c>
      <c r="L30" s="400">
        <f t="shared" si="1"/>
        <v>0</v>
      </c>
      <c r="M30" s="400">
        <f t="shared" si="2"/>
        <v>0</v>
      </c>
      <c r="O30">
        <f>IF((COUNTIF(D30,"x")+COUNTIF('Table 3a females old'!D30,"x")+COUNTIF('Table 3a males old'!D30,"x"))=1,1,0)</f>
        <v>0</v>
      </c>
      <c r="P30">
        <f>IF((COUNTIF(E30,"x")+COUNTIF('Table 3a females old'!E30,"x")+COUNTIF('Table 3a males old'!E30,"x"))=1,1,0)</f>
        <v>0</v>
      </c>
      <c r="Q30">
        <f>IF((COUNTIF(F30,"x")+COUNTIF('Table 3a females old'!F30,"x")+COUNTIF('Table 3a males old'!F30,"x"))=1,1,0)</f>
        <v>0</v>
      </c>
      <c r="R30">
        <f>IF((COUNTIF(G30,"x")+COUNTIF('Table 3a females old'!G30,"x")+COUNTIF('Table 3a males old'!G30,"x"))=1,1,0)</f>
        <v>0</v>
      </c>
      <c r="S30">
        <f>IF((COUNTIF(H30,"x")+COUNTIF('Table 3a females old'!H30,"x")+COUNTIF('Table 3a males old'!H30,"x"))=1,1,0)</f>
        <v>0</v>
      </c>
      <c r="T30">
        <f>IF((COUNTIF(I30,"x")+COUNTIF('Table 3a females old'!I30,"x")+COUNTIF('Table 3a males old'!I30,"x"))=1,1,0)</f>
        <v>0</v>
      </c>
      <c r="U30">
        <f>IF((COUNTIF(J30,"x")+COUNTIF('Table 3a females old'!J30,"x")+COUNTIF('Table 3a males old'!J30,"x"))=1,1,0)</f>
        <v>0</v>
      </c>
    </row>
    <row r="31" spans="1:21" x14ac:dyDescent="0.45">
      <c r="A31" t="s">
        <v>356</v>
      </c>
      <c r="B31" t="str">
        <f t="shared" si="0"/>
        <v>ALL16_Computing</v>
      </c>
      <c r="C31" s="102" t="s">
        <v>670</v>
      </c>
      <c r="D31" s="103" t="str">
        <f>IFERROR(VLOOKUP($B31,#REF!,'Table 3a old'!D$5,FALSE),"")</f>
        <v/>
      </c>
      <c r="E31" s="103" t="str">
        <f>IFERROR(VLOOKUP($B31,#REF!,'Table 3a old'!E$5,FALSE),"")</f>
        <v/>
      </c>
      <c r="F31" s="103" t="str">
        <f>IFERROR(VLOOKUP($B31,#REF!,'Table 3a old'!F$5,FALSE),"")</f>
        <v/>
      </c>
      <c r="G31" s="103" t="str">
        <f>IFERROR(VLOOKUP($B31,#REF!,'Table 3a old'!G$5,FALSE),"")</f>
        <v/>
      </c>
      <c r="H31" s="103" t="str">
        <f>IFERROR(VLOOKUP($B31,#REF!,'Table 3a old'!H$5,FALSE),"")</f>
        <v/>
      </c>
      <c r="I31" s="103" t="str">
        <f>IFERROR(VLOOKUP($B31,#REF!,'Table 3a old'!I$5,FALSE),"")</f>
        <v/>
      </c>
      <c r="J31" s="103" t="str">
        <f>IFERROR(VLOOKUP($B31,#REF!,'Table 3a old'!J$5,FALSE),"")</f>
        <v/>
      </c>
      <c r="K31" s="104" t="str">
        <f>IFERROR(VLOOKUP($B31,#REF!,'Table 3a old'!K$5,FALSE),"")</f>
        <v/>
      </c>
      <c r="L31" s="400">
        <f t="shared" si="1"/>
        <v>0</v>
      </c>
      <c r="M31" s="400">
        <f t="shared" si="2"/>
        <v>0</v>
      </c>
      <c r="O31">
        <f>IF((COUNTIF(D31,"x")+COUNTIF('Table 3a females old'!D31,"x")+COUNTIF('Table 3a males old'!D31,"x"))=1,1,0)</f>
        <v>0</v>
      </c>
      <c r="P31">
        <f>IF((COUNTIF(E31,"x")+COUNTIF('Table 3a females old'!E31,"x")+COUNTIF('Table 3a males old'!E31,"x"))=1,1,0)</f>
        <v>0</v>
      </c>
      <c r="Q31">
        <f>IF((COUNTIF(F31,"x")+COUNTIF('Table 3a females old'!F31,"x")+COUNTIF('Table 3a males old'!F31,"x"))=1,1,0)</f>
        <v>0</v>
      </c>
      <c r="R31">
        <f>IF((COUNTIF(G31,"x")+COUNTIF('Table 3a females old'!G31,"x")+COUNTIF('Table 3a males old'!G31,"x"))=1,1,0)</f>
        <v>0</v>
      </c>
      <c r="S31">
        <f>IF((COUNTIF(H31,"x")+COUNTIF('Table 3a females old'!H31,"x")+COUNTIF('Table 3a males old'!H31,"x"))=1,1,0)</f>
        <v>0</v>
      </c>
      <c r="T31">
        <f>IF((COUNTIF(I31,"x")+COUNTIF('Table 3a females old'!I31,"x")+COUNTIF('Table 3a males old'!I31,"x"))=1,1,0)</f>
        <v>0</v>
      </c>
      <c r="U31">
        <f>IF((COUNTIF(J31,"x")+COUNTIF('Table 3a females old'!J31,"x")+COUNTIF('Table 3a males old'!J31,"x"))=1,1,0)</f>
        <v>0</v>
      </c>
    </row>
    <row r="32" spans="1:21" x14ac:dyDescent="0.45">
      <c r="A32" t="s">
        <v>357</v>
      </c>
      <c r="B32" t="str">
        <f t="shared" si="0"/>
        <v>ALL17_ICT</v>
      </c>
      <c r="C32" s="109" t="s">
        <v>282</v>
      </c>
      <c r="D32" s="103" t="str">
        <f>IFERROR(VLOOKUP($B32,#REF!,'Table 3a old'!D$5,FALSE),"")</f>
        <v/>
      </c>
      <c r="E32" s="103" t="str">
        <f>IFERROR(VLOOKUP($B32,#REF!,'Table 3a old'!E$5,FALSE),"")</f>
        <v/>
      </c>
      <c r="F32" s="103" t="str">
        <f>IFERROR(VLOOKUP($B32,#REF!,'Table 3a old'!F$5,FALSE),"")</f>
        <v/>
      </c>
      <c r="G32" s="103" t="str">
        <f>IFERROR(VLOOKUP($B32,#REF!,'Table 3a old'!G$5,FALSE),"")</f>
        <v/>
      </c>
      <c r="H32" s="103" t="str">
        <f>IFERROR(VLOOKUP($B32,#REF!,'Table 3a old'!H$5,FALSE),"")</f>
        <v/>
      </c>
      <c r="I32" s="103" t="str">
        <f>IFERROR(VLOOKUP($B32,#REF!,'Table 3a old'!I$5,FALSE),"")</f>
        <v/>
      </c>
      <c r="J32" s="103" t="str">
        <f>IFERROR(VLOOKUP($B32,#REF!,'Table 3a old'!J$5,FALSE),"")</f>
        <v/>
      </c>
      <c r="K32" s="104" t="str">
        <f>IFERROR(VLOOKUP($B32,#REF!,'Table 3a old'!K$5,FALSE),"")</f>
        <v/>
      </c>
      <c r="L32" s="400">
        <f t="shared" si="1"/>
        <v>0</v>
      </c>
      <c r="M32" s="400">
        <f t="shared" si="2"/>
        <v>0</v>
      </c>
      <c r="O32">
        <f>IF((COUNTIF(D32,"x")+COUNTIF('Table 3a females old'!D32,"x")+COUNTIF('Table 3a males old'!D32,"x"))=1,1,0)</f>
        <v>0</v>
      </c>
      <c r="P32">
        <f>IF((COUNTIF(E32,"x")+COUNTIF('Table 3a females old'!E32,"x")+COUNTIF('Table 3a males old'!E32,"x"))=1,1,0)</f>
        <v>0</v>
      </c>
      <c r="Q32">
        <f>IF((COUNTIF(F32,"x")+COUNTIF('Table 3a females old'!F32,"x")+COUNTIF('Table 3a males old'!F32,"x"))=1,1,0)</f>
        <v>0</v>
      </c>
      <c r="R32">
        <f>IF((COUNTIF(G32,"x")+COUNTIF('Table 3a females old'!G32,"x")+COUNTIF('Table 3a males old'!G32,"x"))=1,1,0)</f>
        <v>0</v>
      </c>
      <c r="S32">
        <f>IF((COUNTIF(H32,"x")+COUNTIF('Table 3a females old'!H32,"x")+COUNTIF('Table 3a males old'!H32,"x"))=1,1,0)</f>
        <v>0</v>
      </c>
      <c r="T32">
        <f>IF((COUNTIF(I32,"x")+COUNTIF('Table 3a females old'!I32,"x")+COUNTIF('Table 3a males old'!I32,"x"))=1,1,0)</f>
        <v>0</v>
      </c>
      <c r="U32">
        <f>IF((COUNTIF(J32,"x")+COUNTIF('Table 3a females old'!J32,"x")+COUNTIF('Table 3a males old'!J32,"x"))=1,1,0)</f>
        <v>0</v>
      </c>
    </row>
    <row r="33" spans="1:21" x14ac:dyDescent="0.45">
      <c r="B33" t="str">
        <f t="shared" si="0"/>
        <v/>
      </c>
      <c r="C33" s="110"/>
      <c r="D33" s="103" t="str">
        <f>IFERROR(VLOOKUP($B33,#REF!,'Table 3a old'!D$5,FALSE),"")</f>
        <v/>
      </c>
      <c r="E33" s="103" t="str">
        <f>IFERROR(VLOOKUP($B33,#REF!,'Table 3a old'!E$5,FALSE),"")</f>
        <v/>
      </c>
      <c r="F33" s="103" t="str">
        <f>IFERROR(VLOOKUP($B33,#REF!,'Table 3a old'!F$5,FALSE),"")</f>
        <v/>
      </c>
      <c r="G33" s="103" t="str">
        <f>IFERROR(VLOOKUP($B33,#REF!,'Table 3a old'!G$5,FALSE),"")</f>
        <v/>
      </c>
      <c r="H33" s="103" t="str">
        <f>IFERROR(VLOOKUP($B33,#REF!,'Table 3a old'!H$5,FALSE),"")</f>
        <v/>
      </c>
      <c r="I33" s="103" t="str">
        <f>IFERROR(VLOOKUP($B33,#REF!,'Table 3a old'!I$5,FALSE),"")</f>
        <v/>
      </c>
      <c r="J33" s="103" t="str">
        <f>IFERROR(VLOOKUP($B33,#REF!,'Table 3a old'!J$5,FALSE),"")</f>
        <v/>
      </c>
      <c r="K33" s="104" t="str">
        <f>IFERROR(VLOOKUP($B33,#REF!,'Table 3a old'!K$5,FALSE),"")</f>
        <v/>
      </c>
      <c r="L33" s="400">
        <f t="shared" si="1"/>
        <v>0</v>
      </c>
      <c r="M33" s="400">
        <f t="shared" si="2"/>
        <v>0</v>
      </c>
      <c r="O33">
        <f>IF((COUNTIF(D33,"x")+COUNTIF('Table 3a females old'!D33,"x")+COUNTIF('Table 3a males old'!D33,"x"))=1,1,0)</f>
        <v>0</v>
      </c>
      <c r="P33">
        <f>IF((COUNTIF(E33,"x")+COUNTIF('Table 3a females old'!E33,"x")+COUNTIF('Table 3a males old'!E33,"x"))=1,1,0)</f>
        <v>0</v>
      </c>
      <c r="Q33">
        <f>IF((COUNTIF(F33,"x")+COUNTIF('Table 3a females old'!F33,"x")+COUNTIF('Table 3a males old'!F33,"x"))=1,1,0)</f>
        <v>0</v>
      </c>
      <c r="R33">
        <f>IF((COUNTIF(G33,"x")+COUNTIF('Table 3a females old'!G33,"x")+COUNTIF('Table 3a males old'!G33,"x"))=1,1,0)</f>
        <v>0</v>
      </c>
      <c r="S33">
        <f>IF((COUNTIF(H33,"x")+COUNTIF('Table 3a females old'!H33,"x")+COUNTIF('Table 3a males old'!H33,"x"))=1,1,0)</f>
        <v>0</v>
      </c>
      <c r="T33">
        <f>IF((COUNTIF(I33,"x")+COUNTIF('Table 3a females old'!I33,"x")+COUNTIF('Table 3a males old'!I33,"x"))=1,1,0)</f>
        <v>0</v>
      </c>
      <c r="U33">
        <f>IF((COUNTIF(J33,"x")+COUNTIF('Table 3a females old'!J33,"x")+COUNTIF('Table 3a males old'!J33,"x"))=1,1,0)</f>
        <v>0</v>
      </c>
    </row>
    <row r="34" spans="1:21" x14ac:dyDescent="0.45">
      <c r="A34" t="s">
        <v>358</v>
      </c>
      <c r="B34" t="str">
        <f t="shared" si="0"/>
        <v>ALL18_Home Economics</v>
      </c>
      <c r="C34" s="102" t="s">
        <v>78</v>
      </c>
      <c r="D34" s="103" t="str">
        <f>IFERROR(VLOOKUP($B34,#REF!,'Table 3a old'!D$5,FALSE),"")</f>
        <v/>
      </c>
      <c r="E34" s="103" t="str">
        <f>IFERROR(VLOOKUP($B34,#REF!,'Table 3a old'!E$5,FALSE),"")</f>
        <v/>
      </c>
      <c r="F34" s="103" t="str">
        <f>IFERROR(VLOOKUP($B34,#REF!,'Table 3a old'!F$5,FALSE),"")</f>
        <v/>
      </c>
      <c r="G34" s="103" t="str">
        <f>IFERROR(VLOOKUP($B34,#REF!,'Table 3a old'!G$5,FALSE),"")</f>
        <v/>
      </c>
      <c r="H34" s="103" t="str">
        <f>IFERROR(VLOOKUP($B34,#REF!,'Table 3a old'!H$5,FALSE),"")</f>
        <v/>
      </c>
      <c r="I34" s="103" t="str">
        <f>IFERROR(VLOOKUP($B34,#REF!,'Table 3a old'!I$5,FALSE),"")</f>
        <v/>
      </c>
      <c r="J34" s="103" t="str">
        <f>IFERROR(VLOOKUP($B34,#REF!,'Table 3a old'!J$5,FALSE),"")</f>
        <v/>
      </c>
      <c r="K34" s="104" t="str">
        <f>IFERROR(VLOOKUP($B34,#REF!,'Table 3a old'!K$5,FALSE),"")</f>
        <v/>
      </c>
      <c r="L34" s="400">
        <f t="shared" si="1"/>
        <v>0</v>
      </c>
      <c r="M34" s="400">
        <f t="shared" si="2"/>
        <v>0</v>
      </c>
      <c r="O34">
        <f>IF((COUNTIF(D34,"x")+COUNTIF('Table 3a females old'!D34,"x")+COUNTIF('Table 3a males old'!D34,"x"))=1,1,0)</f>
        <v>0</v>
      </c>
      <c r="P34">
        <f>IF((COUNTIF(E34,"x")+COUNTIF('Table 3a females old'!E34,"x")+COUNTIF('Table 3a males old'!E34,"x"))=1,1,0)</f>
        <v>0</v>
      </c>
      <c r="Q34">
        <f>IF((COUNTIF(F34,"x")+COUNTIF('Table 3a females old'!F34,"x")+COUNTIF('Table 3a males old'!F34,"x"))=1,1,0)</f>
        <v>0</v>
      </c>
      <c r="R34">
        <f>IF((COUNTIF(G34,"x")+COUNTIF('Table 3a females old'!G34,"x")+COUNTIF('Table 3a males old'!G34,"x"))=1,1,0)</f>
        <v>0</v>
      </c>
      <c r="S34">
        <f>IF((COUNTIF(H34,"x")+COUNTIF('Table 3a females old'!H34,"x")+COUNTIF('Table 3a males old'!H34,"x"))=1,1,0)</f>
        <v>0</v>
      </c>
      <c r="T34">
        <f>IF((COUNTIF(I34,"x")+COUNTIF('Table 3a females old'!I34,"x")+COUNTIF('Table 3a males old'!I34,"x"))=1,1,0)</f>
        <v>0</v>
      </c>
      <c r="U34">
        <f>IF((COUNTIF(J34,"x")+COUNTIF('Table 3a females old'!J34,"x")+COUNTIF('Table 3a males old'!J34,"x"))=1,1,0)</f>
        <v>0</v>
      </c>
    </row>
    <row r="35" spans="1:21" x14ac:dyDescent="0.45">
      <c r="B35" t="str">
        <f t="shared" si="0"/>
        <v/>
      </c>
      <c r="C35" s="102"/>
      <c r="D35" s="103" t="str">
        <f>IFERROR(VLOOKUP($B35,#REF!,'Table 3a old'!D$5,FALSE),"")</f>
        <v/>
      </c>
      <c r="E35" s="103" t="str">
        <f>IFERROR(VLOOKUP($B35,#REF!,'Table 3a old'!E$5,FALSE),"")</f>
        <v/>
      </c>
      <c r="F35" s="103" t="str">
        <f>IFERROR(VLOOKUP($B35,#REF!,'Table 3a old'!F$5,FALSE),"")</f>
        <v/>
      </c>
      <c r="G35" s="103" t="str">
        <f>IFERROR(VLOOKUP($B35,#REF!,'Table 3a old'!G$5,FALSE),"")</f>
        <v/>
      </c>
      <c r="H35" s="103" t="str">
        <f>IFERROR(VLOOKUP($B35,#REF!,'Table 3a old'!H$5,FALSE),"")</f>
        <v/>
      </c>
      <c r="I35" s="103" t="str">
        <f>IFERROR(VLOOKUP($B35,#REF!,'Table 3a old'!I$5,FALSE),"")</f>
        <v/>
      </c>
      <c r="J35" s="103" t="str">
        <f>IFERROR(VLOOKUP($B35,#REF!,'Table 3a old'!J$5,FALSE),"")</f>
        <v/>
      </c>
      <c r="K35" s="104" t="str">
        <f>IFERROR(VLOOKUP($B35,#REF!,'Table 3a old'!K$5,FALSE),"")</f>
        <v/>
      </c>
      <c r="L35" s="400">
        <f t="shared" si="1"/>
        <v>0</v>
      </c>
      <c r="M35" s="400">
        <f t="shared" si="2"/>
        <v>0</v>
      </c>
      <c r="O35">
        <f>IF((COUNTIF(D35,"x")+COUNTIF('Table 3a females old'!D35,"x")+COUNTIF('Table 3a males old'!D35,"x"))=1,1,0)</f>
        <v>0</v>
      </c>
      <c r="P35">
        <f>IF((COUNTIF(E35,"x")+COUNTIF('Table 3a females old'!E35,"x")+COUNTIF('Table 3a males old'!E35,"x"))=1,1,0)</f>
        <v>0</v>
      </c>
      <c r="Q35">
        <f>IF((COUNTIF(F35,"x")+COUNTIF('Table 3a females old'!F35,"x")+COUNTIF('Table 3a males old'!F35,"x"))=1,1,0)</f>
        <v>0</v>
      </c>
      <c r="R35">
        <f>IF((COUNTIF(G35,"x")+COUNTIF('Table 3a females old'!G35,"x")+COUNTIF('Table 3a males old'!G35,"x"))=1,1,0)</f>
        <v>0</v>
      </c>
      <c r="S35">
        <f>IF((COUNTIF(H35,"x")+COUNTIF('Table 3a females old'!H35,"x")+COUNTIF('Table 3a males old'!H35,"x"))=1,1,0)</f>
        <v>0</v>
      </c>
      <c r="T35">
        <f>IF((COUNTIF(I35,"x")+COUNTIF('Table 3a females old'!I35,"x")+COUNTIF('Table 3a males old'!I35,"x"))=1,1,0)</f>
        <v>0</v>
      </c>
      <c r="U35">
        <f>IF((COUNTIF(J35,"x")+COUNTIF('Table 3a females old'!J35,"x")+COUNTIF('Table 3a males old'!J35,"x"))=1,1,0)</f>
        <v>0</v>
      </c>
    </row>
    <row r="36" spans="1:21" x14ac:dyDescent="0.45">
      <c r="A36" t="s">
        <v>359</v>
      </c>
      <c r="B36" t="str">
        <f t="shared" si="0"/>
        <v>ALL19_Account&amp;Finance</v>
      </c>
      <c r="C36" s="102" t="s">
        <v>79</v>
      </c>
      <c r="D36" s="103" t="str">
        <f>IFERROR(VLOOKUP($B36,#REF!,'Table 3a old'!D$5,FALSE),"")</f>
        <v/>
      </c>
      <c r="E36" s="103" t="str">
        <f>IFERROR(VLOOKUP($B36,#REF!,'Table 3a old'!E$5,FALSE),"")</f>
        <v/>
      </c>
      <c r="F36" s="103" t="str">
        <f>IFERROR(VLOOKUP($B36,#REF!,'Table 3a old'!F$5,FALSE),"")</f>
        <v/>
      </c>
      <c r="G36" s="103" t="str">
        <f>IFERROR(VLOOKUP($B36,#REF!,'Table 3a old'!G$5,FALSE),"")</f>
        <v/>
      </c>
      <c r="H36" s="103" t="str">
        <f>IFERROR(VLOOKUP($B36,#REF!,'Table 3a old'!H$5,FALSE),"")</f>
        <v/>
      </c>
      <c r="I36" s="103" t="str">
        <f>IFERROR(VLOOKUP($B36,#REF!,'Table 3a old'!I$5,FALSE),"")</f>
        <v/>
      </c>
      <c r="J36" s="103" t="str">
        <f>IFERROR(VLOOKUP($B36,#REF!,'Table 3a old'!J$5,FALSE),"")</f>
        <v/>
      </c>
      <c r="K36" s="104" t="str">
        <f>IFERROR(VLOOKUP($B36,#REF!,'Table 3a old'!K$5,FALSE),"")</f>
        <v/>
      </c>
      <c r="L36" s="400">
        <f t="shared" si="1"/>
        <v>0</v>
      </c>
      <c r="M36" s="400">
        <f t="shared" si="2"/>
        <v>0</v>
      </c>
      <c r="O36">
        <f>IF((COUNTIF(D36,"x")+COUNTIF('Table 3a females old'!D36,"x")+COUNTIF('Table 3a males old'!D36,"x"))=1,1,0)</f>
        <v>0</v>
      </c>
      <c r="P36">
        <f>IF((COUNTIF(E36,"x")+COUNTIF('Table 3a females old'!E36,"x")+COUNTIF('Table 3a males old'!E36,"x"))=1,1,0)</f>
        <v>0</v>
      </c>
      <c r="Q36">
        <f>IF((COUNTIF(F36,"x")+COUNTIF('Table 3a females old'!F36,"x")+COUNTIF('Table 3a males old'!F36,"x"))=1,1,0)</f>
        <v>0</v>
      </c>
      <c r="R36">
        <f>IF((COUNTIF(G36,"x")+COUNTIF('Table 3a females old'!G36,"x")+COUNTIF('Table 3a males old'!G36,"x"))=1,1,0)</f>
        <v>0</v>
      </c>
      <c r="S36">
        <f>IF((COUNTIF(H36,"x")+COUNTIF('Table 3a females old'!H36,"x")+COUNTIF('Table 3a males old'!H36,"x"))=1,1,0)</f>
        <v>0</v>
      </c>
      <c r="T36">
        <f>IF((COUNTIF(I36,"x")+COUNTIF('Table 3a females old'!I36,"x")+COUNTIF('Table 3a males old'!I36,"x"))=1,1,0)</f>
        <v>0</v>
      </c>
      <c r="U36">
        <f>IF((COUNTIF(J36,"x")+COUNTIF('Table 3a females old'!J36,"x")+COUNTIF('Table 3a males old'!J36,"x"))=1,1,0)</f>
        <v>0</v>
      </c>
    </row>
    <row r="37" spans="1:21" x14ac:dyDescent="0.45">
      <c r="A37" t="s">
        <v>360</v>
      </c>
      <c r="B37" t="str">
        <f t="shared" si="0"/>
        <v>ALL20_Business_Studies</v>
      </c>
      <c r="C37" s="102" t="s">
        <v>575</v>
      </c>
      <c r="D37" s="103" t="str">
        <f>IFERROR(VLOOKUP($B37,#REF!,'Table 3a old'!D$5,FALSE),"")</f>
        <v/>
      </c>
      <c r="E37" s="103" t="str">
        <f>IFERROR(VLOOKUP($B37,#REF!,'Table 3a old'!E$5,FALSE),"")</f>
        <v/>
      </c>
      <c r="F37" s="103" t="str">
        <f>IFERROR(VLOOKUP($B37,#REF!,'Table 3a old'!F$5,FALSE),"")</f>
        <v/>
      </c>
      <c r="G37" s="103" t="str">
        <f>IFERROR(VLOOKUP($B37,#REF!,'Table 3a old'!G$5,FALSE),"")</f>
        <v/>
      </c>
      <c r="H37" s="103" t="str">
        <f>IFERROR(VLOOKUP($B37,#REF!,'Table 3a old'!H$5,FALSE),"")</f>
        <v/>
      </c>
      <c r="I37" s="103" t="str">
        <f>IFERROR(VLOOKUP($B37,#REF!,'Table 3a old'!I$5,FALSE),"")</f>
        <v/>
      </c>
      <c r="J37" s="103" t="str">
        <f>IFERROR(VLOOKUP($B37,#REF!,'Table 3a old'!J$5,FALSE),"")</f>
        <v/>
      </c>
      <c r="K37" s="104" t="str">
        <f>IFERROR(VLOOKUP($B37,#REF!,'Table 3a old'!K$5,FALSE),"")</f>
        <v/>
      </c>
      <c r="L37" s="400">
        <f t="shared" si="1"/>
        <v>0</v>
      </c>
      <c r="M37" s="400">
        <f t="shared" si="2"/>
        <v>0</v>
      </c>
      <c r="O37">
        <f>IF((COUNTIF(D37,"x")+COUNTIF('Table 3a females old'!D37,"x")+COUNTIF('Table 3a males old'!D37,"x"))=1,1,0)</f>
        <v>0</v>
      </c>
      <c r="P37">
        <f>IF((COUNTIF(E37,"x")+COUNTIF('Table 3a females old'!E37,"x")+COUNTIF('Table 3a males old'!E37,"x"))=1,1,0)</f>
        <v>0</v>
      </c>
      <c r="Q37">
        <f>IF((COUNTIF(F37,"x")+COUNTIF('Table 3a females old'!F37,"x")+COUNTIF('Table 3a males old'!F37,"x"))=1,1,0)</f>
        <v>0</v>
      </c>
      <c r="R37">
        <f>IF((COUNTIF(G37,"x")+COUNTIF('Table 3a females old'!G37,"x")+COUNTIF('Table 3a males old'!G37,"x"))=1,1,0)</f>
        <v>0</v>
      </c>
      <c r="S37">
        <f>IF((COUNTIF(H37,"x")+COUNTIF('Table 3a females old'!H37,"x")+COUNTIF('Table 3a males old'!H37,"x"))=1,1,0)</f>
        <v>0</v>
      </c>
      <c r="T37">
        <f>IF((COUNTIF(I37,"x")+COUNTIF('Table 3a females old'!I37,"x")+COUNTIF('Table 3a males old'!I37,"x"))=1,1,0)</f>
        <v>0</v>
      </c>
      <c r="U37">
        <f>IF((COUNTIF(J37,"x")+COUNTIF('Table 3a females old'!J37,"x")+COUNTIF('Table 3a males old'!J37,"x"))=1,1,0)</f>
        <v>0</v>
      </c>
    </row>
    <row r="38" spans="1:21" x14ac:dyDescent="0.45">
      <c r="A38" t="s">
        <v>361</v>
      </c>
      <c r="B38" t="str">
        <f t="shared" si="0"/>
        <v>ALL21_Economics</v>
      </c>
      <c r="C38" s="102" t="s">
        <v>568</v>
      </c>
      <c r="D38" s="103" t="str">
        <f>IFERROR(VLOOKUP($B38,#REF!,'Table 3a old'!D$5,FALSE),"")</f>
        <v/>
      </c>
      <c r="E38" s="103" t="str">
        <f>IFERROR(VLOOKUP($B38,#REF!,'Table 3a old'!E$5,FALSE),"")</f>
        <v/>
      </c>
      <c r="F38" s="103" t="str">
        <f>IFERROR(VLOOKUP($B38,#REF!,'Table 3a old'!F$5,FALSE),"")</f>
        <v/>
      </c>
      <c r="G38" s="103" t="str">
        <f>IFERROR(VLOOKUP($B38,#REF!,'Table 3a old'!G$5,FALSE),"")</f>
        <v/>
      </c>
      <c r="H38" s="103" t="str">
        <f>IFERROR(VLOOKUP($B38,#REF!,'Table 3a old'!H$5,FALSE),"")</f>
        <v/>
      </c>
      <c r="I38" s="103" t="str">
        <f>IFERROR(VLOOKUP($B38,#REF!,'Table 3a old'!I$5,FALSE),"")</f>
        <v/>
      </c>
      <c r="J38" s="103" t="str">
        <f>IFERROR(VLOOKUP($B38,#REF!,'Table 3a old'!J$5,FALSE),"")</f>
        <v/>
      </c>
      <c r="K38" s="104" t="str">
        <f>IFERROR(VLOOKUP($B38,#REF!,'Table 3a old'!K$5,FALSE),"")</f>
        <v/>
      </c>
      <c r="L38" s="400">
        <f t="shared" si="1"/>
        <v>0</v>
      </c>
      <c r="M38" s="400">
        <f t="shared" si="2"/>
        <v>0</v>
      </c>
      <c r="O38">
        <f>IF((COUNTIF(D38,"x")+COUNTIF('Table 3a females old'!D38,"x")+COUNTIF('Table 3a males old'!D38,"x"))=1,1,0)</f>
        <v>0</v>
      </c>
      <c r="P38">
        <f>IF((COUNTIF(E38,"x")+COUNTIF('Table 3a females old'!E38,"x")+COUNTIF('Table 3a males old'!E38,"x"))=1,1,0)</f>
        <v>0</v>
      </c>
      <c r="Q38">
        <f>IF((COUNTIF(F38,"x")+COUNTIF('Table 3a females old'!F38,"x")+COUNTIF('Table 3a males old'!F38,"x"))=1,1,0)</f>
        <v>0</v>
      </c>
      <c r="R38">
        <f>IF((COUNTIF(G38,"x")+COUNTIF('Table 3a females old'!G38,"x")+COUNTIF('Table 3a males old'!G38,"x"))=1,1,0)</f>
        <v>0</v>
      </c>
      <c r="S38">
        <f>IF((COUNTIF(H38,"x")+COUNTIF('Table 3a females old'!H38,"x")+COUNTIF('Table 3a males old'!H38,"x"))=1,1,0)</f>
        <v>0</v>
      </c>
      <c r="T38">
        <f>IF((COUNTIF(I38,"x")+COUNTIF('Table 3a females old'!I38,"x")+COUNTIF('Table 3a males old'!I38,"x"))=1,1,0)</f>
        <v>0</v>
      </c>
      <c r="U38">
        <f>IF((COUNTIF(J38,"x")+COUNTIF('Table 3a females old'!J38,"x")+COUNTIF('Table 3a males old'!J38,"x"))=1,1,0)</f>
        <v>0</v>
      </c>
    </row>
    <row r="39" spans="1:21" x14ac:dyDescent="0.45">
      <c r="A39" t="s">
        <v>362</v>
      </c>
      <c r="B39" t="str">
        <f t="shared" si="0"/>
        <v>ALL22_Geography</v>
      </c>
      <c r="C39" s="102" t="s">
        <v>584</v>
      </c>
      <c r="D39" s="103" t="str">
        <f>IFERROR(VLOOKUP($B39,#REF!,'Table 3a old'!D$5,FALSE),"")</f>
        <v/>
      </c>
      <c r="E39" s="103" t="str">
        <f>IFERROR(VLOOKUP($B39,#REF!,'Table 3a old'!E$5,FALSE),"")</f>
        <v/>
      </c>
      <c r="F39" s="103" t="str">
        <f>IFERROR(VLOOKUP($B39,#REF!,'Table 3a old'!F$5,FALSE),"")</f>
        <v/>
      </c>
      <c r="G39" s="103" t="str">
        <f>IFERROR(VLOOKUP($B39,#REF!,'Table 3a old'!G$5,FALSE),"")</f>
        <v/>
      </c>
      <c r="H39" s="103" t="str">
        <f>IFERROR(VLOOKUP($B39,#REF!,'Table 3a old'!H$5,FALSE),"")</f>
        <v/>
      </c>
      <c r="I39" s="103" t="str">
        <f>IFERROR(VLOOKUP($B39,#REF!,'Table 3a old'!I$5,FALSE),"")</f>
        <v/>
      </c>
      <c r="J39" s="103" t="str">
        <f>IFERROR(VLOOKUP($B39,#REF!,'Table 3a old'!J$5,FALSE),"")</f>
        <v/>
      </c>
      <c r="K39" s="104" t="str">
        <f>IFERROR(VLOOKUP($B39,#REF!,'Table 3a old'!K$5,FALSE),"")</f>
        <v/>
      </c>
      <c r="L39" s="400">
        <f t="shared" si="1"/>
        <v>0</v>
      </c>
      <c r="M39" s="400">
        <f t="shared" si="2"/>
        <v>0</v>
      </c>
      <c r="O39">
        <f>IF((COUNTIF(D39,"x")+COUNTIF('Table 3a females old'!D39,"x")+COUNTIF('Table 3a males old'!D39,"x"))=1,1,0)</f>
        <v>0</v>
      </c>
      <c r="P39">
        <f>IF((COUNTIF(E39,"x")+COUNTIF('Table 3a females old'!E39,"x")+COUNTIF('Table 3a males old'!E39,"x"))=1,1,0)</f>
        <v>0</v>
      </c>
      <c r="Q39">
        <f>IF((COUNTIF(F39,"x")+COUNTIF('Table 3a females old'!F39,"x")+COUNTIF('Table 3a males old'!F39,"x"))=1,1,0)</f>
        <v>0</v>
      </c>
      <c r="R39">
        <f>IF((COUNTIF(G39,"x")+COUNTIF('Table 3a females old'!G39,"x")+COUNTIF('Table 3a males old'!G39,"x"))=1,1,0)</f>
        <v>0</v>
      </c>
      <c r="S39">
        <f>IF((COUNTIF(H39,"x")+COUNTIF('Table 3a females old'!H39,"x")+COUNTIF('Table 3a males old'!H39,"x"))=1,1,0)</f>
        <v>0</v>
      </c>
      <c r="T39">
        <f>IF((COUNTIF(I39,"x")+COUNTIF('Table 3a females old'!I39,"x")+COUNTIF('Table 3a males old'!I39,"x"))=1,1,0)</f>
        <v>0</v>
      </c>
      <c r="U39">
        <f>IF((COUNTIF(J39,"x")+COUNTIF('Table 3a females old'!J39,"x")+COUNTIF('Table 3a males old'!J39,"x"))=1,1,0)</f>
        <v>0</v>
      </c>
    </row>
    <row r="40" spans="1:21" x14ac:dyDescent="0.45">
      <c r="A40" t="s">
        <v>363</v>
      </c>
      <c r="B40" t="str">
        <f t="shared" si="0"/>
        <v>ALL23_Government&amp;Politics</v>
      </c>
      <c r="C40" s="102" t="s">
        <v>83</v>
      </c>
      <c r="D40" s="103" t="str">
        <f>IFERROR(VLOOKUP($B40,#REF!,'Table 3a old'!D$5,FALSE),"")</f>
        <v/>
      </c>
      <c r="E40" s="103" t="str">
        <f>IFERROR(VLOOKUP($B40,#REF!,'Table 3a old'!E$5,FALSE),"")</f>
        <v/>
      </c>
      <c r="F40" s="103" t="str">
        <f>IFERROR(VLOOKUP($B40,#REF!,'Table 3a old'!F$5,FALSE),"")</f>
        <v/>
      </c>
      <c r="G40" s="103" t="str">
        <f>IFERROR(VLOOKUP($B40,#REF!,'Table 3a old'!G$5,FALSE),"")</f>
        <v/>
      </c>
      <c r="H40" s="103" t="str">
        <f>IFERROR(VLOOKUP($B40,#REF!,'Table 3a old'!H$5,FALSE),"")</f>
        <v/>
      </c>
      <c r="I40" s="103" t="str">
        <f>IFERROR(VLOOKUP($B40,#REF!,'Table 3a old'!I$5,FALSE),"")</f>
        <v/>
      </c>
      <c r="J40" s="103" t="str">
        <f>IFERROR(VLOOKUP($B40,#REF!,'Table 3a old'!J$5,FALSE),"")</f>
        <v/>
      </c>
      <c r="K40" s="104" t="str">
        <f>IFERROR(VLOOKUP($B40,#REF!,'Table 3a old'!K$5,FALSE),"")</f>
        <v/>
      </c>
      <c r="L40" s="400">
        <f t="shared" si="1"/>
        <v>0</v>
      </c>
      <c r="M40" s="400">
        <f t="shared" si="2"/>
        <v>0</v>
      </c>
      <c r="O40">
        <f>IF((COUNTIF(D40,"x")+COUNTIF('Table 3a females old'!D40,"x")+COUNTIF('Table 3a males old'!D40,"x"))=1,1,0)</f>
        <v>0</v>
      </c>
      <c r="P40">
        <f>IF((COUNTIF(E40,"x")+COUNTIF('Table 3a females old'!E40,"x")+COUNTIF('Table 3a males old'!E40,"x"))=1,1,0)</f>
        <v>0</v>
      </c>
      <c r="Q40">
        <f>IF((COUNTIF(F40,"x")+COUNTIF('Table 3a females old'!F40,"x")+COUNTIF('Table 3a males old'!F40,"x"))=1,1,0)</f>
        <v>0</v>
      </c>
      <c r="R40">
        <f>IF((COUNTIF(G40,"x")+COUNTIF('Table 3a females old'!G40,"x")+COUNTIF('Table 3a males old'!G40,"x"))=1,1,0)</f>
        <v>0</v>
      </c>
      <c r="S40">
        <f>IF((COUNTIF(H40,"x")+COUNTIF('Table 3a females old'!H40,"x")+COUNTIF('Table 3a males old'!H40,"x"))=1,1,0)</f>
        <v>0</v>
      </c>
      <c r="T40">
        <f>IF((COUNTIF(I40,"x")+COUNTIF('Table 3a females old'!I40,"x")+COUNTIF('Table 3a males old'!I40,"x"))=1,1,0)</f>
        <v>0</v>
      </c>
      <c r="U40">
        <f>IF((COUNTIF(J40,"x")+COUNTIF('Table 3a females old'!J40,"x")+COUNTIF('Table 3a males old'!J40,"x"))=1,1,0)</f>
        <v>0</v>
      </c>
    </row>
    <row r="41" spans="1:21" x14ac:dyDescent="0.45">
      <c r="A41" t="s">
        <v>364</v>
      </c>
      <c r="B41" t="str">
        <f t="shared" si="0"/>
        <v>ALL24_History</v>
      </c>
      <c r="C41" s="102" t="s">
        <v>567</v>
      </c>
      <c r="D41" s="103" t="str">
        <f>IFERROR(VLOOKUP($B41,#REF!,'Table 3a old'!D$5,FALSE),"")</f>
        <v/>
      </c>
      <c r="E41" s="103" t="str">
        <f>IFERROR(VLOOKUP($B41,#REF!,'Table 3a old'!E$5,FALSE),"")</f>
        <v/>
      </c>
      <c r="F41" s="103" t="str">
        <f>IFERROR(VLOOKUP($B41,#REF!,'Table 3a old'!F$5,FALSE),"")</f>
        <v/>
      </c>
      <c r="G41" s="103" t="str">
        <f>IFERROR(VLOOKUP($B41,#REF!,'Table 3a old'!G$5,FALSE),"")</f>
        <v/>
      </c>
      <c r="H41" s="103" t="str">
        <f>IFERROR(VLOOKUP($B41,#REF!,'Table 3a old'!H$5,FALSE),"")</f>
        <v/>
      </c>
      <c r="I41" s="103" t="str">
        <f>IFERROR(VLOOKUP($B41,#REF!,'Table 3a old'!I$5,FALSE),"")</f>
        <v/>
      </c>
      <c r="J41" s="103" t="str">
        <f>IFERROR(VLOOKUP($B41,#REF!,'Table 3a old'!J$5,FALSE),"")</f>
        <v/>
      </c>
      <c r="K41" s="104" t="str">
        <f>IFERROR(VLOOKUP($B41,#REF!,'Table 3a old'!K$5,FALSE),"")</f>
        <v/>
      </c>
      <c r="L41" s="400">
        <f t="shared" si="1"/>
        <v>0</v>
      </c>
      <c r="M41" s="400">
        <f t="shared" si="2"/>
        <v>0</v>
      </c>
      <c r="O41">
        <f>IF((COUNTIF(D41,"x")+COUNTIF('Table 3a females old'!D41,"x")+COUNTIF('Table 3a males old'!D41,"x"))=1,1,0)</f>
        <v>0</v>
      </c>
      <c r="P41">
        <f>IF((COUNTIF(E41,"x")+COUNTIF('Table 3a females old'!E41,"x")+COUNTIF('Table 3a males old'!E41,"x"))=1,1,0)</f>
        <v>0</v>
      </c>
      <c r="Q41">
        <f>IF((COUNTIF(F41,"x")+COUNTIF('Table 3a females old'!F41,"x")+COUNTIF('Table 3a males old'!F41,"x"))=1,1,0)</f>
        <v>0</v>
      </c>
      <c r="R41">
        <f>IF((COUNTIF(G41,"x")+COUNTIF('Table 3a females old'!G41,"x")+COUNTIF('Table 3a males old'!G41,"x"))=1,1,0)</f>
        <v>0</v>
      </c>
      <c r="S41">
        <f>IF((COUNTIF(H41,"x")+COUNTIF('Table 3a females old'!H41,"x")+COUNTIF('Table 3a males old'!H41,"x"))=1,1,0)</f>
        <v>0</v>
      </c>
      <c r="T41">
        <f>IF((COUNTIF(I41,"x")+COUNTIF('Table 3a females old'!I41,"x")+COUNTIF('Table 3a males old'!I41,"x"))=1,1,0)</f>
        <v>0</v>
      </c>
      <c r="U41">
        <f>IF((COUNTIF(J41,"x")+COUNTIF('Table 3a females old'!J41,"x")+COUNTIF('Table 3a males old'!J41,"x"))=1,1,0)</f>
        <v>0</v>
      </c>
    </row>
    <row r="42" spans="1:21" x14ac:dyDescent="0.45">
      <c r="A42" t="s">
        <v>365</v>
      </c>
      <c r="B42" t="str">
        <f t="shared" si="0"/>
        <v>ALL25_Law</v>
      </c>
      <c r="C42" s="102" t="s">
        <v>85</v>
      </c>
      <c r="D42" s="103" t="str">
        <f>IFERROR(VLOOKUP($B42,#REF!,'Table 3a old'!D$5,FALSE),"")</f>
        <v/>
      </c>
      <c r="E42" s="103" t="str">
        <f>IFERROR(VLOOKUP($B42,#REF!,'Table 3a old'!E$5,FALSE),"")</f>
        <v/>
      </c>
      <c r="F42" s="103" t="str">
        <f>IFERROR(VLOOKUP($B42,#REF!,'Table 3a old'!F$5,FALSE),"")</f>
        <v/>
      </c>
      <c r="G42" s="103" t="str">
        <f>IFERROR(VLOOKUP($B42,#REF!,'Table 3a old'!G$5,FALSE),"")</f>
        <v/>
      </c>
      <c r="H42" s="103" t="str">
        <f>IFERROR(VLOOKUP($B42,#REF!,'Table 3a old'!H$5,FALSE),"")</f>
        <v/>
      </c>
      <c r="I42" s="103" t="str">
        <f>IFERROR(VLOOKUP($B42,#REF!,'Table 3a old'!I$5,FALSE),"")</f>
        <v/>
      </c>
      <c r="J42" s="103" t="str">
        <f>IFERROR(VLOOKUP($B42,#REF!,'Table 3a old'!J$5,FALSE),"")</f>
        <v/>
      </c>
      <c r="K42" s="104" t="str">
        <f>IFERROR(VLOOKUP($B42,#REF!,'Table 3a old'!K$5,FALSE),"")</f>
        <v/>
      </c>
      <c r="L42" s="400">
        <f t="shared" si="1"/>
        <v>0</v>
      </c>
      <c r="M42" s="400">
        <f t="shared" si="2"/>
        <v>0</v>
      </c>
      <c r="O42">
        <f>IF((COUNTIF(D42,"x")+COUNTIF('Table 3a females old'!D42,"x")+COUNTIF('Table 3a males old'!D42,"x"))=1,1,0)</f>
        <v>0</v>
      </c>
      <c r="P42">
        <f>IF((COUNTIF(E42,"x")+COUNTIF('Table 3a females old'!E42,"x")+COUNTIF('Table 3a males old'!E42,"x"))=1,1,0)</f>
        <v>0</v>
      </c>
      <c r="Q42">
        <f>IF((COUNTIF(F42,"x")+COUNTIF('Table 3a females old'!F42,"x")+COUNTIF('Table 3a males old'!F42,"x"))=1,1,0)</f>
        <v>0</v>
      </c>
      <c r="R42">
        <f>IF((COUNTIF(G42,"x")+COUNTIF('Table 3a females old'!G42,"x")+COUNTIF('Table 3a males old'!G42,"x"))=1,1,0)</f>
        <v>0</v>
      </c>
      <c r="S42">
        <f>IF((COUNTIF(H42,"x")+COUNTIF('Table 3a females old'!H42,"x")+COUNTIF('Table 3a males old'!H42,"x"))=1,1,0)</f>
        <v>0</v>
      </c>
      <c r="T42">
        <f>IF((COUNTIF(I42,"x")+COUNTIF('Table 3a females old'!I42,"x")+COUNTIF('Table 3a males old'!I42,"x"))=1,1,0)</f>
        <v>0</v>
      </c>
      <c r="U42">
        <f>IF((COUNTIF(J42,"x")+COUNTIF('Table 3a females old'!J42,"x")+COUNTIF('Table 3a males old'!J42,"x"))=1,1,0)</f>
        <v>0</v>
      </c>
    </row>
    <row r="43" spans="1:21" x14ac:dyDescent="0.45">
      <c r="A43" t="s">
        <v>366</v>
      </c>
      <c r="B43" t="str">
        <f t="shared" si="0"/>
        <v>ALL26_Psychology</v>
      </c>
      <c r="C43" s="102" t="s">
        <v>566</v>
      </c>
      <c r="D43" s="103" t="str">
        <f>IFERROR(VLOOKUP($B43,#REF!,'Table 3a old'!D$5,FALSE),"")</f>
        <v/>
      </c>
      <c r="E43" s="103" t="str">
        <f>IFERROR(VLOOKUP($B43,#REF!,'Table 3a old'!E$5,FALSE),"")</f>
        <v/>
      </c>
      <c r="F43" s="103" t="str">
        <f>IFERROR(VLOOKUP($B43,#REF!,'Table 3a old'!F$5,FALSE),"")</f>
        <v/>
      </c>
      <c r="G43" s="103" t="str">
        <f>IFERROR(VLOOKUP($B43,#REF!,'Table 3a old'!G$5,FALSE),"")</f>
        <v/>
      </c>
      <c r="H43" s="103" t="str">
        <f>IFERROR(VLOOKUP($B43,#REF!,'Table 3a old'!H$5,FALSE),"")</f>
        <v/>
      </c>
      <c r="I43" s="103" t="str">
        <f>IFERROR(VLOOKUP($B43,#REF!,'Table 3a old'!I$5,FALSE),"")</f>
        <v/>
      </c>
      <c r="J43" s="103" t="str">
        <f>IFERROR(VLOOKUP($B43,#REF!,'Table 3a old'!J$5,FALSE),"")</f>
        <v/>
      </c>
      <c r="K43" s="104" t="str">
        <f>IFERROR(VLOOKUP($B43,#REF!,'Table 3a old'!K$5,FALSE),"")</f>
        <v/>
      </c>
      <c r="L43" s="400">
        <f t="shared" si="1"/>
        <v>0</v>
      </c>
      <c r="M43" s="400">
        <f t="shared" si="2"/>
        <v>0</v>
      </c>
      <c r="O43">
        <f>IF((COUNTIF(D43,"x")+COUNTIF('Table 3a females old'!D43,"x")+COUNTIF('Table 3a males old'!D43,"x"))=1,1,0)</f>
        <v>0</v>
      </c>
      <c r="P43">
        <f>IF((COUNTIF(E43,"x")+COUNTIF('Table 3a females old'!E43,"x")+COUNTIF('Table 3a males old'!E43,"x"))=1,1,0)</f>
        <v>0</v>
      </c>
      <c r="Q43">
        <f>IF((COUNTIF(F43,"x")+COUNTIF('Table 3a females old'!F43,"x")+COUNTIF('Table 3a males old'!F43,"x"))=1,1,0)</f>
        <v>0</v>
      </c>
      <c r="R43">
        <f>IF((COUNTIF(G43,"x")+COUNTIF('Table 3a females old'!G43,"x")+COUNTIF('Table 3a males old'!G43,"x"))=1,1,0)</f>
        <v>0</v>
      </c>
      <c r="S43">
        <f>IF((COUNTIF(H43,"x")+COUNTIF('Table 3a females old'!H43,"x")+COUNTIF('Table 3a males old'!H43,"x"))=1,1,0)</f>
        <v>0</v>
      </c>
      <c r="T43">
        <f>IF((COUNTIF(I43,"x")+COUNTIF('Table 3a females old'!I43,"x")+COUNTIF('Table 3a males old'!I43,"x"))=1,1,0)</f>
        <v>0</v>
      </c>
      <c r="U43">
        <f>IF((COUNTIF(J43,"x")+COUNTIF('Table 3a females old'!J43,"x")+COUNTIF('Table 3a males old'!J43,"x"))=1,1,0)</f>
        <v>0</v>
      </c>
    </row>
    <row r="44" spans="1:21" x14ac:dyDescent="0.45">
      <c r="A44" t="s">
        <v>367</v>
      </c>
      <c r="B44" t="str">
        <f t="shared" si="0"/>
        <v>ALL27_Sociology</v>
      </c>
      <c r="C44" s="102" t="s">
        <v>565</v>
      </c>
      <c r="D44" s="103" t="str">
        <f>IFERROR(VLOOKUP($B44,#REF!,'Table 3a old'!D$5,FALSE),"")</f>
        <v/>
      </c>
      <c r="E44" s="103" t="str">
        <f>IFERROR(VLOOKUP($B44,#REF!,'Table 3a old'!E$5,FALSE),"")</f>
        <v/>
      </c>
      <c r="F44" s="103" t="str">
        <f>IFERROR(VLOOKUP($B44,#REF!,'Table 3a old'!F$5,FALSE),"")</f>
        <v/>
      </c>
      <c r="G44" s="103" t="str">
        <f>IFERROR(VLOOKUP($B44,#REF!,'Table 3a old'!G$5,FALSE),"")</f>
        <v/>
      </c>
      <c r="H44" s="103" t="str">
        <f>IFERROR(VLOOKUP($B44,#REF!,'Table 3a old'!H$5,FALSE),"")</f>
        <v/>
      </c>
      <c r="I44" s="103" t="str">
        <f>IFERROR(VLOOKUP($B44,#REF!,'Table 3a old'!I$5,FALSE),"")</f>
        <v/>
      </c>
      <c r="J44" s="103" t="str">
        <f>IFERROR(VLOOKUP($B44,#REF!,'Table 3a old'!J$5,FALSE),"")</f>
        <v/>
      </c>
      <c r="K44" s="104" t="str">
        <f>IFERROR(VLOOKUP($B44,#REF!,'Table 3a old'!K$5,FALSE),"")</f>
        <v/>
      </c>
      <c r="L44" s="400">
        <f t="shared" si="1"/>
        <v>0</v>
      </c>
      <c r="M44" s="400">
        <f t="shared" si="2"/>
        <v>0</v>
      </c>
      <c r="O44">
        <f>IF((COUNTIF(D44,"x")+COUNTIF('Table 3a females old'!D44,"x")+COUNTIF('Table 3a males old'!D44,"x"))=1,1,0)</f>
        <v>0</v>
      </c>
      <c r="P44">
        <f>IF((COUNTIF(E44,"x")+COUNTIF('Table 3a females old'!E44,"x")+COUNTIF('Table 3a males old'!E44,"x"))=1,1,0)</f>
        <v>0</v>
      </c>
      <c r="Q44">
        <f>IF((COUNTIF(F44,"x")+COUNTIF('Table 3a females old'!F44,"x")+COUNTIF('Table 3a males old'!F44,"x"))=1,1,0)</f>
        <v>0</v>
      </c>
      <c r="R44">
        <f>IF((COUNTIF(G44,"x")+COUNTIF('Table 3a females old'!G44,"x")+COUNTIF('Table 3a males old'!G44,"x"))=1,1,0)</f>
        <v>0</v>
      </c>
      <c r="S44">
        <f>IF((COUNTIF(H44,"x")+COUNTIF('Table 3a females old'!H44,"x")+COUNTIF('Table 3a males old'!H44,"x"))=1,1,0)</f>
        <v>0</v>
      </c>
      <c r="T44">
        <f>IF((COUNTIF(I44,"x")+COUNTIF('Table 3a females old'!I44,"x")+COUNTIF('Table 3a males old'!I44,"x"))=1,1,0)</f>
        <v>0</v>
      </c>
      <c r="U44">
        <f>IF((COUNTIF(J44,"x")+COUNTIF('Table 3a females old'!J44,"x")+COUNTIF('Table 3a males old'!J44,"x"))=1,1,0)</f>
        <v>0</v>
      </c>
    </row>
    <row r="45" spans="1:21" x14ac:dyDescent="0.45">
      <c r="A45" t="s">
        <v>368</v>
      </c>
      <c r="B45" t="str">
        <f t="shared" si="0"/>
        <v>ALL28_Other_Social_Studies</v>
      </c>
      <c r="C45" s="102" t="s">
        <v>88</v>
      </c>
      <c r="D45" s="103" t="str">
        <f>IFERROR(VLOOKUP($B45,#REF!,'Table 3a old'!D$5,FALSE),"")</f>
        <v/>
      </c>
      <c r="E45" s="103" t="str">
        <f>IFERROR(VLOOKUP($B45,#REF!,'Table 3a old'!E$5,FALSE),"")</f>
        <v/>
      </c>
      <c r="F45" s="103" t="str">
        <f>IFERROR(VLOOKUP($B45,#REF!,'Table 3a old'!F$5,FALSE),"")</f>
        <v/>
      </c>
      <c r="G45" s="103" t="str">
        <f>IFERROR(VLOOKUP($B45,#REF!,'Table 3a old'!G$5,FALSE),"")</f>
        <v/>
      </c>
      <c r="H45" s="103" t="str">
        <f>IFERROR(VLOOKUP($B45,#REF!,'Table 3a old'!H$5,FALSE),"")</f>
        <v/>
      </c>
      <c r="I45" s="103" t="str">
        <f>IFERROR(VLOOKUP($B45,#REF!,'Table 3a old'!I$5,FALSE),"")</f>
        <v/>
      </c>
      <c r="J45" s="103" t="str">
        <f>IFERROR(VLOOKUP($B45,#REF!,'Table 3a old'!J$5,FALSE),"")</f>
        <v/>
      </c>
      <c r="K45" s="104" t="str">
        <f>IFERROR(VLOOKUP($B45,#REF!,'Table 3a old'!K$5,FALSE),"")</f>
        <v/>
      </c>
      <c r="L45" s="400">
        <f t="shared" si="1"/>
        <v>0</v>
      </c>
      <c r="M45" s="400">
        <f t="shared" si="2"/>
        <v>0</v>
      </c>
      <c r="O45">
        <f>IF((COUNTIF(D45,"x")+COUNTIF('Table 3a females old'!D45,"x")+COUNTIF('Table 3a males old'!D45,"x"))=1,1,0)</f>
        <v>0</v>
      </c>
      <c r="P45">
        <f>IF((COUNTIF(E45,"x")+COUNTIF('Table 3a females old'!E45,"x")+COUNTIF('Table 3a males old'!E45,"x"))=1,1,0)</f>
        <v>0</v>
      </c>
      <c r="Q45">
        <f>IF((COUNTIF(F45,"x")+COUNTIF('Table 3a females old'!F45,"x")+COUNTIF('Table 3a males old'!F45,"x"))=1,1,0)</f>
        <v>0</v>
      </c>
      <c r="R45">
        <f>IF((COUNTIF(G45,"x")+COUNTIF('Table 3a females old'!G45,"x")+COUNTIF('Table 3a males old'!G45,"x"))=1,1,0)</f>
        <v>0</v>
      </c>
      <c r="S45">
        <f>IF((COUNTIF(H45,"x")+COUNTIF('Table 3a females old'!H45,"x")+COUNTIF('Table 3a males old'!H45,"x"))=1,1,0)</f>
        <v>0</v>
      </c>
      <c r="T45">
        <f>IF((COUNTIF(I45,"x")+COUNTIF('Table 3a females old'!I45,"x")+COUNTIF('Table 3a males old'!I45,"x"))=1,1,0)</f>
        <v>0</v>
      </c>
      <c r="U45">
        <f>IF((COUNTIF(J45,"x")+COUNTIF('Table 3a females old'!J45,"x")+COUNTIF('Table 3a males old'!J45,"x"))=1,1,0)</f>
        <v>0</v>
      </c>
    </row>
    <row r="46" spans="1:21" x14ac:dyDescent="0.45">
      <c r="B46" t="str">
        <f t="shared" si="0"/>
        <v/>
      </c>
      <c r="C46" s="102"/>
      <c r="D46" s="103" t="str">
        <f>IFERROR(VLOOKUP($B46,#REF!,'Table 3a old'!D$5,FALSE),"")</f>
        <v/>
      </c>
      <c r="E46" s="103" t="str">
        <f>IFERROR(VLOOKUP($B46,#REF!,'Table 3a old'!E$5,FALSE),"")</f>
        <v/>
      </c>
      <c r="F46" s="103" t="str">
        <f>IFERROR(VLOOKUP($B46,#REF!,'Table 3a old'!F$5,FALSE),"")</f>
        <v/>
      </c>
      <c r="G46" s="103" t="str">
        <f>IFERROR(VLOOKUP($B46,#REF!,'Table 3a old'!G$5,FALSE),"")</f>
        <v/>
      </c>
      <c r="H46" s="103" t="str">
        <f>IFERROR(VLOOKUP($B46,#REF!,'Table 3a old'!H$5,FALSE),"")</f>
        <v/>
      </c>
      <c r="I46" s="103" t="str">
        <f>IFERROR(VLOOKUP($B46,#REF!,'Table 3a old'!I$5,FALSE),"")</f>
        <v/>
      </c>
      <c r="J46" s="103" t="str">
        <f>IFERROR(VLOOKUP($B46,#REF!,'Table 3a old'!J$5,FALSE),"")</f>
        <v/>
      </c>
      <c r="K46" s="104" t="str">
        <f>IFERROR(VLOOKUP($B46,#REF!,'Table 3a old'!K$5,FALSE),"")</f>
        <v/>
      </c>
      <c r="L46" s="400">
        <f t="shared" si="1"/>
        <v>0</v>
      </c>
      <c r="M46" s="400">
        <f t="shared" si="2"/>
        <v>0</v>
      </c>
      <c r="O46">
        <f>IF((COUNTIF(D46,"x")+COUNTIF('Table 3a females old'!D46,"x")+COUNTIF('Table 3a males old'!D46,"x"))=1,1,0)</f>
        <v>0</v>
      </c>
      <c r="P46">
        <f>IF((COUNTIF(E46,"x")+COUNTIF('Table 3a females old'!E46,"x")+COUNTIF('Table 3a males old'!E46,"x"))=1,1,0)</f>
        <v>0</v>
      </c>
      <c r="Q46">
        <f>IF((COUNTIF(F46,"x")+COUNTIF('Table 3a females old'!F46,"x")+COUNTIF('Table 3a males old'!F46,"x"))=1,1,0)</f>
        <v>0</v>
      </c>
      <c r="R46">
        <f>IF((COUNTIF(G46,"x")+COUNTIF('Table 3a females old'!G46,"x")+COUNTIF('Table 3a males old'!G46,"x"))=1,1,0)</f>
        <v>0</v>
      </c>
      <c r="S46">
        <f>IF((COUNTIF(H46,"x")+COUNTIF('Table 3a females old'!H46,"x")+COUNTIF('Table 3a males old'!H46,"x"))=1,1,0)</f>
        <v>0</v>
      </c>
      <c r="T46">
        <f>IF((COUNTIF(I46,"x")+COUNTIF('Table 3a females old'!I46,"x")+COUNTIF('Table 3a males old'!I46,"x"))=1,1,0)</f>
        <v>0</v>
      </c>
      <c r="U46">
        <f>IF((COUNTIF(J46,"x")+COUNTIF('Table 3a females old'!J46,"x")+COUNTIF('Table 3a males old'!J46,"x"))=1,1,0)</f>
        <v>0</v>
      </c>
    </row>
    <row r="47" spans="1:21" x14ac:dyDescent="0.45">
      <c r="A47" t="s">
        <v>369</v>
      </c>
      <c r="B47" t="str">
        <f t="shared" si="0"/>
        <v>ALL29_Art&amp;Design</v>
      </c>
      <c r="C47" s="111" t="s">
        <v>576</v>
      </c>
      <c r="D47" s="103" t="str">
        <f>IFERROR(VLOOKUP($B47,#REF!,'Table 3a old'!D$5,FALSE),"")</f>
        <v/>
      </c>
      <c r="E47" s="103" t="str">
        <f>IFERROR(VLOOKUP($B47,#REF!,'Table 3a old'!E$5,FALSE),"")</f>
        <v/>
      </c>
      <c r="F47" s="103" t="str">
        <f>IFERROR(VLOOKUP($B47,#REF!,'Table 3a old'!F$5,FALSE),"")</f>
        <v/>
      </c>
      <c r="G47" s="103" t="str">
        <f>IFERROR(VLOOKUP($B47,#REF!,'Table 3a old'!G$5,FALSE),"")</f>
        <v/>
      </c>
      <c r="H47" s="103" t="str">
        <f>IFERROR(VLOOKUP($B47,#REF!,'Table 3a old'!H$5,FALSE),"")</f>
        <v/>
      </c>
      <c r="I47" s="103" t="str">
        <f>IFERROR(VLOOKUP($B47,#REF!,'Table 3a old'!I$5,FALSE),"")</f>
        <v/>
      </c>
      <c r="J47" s="103" t="str">
        <f>IFERROR(VLOOKUP($B47,#REF!,'Table 3a old'!J$5,FALSE),"")</f>
        <v/>
      </c>
      <c r="K47" s="104" t="str">
        <f>IFERROR(VLOOKUP($B47,#REF!,'Table 3a old'!K$5,FALSE),"")</f>
        <v/>
      </c>
      <c r="L47" s="400">
        <f t="shared" si="1"/>
        <v>0</v>
      </c>
      <c r="M47" s="400">
        <f t="shared" si="2"/>
        <v>0</v>
      </c>
      <c r="O47">
        <f>IF((COUNTIF(D47,"x")+COUNTIF('Table 3a females old'!D47,"x")+COUNTIF('Table 3a males old'!D47,"x"))=1,1,0)</f>
        <v>0</v>
      </c>
      <c r="P47">
        <f>IF((COUNTIF(E47,"x")+COUNTIF('Table 3a females old'!E47,"x")+COUNTIF('Table 3a males old'!E47,"x"))=1,1,0)</f>
        <v>0</v>
      </c>
      <c r="Q47">
        <f>IF((COUNTIF(F47,"x")+COUNTIF('Table 3a females old'!F47,"x")+COUNTIF('Table 3a males old'!F47,"x"))=1,1,0)</f>
        <v>0</v>
      </c>
      <c r="R47">
        <f>IF((COUNTIF(G47,"x")+COUNTIF('Table 3a females old'!G47,"x")+COUNTIF('Table 3a males old'!G47,"x"))=1,1,0)</f>
        <v>0</v>
      </c>
      <c r="S47">
        <f>IF((COUNTIF(H47,"x")+COUNTIF('Table 3a females old'!H47,"x")+COUNTIF('Table 3a males old'!H47,"x"))=1,1,0)</f>
        <v>0</v>
      </c>
      <c r="T47">
        <f>IF((COUNTIF(I47,"x")+COUNTIF('Table 3a females old'!I47,"x")+COUNTIF('Table 3a males old'!I47,"x"))=1,1,0)</f>
        <v>0</v>
      </c>
      <c r="U47">
        <f>IF((COUNTIF(J47,"x")+COUNTIF('Table 3a females old'!J47,"x")+COUNTIF('Table 3a males old'!J47,"x"))=1,1,0)</f>
        <v>0</v>
      </c>
    </row>
    <row r="48" spans="1:21" x14ac:dyDescent="0.45">
      <c r="A48" t="s">
        <v>370</v>
      </c>
      <c r="B48" t="str">
        <f t="shared" si="0"/>
        <v>ALL30_Drama</v>
      </c>
      <c r="C48" s="111" t="s">
        <v>585</v>
      </c>
      <c r="D48" s="103" t="str">
        <f>IFERROR(VLOOKUP($B48,#REF!,'Table 3a old'!D$5,FALSE),"")</f>
        <v/>
      </c>
      <c r="E48" s="103" t="str">
        <f>IFERROR(VLOOKUP($B48,#REF!,'Table 3a old'!E$5,FALSE),"")</f>
        <v/>
      </c>
      <c r="F48" s="103" t="str">
        <f>IFERROR(VLOOKUP($B48,#REF!,'Table 3a old'!F$5,FALSE),"")</f>
        <v/>
      </c>
      <c r="G48" s="103" t="str">
        <f>IFERROR(VLOOKUP($B48,#REF!,'Table 3a old'!G$5,FALSE),"")</f>
        <v/>
      </c>
      <c r="H48" s="103" t="str">
        <f>IFERROR(VLOOKUP($B48,#REF!,'Table 3a old'!H$5,FALSE),"")</f>
        <v/>
      </c>
      <c r="I48" s="103" t="str">
        <f>IFERROR(VLOOKUP($B48,#REF!,'Table 3a old'!I$5,FALSE),"")</f>
        <v/>
      </c>
      <c r="J48" s="103" t="str">
        <f>IFERROR(VLOOKUP($B48,#REF!,'Table 3a old'!J$5,FALSE),"")</f>
        <v/>
      </c>
      <c r="K48" s="104" t="str">
        <f>IFERROR(VLOOKUP($B48,#REF!,'Table 3a old'!K$5,FALSE),"")</f>
        <v/>
      </c>
      <c r="L48" s="400">
        <f t="shared" si="1"/>
        <v>0</v>
      </c>
      <c r="M48" s="400">
        <f t="shared" si="2"/>
        <v>0</v>
      </c>
      <c r="O48">
        <f>IF((COUNTIF(D48,"x")+COUNTIF('Table 3a females old'!D48,"x")+COUNTIF('Table 3a males old'!D48,"x"))=1,1,0)</f>
        <v>0</v>
      </c>
      <c r="P48">
        <f>IF((COUNTIF(E48,"x")+COUNTIF('Table 3a females old'!E48,"x")+COUNTIF('Table 3a males old'!E48,"x"))=1,1,0)</f>
        <v>0</v>
      </c>
      <c r="Q48">
        <f>IF((COUNTIF(F48,"x")+COUNTIF('Table 3a females old'!F48,"x")+COUNTIF('Table 3a males old'!F48,"x"))=1,1,0)</f>
        <v>0</v>
      </c>
      <c r="R48">
        <f>IF((COUNTIF(G48,"x")+COUNTIF('Table 3a females old'!G48,"x")+COUNTIF('Table 3a males old'!G48,"x"))=1,1,0)</f>
        <v>0</v>
      </c>
      <c r="S48">
        <f>IF((COUNTIF(H48,"x")+COUNTIF('Table 3a females old'!H48,"x")+COUNTIF('Table 3a males old'!H48,"x"))=1,1,0)</f>
        <v>0</v>
      </c>
      <c r="T48">
        <f>IF((COUNTIF(I48,"x")+COUNTIF('Table 3a females old'!I48,"x")+COUNTIF('Table 3a males old'!I48,"x"))=1,1,0)</f>
        <v>0</v>
      </c>
      <c r="U48">
        <f>IF((COUNTIF(J48,"x")+COUNTIF('Table 3a females old'!J48,"x")+COUNTIF('Table 3a males old'!J48,"x"))=1,1,0)</f>
        <v>0</v>
      </c>
    </row>
    <row r="49" spans="1:21" x14ac:dyDescent="0.45">
      <c r="A49" t="s">
        <v>371</v>
      </c>
      <c r="B49" t="str">
        <f t="shared" si="0"/>
        <v>ALL31_Media_Film_TV</v>
      </c>
      <c r="C49" s="111" t="s">
        <v>91</v>
      </c>
      <c r="D49" s="103" t="str">
        <f>IFERROR(VLOOKUP($B49,#REF!,'Table 3a old'!D$5,FALSE),"")</f>
        <v/>
      </c>
      <c r="E49" s="103" t="str">
        <f>IFERROR(VLOOKUP($B49,#REF!,'Table 3a old'!E$5,FALSE),"")</f>
        <v/>
      </c>
      <c r="F49" s="103" t="str">
        <f>IFERROR(VLOOKUP($B49,#REF!,'Table 3a old'!F$5,FALSE),"")</f>
        <v/>
      </c>
      <c r="G49" s="103" t="str">
        <f>IFERROR(VLOOKUP($B49,#REF!,'Table 3a old'!G$5,FALSE),"")</f>
        <v/>
      </c>
      <c r="H49" s="103" t="str">
        <f>IFERROR(VLOOKUP($B49,#REF!,'Table 3a old'!H$5,FALSE),"")</f>
        <v/>
      </c>
      <c r="I49" s="103" t="str">
        <f>IFERROR(VLOOKUP($B49,#REF!,'Table 3a old'!I$5,FALSE),"")</f>
        <v/>
      </c>
      <c r="J49" s="103" t="str">
        <f>IFERROR(VLOOKUP($B49,#REF!,'Table 3a old'!J$5,FALSE),"")</f>
        <v/>
      </c>
      <c r="K49" s="104" t="str">
        <f>IFERROR(VLOOKUP($B49,#REF!,'Table 3a old'!K$5,FALSE),"")</f>
        <v/>
      </c>
      <c r="L49" s="400">
        <f t="shared" si="1"/>
        <v>0</v>
      </c>
      <c r="M49" s="400">
        <f t="shared" si="2"/>
        <v>0</v>
      </c>
      <c r="O49">
        <f>IF((COUNTIF(D49,"x")+COUNTIF('Table 3a females old'!D49,"x")+COUNTIF('Table 3a males old'!D49,"x"))=1,1,0)</f>
        <v>0</v>
      </c>
      <c r="P49">
        <f>IF((COUNTIF(E49,"x")+COUNTIF('Table 3a females old'!E49,"x")+COUNTIF('Table 3a males old'!E49,"x"))=1,1,0)</f>
        <v>0</v>
      </c>
      <c r="Q49">
        <f>IF((COUNTIF(F49,"x")+COUNTIF('Table 3a females old'!F49,"x")+COUNTIF('Table 3a males old'!F49,"x"))=1,1,0)</f>
        <v>0</v>
      </c>
      <c r="R49">
        <f>IF((COUNTIF(G49,"x")+COUNTIF('Table 3a females old'!G49,"x")+COUNTIF('Table 3a males old'!G49,"x"))=1,1,0)</f>
        <v>0</v>
      </c>
      <c r="S49">
        <f>IF((COUNTIF(H49,"x")+COUNTIF('Table 3a females old'!H49,"x")+COUNTIF('Table 3a males old'!H49,"x"))=1,1,0)</f>
        <v>0</v>
      </c>
      <c r="T49">
        <f>IF((COUNTIF(I49,"x")+COUNTIF('Table 3a females old'!I49,"x")+COUNTIF('Table 3a males old'!I49,"x"))=1,1,0)</f>
        <v>0</v>
      </c>
      <c r="U49">
        <f>IF((COUNTIF(J49,"x")+COUNTIF('Table 3a females old'!J49,"x")+COUNTIF('Table 3a males old'!J49,"x"))=1,1,0)</f>
        <v>0</v>
      </c>
    </row>
    <row r="50" spans="1:21" x14ac:dyDescent="0.45">
      <c r="A50" t="s">
        <v>372</v>
      </c>
      <c r="B50" t="str">
        <f t="shared" si="0"/>
        <v>ALL32_Other_Comm_Studies</v>
      </c>
      <c r="C50" s="111" t="s">
        <v>143</v>
      </c>
      <c r="D50" s="103" t="str">
        <f>IFERROR(VLOOKUP($B50,#REF!,'Table 3a old'!D$5,FALSE),"")</f>
        <v/>
      </c>
      <c r="E50" s="103" t="str">
        <f>IFERROR(VLOOKUP($B50,#REF!,'Table 3a old'!E$5,FALSE),"")</f>
        <v/>
      </c>
      <c r="F50" s="103" t="str">
        <f>IFERROR(VLOOKUP($B50,#REF!,'Table 3a old'!F$5,FALSE),"")</f>
        <v/>
      </c>
      <c r="G50" s="103" t="str">
        <f>IFERROR(VLOOKUP($B50,#REF!,'Table 3a old'!G$5,FALSE),"")</f>
        <v/>
      </c>
      <c r="H50" s="103" t="str">
        <f>IFERROR(VLOOKUP($B50,#REF!,'Table 3a old'!H$5,FALSE),"")</f>
        <v/>
      </c>
      <c r="I50" s="103" t="str">
        <f>IFERROR(VLOOKUP($B50,#REF!,'Table 3a old'!I$5,FALSE),"")</f>
        <v/>
      </c>
      <c r="J50" s="103" t="str">
        <f>IFERROR(VLOOKUP($B50,#REF!,'Table 3a old'!J$5,FALSE),"")</f>
        <v/>
      </c>
      <c r="K50" s="104" t="str">
        <f>IFERROR(VLOOKUP($B50,#REF!,'Table 3a old'!K$5,FALSE),"")</f>
        <v/>
      </c>
      <c r="L50" s="400">
        <f t="shared" si="1"/>
        <v>0</v>
      </c>
      <c r="M50" s="400">
        <f t="shared" si="2"/>
        <v>0</v>
      </c>
      <c r="O50">
        <f>IF((COUNTIF(D50,"x")+COUNTIF('Table 3a females old'!D50,"x")+COUNTIF('Table 3a males old'!D50,"x"))=1,1,0)</f>
        <v>0</v>
      </c>
      <c r="P50">
        <f>IF((COUNTIF(E50,"x")+COUNTIF('Table 3a females old'!E50,"x")+COUNTIF('Table 3a males old'!E50,"x"))=1,1,0)</f>
        <v>0</v>
      </c>
      <c r="Q50">
        <f>IF((COUNTIF(F50,"x")+COUNTIF('Table 3a females old'!F50,"x")+COUNTIF('Table 3a males old'!F50,"x"))=1,1,0)</f>
        <v>0</v>
      </c>
      <c r="R50">
        <f>IF((COUNTIF(G50,"x")+COUNTIF('Table 3a females old'!G50,"x")+COUNTIF('Table 3a males old'!G50,"x"))=1,1,0)</f>
        <v>0</v>
      </c>
      <c r="S50">
        <f>IF((COUNTIF(H50,"x")+COUNTIF('Table 3a females old'!H50,"x")+COUNTIF('Table 3a males old'!H50,"x"))=1,1,0)</f>
        <v>0</v>
      </c>
      <c r="T50">
        <f>IF((COUNTIF(I50,"x")+COUNTIF('Table 3a females old'!I50,"x")+COUNTIF('Table 3a males old'!I50,"x"))=1,1,0)</f>
        <v>0</v>
      </c>
      <c r="U50">
        <f>IF((COUNTIF(J50,"x")+COUNTIF('Table 3a females old'!J50,"x")+COUNTIF('Table 3a males old'!J50,"x"))=1,1,0)</f>
        <v>0</v>
      </c>
    </row>
    <row r="51" spans="1:21" x14ac:dyDescent="0.45">
      <c r="B51" t="str">
        <f t="shared" si="0"/>
        <v/>
      </c>
      <c r="C51" s="102"/>
      <c r="D51" s="103" t="str">
        <f>IFERROR(VLOOKUP($B51,#REF!,'Table 3a old'!D$5,FALSE),"")</f>
        <v/>
      </c>
      <c r="E51" s="103" t="str">
        <f>IFERROR(VLOOKUP($B51,#REF!,'Table 3a old'!E$5,FALSE),"")</f>
        <v/>
      </c>
      <c r="F51" s="103" t="str">
        <f>IFERROR(VLOOKUP($B51,#REF!,'Table 3a old'!F$5,FALSE),"")</f>
        <v/>
      </c>
      <c r="G51" s="103" t="str">
        <f>IFERROR(VLOOKUP($B51,#REF!,'Table 3a old'!G$5,FALSE),"")</f>
        <v/>
      </c>
      <c r="H51" s="103" t="str">
        <f>IFERROR(VLOOKUP($B51,#REF!,'Table 3a old'!H$5,FALSE),"")</f>
        <v/>
      </c>
      <c r="I51" s="103" t="str">
        <f>IFERROR(VLOOKUP($B51,#REF!,'Table 3a old'!I$5,FALSE),"")</f>
        <v/>
      </c>
      <c r="J51" s="103" t="str">
        <f>IFERROR(VLOOKUP($B51,#REF!,'Table 3a old'!J$5,FALSE),"")</f>
        <v/>
      </c>
      <c r="K51" s="104" t="str">
        <f>IFERROR(VLOOKUP($B51,#REF!,'Table 3a old'!K$5,FALSE),"")</f>
        <v/>
      </c>
      <c r="L51" s="400">
        <f t="shared" si="1"/>
        <v>0</v>
      </c>
      <c r="M51" s="400">
        <f t="shared" si="2"/>
        <v>0</v>
      </c>
      <c r="O51">
        <f>IF((COUNTIF(D51,"x")+COUNTIF('Table 3a females old'!D51,"x")+COUNTIF('Table 3a males old'!D51,"x"))=1,1,0)</f>
        <v>0</v>
      </c>
      <c r="P51">
        <f>IF((COUNTIF(E51,"x")+COUNTIF('Table 3a females old'!E51,"x")+COUNTIF('Table 3a males old'!E51,"x"))=1,1,0)</f>
        <v>0</v>
      </c>
      <c r="Q51">
        <f>IF((COUNTIF(F51,"x")+COUNTIF('Table 3a females old'!F51,"x")+COUNTIF('Table 3a males old'!F51,"x"))=1,1,0)</f>
        <v>0</v>
      </c>
      <c r="R51">
        <f>IF((COUNTIF(G51,"x")+COUNTIF('Table 3a females old'!G51,"x")+COUNTIF('Table 3a males old'!G51,"x"))=1,1,0)</f>
        <v>0</v>
      </c>
      <c r="S51">
        <f>IF((COUNTIF(H51,"x")+COUNTIF('Table 3a females old'!H51,"x")+COUNTIF('Table 3a males old'!H51,"x"))=1,1,0)</f>
        <v>0</v>
      </c>
      <c r="T51">
        <f>IF((COUNTIF(I51,"x")+COUNTIF('Table 3a females old'!I51,"x")+COUNTIF('Table 3a males old'!I51,"x"))=1,1,0)</f>
        <v>0</v>
      </c>
      <c r="U51">
        <f>IF((COUNTIF(J51,"x")+COUNTIF('Table 3a females old'!J51,"x")+COUNTIF('Table 3a males old'!J51,"x"))=1,1,0)</f>
        <v>0</v>
      </c>
    </row>
    <row r="52" spans="1:21" x14ac:dyDescent="0.45">
      <c r="A52" t="s">
        <v>373</v>
      </c>
      <c r="B52" t="str">
        <f t="shared" si="0"/>
        <v>ALL33_French</v>
      </c>
      <c r="C52" s="102" t="s">
        <v>581</v>
      </c>
      <c r="D52" s="103" t="str">
        <f>IFERROR(VLOOKUP($B52,#REF!,'Table 3a old'!D$5,FALSE),"")</f>
        <v/>
      </c>
      <c r="E52" s="103" t="str">
        <f>IFERROR(VLOOKUP($B52,#REF!,'Table 3a old'!E$5,FALSE),"")</f>
        <v/>
      </c>
      <c r="F52" s="103" t="str">
        <f>IFERROR(VLOOKUP($B52,#REF!,'Table 3a old'!F$5,FALSE),"")</f>
        <v/>
      </c>
      <c r="G52" s="103" t="str">
        <f>IFERROR(VLOOKUP($B52,#REF!,'Table 3a old'!G$5,FALSE),"")</f>
        <v/>
      </c>
      <c r="H52" s="103" t="str">
        <f>IFERROR(VLOOKUP($B52,#REF!,'Table 3a old'!H$5,FALSE),"")</f>
        <v/>
      </c>
      <c r="I52" s="103" t="str">
        <f>IFERROR(VLOOKUP($B52,#REF!,'Table 3a old'!I$5,FALSE),"")</f>
        <v/>
      </c>
      <c r="J52" s="103" t="str">
        <f>IFERROR(VLOOKUP($B52,#REF!,'Table 3a old'!J$5,FALSE),"")</f>
        <v/>
      </c>
      <c r="K52" s="104" t="str">
        <f>IFERROR(VLOOKUP($B52,#REF!,'Table 3a old'!K$5,FALSE),"")</f>
        <v/>
      </c>
      <c r="L52" s="400">
        <f t="shared" si="1"/>
        <v>0</v>
      </c>
      <c r="M52" s="400">
        <f t="shared" si="2"/>
        <v>0</v>
      </c>
      <c r="O52">
        <f>IF((COUNTIF(D52,"x")+COUNTIF('Table 3a females old'!D52,"x")+COUNTIF('Table 3a males old'!D52,"x"))=1,1,0)</f>
        <v>0</v>
      </c>
      <c r="P52">
        <f>IF((COUNTIF(E52,"x")+COUNTIF('Table 3a females old'!E52,"x")+COUNTIF('Table 3a males old'!E52,"x"))=1,1,0)</f>
        <v>0</v>
      </c>
      <c r="Q52">
        <f>IF((COUNTIF(F52,"x")+COUNTIF('Table 3a females old'!F52,"x")+COUNTIF('Table 3a males old'!F52,"x"))=1,1,0)</f>
        <v>0</v>
      </c>
      <c r="R52">
        <f>IF((COUNTIF(G52,"x")+COUNTIF('Table 3a females old'!G52,"x")+COUNTIF('Table 3a males old'!G52,"x"))=1,1,0)</f>
        <v>0</v>
      </c>
      <c r="S52">
        <f>IF((COUNTIF(H52,"x")+COUNTIF('Table 3a females old'!H52,"x")+COUNTIF('Table 3a males old'!H52,"x"))=1,1,0)</f>
        <v>0</v>
      </c>
      <c r="T52">
        <f>IF((COUNTIF(I52,"x")+COUNTIF('Table 3a females old'!I52,"x")+COUNTIF('Table 3a males old'!I52,"x"))=1,1,0)</f>
        <v>0</v>
      </c>
      <c r="U52">
        <f>IF((COUNTIF(J52,"x")+COUNTIF('Table 3a females old'!J52,"x")+COUNTIF('Table 3a males old'!J52,"x"))=1,1,0)</f>
        <v>0</v>
      </c>
    </row>
    <row r="53" spans="1:21" x14ac:dyDescent="0.45">
      <c r="A53" t="s">
        <v>374</v>
      </c>
      <c r="B53" t="str">
        <f t="shared" si="0"/>
        <v>ALL34_German</v>
      </c>
      <c r="C53" s="102" t="s">
        <v>582</v>
      </c>
      <c r="D53" s="103" t="str">
        <f>IFERROR(VLOOKUP($B53,#REF!,'Table 3a old'!D$5,FALSE),"")</f>
        <v/>
      </c>
      <c r="E53" s="103" t="str">
        <f>IFERROR(VLOOKUP($B53,#REF!,'Table 3a old'!E$5,FALSE),"")</f>
        <v/>
      </c>
      <c r="F53" s="103" t="str">
        <f>IFERROR(VLOOKUP($B53,#REF!,'Table 3a old'!F$5,FALSE),"")</f>
        <v/>
      </c>
      <c r="G53" s="103" t="str">
        <f>IFERROR(VLOOKUP($B53,#REF!,'Table 3a old'!G$5,FALSE),"")</f>
        <v/>
      </c>
      <c r="H53" s="103" t="str">
        <f>IFERROR(VLOOKUP($B53,#REF!,'Table 3a old'!H$5,FALSE),"")</f>
        <v/>
      </c>
      <c r="I53" s="103" t="str">
        <f>IFERROR(VLOOKUP($B53,#REF!,'Table 3a old'!I$5,FALSE),"")</f>
        <v/>
      </c>
      <c r="J53" s="103" t="str">
        <f>IFERROR(VLOOKUP($B53,#REF!,'Table 3a old'!J$5,FALSE),"")</f>
        <v/>
      </c>
      <c r="K53" s="104" t="str">
        <f>IFERROR(VLOOKUP($B53,#REF!,'Table 3a old'!K$5,FALSE),"")</f>
        <v/>
      </c>
      <c r="L53" s="400">
        <f t="shared" si="1"/>
        <v>0</v>
      </c>
      <c r="M53" s="400">
        <f t="shared" si="2"/>
        <v>0</v>
      </c>
      <c r="O53">
        <f>IF((COUNTIF(D53,"x")+COUNTIF('Table 3a females old'!D53,"x")+COUNTIF('Table 3a males old'!D53,"x"))=1,1,0)</f>
        <v>0</v>
      </c>
      <c r="P53">
        <f>IF((COUNTIF(E53,"x")+COUNTIF('Table 3a females old'!E53,"x")+COUNTIF('Table 3a males old'!E53,"x"))=1,1,0)</f>
        <v>0</v>
      </c>
      <c r="Q53">
        <f>IF((COUNTIF(F53,"x")+COUNTIF('Table 3a females old'!F53,"x")+COUNTIF('Table 3a males old'!F53,"x"))=1,1,0)</f>
        <v>0</v>
      </c>
      <c r="R53">
        <f>IF((COUNTIF(G53,"x")+COUNTIF('Table 3a females old'!G53,"x")+COUNTIF('Table 3a males old'!G53,"x"))=1,1,0)</f>
        <v>0</v>
      </c>
      <c r="S53">
        <f>IF((COUNTIF(H53,"x")+COUNTIF('Table 3a females old'!H53,"x")+COUNTIF('Table 3a males old'!H53,"x"))=1,1,0)</f>
        <v>0</v>
      </c>
      <c r="T53">
        <f>IF((COUNTIF(I53,"x")+COUNTIF('Table 3a females old'!I53,"x")+COUNTIF('Table 3a males old'!I53,"x"))=1,1,0)</f>
        <v>0</v>
      </c>
      <c r="U53">
        <f>IF((COUNTIF(J53,"x")+COUNTIF('Table 3a females old'!J53,"x")+COUNTIF('Table 3a males old'!J53,"x"))=1,1,0)</f>
        <v>0</v>
      </c>
    </row>
    <row r="54" spans="1:21" x14ac:dyDescent="0.45">
      <c r="A54" t="s">
        <v>375</v>
      </c>
      <c r="B54" t="str">
        <f t="shared" si="0"/>
        <v>ALL35_Spanish</v>
      </c>
      <c r="C54" s="102" t="s">
        <v>583</v>
      </c>
      <c r="D54" s="103" t="str">
        <f>IFERROR(VLOOKUP($B54,#REF!,'Table 3a old'!D$5,FALSE),"")</f>
        <v/>
      </c>
      <c r="E54" s="103" t="str">
        <f>IFERROR(VLOOKUP($B54,#REF!,'Table 3a old'!E$5,FALSE),"")</f>
        <v/>
      </c>
      <c r="F54" s="103" t="str">
        <f>IFERROR(VLOOKUP($B54,#REF!,'Table 3a old'!F$5,FALSE),"")</f>
        <v/>
      </c>
      <c r="G54" s="103" t="str">
        <f>IFERROR(VLOOKUP($B54,#REF!,'Table 3a old'!G$5,FALSE),"")</f>
        <v/>
      </c>
      <c r="H54" s="103" t="str">
        <f>IFERROR(VLOOKUP($B54,#REF!,'Table 3a old'!H$5,FALSE),"")</f>
        <v/>
      </c>
      <c r="I54" s="103" t="str">
        <f>IFERROR(VLOOKUP($B54,#REF!,'Table 3a old'!I$5,FALSE),"")</f>
        <v/>
      </c>
      <c r="J54" s="103" t="str">
        <f>IFERROR(VLOOKUP($B54,#REF!,'Table 3a old'!J$5,FALSE),"")</f>
        <v/>
      </c>
      <c r="K54" s="104" t="str">
        <f>IFERROR(VLOOKUP($B54,#REF!,'Table 3a old'!K$5,FALSE),"")</f>
        <v/>
      </c>
      <c r="L54" s="400">
        <f t="shared" si="1"/>
        <v>0</v>
      </c>
      <c r="M54" s="400">
        <f t="shared" si="2"/>
        <v>0</v>
      </c>
      <c r="O54">
        <f>IF((COUNTIF(D54,"x")+COUNTIF('Table 3a females old'!D54,"x")+COUNTIF('Table 3a males old'!D54,"x"))=1,1,0)</f>
        <v>0</v>
      </c>
      <c r="P54">
        <f>IF((COUNTIF(E54,"x")+COUNTIF('Table 3a females old'!E54,"x")+COUNTIF('Table 3a males old'!E54,"x"))=1,1,0)</f>
        <v>0</v>
      </c>
      <c r="Q54">
        <f>IF((COUNTIF(F54,"x")+COUNTIF('Table 3a females old'!F54,"x")+COUNTIF('Table 3a males old'!F54,"x"))=1,1,0)</f>
        <v>0</v>
      </c>
      <c r="R54">
        <f>IF((COUNTIF(G54,"x")+COUNTIF('Table 3a females old'!G54,"x")+COUNTIF('Table 3a males old'!G54,"x"))=1,1,0)</f>
        <v>0</v>
      </c>
      <c r="S54">
        <f>IF((COUNTIF(H54,"x")+COUNTIF('Table 3a females old'!H54,"x")+COUNTIF('Table 3a males old'!H54,"x"))=1,1,0)</f>
        <v>0</v>
      </c>
      <c r="T54">
        <f>IF((COUNTIF(I54,"x")+COUNTIF('Table 3a females old'!I54,"x")+COUNTIF('Table 3a males old'!I54,"x"))=1,1,0)</f>
        <v>0</v>
      </c>
      <c r="U54">
        <f>IF((COUNTIF(J54,"x")+COUNTIF('Table 3a females old'!J54,"x")+COUNTIF('Table 3a males old'!J54,"x"))=1,1,0)</f>
        <v>0</v>
      </c>
    </row>
    <row r="55" spans="1:21" x14ac:dyDescent="0.45">
      <c r="A55" t="s">
        <v>376</v>
      </c>
      <c r="B55" t="str">
        <f t="shared" si="0"/>
        <v>ALL36_0_Other_Modern_Languages</v>
      </c>
      <c r="C55" s="102" t="s">
        <v>96</v>
      </c>
      <c r="D55" s="103" t="str">
        <f>IFERROR(VLOOKUP($B55,#REF!,'Table 3a old'!D$5,FALSE),"")</f>
        <v/>
      </c>
      <c r="E55" s="103" t="str">
        <f>IFERROR(VLOOKUP($B55,#REF!,'Table 3a old'!E$5,FALSE),"")</f>
        <v/>
      </c>
      <c r="F55" s="103" t="str">
        <f>IFERROR(VLOOKUP($B55,#REF!,'Table 3a old'!F$5,FALSE),"")</f>
        <v/>
      </c>
      <c r="G55" s="103" t="str">
        <f>IFERROR(VLOOKUP($B55,#REF!,'Table 3a old'!G$5,FALSE),"")</f>
        <v/>
      </c>
      <c r="H55" s="103" t="str">
        <f>IFERROR(VLOOKUP($B55,#REF!,'Table 3a old'!H$5,FALSE),"")</f>
        <v/>
      </c>
      <c r="I55" s="103" t="str">
        <f>IFERROR(VLOOKUP($B55,#REF!,'Table 3a old'!I$5,FALSE),"")</f>
        <v/>
      </c>
      <c r="J55" s="103" t="str">
        <f>IFERROR(VLOOKUP($B55,#REF!,'Table 3a old'!J$5,FALSE),"")</f>
        <v/>
      </c>
      <c r="K55" s="104" t="str">
        <f>IFERROR(VLOOKUP($B55,#REF!,'Table 3a old'!K$5,FALSE),"")</f>
        <v/>
      </c>
      <c r="L55" s="400">
        <f t="shared" si="1"/>
        <v>0</v>
      </c>
      <c r="M55" s="400">
        <f t="shared" si="2"/>
        <v>0</v>
      </c>
      <c r="O55">
        <f>IF((COUNTIF(D55,"x")+COUNTIF('Table 3a females old'!D55,"x")+COUNTIF('Table 3a males old'!D55,"x"))=1,1,0)</f>
        <v>0</v>
      </c>
      <c r="P55">
        <f>IF((COUNTIF(E55,"x")+COUNTIF('Table 3a females old'!E55,"x")+COUNTIF('Table 3a males old'!E55,"x"))=1,1,0)</f>
        <v>0</v>
      </c>
      <c r="Q55">
        <f>IF((COUNTIF(F55,"x")+COUNTIF('Table 3a females old'!F55,"x")+COUNTIF('Table 3a males old'!F55,"x"))=1,1,0)</f>
        <v>0</v>
      </c>
      <c r="R55">
        <f>IF((COUNTIF(G55,"x")+COUNTIF('Table 3a females old'!G55,"x")+COUNTIF('Table 3a males old'!G55,"x"))=1,1,0)</f>
        <v>0</v>
      </c>
      <c r="S55">
        <f>IF((COUNTIF(H55,"x")+COUNTIF('Table 3a females old'!H55,"x")+COUNTIF('Table 3a males old'!H55,"x"))=1,1,0)</f>
        <v>0</v>
      </c>
      <c r="T55">
        <f>IF((COUNTIF(I55,"x")+COUNTIF('Table 3a females old'!I55,"x")+COUNTIF('Table 3a males old'!I55,"x"))=1,1,0)</f>
        <v>0</v>
      </c>
      <c r="U55">
        <f>IF((COUNTIF(J55,"x")+COUNTIF('Table 3a females old'!J55,"x")+COUNTIF('Table 3a males old'!J55,"x"))=1,1,0)</f>
        <v>0</v>
      </c>
    </row>
    <row r="56" spans="1:21" x14ac:dyDescent="0.45">
      <c r="B56" t="str">
        <f t="shared" si="0"/>
        <v/>
      </c>
      <c r="C56" s="105" t="s">
        <v>8</v>
      </c>
      <c r="D56" s="103" t="str">
        <f>IFERROR(VLOOKUP($B56,#REF!,'Table 3a old'!D$5,FALSE),"")</f>
        <v/>
      </c>
      <c r="E56" s="103" t="str">
        <f>IFERROR(VLOOKUP($B56,#REF!,'Table 3a old'!E$5,FALSE),"")</f>
        <v/>
      </c>
      <c r="F56" s="103" t="str">
        <f>IFERROR(VLOOKUP($B56,#REF!,'Table 3a old'!F$5,FALSE),"")</f>
        <v/>
      </c>
      <c r="G56" s="103" t="str">
        <f>IFERROR(VLOOKUP($B56,#REF!,'Table 3a old'!G$5,FALSE),"")</f>
        <v/>
      </c>
      <c r="H56" s="103" t="str">
        <f>IFERROR(VLOOKUP($B56,#REF!,'Table 3a old'!H$5,FALSE),"")</f>
        <v/>
      </c>
      <c r="I56" s="103" t="str">
        <f>IFERROR(VLOOKUP($B56,#REF!,'Table 3a old'!I$5,FALSE),"")</f>
        <v/>
      </c>
      <c r="J56" s="103" t="str">
        <f>IFERROR(VLOOKUP($B56,#REF!,'Table 3a old'!J$5,FALSE),"")</f>
        <v/>
      </c>
      <c r="K56" s="104" t="str">
        <f>IFERROR(VLOOKUP($B56,#REF!,'Table 3a old'!K$5,FALSE),"")</f>
        <v/>
      </c>
      <c r="L56" s="400">
        <f t="shared" si="1"/>
        <v>0</v>
      </c>
      <c r="M56" s="400">
        <f t="shared" si="2"/>
        <v>0</v>
      </c>
      <c r="O56">
        <f>IF((COUNTIF(D56,"x")+COUNTIF('Table 3a females old'!D56,"x")+COUNTIF('Table 3a males old'!D56,"x"))=1,1,0)</f>
        <v>0</v>
      </c>
      <c r="P56">
        <f>IF((COUNTIF(E56,"x")+COUNTIF('Table 3a females old'!E56,"x")+COUNTIF('Table 3a males old'!E56,"x"))=1,1,0)</f>
        <v>0</v>
      </c>
      <c r="Q56">
        <f>IF((COUNTIF(F56,"x")+COUNTIF('Table 3a females old'!F56,"x")+COUNTIF('Table 3a males old'!F56,"x"))=1,1,0)</f>
        <v>0</v>
      </c>
      <c r="R56">
        <f>IF((COUNTIF(G56,"x")+COUNTIF('Table 3a females old'!G56,"x")+COUNTIF('Table 3a males old'!G56,"x"))=1,1,0)</f>
        <v>0</v>
      </c>
      <c r="S56">
        <f>IF((COUNTIF(H56,"x")+COUNTIF('Table 3a females old'!H56,"x")+COUNTIF('Table 3a males old'!H56,"x"))=1,1,0)</f>
        <v>0</v>
      </c>
      <c r="T56">
        <f>IF((COUNTIF(I56,"x")+COUNTIF('Table 3a females old'!I56,"x")+COUNTIF('Table 3a males old'!I56,"x"))=1,1,0)</f>
        <v>0</v>
      </c>
      <c r="U56">
        <f>IF((COUNTIF(J56,"x")+COUNTIF('Table 3a females old'!J56,"x")+COUNTIF('Table 3a males old'!J56,"x"))=1,1,0)</f>
        <v>0</v>
      </c>
    </row>
    <row r="57" spans="1:21" x14ac:dyDescent="0.45">
      <c r="A57" t="s">
        <v>377</v>
      </c>
      <c r="B57" t="str">
        <f t="shared" si="0"/>
        <v>ALL36_1_Chinese</v>
      </c>
      <c r="C57" s="105" t="s">
        <v>97</v>
      </c>
      <c r="D57" s="103" t="str">
        <f>IFERROR(VLOOKUP($B57,#REF!,'Table 3a old'!D$5,FALSE),"")</f>
        <v/>
      </c>
      <c r="E57" s="103" t="str">
        <f>IFERROR(VLOOKUP($B57,#REF!,'Table 3a old'!E$5,FALSE),"")</f>
        <v/>
      </c>
      <c r="F57" s="103" t="str">
        <f>IFERROR(VLOOKUP($B57,#REF!,'Table 3a old'!F$5,FALSE),"")</f>
        <v/>
      </c>
      <c r="G57" s="103" t="str">
        <f>IFERROR(VLOOKUP($B57,#REF!,'Table 3a old'!G$5,FALSE),"")</f>
        <v/>
      </c>
      <c r="H57" s="103" t="str">
        <f>IFERROR(VLOOKUP($B57,#REF!,'Table 3a old'!H$5,FALSE),"")</f>
        <v/>
      </c>
      <c r="I57" s="103" t="str">
        <f>IFERROR(VLOOKUP($B57,#REF!,'Table 3a old'!I$5,FALSE),"")</f>
        <v/>
      </c>
      <c r="J57" s="103" t="str">
        <f>IFERROR(VLOOKUP($B57,#REF!,'Table 3a old'!J$5,FALSE),"")</f>
        <v/>
      </c>
      <c r="K57" s="104" t="str">
        <f>IFERROR(VLOOKUP($B57,#REF!,'Table 3a old'!K$5,FALSE),"")</f>
        <v/>
      </c>
      <c r="L57" s="400">
        <f t="shared" si="1"/>
        <v>0</v>
      </c>
      <c r="M57" s="400">
        <f t="shared" si="2"/>
        <v>0</v>
      </c>
      <c r="O57">
        <f>IF((COUNTIF(D57,"x")+COUNTIF('Table 3a females old'!D57,"x")+COUNTIF('Table 3a males old'!D57,"x"))=1,1,0)</f>
        <v>0</v>
      </c>
      <c r="P57">
        <f>IF((COUNTIF(E57,"x")+COUNTIF('Table 3a females old'!E57,"x")+COUNTIF('Table 3a males old'!E57,"x"))=1,1,0)</f>
        <v>0</v>
      </c>
      <c r="Q57">
        <f>IF((COUNTIF(F57,"x")+COUNTIF('Table 3a females old'!F57,"x")+COUNTIF('Table 3a males old'!F57,"x"))=1,1,0)</f>
        <v>0</v>
      </c>
      <c r="R57">
        <f>IF((COUNTIF(G57,"x")+COUNTIF('Table 3a females old'!G57,"x")+COUNTIF('Table 3a males old'!G57,"x"))=1,1,0)</f>
        <v>0</v>
      </c>
      <c r="S57">
        <f>IF((COUNTIF(H57,"x")+COUNTIF('Table 3a females old'!H57,"x")+COUNTIF('Table 3a males old'!H57,"x"))=1,1,0)</f>
        <v>0</v>
      </c>
      <c r="T57">
        <f>IF((COUNTIF(I57,"x")+COUNTIF('Table 3a females old'!I57,"x")+COUNTIF('Table 3a males old'!I57,"x"))=1,1,0)</f>
        <v>0</v>
      </c>
      <c r="U57">
        <f>IF((COUNTIF(J57,"x")+COUNTIF('Table 3a females old'!J57,"x")+COUNTIF('Table 3a males old'!J57,"x"))=1,1,0)</f>
        <v>0</v>
      </c>
    </row>
    <row r="58" spans="1:21" x14ac:dyDescent="0.45">
      <c r="A58" t="s">
        <v>378</v>
      </c>
      <c r="B58" t="str">
        <f t="shared" si="0"/>
        <v>ALL36_2_Italian</v>
      </c>
      <c r="C58" s="105" t="s">
        <v>98</v>
      </c>
      <c r="D58" s="103" t="str">
        <f>IFERROR(VLOOKUP($B58,#REF!,'Table 3a old'!D$5,FALSE),"")</f>
        <v/>
      </c>
      <c r="E58" s="103" t="str">
        <f>IFERROR(VLOOKUP($B58,#REF!,'Table 3a old'!E$5,FALSE),"")</f>
        <v/>
      </c>
      <c r="F58" s="103" t="str">
        <f>IFERROR(VLOOKUP($B58,#REF!,'Table 3a old'!F$5,FALSE),"")</f>
        <v/>
      </c>
      <c r="G58" s="103" t="str">
        <f>IFERROR(VLOOKUP($B58,#REF!,'Table 3a old'!G$5,FALSE),"")</f>
        <v/>
      </c>
      <c r="H58" s="103" t="str">
        <f>IFERROR(VLOOKUP($B58,#REF!,'Table 3a old'!H$5,FALSE),"")</f>
        <v/>
      </c>
      <c r="I58" s="103" t="str">
        <f>IFERROR(VLOOKUP($B58,#REF!,'Table 3a old'!I$5,FALSE),"")</f>
        <v/>
      </c>
      <c r="J58" s="103" t="str">
        <f>IFERROR(VLOOKUP($B58,#REF!,'Table 3a old'!J$5,FALSE),"")</f>
        <v/>
      </c>
      <c r="K58" s="104" t="str">
        <f>IFERROR(VLOOKUP($B58,#REF!,'Table 3a old'!K$5,FALSE),"")</f>
        <v/>
      </c>
      <c r="L58" s="400">
        <f t="shared" si="1"/>
        <v>0</v>
      </c>
      <c r="M58" s="400">
        <f t="shared" si="2"/>
        <v>0</v>
      </c>
      <c r="O58">
        <f>IF((COUNTIF(D58,"x")+COUNTIF('Table 3a females old'!D58,"x")+COUNTIF('Table 3a males old'!D58,"x"))=1,1,0)</f>
        <v>0</v>
      </c>
      <c r="P58">
        <f>IF((COUNTIF(E58,"x")+COUNTIF('Table 3a females old'!E58,"x")+COUNTIF('Table 3a males old'!E58,"x"))=1,1,0)</f>
        <v>0</v>
      </c>
      <c r="Q58">
        <f>IF((COUNTIF(F58,"x")+COUNTIF('Table 3a females old'!F58,"x")+COUNTIF('Table 3a males old'!F58,"x"))=1,1,0)</f>
        <v>0</v>
      </c>
      <c r="R58">
        <f>IF((COUNTIF(G58,"x")+COUNTIF('Table 3a females old'!G58,"x")+COUNTIF('Table 3a males old'!G58,"x"))=1,1,0)</f>
        <v>0</v>
      </c>
      <c r="S58">
        <f>IF((COUNTIF(H58,"x")+COUNTIF('Table 3a females old'!H58,"x")+COUNTIF('Table 3a males old'!H58,"x"))=1,1,0)</f>
        <v>0</v>
      </c>
      <c r="T58">
        <f>IF((COUNTIF(I58,"x")+COUNTIF('Table 3a females old'!I58,"x")+COUNTIF('Table 3a males old'!I58,"x"))=1,1,0)</f>
        <v>0</v>
      </c>
      <c r="U58">
        <f>IF((COUNTIF(J58,"x")+COUNTIF('Table 3a females old'!J58,"x")+COUNTIF('Table 3a males old'!J58,"x"))=1,1,0)</f>
        <v>0</v>
      </c>
    </row>
    <row r="59" spans="1:21" x14ac:dyDescent="0.45">
      <c r="A59" t="s">
        <v>379</v>
      </c>
      <c r="B59" t="str">
        <f t="shared" si="0"/>
        <v>ALL36_3_Polish</v>
      </c>
      <c r="C59" s="105" t="s">
        <v>99</v>
      </c>
      <c r="D59" s="103" t="str">
        <f>IFERROR(VLOOKUP($B59,#REF!,'Table 3a old'!D$5,FALSE),"")</f>
        <v/>
      </c>
      <c r="E59" s="103" t="str">
        <f>IFERROR(VLOOKUP($B59,#REF!,'Table 3a old'!E$5,FALSE),"")</f>
        <v/>
      </c>
      <c r="F59" s="103" t="str">
        <f>IFERROR(VLOOKUP($B59,#REF!,'Table 3a old'!F$5,FALSE),"")</f>
        <v/>
      </c>
      <c r="G59" s="103" t="str">
        <f>IFERROR(VLOOKUP($B59,#REF!,'Table 3a old'!G$5,FALSE),"")</f>
        <v/>
      </c>
      <c r="H59" s="103" t="str">
        <f>IFERROR(VLOOKUP($B59,#REF!,'Table 3a old'!H$5,FALSE),"")</f>
        <v/>
      </c>
      <c r="I59" s="103" t="str">
        <f>IFERROR(VLOOKUP($B59,#REF!,'Table 3a old'!I$5,FALSE),"")</f>
        <v/>
      </c>
      <c r="J59" s="103" t="str">
        <f>IFERROR(VLOOKUP($B59,#REF!,'Table 3a old'!J$5,FALSE),"")</f>
        <v/>
      </c>
      <c r="K59" s="104" t="str">
        <f>IFERROR(VLOOKUP($B59,#REF!,'Table 3a old'!K$5,FALSE),"")</f>
        <v/>
      </c>
      <c r="L59" s="400">
        <f t="shared" si="1"/>
        <v>0</v>
      </c>
      <c r="M59" s="400">
        <f t="shared" si="2"/>
        <v>0</v>
      </c>
      <c r="O59">
        <f>IF((COUNTIF(D59,"x")+COUNTIF('Table 3a females old'!D59,"x")+COUNTIF('Table 3a males old'!D59,"x"))=1,1,0)</f>
        <v>0</v>
      </c>
      <c r="P59">
        <f>IF((COUNTIF(E59,"x")+COUNTIF('Table 3a females old'!E59,"x")+COUNTIF('Table 3a males old'!E59,"x"))=1,1,0)</f>
        <v>0</v>
      </c>
      <c r="Q59">
        <f>IF((COUNTIF(F59,"x")+COUNTIF('Table 3a females old'!F59,"x")+COUNTIF('Table 3a males old'!F59,"x"))=1,1,0)</f>
        <v>0</v>
      </c>
      <c r="R59">
        <f>IF((COUNTIF(G59,"x")+COUNTIF('Table 3a females old'!G59,"x")+COUNTIF('Table 3a males old'!G59,"x"))=1,1,0)</f>
        <v>0</v>
      </c>
      <c r="S59">
        <f>IF((COUNTIF(H59,"x")+COUNTIF('Table 3a females old'!H59,"x")+COUNTIF('Table 3a males old'!H59,"x"))=1,1,0)</f>
        <v>0</v>
      </c>
      <c r="T59">
        <f>IF((COUNTIF(I59,"x")+COUNTIF('Table 3a females old'!I59,"x")+COUNTIF('Table 3a males old'!I59,"x"))=1,1,0)</f>
        <v>0</v>
      </c>
      <c r="U59">
        <f>IF((COUNTIF(J59,"x")+COUNTIF('Table 3a females old'!J59,"x")+COUNTIF('Table 3a males old'!J59,"x"))=1,1,0)</f>
        <v>0</v>
      </c>
    </row>
    <row r="60" spans="1:21" x14ac:dyDescent="0.45">
      <c r="A60" t="s">
        <v>380</v>
      </c>
      <c r="B60" t="str">
        <f t="shared" si="0"/>
        <v>ALL36_4_Russian</v>
      </c>
      <c r="C60" s="105" t="s">
        <v>100</v>
      </c>
      <c r="D60" s="103" t="str">
        <f>IFERROR(VLOOKUP($B60,#REF!,'Table 3a old'!D$5,FALSE),"")</f>
        <v/>
      </c>
      <c r="E60" s="103" t="str">
        <f>IFERROR(VLOOKUP($B60,#REF!,'Table 3a old'!E$5,FALSE),"")</f>
        <v/>
      </c>
      <c r="F60" s="103" t="str">
        <f>IFERROR(VLOOKUP($B60,#REF!,'Table 3a old'!F$5,FALSE),"")</f>
        <v/>
      </c>
      <c r="G60" s="103" t="str">
        <f>IFERROR(VLOOKUP($B60,#REF!,'Table 3a old'!G$5,FALSE),"")</f>
        <v/>
      </c>
      <c r="H60" s="103" t="str">
        <f>IFERROR(VLOOKUP($B60,#REF!,'Table 3a old'!H$5,FALSE),"")</f>
        <v/>
      </c>
      <c r="I60" s="103" t="str">
        <f>IFERROR(VLOOKUP($B60,#REF!,'Table 3a old'!I$5,FALSE),"")</f>
        <v/>
      </c>
      <c r="J60" s="103" t="str">
        <f>IFERROR(VLOOKUP($B60,#REF!,'Table 3a old'!J$5,FALSE),"")</f>
        <v/>
      </c>
      <c r="K60" s="104" t="str">
        <f>IFERROR(VLOOKUP($B60,#REF!,'Table 3a old'!K$5,FALSE),"")</f>
        <v/>
      </c>
      <c r="L60" s="400">
        <f t="shared" si="1"/>
        <v>0</v>
      </c>
      <c r="M60" s="400">
        <f t="shared" si="2"/>
        <v>0</v>
      </c>
      <c r="O60">
        <f>IF((COUNTIF(D60,"x")+COUNTIF('Table 3a females old'!D60,"x")+COUNTIF('Table 3a males old'!D60,"x"))=1,1,0)</f>
        <v>0</v>
      </c>
      <c r="P60">
        <f>IF((COUNTIF(E60,"x")+COUNTIF('Table 3a females old'!E60,"x")+COUNTIF('Table 3a males old'!E60,"x"))=1,1,0)</f>
        <v>0</v>
      </c>
      <c r="Q60">
        <f>IF((COUNTIF(F60,"x")+COUNTIF('Table 3a females old'!F60,"x")+COUNTIF('Table 3a males old'!F60,"x"))=1,1,0)</f>
        <v>0</v>
      </c>
      <c r="R60">
        <f>IF((COUNTIF(G60,"x")+COUNTIF('Table 3a females old'!G60,"x")+COUNTIF('Table 3a males old'!G60,"x"))=1,1,0)</f>
        <v>0</v>
      </c>
      <c r="S60">
        <f>IF((COUNTIF(H60,"x")+COUNTIF('Table 3a females old'!H60,"x")+COUNTIF('Table 3a males old'!H60,"x"))=1,1,0)</f>
        <v>0</v>
      </c>
      <c r="T60">
        <f>IF((COUNTIF(I60,"x")+COUNTIF('Table 3a females old'!I60,"x")+COUNTIF('Table 3a males old'!I60,"x"))=1,1,0)</f>
        <v>0</v>
      </c>
      <c r="U60">
        <f>IF((COUNTIF(J60,"x")+COUNTIF('Table 3a females old'!J60,"x")+COUNTIF('Table 3a males old'!J60,"x"))=1,1,0)</f>
        <v>0</v>
      </c>
    </row>
    <row r="61" spans="1:21" x14ac:dyDescent="0.45">
      <c r="A61" t="s">
        <v>381</v>
      </c>
      <c r="B61" t="str">
        <f t="shared" si="0"/>
        <v>ALL36_5_Other_Modern_Languages</v>
      </c>
      <c r="C61" s="112" t="s">
        <v>101</v>
      </c>
      <c r="D61" s="103" t="str">
        <f>IFERROR(VLOOKUP($B61,#REF!,'Table 3a old'!D$5,FALSE),"")</f>
        <v/>
      </c>
      <c r="E61" s="103" t="str">
        <f>IFERROR(VLOOKUP($B61,#REF!,'Table 3a old'!E$5,FALSE),"")</f>
        <v/>
      </c>
      <c r="F61" s="103" t="str">
        <f>IFERROR(VLOOKUP($B61,#REF!,'Table 3a old'!F$5,FALSE),"")</f>
        <v/>
      </c>
      <c r="G61" s="103" t="str">
        <f>IFERROR(VLOOKUP($B61,#REF!,'Table 3a old'!G$5,FALSE),"")</f>
        <v/>
      </c>
      <c r="H61" s="103" t="str">
        <f>IFERROR(VLOOKUP($B61,#REF!,'Table 3a old'!H$5,FALSE),"")</f>
        <v/>
      </c>
      <c r="I61" s="103" t="str">
        <f>IFERROR(VLOOKUP($B61,#REF!,'Table 3a old'!I$5,FALSE),"")</f>
        <v/>
      </c>
      <c r="J61" s="103" t="str">
        <f>IFERROR(VLOOKUP($B61,#REF!,'Table 3a old'!J$5,FALSE),"")</f>
        <v/>
      </c>
      <c r="K61" s="104" t="str">
        <f>IFERROR(VLOOKUP($B61,#REF!,'Table 3a old'!K$5,FALSE),"")</f>
        <v/>
      </c>
      <c r="L61" s="400">
        <f t="shared" si="1"/>
        <v>0</v>
      </c>
      <c r="M61" s="400">
        <f t="shared" si="2"/>
        <v>0</v>
      </c>
      <c r="O61">
        <f>IF((COUNTIF(D61,"x")+COUNTIF('Table 3a females old'!D61,"x")+COUNTIF('Table 3a males old'!D61,"x"))=1,1,0)</f>
        <v>0</v>
      </c>
      <c r="P61">
        <f>IF((COUNTIF(E61,"x")+COUNTIF('Table 3a females old'!E61,"x")+COUNTIF('Table 3a males old'!E61,"x"))=1,1,0)</f>
        <v>0</v>
      </c>
      <c r="Q61">
        <f>IF((COUNTIF(F61,"x")+COUNTIF('Table 3a females old'!F61,"x")+COUNTIF('Table 3a males old'!F61,"x"))=1,1,0)</f>
        <v>0</v>
      </c>
      <c r="R61">
        <f>IF((COUNTIF(G61,"x")+COUNTIF('Table 3a females old'!G61,"x")+COUNTIF('Table 3a males old'!G61,"x"))=1,1,0)</f>
        <v>0</v>
      </c>
      <c r="S61">
        <f>IF((COUNTIF(H61,"x")+COUNTIF('Table 3a females old'!H61,"x")+COUNTIF('Table 3a males old'!H61,"x"))=1,1,0)</f>
        <v>0</v>
      </c>
      <c r="T61">
        <f>IF((COUNTIF(I61,"x")+COUNTIF('Table 3a females old'!I61,"x")+COUNTIF('Table 3a males old'!I61,"x"))=1,1,0)</f>
        <v>0</v>
      </c>
      <c r="U61">
        <f>IF((COUNTIF(J61,"x")+COUNTIF('Table 3a females old'!J61,"x")+COUNTIF('Table 3a males old'!J61,"x"))=1,1,0)</f>
        <v>0</v>
      </c>
    </row>
    <row r="62" spans="1:21" x14ac:dyDescent="0.45">
      <c r="B62" t="str">
        <f t="shared" si="0"/>
        <v/>
      </c>
      <c r="C62" s="105"/>
      <c r="D62" s="103" t="str">
        <f>IFERROR(VLOOKUP($B62,#REF!,'Table 3a old'!D$5,FALSE),"")</f>
        <v/>
      </c>
      <c r="E62" s="103" t="str">
        <f>IFERROR(VLOOKUP($B62,#REF!,'Table 3a old'!E$5,FALSE),"")</f>
        <v/>
      </c>
      <c r="F62" s="103" t="str">
        <f>IFERROR(VLOOKUP($B62,#REF!,'Table 3a old'!F$5,FALSE),"")</f>
        <v/>
      </c>
      <c r="G62" s="103" t="str">
        <f>IFERROR(VLOOKUP($B62,#REF!,'Table 3a old'!G$5,FALSE),"")</f>
        <v/>
      </c>
      <c r="H62" s="103" t="str">
        <f>IFERROR(VLOOKUP($B62,#REF!,'Table 3a old'!H$5,FALSE),"")</f>
        <v/>
      </c>
      <c r="I62" s="103" t="str">
        <f>IFERROR(VLOOKUP($B62,#REF!,'Table 3a old'!I$5,FALSE),"")</f>
        <v/>
      </c>
      <c r="J62" s="103" t="str">
        <f>IFERROR(VLOOKUP($B62,#REF!,'Table 3a old'!J$5,FALSE),"")</f>
        <v/>
      </c>
      <c r="K62" s="104" t="str">
        <f>IFERROR(VLOOKUP($B62,#REF!,'Table 3a old'!K$5,FALSE),"")</f>
        <v/>
      </c>
      <c r="L62" s="400">
        <f t="shared" si="1"/>
        <v>0</v>
      </c>
      <c r="M62" s="400">
        <f t="shared" si="2"/>
        <v>0</v>
      </c>
      <c r="O62">
        <f>IF((COUNTIF(D62,"x")+COUNTIF('Table 3a females old'!D62,"x")+COUNTIF('Table 3a males old'!D62,"x"))=1,1,0)</f>
        <v>0</v>
      </c>
      <c r="P62">
        <f>IF((COUNTIF(E62,"x")+COUNTIF('Table 3a females old'!E62,"x")+COUNTIF('Table 3a males old'!E62,"x"))=1,1,0)</f>
        <v>0</v>
      </c>
      <c r="Q62">
        <f>IF((COUNTIF(F62,"x")+COUNTIF('Table 3a females old'!F62,"x")+COUNTIF('Table 3a males old'!F62,"x"))=1,1,0)</f>
        <v>0</v>
      </c>
      <c r="R62">
        <f>IF((COUNTIF(G62,"x")+COUNTIF('Table 3a females old'!G62,"x")+COUNTIF('Table 3a males old'!G62,"x"))=1,1,0)</f>
        <v>0</v>
      </c>
      <c r="S62">
        <f>IF((COUNTIF(H62,"x")+COUNTIF('Table 3a females old'!H62,"x")+COUNTIF('Table 3a males old'!H62,"x"))=1,1,0)</f>
        <v>0</v>
      </c>
      <c r="T62">
        <f>IF((COUNTIF(I62,"x")+COUNTIF('Table 3a females old'!I62,"x")+COUNTIF('Table 3a males old'!I62,"x"))=1,1,0)</f>
        <v>0</v>
      </c>
      <c r="U62">
        <f>IF((COUNTIF(J62,"x")+COUNTIF('Table 3a females old'!J62,"x")+COUNTIF('Table 3a males old'!J62,"x"))=1,1,0)</f>
        <v>0</v>
      </c>
    </row>
    <row r="63" spans="1:21" x14ac:dyDescent="0.45">
      <c r="A63" t="s">
        <v>382</v>
      </c>
      <c r="B63" t="str">
        <f t="shared" si="0"/>
        <v>ALL41_0_Classical_Studies</v>
      </c>
      <c r="C63" s="102" t="s">
        <v>102</v>
      </c>
      <c r="D63" s="103" t="str">
        <f>IFERROR(VLOOKUP($B63,#REF!,'Table 3a old'!D$5,FALSE),"")</f>
        <v/>
      </c>
      <c r="E63" s="103" t="str">
        <f>IFERROR(VLOOKUP($B63,#REF!,'Table 3a old'!E$5,FALSE),"")</f>
        <v/>
      </c>
      <c r="F63" s="103" t="str">
        <f>IFERROR(VLOOKUP($B63,#REF!,'Table 3a old'!F$5,FALSE),"")</f>
        <v/>
      </c>
      <c r="G63" s="103" t="str">
        <f>IFERROR(VLOOKUP($B63,#REF!,'Table 3a old'!G$5,FALSE),"")</f>
        <v/>
      </c>
      <c r="H63" s="103" t="str">
        <f>IFERROR(VLOOKUP($B63,#REF!,'Table 3a old'!H$5,FALSE),"")</f>
        <v/>
      </c>
      <c r="I63" s="103" t="str">
        <f>IFERROR(VLOOKUP($B63,#REF!,'Table 3a old'!I$5,FALSE),"")</f>
        <v/>
      </c>
      <c r="J63" s="103" t="str">
        <f>IFERROR(VLOOKUP($B63,#REF!,'Table 3a old'!J$5,FALSE),"")</f>
        <v/>
      </c>
      <c r="K63" s="104" t="str">
        <f>IFERROR(VLOOKUP($B63,#REF!,'Table 3a old'!K$5,FALSE),"")</f>
        <v/>
      </c>
      <c r="L63" s="400">
        <f t="shared" si="1"/>
        <v>0</v>
      </c>
      <c r="M63" s="400">
        <f t="shared" si="2"/>
        <v>0</v>
      </c>
      <c r="O63">
        <f>IF((COUNTIF(D63,"x")+COUNTIF('Table 3a females old'!D63,"x")+COUNTIF('Table 3a males old'!D63,"x"))=1,1,0)</f>
        <v>0</v>
      </c>
      <c r="P63">
        <f>IF((COUNTIF(E63,"x")+COUNTIF('Table 3a females old'!E63,"x")+COUNTIF('Table 3a males old'!E63,"x"))=1,1,0)</f>
        <v>0</v>
      </c>
      <c r="Q63">
        <f>IF((COUNTIF(F63,"x")+COUNTIF('Table 3a females old'!F63,"x")+COUNTIF('Table 3a males old'!F63,"x"))=1,1,0)</f>
        <v>0</v>
      </c>
      <c r="R63">
        <f>IF((COUNTIF(G63,"x")+COUNTIF('Table 3a females old'!G63,"x")+COUNTIF('Table 3a males old'!G63,"x"))=1,1,0)</f>
        <v>0</v>
      </c>
      <c r="S63">
        <f>IF((COUNTIF(H63,"x")+COUNTIF('Table 3a females old'!H63,"x")+COUNTIF('Table 3a males old'!H63,"x"))=1,1,0)</f>
        <v>0</v>
      </c>
      <c r="T63">
        <f>IF((COUNTIF(I63,"x")+COUNTIF('Table 3a females old'!I63,"x")+COUNTIF('Table 3a males old'!I63,"x"))=1,1,0)</f>
        <v>0</v>
      </c>
      <c r="U63">
        <f>IF((COUNTIF(J63,"x")+COUNTIF('Table 3a females old'!J63,"x")+COUNTIF('Table 3a males old'!J63,"x"))=1,1,0)</f>
        <v>0</v>
      </c>
    </row>
    <row r="64" spans="1:21" x14ac:dyDescent="0.45">
      <c r="B64" t="str">
        <f t="shared" si="0"/>
        <v/>
      </c>
      <c r="C64" s="105" t="s">
        <v>8</v>
      </c>
      <c r="D64" s="103" t="str">
        <f>IFERROR(VLOOKUP($B64,#REF!,'Table 3a old'!D$5,FALSE),"")</f>
        <v/>
      </c>
      <c r="E64" s="103" t="str">
        <f>IFERROR(VLOOKUP($B64,#REF!,'Table 3a old'!E$5,FALSE),"")</f>
        <v/>
      </c>
      <c r="F64" s="103" t="str">
        <f>IFERROR(VLOOKUP($B64,#REF!,'Table 3a old'!F$5,FALSE),"")</f>
        <v/>
      </c>
      <c r="G64" s="103" t="str">
        <f>IFERROR(VLOOKUP($B64,#REF!,'Table 3a old'!G$5,FALSE),"")</f>
        <v/>
      </c>
      <c r="H64" s="103" t="str">
        <f>IFERROR(VLOOKUP($B64,#REF!,'Table 3a old'!H$5,FALSE),"")</f>
        <v/>
      </c>
      <c r="I64" s="103" t="str">
        <f>IFERROR(VLOOKUP($B64,#REF!,'Table 3a old'!I$5,FALSE),"")</f>
        <v/>
      </c>
      <c r="J64" s="103" t="str">
        <f>IFERROR(VLOOKUP($B64,#REF!,'Table 3a old'!J$5,FALSE),"")</f>
        <v/>
      </c>
      <c r="K64" s="104" t="str">
        <f>IFERROR(VLOOKUP($B64,#REF!,'Table 3a old'!K$5,FALSE),"")</f>
        <v/>
      </c>
      <c r="L64" s="400">
        <f t="shared" si="1"/>
        <v>0</v>
      </c>
      <c r="M64" s="400">
        <f t="shared" si="2"/>
        <v>0</v>
      </c>
      <c r="O64">
        <f>IF((COUNTIF(D64,"x")+COUNTIF('Table 3a females old'!D64,"x")+COUNTIF('Table 3a males old'!D64,"x"))=1,1,0)</f>
        <v>0</v>
      </c>
      <c r="P64">
        <f>IF((COUNTIF(E64,"x")+COUNTIF('Table 3a females old'!E64,"x")+COUNTIF('Table 3a males old'!E64,"x"))=1,1,0)</f>
        <v>0</v>
      </c>
      <c r="Q64">
        <f>IF((COUNTIF(F64,"x")+COUNTIF('Table 3a females old'!F64,"x")+COUNTIF('Table 3a males old'!F64,"x"))=1,1,0)</f>
        <v>0</v>
      </c>
      <c r="R64">
        <f>IF((COUNTIF(G64,"x")+COUNTIF('Table 3a females old'!G64,"x")+COUNTIF('Table 3a males old'!G64,"x"))=1,1,0)</f>
        <v>0</v>
      </c>
      <c r="S64">
        <f>IF((COUNTIF(H64,"x")+COUNTIF('Table 3a females old'!H64,"x")+COUNTIF('Table 3a males old'!H64,"x"))=1,1,0)</f>
        <v>0</v>
      </c>
      <c r="T64">
        <f>IF((COUNTIF(I64,"x")+COUNTIF('Table 3a females old'!I64,"x")+COUNTIF('Table 3a males old'!I64,"x"))=1,1,0)</f>
        <v>0</v>
      </c>
      <c r="U64">
        <f>IF((COUNTIF(J64,"x")+COUNTIF('Table 3a females old'!J64,"x")+COUNTIF('Table 3a males old'!J64,"x"))=1,1,0)</f>
        <v>0</v>
      </c>
    </row>
    <row r="65" spans="1:21" x14ac:dyDescent="0.45">
      <c r="A65" t="s">
        <v>383</v>
      </c>
      <c r="B65" t="str">
        <f t="shared" si="0"/>
        <v>ALL41_1_Latin</v>
      </c>
      <c r="C65" s="113" t="s">
        <v>580</v>
      </c>
      <c r="D65" s="103" t="str">
        <f>IFERROR(VLOOKUP($B65,#REF!,'Table 3a old'!D$5,FALSE),"")</f>
        <v/>
      </c>
      <c r="E65" s="103" t="str">
        <f>IFERROR(VLOOKUP($B65,#REF!,'Table 3a old'!E$5,FALSE),"")</f>
        <v/>
      </c>
      <c r="F65" s="103" t="str">
        <f>IFERROR(VLOOKUP($B65,#REF!,'Table 3a old'!F$5,FALSE),"")</f>
        <v/>
      </c>
      <c r="G65" s="103" t="str">
        <f>IFERROR(VLOOKUP($B65,#REF!,'Table 3a old'!G$5,FALSE),"")</f>
        <v/>
      </c>
      <c r="H65" s="103" t="str">
        <f>IFERROR(VLOOKUP($B65,#REF!,'Table 3a old'!H$5,FALSE),"")</f>
        <v/>
      </c>
      <c r="I65" s="103" t="str">
        <f>IFERROR(VLOOKUP($B65,#REF!,'Table 3a old'!I$5,FALSE),"")</f>
        <v/>
      </c>
      <c r="J65" s="103" t="str">
        <f>IFERROR(VLOOKUP($B65,#REF!,'Table 3a old'!J$5,FALSE),"")</f>
        <v/>
      </c>
      <c r="K65" s="104" t="str">
        <f>IFERROR(VLOOKUP($B65,#REF!,'Table 3a old'!K$5,FALSE),"")</f>
        <v/>
      </c>
      <c r="L65" s="400">
        <f t="shared" si="1"/>
        <v>0</v>
      </c>
      <c r="M65" s="400">
        <f t="shared" si="2"/>
        <v>0</v>
      </c>
      <c r="O65">
        <f>IF((COUNTIF(D65,"x")+COUNTIF('Table 3a females old'!D65,"x")+COUNTIF('Table 3a males old'!D65,"x"))=1,1,0)</f>
        <v>0</v>
      </c>
      <c r="P65">
        <f>IF((COUNTIF(E65,"x")+COUNTIF('Table 3a females old'!E65,"x")+COUNTIF('Table 3a males old'!E65,"x"))=1,1,0)</f>
        <v>0</v>
      </c>
      <c r="Q65">
        <f>IF((COUNTIF(F65,"x")+COUNTIF('Table 3a females old'!F65,"x")+COUNTIF('Table 3a males old'!F65,"x"))=1,1,0)</f>
        <v>0</v>
      </c>
      <c r="R65">
        <f>IF((COUNTIF(G65,"x")+COUNTIF('Table 3a females old'!G65,"x")+COUNTIF('Table 3a males old'!G65,"x"))=1,1,0)</f>
        <v>0</v>
      </c>
      <c r="S65">
        <f>IF((COUNTIF(H65,"x")+COUNTIF('Table 3a females old'!H65,"x")+COUNTIF('Table 3a males old'!H65,"x"))=1,1,0)</f>
        <v>0</v>
      </c>
      <c r="T65">
        <f>IF((COUNTIF(I65,"x")+COUNTIF('Table 3a females old'!I65,"x")+COUNTIF('Table 3a males old'!I65,"x"))=1,1,0)</f>
        <v>0</v>
      </c>
      <c r="U65">
        <f>IF((COUNTIF(J65,"x")+COUNTIF('Table 3a females old'!J65,"x")+COUNTIF('Table 3a males old'!J65,"x"))=1,1,0)</f>
        <v>0</v>
      </c>
    </row>
    <row r="66" spans="1:21" x14ac:dyDescent="0.45">
      <c r="A66" t="s">
        <v>384</v>
      </c>
      <c r="B66" t="str">
        <f t="shared" si="0"/>
        <v>ALL41_2_Greek</v>
      </c>
      <c r="C66" s="105" t="s">
        <v>579</v>
      </c>
      <c r="D66" s="103" t="str">
        <f>IFERROR(VLOOKUP($B66,#REF!,'Table 3a old'!D$5,FALSE),"")</f>
        <v/>
      </c>
      <c r="E66" s="103" t="str">
        <f>IFERROR(VLOOKUP($B66,#REF!,'Table 3a old'!E$5,FALSE),"")</f>
        <v/>
      </c>
      <c r="F66" s="103" t="str">
        <f>IFERROR(VLOOKUP($B66,#REF!,'Table 3a old'!F$5,FALSE),"")</f>
        <v/>
      </c>
      <c r="G66" s="103" t="str">
        <f>IFERROR(VLOOKUP($B66,#REF!,'Table 3a old'!G$5,FALSE),"")</f>
        <v/>
      </c>
      <c r="H66" s="103" t="str">
        <f>IFERROR(VLOOKUP($B66,#REF!,'Table 3a old'!H$5,FALSE),"")</f>
        <v/>
      </c>
      <c r="I66" s="103" t="str">
        <f>IFERROR(VLOOKUP($B66,#REF!,'Table 3a old'!I$5,FALSE),"")</f>
        <v/>
      </c>
      <c r="J66" s="103" t="str">
        <f>IFERROR(VLOOKUP($B66,#REF!,'Table 3a old'!J$5,FALSE),"")</f>
        <v/>
      </c>
      <c r="K66" s="104" t="str">
        <f>IFERROR(VLOOKUP($B66,#REF!,'Table 3a old'!K$5,FALSE),"")</f>
        <v/>
      </c>
      <c r="L66" s="400">
        <f t="shared" si="1"/>
        <v>0</v>
      </c>
      <c r="M66" s="400">
        <f t="shared" si="2"/>
        <v>0</v>
      </c>
      <c r="O66">
        <f>IF((COUNTIF(D66,"x")+COUNTIF('Table 3a females old'!D66,"x")+COUNTIF('Table 3a males old'!D66,"x"))=1,1,0)</f>
        <v>0</v>
      </c>
      <c r="P66">
        <f>IF((COUNTIF(E66,"x")+COUNTIF('Table 3a females old'!E66,"x")+COUNTIF('Table 3a males old'!E66,"x"))=1,1,0)</f>
        <v>0</v>
      </c>
      <c r="Q66">
        <f>IF((COUNTIF(F66,"x")+COUNTIF('Table 3a females old'!F66,"x")+COUNTIF('Table 3a males old'!F66,"x"))=1,1,0)</f>
        <v>0</v>
      </c>
      <c r="R66">
        <f>IF((COUNTIF(G66,"x")+COUNTIF('Table 3a females old'!G66,"x")+COUNTIF('Table 3a males old'!G66,"x"))=1,1,0)</f>
        <v>0</v>
      </c>
      <c r="S66">
        <f>IF((COUNTIF(H66,"x")+COUNTIF('Table 3a females old'!H66,"x")+COUNTIF('Table 3a males old'!H66,"x"))=1,1,0)</f>
        <v>0</v>
      </c>
      <c r="T66">
        <f>IF((COUNTIF(I66,"x")+COUNTIF('Table 3a females old'!I66,"x")+COUNTIF('Table 3a males old'!I66,"x"))=1,1,0)</f>
        <v>0</v>
      </c>
      <c r="U66">
        <f>IF((COUNTIF(J66,"x")+COUNTIF('Table 3a females old'!J66,"x")+COUNTIF('Table 3a males old'!J66,"x"))=1,1,0)</f>
        <v>0</v>
      </c>
    </row>
    <row r="67" spans="1:21" x14ac:dyDescent="0.45">
      <c r="A67" t="s">
        <v>385</v>
      </c>
      <c r="B67" t="str">
        <f t="shared" si="0"/>
        <v>ALL41_3_ClassicalCivilisation</v>
      </c>
      <c r="C67" s="114" t="s">
        <v>105</v>
      </c>
      <c r="D67" s="103" t="str">
        <f>IFERROR(VLOOKUP($B67,#REF!,'Table 3a old'!D$5,FALSE),"")</f>
        <v/>
      </c>
      <c r="E67" s="103" t="str">
        <f>IFERROR(VLOOKUP($B67,#REF!,'Table 3a old'!E$5,FALSE),"")</f>
        <v/>
      </c>
      <c r="F67" s="103" t="str">
        <f>IFERROR(VLOOKUP($B67,#REF!,'Table 3a old'!F$5,FALSE),"")</f>
        <v/>
      </c>
      <c r="G67" s="103" t="str">
        <f>IFERROR(VLOOKUP($B67,#REF!,'Table 3a old'!G$5,FALSE),"")</f>
        <v/>
      </c>
      <c r="H67" s="103" t="str">
        <f>IFERROR(VLOOKUP($B67,#REF!,'Table 3a old'!H$5,FALSE),"")</f>
        <v/>
      </c>
      <c r="I67" s="103" t="str">
        <f>IFERROR(VLOOKUP($B67,#REF!,'Table 3a old'!I$5,FALSE),"")</f>
        <v/>
      </c>
      <c r="J67" s="103" t="str">
        <f>IFERROR(VLOOKUP($B67,#REF!,'Table 3a old'!J$5,FALSE),"")</f>
        <v/>
      </c>
      <c r="K67" s="104" t="str">
        <f>IFERROR(VLOOKUP($B67,#REF!,'Table 3a old'!K$5,FALSE),"")</f>
        <v/>
      </c>
      <c r="L67" s="400">
        <f t="shared" si="1"/>
        <v>0</v>
      </c>
      <c r="M67" s="400">
        <f t="shared" si="2"/>
        <v>0</v>
      </c>
      <c r="O67">
        <f>IF((COUNTIF(D67,"x")+COUNTIF('Table 3a females old'!D67,"x")+COUNTIF('Table 3a males old'!D67,"x"))=1,1,0)</f>
        <v>0</v>
      </c>
      <c r="P67">
        <f>IF((COUNTIF(E67,"x")+COUNTIF('Table 3a females old'!E67,"x")+COUNTIF('Table 3a males old'!E67,"x"))=1,1,0)</f>
        <v>0</v>
      </c>
      <c r="Q67">
        <f>IF((COUNTIF(F67,"x")+COUNTIF('Table 3a females old'!F67,"x")+COUNTIF('Table 3a males old'!F67,"x"))=1,1,0)</f>
        <v>0</v>
      </c>
      <c r="R67">
        <f>IF((COUNTIF(G67,"x")+COUNTIF('Table 3a females old'!G67,"x")+COUNTIF('Table 3a males old'!G67,"x"))=1,1,0)</f>
        <v>0</v>
      </c>
      <c r="S67">
        <f>IF((COUNTIF(H67,"x")+COUNTIF('Table 3a females old'!H67,"x")+COUNTIF('Table 3a males old'!H67,"x"))=1,1,0)</f>
        <v>0</v>
      </c>
      <c r="T67">
        <f>IF((COUNTIF(I67,"x")+COUNTIF('Table 3a females old'!I67,"x")+COUNTIF('Table 3a males old'!I67,"x"))=1,1,0)</f>
        <v>0</v>
      </c>
      <c r="U67">
        <f>IF((COUNTIF(J67,"x")+COUNTIF('Table 3a females old'!J67,"x")+COUNTIF('Table 3a males old'!J67,"x"))=1,1,0)</f>
        <v>0</v>
      </c>
    </row>
    <row r="68" spans="1:21" x14ac:dyDescent="0.45">
      <c r="A68" t="s">
        <v>386</v>
      </c>
      <c r="B68" t="str">
        <f t="shared" si="0"/>
        <v>ALL41_4_Other_Classical_Studies</v>
      </c>
      <c r="C68" s="114" t="s">
        <v>106</v>
      </c>
      <c r="D68" s="103" t="str">
        <f>IFERROR(VLOOKUP($B68,#REF!,'Table 3a old'!D$5,FALSE),"")</f>
        <v/>
      </c>
      <c r="E68" s="103" t="str">
        <f>IFERROR(VLOOKUP($B68,#REF!,'Table 3a old'!E$5,FALSE),"")</f>
        <v/>
      </c>
      <c r="F68" s="103" t="str">
        <f>IFERROR(VLOOKUP($B68,#REF!,'Table 3a old'!F$5,FALSE),"")</f>
        <v/>
      </c>
      <c r="G68" s="103" t="str">
        <f>IFERROR(VLOOKUP($B68,#REF!,'Table 3a old'!G$5,FALSE),"")</f>
        <v/>
      </c>
      <c r="H68" s="103" t="str">
        <f>IFERROR(VLOOKUP($B68,#REF!,'Table 3a old'!H$5,FALSE),"")</f>
        <v/>
      </c>
      <c r="I68" s="103" t="str">
        <f>IFERROR(VLOOKUP($B68,#REF!,'Table 3a old'!I$5,FALSE),"")</f>
        <v/>
      </c>
      <c r="J68" s="103" t="str">
        <f>IFERROR(VLOOKUP($B68,#REF!,'Table 3a old'!J$5,FALSE),"")</f>
        <v/>
      </c>
      <c r="K68" s="104" t="str">
        <f>IFERROR(VLOOKUP($B68,#REF!,'Table 3a old'!K$5,FALSE),"")</f>
        <v/>
      </c>
      <c r="L68" s="400">
        <f t="shared" si="1"/>
        <v>0</v>
      </c>
      <c r="M68" s="400">
        <f t="shared" si="2"/>
        <v>0</v>
      </c>
      <c r="O68">
        <f>IF((COUNTIF(D68,"x")+COUNTIF('Table 3a females old'!D68,"x")+COUNTIF('Table 3a males old'!D68,"x"))=1,1,0)</f>
        <v>0</v>
      </c>
      <c r="P68">
        <f>IF((COUNTIF(E68,"x")+COUNTIF('Table 3a females old'!E68,"x")+COUNTIF('Table 3a males old'!E68,"x"))=1,1,0)</f>
        <v>0</v>
      </c>
      <c r="Q68">
        <f>IF((COUNTIF(F68,"x")+COUNTIF('Table 3a females old'!F68,"x")+COUNTIF('Table 3a males old'!F68,"x"))=1,1,0)</f>
        <v>0</v>
      </c>
      <c r="R68">
        <f>IF((COUNTIF(G68,"x")+COUNTIF('Table 3a females old'!G68,"x")+COUNTIF('Table 3a males old'!G68,"x"))=1,1,0)</f>
        <v>0</v>
      </c>
      <c r="S68">
        <f>IF((COUNTIF(H68,"x")+COUNTIF('Table 3a females old'!H68,"x")+COUNTIF('Table 3a males old'!H68,"x"))=1,1,0)</f>
        <v>0</v>
      </c>
      <c r="T68">
        <f>IF((COUNTIF(I68,"x")+COUNTIF('Table 3a females old'!I68,"x")+COUNTIF('Table 3a males old'!I68,"x"))=1,1,0)</f>
        <v>0</v>
      </c>
      <c r="U68">
        <f>IF((COUNTIF(J68,"x")+COUNTIF('Table 3a females old'!J68,"x")+COUNTIF('Table 3a males old'!J68,"x"))=1,1,0)</f>
        <v>0</v>
      </c>
    </row>
    <row r="69" spans="1:21" x14ac:dyDescent="0.45">
      <c r="B69" t="str">
        <f t="shared" si="0"/>
        <v/>
      </c>
      <c r="C69" s="102"/>
      <c r="D69" s="103" t="str">
        <f>IFERROR(VLOOKUP($B69,#REF!,'Table 3a old'!D$5,FALSE),"")</f>
        <v/>
      </c>
      <c r="E69" s="103" t="str">
        <f>IFERROR(VLOOKUP($B69,#REF!,'Table 3a old'!E$5,FALSE),"")</f>
        <v/>
      </c>
      <c r="F69" s="103" t="str">
        <f>IFERROR(VLOOKUP($B69,#REF!,'Table 3a old'!F$5,FALSE),"")</f>
        <v/>
      </c>
      <c r="G69" s="103" t="str">
        <f>IFERROR(VLOOKUP($B69,#REF!,'Table 3a old'!G$5,FALSE),"")</f>
        <v/>
      </c>
      <c r="H69" s="103" t="str">
        <f>IFERROR(VLOOKUP($B69,#REF!,'Table 3a old'!H$5,FALSE),"")</f>
        <v/>
      </c>
      <c r="I69" s="103" t="str">
        <f>IFERROR(VLOOKUP($B69,#REF!,'Table 3a old'!I$5,FALSE),"")</f>
        <v/>
      </c>
      <c r="J69" s="103" t="str">
        <f>IFERROR(VLOOKUP($B69,#REF!,'Table 3a old'!J$5,FALSE),"")</f>
        <v/>
      </c>
      <c r="K69" s="104" t="str">
        <f>IFERROR(VLOOKUP($B69,#REF!,'Table 3a old'!K$5,FALSE),"")</f>
        <v/>
      </c>
      <c r="O69">
        <f>IF((COUNTIF(D69,"x")+COUNTIF('Table 3a females old'!D69,"x")+COUNTIF('Table 3a males old'!D69,"x"))=1,1,0)</f>
        <v>0</v>
      </c>
      <c r="P69">
        <f>IF((COUNTIF(E69,"x")+COUNTIF('Table 3a females old'!E69,"x")+COUNTIF('Table 3a males old'!E69,"x"))=1,1,0)</f>
        <v>0</v>
      </c>
      <c r="Q69">
        <f>IF((COUNTIF(F69,"x")+COUNTIF('Table 3a females old'!F69,"x")+COUNTIF('Table 3a males old'!F69,"x"))=1,1,0)</f>
        <v>0</v>
      </c>
      <c r="R69">
        <f>IF((COUNTIF(G69,"x")+COUNTIF('Table 3a females old'!G69,"x")+COUNTIF('Table 3a males old'!G69,"x"))=1,1,0)</f>
        <v>0</v>
      </c>
      <c r="S69">
        <f>IF((COUNTIF(H69,"x")+COUNTIF('Table 3a females old'!H69,"x")+COUNTIF('Table 3a males old'!H69,"x"))=1,1,0)</f>
        <v>0</v>
      </c>
      <c r="T69">
        <f>IF((COUNTIF(I69,"x")+COUNTIF('Table 3a females old'!I69,"x")+COUNTIF('Table 3a males old'!I69,"x"))=1,1,0)</f>
        <v>0</v>
      </c>
      <c r="U69">
        <f>IF((COUNTIF(J69,"x")+COUNTIF('Table 3a females old'!J69,"x")+COUNTIF('Table 3a males old'!J69,"x"))=1,1,0)</f>
        <v>0</v>
      </c>
    </row>
    <row r="70" spans="1:21" x14ac:dyDescent="0.45">
      <c r="A70" t="s">
        <v>387</v>
      </c>
      <c r="B70" t="str">
        <f t="shared" si="0"/>
        <v>ALL45_Religious_Studies</v>
      </c>
      <c r="C70" s="102" t="s">
        <v>658</v>
      </c>
      <c r="D70" s="103" t="str">
        <f>IFERROR(VLOOKUP($B70,#REF!,'Table 3a old'!D$5,FALSE),"")</f>
        <v/>
      </c>
      <c r="E70" s="103" t="str">
        <f>IFERROR(VLOOKUP($B70,#REF!,'Table 3a old'!E$5,FALSE),"")</f>
        <v/>
      </c>
      <c r="F70" s="103" t="str">
        <f>IFERROR(VLOOKUP($B70,#REF!,'Table 3a old'!F$5,FALSE),"")</f>
        <v/>
      </c>
      <c r="G70" s="103" t="str">
        <f>IFERROR(VLOOKUP($B70,#REF!,'Table 3a old'!G$5,FALSE),"")</f>
        <v/>
      </c>
      <c r="H70" s="103" t="str">
        <f>IFERROR(VLOOKUP($B70,#REF!,'Table 3a old'!H$5,FALSE),"")</f>
        <v/>
      </c>
      <c r="I70" s="103" t="str">
        <f>IFERROR(VLOOKUP($B70,#REF!,'Table 3a old'!I$5,FALSE),"")</f>
        <v/>
      </c>
      <c r="J70" s="103" t="str">
        <f>IFERROR(VLOOKUP($B70,#REF!,'Table 3a old'!J$5,FALSE),"")</f>
        <v/>
      </c>
      <c r="K70" s="104" t="str">
        <f>IFERROR(VLOOKUP($B70,#REF!,'Table 3a old'!K$5,FALSE),"")</f>
        <v/>
      </c>
      <c r="L70" s="400">
        <f t="shared" ref="L70:L77" si="3">IF((COUNTIF(D70:H70,"x")+COUNTIF(J70,"x"))=1,1,0)</f>
        <v>0</v>
      </c>
      <c r="M70" s="400">
        <f t="shared" ref="M70:M77" si="4">IF(COUNTIF(I70:J70,"x")=1,1,0)</f>
        <v>0</v>
      </c>
      <c r="O70">
        <f>IF((COUNTIF(D70,"x")+COUNTIF('Table 3a females old'!D70,"x")+COUNTIF('Table 3a males old'!D70,"x"))=1,1,0)</f>
        <v>0</v>
      </c>
      <c r="P70">
        <f>IF((COUNTIF(E70,"x")+COUNTIF('Table 3a females old'!E70,"x")+COUNTIF('Table 3a males old'!E70,"x"))=1,1,0)</f>
        <v>0</v>
      </c>
      <c r="Q70">
        <f>IF((COUNTIF(F70,"x")+COUNTIF('Table 3a females old'!F70,"x")+COUNTIF('Table 3a males old'!F70,"x"))=1,1,0)</f>
        <v>0</v>
      </c>
      <c r="R70">
        <f>IF((COUNTIF(G70,"x")+COUNTIF('Table 3a females old'!G70,"x")+COUNTIF('Table 3a males old'!G70,"x"))=1,1,0)</f>
        <v>0</v>
      </c>
      <c r="S70">
        <f>IF((COUNTIF(H70,"x")+COUNTIF('Table 3a females old'!H70,"x")+COUNTIF('Table 3a males old'!H70,"x"))=1,1,0)</f>
        <v>0</v>
      </c>
      <c r="T70">
        <f>IF((COUNTIF(I70,"x")+COUNTIF('Table 3a females old'!I70,"x")+COUNTIF('Table 3a males old'!I70,"x"))=1,1,0)</f>
        <v>0</v>
      </c>
      <c r="U70">
        <f>IF((COUNTIF(J70,"x")+COUNTIF('Table 3a females old'!J70,"x")+COUNTIF('Table 3a males old'!J70,"x"))=1,1,0)</f>
        <v>0</v>
      </c>
    </row>
    <row r="71" spans="1:21" x14ac:dyDescent="0.45">
      <c r="B71" t="str">
        <f t="shared" si="0"/>
        <v/>
      </c>
      <c r="C71" s="102"/>
      <c r="D71" s="103" t="str">
        <f>IFERROR(VLOOKUP($B71,#REF!,'Table 3a old'!D$5,FALSE),"")</f>
        <v/>
      </c>
      <c r="E71" s="103" t="str">
        <f>IFERROR(VLOOKUP($B71,#REF!,'Table 3a old'!E$5,FALSE),"")</f>
        <v/>
      </c>
      <c r="F71" s="103" t="str">
        <f>IFERROR(VLOOKUP($B71,#REF!,'Table 3a old'!F$5,FALSE),"")</f>
        <v/>
      </c>
      <c r="G71" s="103" t="str">
        <f>IFERROR(VLOOKUP($B71,#REF!,'Table 3a old'!G$5,FALSE),"")</f>
        <v/>
      </c>
      <c r="H71" s="103" t="str">
        <f>IFERROR(VLOOKUP($B71,#REF!,'Table 3a old'!H$5,FALSE),"")</f>
        <v/>
      </c>
      <c r="I71" s="103" t="str">
        <f>IFERROR(VLOOKUP($B71,#REF!,'Table 3a old'!I$5,FALSE),"")</f>
        <v/>
      </c>
      <c r="J71" s="103" t="str">
        <f>IFERROR(VLOOKUP($B71,#REF!,'Table 3a old'!J$5,FALSE),"")</f>
        <v/>
      </c>
      <c r="K71" s="104" t="str">
        <f>IFERROR(VLOOKUP($B71,#REF!,'Table 3a old'!K$5,FALSE),"")</f>
        <v/>
      </c>
      <c r="L71" s="400">
        <f t="shared" si="3"/>
        <v>0</v>
      </c>
      <c r="M71" s="400">
        <f t="shared" si="4"/>
        <v>0</v>
      </c>
      <c r="O71">
        <f>IF((COUNTIF(D71,"x")+COUNTIF('Table 3a females old'!D71,"x")+COUNTIF('Table 3a males old'!D71,"x"))=1,1,0)</f>
        <v>0</v>
      </c>
      <c r="P71">
        <f>IF((COUNTIF(E71,"x")+COUNTIF('Table 3a females old'!E71,"x")+COUNTIF('Table 3a males old'!E71,"x"))=1,1,0)</f>
        <v>0</v>
      </c>
      <c r="Q71">
        <f>IF((COUNTIF(F71,"x")+COUNTIF('Table 3a females old'!F71,"x")+COUNTIF('Table 3a males old'!F71,"x"))=1,1,0)</f>
        <v>0</v>
      </c>
      <c r="R71">
        <f>IF((COUNTIF(G71,"x")+COUNTIF('Table 3a females old'!G71,"x")+COUNTIF('Table 3a males old'!G71,"x"))=1,1,0)</f>
        <v>0</v>
      </c>
      <c r="S71">
        <f>IF((COUNTIF(H71,"x")+COUNTIF('Table 3a females old'!H71,"x")+COUNTIF('Table 3a males old'!H71,"x"))=1,1,0)</f>
        <v>0</v>
      </c>
      <c r="T71">
        <f>IF((COUNTIF(I71,"x")+COUNTIF('Table 3a females old'!I71,"x")+COUNTIF('Table 3a males old'!I71,"x"))=1,1,0)</f>
        <v>0</v>
      </c>
      <c r="U71">
        <f>IF((COUNTIF(J71,"x")+COUNTIF('Table 3a females old'!J71,"x")+COUNTIF('Table 3a males old'!J71,"x"))=1,1,0)</f>
        <v>0</v>
      </c>
    </row>
    <row r="72" spans="1:21" x14ac:dyDescent="0.45">
      <c r="A72" t="s">
        <v>388</v>
      </c>
      <c r="B72" t="str">
        <f t="shared" si="0"/>
        <v>ALL46_Music</v>
      </c>
      <c r="C72" s="102" t="s">
        <v>578</v>
      </c>
      <c r="D72" s="103" t="str">
        <f>IFERROR(VLOOKUP($B72,#REF!,'Table 3a old'!D$5,FALSE),"")</f>
        <v/>
      </c>
      <c r="E72" s="103" t="str">
        <f>IFERROR(VLOOKUP($B72,#REF!,'Table 3a old'!E$5,FALSE),"")</f>
        <v/>
      </c>
      <c r="F72" s="103" t="str">
        <f>IFERROR(VLOOKUP($B72,#REF!,'Table 3a old'!F$5,FALSE),"")</f>
        <v/>
      </c>
      <c r="G72" s="103" t="str">
        <f>IFERROR(VLOOKUP($B72,#REF!,'Table 3a old'!G$5,FALSE),"")</f>
        <v/>
      </c>
      <c r="H72" s="103" t="str">
        <f>IFERROR(VLOOKUP($B72,#REF!,'Table 3a old'!H$5,FALSE),"")</f>
        <v/>
      </c>
      <c r="I72" s="103" t="str">
        <f>IFERROR(VLOOKUP($B72,#REF!,'Table 3a old'!I$5,FALSE),"")</f>
        <v/>
      </c>
      <c r="J72" s="103" t="str">
        <f>IFERROR(VLOOKUP($B72,#REF!,'Table 3a old'!J$5,FALSE),"")</f>
        <v/>
      </c>
      <c r="K72" s="104" t="str">
        <f>IFERROR(VLOOKUP($B72,#REF!,'Table 3a old'!K$5,FALSE),"")</f>
        <v/>
      </c>
      <c r="L72" s="400">
        <f t="shared" si="3"/>
        <v>0</v>
      </c>
      <c r="M72" s="400">
        <f t="shared" si="4"/>
        <v>0</v>
      </c>
      <c r="O72">
        <f>IF((COUNTIF(D72,"x")+COUNTIF('Table 3a females old'!D72,"x")+COUNTIF('Table 3a males old'!D72,"x"))=1,1,0)</f>
        <v>0</v>
      </c>
      <c r="P72">
        <f>IF((COUNTIF(E72,"x")+COUNTIF('Table 3a females old'!E72,"x")+COUNTIF('Table 3a males old'!E72,"x"))=1,1,0)</f>
        <v>0</v>
      </c>
      <c r="Q72">
        <f>IF((COUNTIF(F72,"x")+COUNTIF('Table 3a females old'!F72,"x")+COUNTIF('Table 3a males old'!F72,"x"))=1,1,0)</f>
        <v>0</v>
      </c>
      <c r="R72">
        <f>IF((COUNTIF(G72,"x")+COUNTIF('Table 3a females old'!G72,"x")+COUNTIF('Table 3a males old'!G72,"x"))=1,1,0)</f>
        <v>0</v>
      </c>
      <c r="S72">
        <f>IF((COUNTIF(H72,"x")+COUNTIF('Table 3a females old'!H72,"x")+COUNTIF('Table 3a males old'!H72,"x"))=1,1,0)</f>
        <v>0</v>
      </c>
      <c r="T72">
        <f>IF((COUNTIF(I72,"x")+COUNTIF('Table 3a females old'!I72,"x")+COUNTIF('Table 3a males old'!I72,"x"))=1,1,0)</f>
        <v>0</v>
      </c>
      <c r="U72">
        <f>IF((COUNTIF(J72,"x")+COUNTIF('Table 3a females old'!J72,"x")+COUNTIF('Table 3a males old'!J72,"x"))=1,1,0)</f>
        <v>0</v>
      </c>
    </row>
    <row r="73" spans="1:21" x14ac:dyDescent="0.45">
      <c r="B73" t="str">
        <f t="shared" si="0"/>
        <v/>
      </c>
      <c r="C73" s="102"/>
      <c r="D73" s="103" t="str">
        <f>IFERROR(VLOOKUP($B73,#REF!,'Table 3a old'!D$5,FALSE),"")</f>
        <v/>
      </c>
      <c r="E73" s="103" t="str">
        <f>IFERROR(VLOOKUP($B73,#REF!,'Table 3a old'!E$5,FALSE),"")</f>
        <v/>
      </c>
      <c r="F73" s="103" t="str">
        <f>IFERROR(VLOOKUP($B73,#REF!,'Table 3a old'!F$5,FALSE),"")</f>
        <v/>
      </c>
      <c r="G73" s="103" t="str">
        <f>IFERROR(VLOOKUP($B73,#REF!,'Table 3a old'!G$5,FALSE),"")</f>
        <v/>
      </c>
      <c r="H73" s="103" t="str">
        <f>IFERROR(VLOOKUP($B73,#REF!,'Table 3a old'!H$5,FALSE),"")</f>
        <v/>
      </c>
      <c r="I73" s="103" t="str">
        <f>IFERROR(VLOOKUP($B73,#REF!,'Table 3a old'!I$5,FALSE),"")</f>
        <v/>
      </c>
      <c r="J73" s="103" t="str">
        <f>IFERROR(VLOOKUP($B73,#REF!,'Table 3a old'!J$5,FALSE),"")</f>
        <v/>
      </c>
      <c r="K73" s="104" t="str">
        <f>IFERROR(VLOOKUP($B73,#REF!,'Table 3a old'!K$5,FALSE),"")</f>
        <v/>
      </c>
      <c r="L73" s="400">
        <f t="shared" si="3"/>
        <v>0</v>
      </c>
      <c r="M73" s="400">
        <f t="shared" si="4"/>
        <v>0</v>
      </c>
      <c r="O73">
        <f>IF((COUNTIF(D73,"x")+COUNTIF('Table 3a females old'!D73,"x")+COUNTIF('Table 3a males old'!D73,"x"))=1,1,0)</f>
        <v>0</v>
      </c>
      <c r="P73">
        <f>IF((COUNTIF(E73,"x")+COUNTIF('Table 3a females old'!E73,"x")+COUNTIF('Table 3a males old'!E73,"x"))=1,1,0)</f>
        <v>0</v>
      </c>
      <c r="Q73">
        <f>IF((COUNTIF(F73,"x")+COUNTIF('Table 3a females old'!F73,"x")+COUNTIF('Table 3a males old'!F73,"x"))=1,1,0)</f>
        <v>0</v>
      </c>
      <c r="R73">
        <f>IF((COUNTIF(G73,"x")+COUNTIF('Table 3a females old'!G73,"x")+COUNTIF('Table 3a males old'!G73,"x"))=1,1,0)</f>
        <v>0</v>
      </c>
      <c r="S73">
        <f>IF((COUNTIF(H73,"x")+COUNTIF('Table 3a females old'!H73,"x")+COUNTIF('Table 3a males old'!H73,"x"))=1,1,0)</f>
        <v>0</v>
      </c>
      <c r="T73">
        <f>IF((COUNTIF(I73,"x")+COUNTIF('Table 3a females old'!I73,"x")+COUNTIF('Table 3a males old'!I73,"x"))=1,1,0)</f>
        <v>0</v>
      </c>
      <c r="U73">
        <f>IF((COUNTIF(J73,"x")+COUNTIF('Table 3a females old'!J73,"x")+COUNTIF('Table 3a males old'!J73,"x"))=1,1,0)</f>
        <v>0</v>
      </c>
    </row>
    <row r="74" spans="1:21" x14ac:dyDescent="0.45">
      <c r="A74" t="s">
        <v>389</v>
      </c>
      <c r="B74" t="str">
        <f t="shared" ref="B74:B79" si="5">IF(A74&lt;&gt;"",CONCATENATE($C$5,A74),"")</f>
        <v>ALL47_Physical_Education</v>
      </c>
      <c r="C74" s="102" t="s">
        <v>577</v>
      </c>
      <c r="D74" s="103" t="str">
        <f>IFERROR(VLOOKUP($B74,#REF!,'Table 3a old'!D$5,FALSE),"")</f>
        <v/>
      </c>
      <c r="E74" s="103" t="str">
        <f>IFERROR(VLOOKUP($B74,#REF!,'Table 3a old'!E$5,FALSE),"")</f>
        <v/>
      </c>
      <c r="F74" s="103" t="str">
        <f>IFERROR(VLOOKUP($B74,#REF!,'Table 3a old'!F$5,FALSE),"")</f>
        <v/>
      </c>
      <c r="G74" s="103" t="str">
        <f>IFERROR(VLOOKUP($B74,#REF!,'Table 3a old'!G$5,FALSE),"")</f>
        <v/>
      </c>
      <c r="H74" s="103" t="str">
        <f>IFERROR(VLOOKUP($B74,#REF!,'Table 3a old'!H$5,FALSE),"")</f>
        <v/>
      </c>
      <c r="I74" s="103" t="str">
        <f>IFERROR(VLOOKUP($B74,#REF!,'Table 3a old'!I$5,FALSE),"")</f>
        <v/>
      </c>
      <c r="J74" s="103" t="str">
        <f>IFERROR(VLOOKUP($B74,#REF!,'Table 3a old'!J$5,FALSE),"")</f>
        <v/>
      </c>
      <c r="K74" s="104" t="str">
        <f>IFERROR(VLOOKUP($B74,#REF!,'Table 3a old'!K$5,FALSE),"")</f>
        <v/>
      </c>
      <c r="L74" s="400">
        <f t="shared" si="3"/>
        <v>0</v>
      </c>
      <c r="M74" s="400">
        <f t="shared" si="4"/>
        <v>0</v>
      </c>
      <c r="O74">
        <f>IF((COUNTIF(D74,"x")+COUNTIF('Table 3a females old'!D74,"x")+COUNTIF('Table 3a males old'!D74,"x"))=1,1,0)</f>
        <v>0</v>
      </c>
      <c r="P74">
        <f>IF((COUNTIF(E74,"x")+COUNTIF('Table 3a females old'!E74,"x")+COUNTIF('Table 3a males old'!E74,"x"))=1,1,0)</f>
        <v>0</v>
      </c>
      <c r="Q74">
        <f>IF((COUNTIF(F74,"x")+COUNTIF('Table 3a females old'!F74,"x")+COUNTIF('Table 3a males old'!F74,"x"))=1,1,0)</f>
        <v>0</v>
      </c>
      <c r="R74">
        <f>IF((COUNTIF(G74,"x")+COUNTIF('Table 3a females old'!G74,"x")+COUNTIF('Table 3a males old'!G74,"x"))=1,1,0)</f>
        <v>0</v>
      </c>
      <c r="S74">
        <f>IF((COUNTIF(H74,"x")+COUNTIF('Table 3a females old'!H74,"x")+COUNTIF('Table 3a males old'!H74,"x"))=1,1,0)</f>
        <v>0</v>
      </c>
      <c r="T74">
        <f>IF((COUNTIF(I74,"x")+COUNTIF('Table 3a females old'!I74,"x")+COUNTIF('Table 3a males old'!I74,"x"))=1,1,0)</f>
        <v>0</v>
      </c>
      <c r="U74">
        <f>IF((COUNTIF(J74,"x")+COUNTIF('Table 3a females old'!J74,"x")+COUNTIF('Table 3a males old'!J74,"x"))=1,1,0)</f>
        <v>0</v>
      </c>
    </row>
    <row r="75" spans="1:21" x14ac:dyDescent="0.45">
      <c r="B75" t="str">
        <f t="shared" si="5"/>
        <v/>
      </c>
      <c r="C75" s="102"/>
      <c r="D75" s="103" t="str">
        <f>IFERROR(VLOOKUP($B75,#REF!,'Table 3a old'!D$5,FALSE),"")</f>
        <v/>
      </c>
      <c r="E75" s="103" t="str">
        <f>IFERROR(VLOOKUP($B75,#REF!,'Table 3a old'!E$5,FALSE),"")</f>
        <v/>
      </c>
      <c r="F75" s="103" t="str">
        <f>IFERROR(VLOOKUP($B75,#REF!,'Table 3a old'!F$5,FALSE),"")</f>
        <v/>
      </c>
      <c r="G75" s="103" t="str">
        <f>IFERROR(VLOOKUP($B75,#REF!,'Table 3a old'!G$5,FALSE),"")</f>
        <v/>
      </c>
      <c r="H75" s="103" t="str">
        <f>IFERROR(VLOOKUP($B75,#REF!,'Table 3a old'!H$5,FALSE),"")</f>
        <v/>
      </c>
      <c r="I75" s="103" t="str">
        <f>IFERROR(VLOOKUP($B75,#REF!,'Table 3a old'!I$5,FALSE),"")</f>
        <v/>
      </c>
      <c r="J75" s="103" t="str">
        <f>IFERROR(VLOOKUP($B75,#REF!,'Table 3a old'!J$5,FALSE),"")</f>
        <v/>
      </c>
      <c r="K75" s="104" t="str">
        <f>IFERROR(VLOOKUP($B75,#REF!,'Table 3a old'!K$5,FALSE),"")</f>
        <v/>
      </c>
      <c r="L75" s="400">
        <f t="shared" si="3"/>
        <v>0</v>
      </c>
      <c r="M75" s="400">
        <f t="shared" si="4"/>
        <v>0</v>
      </c>
      <c r="O75">
        <f>IF((COUNTIF(D75,"x")+COUNTIF('Table 3a females old'!D75,"x")+COUNTIF('Table 3a males old'!D75,"x"))=1,1,0)</f>
        <v>0</v>
      </c>
      <c r="P75">
        <f>IF((COUNTIF(E75,"x")+COUNTIF('Table 3a females old'!E75,"x")+COUNTIF('Table 3a males old'!E75,"x"))=1,1,0)</f>
        <v>0</v>
      </c>
      <c r="Q75">
        <f>IF((COUNTIF(F75,"x")+COUNTIF('Table 3a females old'!F75,"x")+COUNTIF('Table 3a males old'!F75,"x"))=1,1,0)</f>
        <v>0</v>
      </c>
      <c r="R75">
        <f>IF((COUNTIF(G75,"x")+COUNTIF('Table 3a females old'!G75,"x")+COUNTIF('Table 3a males old'!G75,"x"))=1,1,0)</f>
        <v>0</v>
      </c>
      <c r="S75">
        <f>IF((COUNTIF(H75,"x")+COUNTIF('Table 3a females old'!H75,"x")+COUNTIF('Table 3a males old'!H75,"x"))=1,1,0)</f>
        <v>0</v>
      </c>
      <c r="T75">
        <f>IF((COUNTIF(I75,"x")+COUNTIF('Table 3a females old'!I75,"x")+COUNTIF('Table 3a males old'!I75,"x"))=1,1,0)</f>
        <v>0</v>
      </c>
      <c r="U75">
        <f>IF((COUNTIF(J75,"x")+COUNTIF('Table 3a females old'!J75,"x")+COUNTIF('Table 3a males old'!J75,"x"))=1,1,0)</f>
        <v>0</v>
      </c>
    </row>
    <row r="76" spans="1:21" x14ac:dyDescent="0.45">
      <c r="A76" t="s">
        <v>390</v>
      </c>
      <c r="B76" t="str">
        <f t="shared" si="5"/>
        <v>ALL48_General_Studies</v>
      </c>
      <c r="C76" s="102" t="s">
        <v>110</v>
      </c>
      <c r="D76" s="103" t="str">
        <f>IFERROR(VLOOKUP($B76,#REF!,'Table 3a old'!D$5,FALSE),"")</f>
        <v/>
      </c>
      <c r="E76" s="103" t="str">
        <f>IFERROR(VLOOKUP($B76,#REF!,'Table 3a old'!E$5,FALSE),"")</f>
        <v/>
      </c>
      <c r="F76" s="103" t="str">
        <f>IFERROR(VLOOKUP($B76,#REF!,'Table 3a old'!F$5,FALSE),"")</f>
        <v/>
      </c>
      <c r="G76" s="103" t="str">
        <f>IFERROR(VLOOKUP($B76,#REF!,'Table 3a old'!G$5,FALSE),"")</f>
        <v/>
      </c>
      <c r="H76" s="103" t="str">
        <f>IFERROR(VLOOKUP($B76,#REF!,'Table 3a old'!H$5,FALSE),"")</f>
        <v/>
      </c>
      <c r="I76" s="103" t="str">
        <f>IFERROR(VLOOKUP($B76,#REF!,'Table 3a old'!I$5,FALSE),"")</f>
        <v/>
      </c>
      <c r="J76" s="103" t="str">
        <f>IFERROR(VLOOKUP($B76,#REF!,'Table 3a old'!J$5,FALSE),"")</f>
        <v/>
      </c>
      <c r="K76" s="104" t="str">
        <f>IFERROR(VLOOKUP($B76,#REF!,'Table 3a old'!K$5,FALSE),"")</f>
        <v/>
      </c>
      <c r="L76" s="400">
        <f t="shared" si="3"/>
        <v>0</v>
      </c>
      <c r="M76" s="400">
        <f t="shared" si="4"/>
        <v>0</v>
      </c>
      <c r="O76">
        <f>IF((COUNTIF(D76,"x")+COUNTIF('Table 3a females old'!D76,"x")+COUNTIF('Table 3a males old'!D76,"x"))=1,1,0)</f>
        <v>0</v>
      </c>
      <c r="P76">
        <f>IF((COUNTIF(E76,"x")+COUNTIF('Table 3a females old'!E76,"x")+COUNTIF('Table 3a males old'!E76,"x"))=1,1,0)</f>
        <v>0</v>
      </c>
      <c r="Q76">
        <f>IF((COUNTIF(F76,"x")+COUNTIF('Table 3a females old'!F76,"x")+COUNTIF('Table 3a males old'!F76,"x"))=1,1,0)</f>
        <v>0</v>
      </c>
      <c r="R76">
        <f>IF((COUNTIF(G76,"x")+COUNTIF('Table 3a females old'!G76,"x")+COUNTIF('Table 3a males old'!G76,"x"))=1,1,0)</f>
        <v>0</v>
      </c>
      <c r="S76">
        <f>IF((COUNTIF(H76,"x")+COUNTIF('Table 3a females old'!H76,"x")+COUNTIF('Table 3a males old'!H76,"x"))=1,1,0)</f>
        <v>0</v>
      </c>
      <c r="T76">
        <f>IF((COUNTIF(I76,"x")+COUNTIF('Table 3a females old'!I76,"x")+COUNTIF('Table 3a males old'!I76,"x"))=1,1,0)</f>
        <v>0</v>
      </c>
      <c r="U76">
        <f>IF((COUNTIF(J76,"x")+COUNTIF('Table 3a females old'!J76,"x")+COUNTIF('Table 3a males old'!J76,"x"))=1,1,0)</f>
        <v>0</v>
      </c>
    </row>
    <row r="77" spans="1:21" x14ac:dyDescent="0.45">
      <c r="B77" t="str">
        <f t="shared" si="5"/>
        <v/>
      </c>
      <c r="C77" s="102"/>
      <c r="D77" s="103" t="str">
        <f>IFERROR(VLOOKUP($B77,#REF!,'Table 3a old'!D$5,FALSE),"")</f>
        <v/>
      </c>
      <c r="E77" s="103" t="str">
        <f>IFERROR(VLOOKUP($B77,#REF!,'Table 3a old'!E$5,FALSE),"")</f>
        <v/>
      </c>
      <c r="F77" s="103" t="str">
        <f>IFERROR(VLOOKUP($B77,#REF!,'Table 3a old'!F$5,FALSE),"")</f>
        <v/>
      </c>
      <c r="G77" s="103" t="str">
        <f>IFERROR(VLOOKUP($B77,#REF!,'Table 3a old'!G$5,FALSE),"")</f>
        <v/>
      </c>
      <c r="H77" s="103" t="str">
        <f>IFERROR(VLOOKUP($B77,#REF!,'Table 3a old'!H$5,FALSE),"")</f>
        <v/>
      </c>
      <c r="I77" s="103" t="str">
        <f>IFERROR(VLOOKUP($B77,#REF!,'Table 3a old'!I$5,FALSE),"")</f>
        <v/>
      </c>
      <c r="J77" s="103" t="str">
        <f>IFERROR(VLOOKUP($B77,#REF!,'Table 3a old'!J$5,FALSE),"")</f>
        <v/>
      </c>
      <c r="K77" s="104" t="str">
        <f>IFERROR(VLOOKUP($B77,#REF!,'Table 3a old'!K$5,FALSE),"")</f>
        <v/>
      </c>
      <c r="L77" s="400">
        <f t="shared" si="3"/>
        <v>0</v>
      </c>
      <c r="M77" s="400">
        <f t="shared" si="4"/>
        <v>0</v>
      </c>
      <c r="O77">
        <f>IF((COUNTIF(D77,"x")+COUNTIF('Table 3a females old'!D77,"x")+COUNTIF('Table 3a males old'!D77,"x"))=1,1,0)</f>
        <v>0</v>
      </c>
      <c r="P77">
        <f>IF((COUNTIF(E77,"x")+COUNTIF('Table 3a females old'!E77,"x")+COUNTIF('Table 3a males old'!E77,"x"))=1,1,0)</f>
        <v>0</v>
      </c>
      <c r="Q77">
        <f>IF((COUNTIF(F77,"x")+COUNTIF('Table 3a females old'!F77,"x")+COUNTIF('Table 3a males old'!F77,"x"))=1,1,0)</f>
        <v>0</v>
      </c>
      <c r="R77">
        <f>IF((COUNTIF(G77,"x")+COUNTIF('Table 3a females old'!G77,"x")+COUNTIF('Table 3a males old'!G77,"x"))=1,1,0)</f>
        <v>0</v>
      </c>
      <c r="S77">
        <f>IF((COUNTIF(H77,"x")+COUNTIF('Table 3a females old'!H77,"x")+COUNTIF('Table 3a males old'!H77,"x"))=1,1,0)</f>
        <v>0</v>
      </c>
      <c r="T77">
        <f>IF((COUNTIF(I77,"x")+COUNTIF('Table 3a females old'!I77,"x")+COUNTIF('Table 3a males old'!I77,"x"))=1,1,0)</f>
        <v>0</v>
      </c>
      <c r="U77">
        <f>IF((COUNTIF(J77,"x")+COUNTIF('Table 3a females old'!J77,"x")+COUNTIF('Table 3a males old'!J77,"x"))=1,1,0)</f>
        <v>0</v>
      </c>
    </row>
    <row r="78" spans="1:21" x14ac:dyDescent="0.45">
      <c r="A78" t="s">
        <v>392</v>
      </c>
      <c r="B78" t="str">
        <f t="shared" si="5"/>
        <v>ALL99_All subjects</v>
      </c>
      <c r="C78" s="246" t="s">
        <v>112</v>
      </c>
      <c r="D78" s="103" t="str">
        <f>IFERROR(VLOOKUP($B78,#REF!,'Table 3a old'!D$5,FALSE),"")</f>
        <v/>
      </c>
      <c r="E78" s="103" t="str">
        <f>IFERROR(VLOOKUP($B78,#REF!,'Table 3a old'!E$5,FALSE),"")</f>
        <v/>
      </c>
      <c r="F78" s="103" t="str">
        <f>IFERROR(VLOOKUP($B78,#REF!,'Table 3a old'!F$5,FALSE),"")</f>
        <v/>
      </c>
      <c r="G78" s="103" t="str">
        <f>IFERROR(VLOOKUP($B78,#REF!,'Table 3a old'!G$5,FALSE),"")</f>
        <v/>
      </c>
      <c r="H78" s="103" t="str">
        <f>IFERROR(VLOOKUP($B78,#REF!,'Table 3a old'!H$5,FALSE),"")</f>
        <v/>
      </c>
      <c r="I78" s="103" t="str">
        <f>IFERROR(VLOOKUP($B78,#REF!,'Table 3a old'!I$5,FALSE),"")</f>
        <v/>
      </c>
      <c r="J78" s="103" t="str">
        <f>IFERROR(VLOOKUP($B78,#REF!,'Table 3a old'!J$5,FALSE),"")</f>
        <v/>
      </c>
      <c r="K78" s="104" t="str">
        <f>IFERROR(VLOOKUP($B78,#REF!,'Table 3a old'!K$5,FALSE),"")</f>
        <v/>
      </c>
      <c r="L78" s="400">
        <f t="shared" ref="L78" si="6">IF((COUNTIF(D78:H78,"x")+COUNTIF(J78,"x"))=1,1,0)</f>
        <v>0</v>
      </c>
      <c r="M78" s="400">
        <f t="shared" ref="M78" si="7">IF(COUNTIF(I78:J78,"x")=1,1,0)</f>
        <v>0</v>
      </c>
      <c r="O78">
        <f>IF((COUNTIF(D78,"x")+COUNTIF('Table 3a females old'!D78,"x")+COUNTIF('Table 3a males old'!D78,"x"))=1,1,0)</f>
        <v>0</v>
      </c>
      <c r="P78">
        <f>IF((COUNTIF(E78,"x")+COUNTIF('Table 3a females old'!E78,"x")+COUNTIF('Table 3a males old'!E78,"x"))=1,1,0)</f>
        <v>0</v>
      </c>
      <c r="Q78">
        <f>IF((COUNTIF(F78,"x")+COUNTIF('Table 3a females old'!F78,"x")+COUNTIF('Table 3a males old'!F78,"x"))=1,1,0)</f>
        <v>0</v>
      </c>
      <c r="R78">
        <f>IF((COUNTIF(G78,"x")+COUNTIF('Table 3a females old'!G78,"x")+COUNTIF('Table 3a males old'!G78,"x"))=1,1,0)</f>
        <v>0</v>
      </c>
      <c r="S78">
        <f>IF((COUNTIF(H78,"x")+COUNTIF('Table 3a females old'!H78,"x")+COUNTIF('Table 3a males old'!H78,"x"))=1,1,0)</f>
        <v>0</v>
      </c>
      <c r="T78">
        <f>IF((COUNTIF(I78,"x")+COUNTIF('Table 3a females old'!I78,"x")+COUNTIF('Table 3a males old'!I78,"x"))=1,1,0)</f>
        <v>0</v>
      </c>
      <c r="U78">
        <f>IF((COUNTIF(J78,"x")+COUNTIF('Table 3a females old'!J78,"x")+COUNTIF('Table 3a males old'!J78,"x"))=1,1,0)</f>
        <v>0</v>
      </c>
    </row>
    <row r="79" spans="1:21" x14ac:dyDescent="0.45">
      <c r="B79" t="str">
        <f t="shared" si="5"/>
        <v/>
      </c>
      <c r="C79" s="197"/>
      <c r="D79" s="198"/>
      <c r="E79" s="198"/>
      <c r="F79" s="198"/>
      <c r="G79" s="198"/>
      <c r="H79" s="198"/>
      <c r="I79" s="198"/>
      <c r="J79" s="198"/>
      <c r="K79" s="199"/>
    </row>
    <row r="80" spans="1:21" ht="12.95" customHeight="1" x14ac:dyDescent="0.45">
      <c r="C80" s="163"/>
      <c r="D80" s="163"/>
      <c r="E80" s="203"/>
      <c r="F80" s="163"/>
      <c r="G80" s="163"/>
      <c r="H80" s="163"/>
      <c r="I80" s="163"/>
      <c r="J80" s="163"/>
      <c r="K80" s="10" t="s">
        <v>480</v>
      </c>
    </row>
    <row r="81" spans="3:11" ht="12.95" customHeight="1" x14ac:dyDescent="0.45">
      <c r="C81" s="163"/>
      <c r="D81" s="163"/>
      <c r="E81" s="203"/>
      <c r="F81" s="163"/>
      <c r="G81" s="163"/>
      <c r="H81" s="163"/>
      <c r="I81" s="163"/>
      <c r="J81" s="163"/>
      <c r="K81" s="204"/>
    </row>
    <row r="82" spans="3:11" ht="12.95" customHeight="1" x14ac:dyDescent="0.45">
      <c r="C82" s="44" t="s">
        <v>144</v>
      </c>
      <c r="D82" s="205"/>
      <c r="E82" s="205"/>
      <c r="F82" s="205"/>
      <c r="G82" s="205"/>
      <c r="H82" s="205"/>
      <c r="I82" s="206"/>
      <c r="J82" s="206"/>
      <c r="K82" s="207"/>
    </row>
    <row r="83" spans="3:11" ht="12.95" customHeight="1" x14ac:dyDescent="0.45">
      <c r="C83" s="127" t="s">
        <v>523</v>
      </c>
      <c r="D83" s="205"/>
      <c r="E83" s="205"/>
      <c r="F83" s="205"/>
      <c r="G83" s="206"/>
      <c r="H83" s="206"/>
      <c r="I83" s="206"/>
      <c r="J83" s="206"/>
      <c r="K83" s="207"/>
    </row>
    <row r="84" spans="3:11" ht="12.95" customHeight="1" x14ac:dyDescent="0.45">
      <c r="C84" s="209" t="s">
        <v>113</v>
      </c>
      <c r="D84" s="211"/>
      <c r="E84" s="211"/>
      <c r="F84" s="211"/>
      <c r="G84" s="206"/>
      <c r="H84" s="206"/>
      <c r="I84" s="206"/>
      <c r="J84" s="206"/>
      <c r="K84" s="207"/>
    </row>
    <row r="85" spans="3:11" ht="23.25" customHeight="1" x14ac:dyDescent="0.45">
      <c r="C85" s="1052" t="s">
        <v>562</v>
      </c>
      <c r="D85" s="1052"/>
      <c r="E85" s="1052"/>
      <c r="F85" s="1052"/>
      <c r="G85" s="1052"/>
      <c r="H85" s="1052"/>
      <c r="I85" s="1052"/>
      <c r="J85" s="1052"/>
      <c r="K85" s="1052"/>
    </row>
    <row r="86" spans="3:11" ht="25.5" customHeight="1" x14ac:dyDescent="0.45">
      <c r="C86" s="1052" t="s">
        <v>563</v>
      </c>
      <c r="D86" s="1052"/>
      <c r="E86" s="1052"/>
      <c r="F86" s="1052"/>
      <c r="G86" s="1052"/>
      <c r="H86" s="1052"/>
      <c r="I86" s="1052"/>
      <c r="J86" s="1052"/>
      <c r="K86" s="1052"/>
    </row>
    <row r="87" spans="3:11" ht="14.25" customHeight="1" x14ac:dyDescent="0.45">
      <c r="C87" s="1024" t="s">
        <v>527</v>
      </c>
      <c r="D87" s="1024"/>
      <c r="E87" s="1024"/>
      <c r="F87" s="1024"/>
      <c r="G87" s="1024"/>
      <c r="H87" s="1024"/>
      <c r="I87" s="1024"/>
      <c r="J87" s="1024"/>
      <c r="K87" s="1024"/>
    </row>
    <row r="88" spans="3:11" ht="12.95" customHeight="1" x14ac:dyDescent="0.45"/>
    <row r="89" spans="3:11" ht="12.95" customHeight="1" x14ac:dyDescent="0.45">
      <c r="C89" s="59" t="s">
        <v>23</v>
      </c>
      <c r="D89" s="59"/>
      <c r="E89" s="59"/>
      <c r="F89" s="59"/>
      <c r="G89" s="59"/>
      <c r="H89" s="59"/>
      <c r="I89" s="59"/>
      <c r="J89" s="59"/>
      <c r="K89" s="215"/>
    </row>
    <row r="90" spans="3:11" ht="12.95" customHeight="1" x14ac:dyDescent="0.45">
      <c r="C90" s="209" t="s">
        <v>561</v>
      </c>
      <c r="D90" s="59"/>
      <c r="E90" s="59"/>
      <c r="F90" s="59"/>
      <c r="G90" s="59"/>
      <c r="H90" s="59"/>
      <c r="I90" s="59"/>
      <c r="J90" s="59"/>
      <c r="K90" s="215"/>
    </row>
    <row r="91" spans="3:11" ht="12.95" customHeight="1" x14ac:dyDescent="0.45">
      <c r="C91" s="216" t="s">
        <v>521</v>
      </c>
      <c r="D91" s="59"/>
      <c r="E91" s="59"/>
      <c r="F91" s="59"/>
      <c r="G91" s="59"/>
      <c r="H91" s="59"/>
      <c r="I91" s="59"/>
      <c r="J91" s="59"/>
      <c r="K91" s="215"/>
    </row>
    <row r="92" spans="3:11" ht="12.95" customHeight="1" x14ac:dyDescent="0.45">
      <c r="C92" s="206" t="s">
        <v>116</v>
      </c>
      <c r="D92" s="59"/>
      <c r="E92" s="59"/>
      <c r="F92" s="59"/>
      <c r="G92" s="59"/>
      <c r="H92" s="59"/>
      <c r="I92" s="59"/>
      <c r="J92" s="59"/>
      <c r="K92" s="215"/>
    </row>
    <row r="93" spans="3:11" ht="12.95" customHeight="1" x14ac:dyDescent="0.45">
      <c r="C93" s="1024" t="s">
        <v>487</v>
      </c>
      <c r="D93" s="1024"/>
      <c r="E93" s="1024"/>
      <c r="F93" s="1024"/>
      <c r="G93" s="1024"/>
      <c r="H93" s="1024"/>
      <c r="I93" s="1024"/>
      <c r="J93" s="1024"/>
      <c r="K93" s="1024"/>
    </row>
    <row r="94" spans="3:11" ht="12.95" customHeight="1" x14ac:dyDescent="0.45"/>
    <row r="95" spans="3:11" ht="12.95" customHeight="1" x14ac:dyDescent="0.45">
      <c r="C95" s="218"/>
      <c r="D95" s="59"/>
      <c r="E95" s="59"/>
      <c r="F95" s="59"/>
      <c r="G95" s="59"/>
      <c r="H95" s="59"/>
      <c r="I95" s="59"/>
      <c r="J95" s="59"/>
      <c r="K95" s="215"/>
    </row>
    <row r="96" spans="3:11" ht="12.95" customHeight="1" x14ac:dyDescent="0.45">
      <c r="C96" s="18"/>
      <c r="D96" s="18"/>
      <c r="E96" s="18"/>
      <c r="F96" s="18"/>
      <c r="G96" s="18"/>
      <c r="H96" s="18"/>
      <c r="I96" s="18"/>
      <c r="J96" s="18"/>
      <c r="K96" s="18"/>
    </row>
    <row r="97" spans="3:11" ht="12.95" customHeight="1" x14ac:dyDescent="0.45">
      <c r="C97" s="18"/>
      <c r="D97" s="18"/>
      <c r="E97" s="18"/>
      <c r="F97" s="18"/>
      <c r="G97" s="18"/>
      <c r="H97" s="18"/>
      <c r="I97" s="18"/>
      <c r="J97" s="18"/>
      <c r="K97" s="18"/>
    </row>
    <row r="98" spans="3:11" ht="12.95" customHeight="1" x14ac:dyDescent="0.45"/>
    <row r="99" spans="3:11" ht="12.95" customHeight="1" x14ac:dyDescent="0.45"/>
    <row r="100" spans="3:11" ht="12.95" customHeight="1" x14ac:dyDescent="0.45"/>
    <row r="101" spans="3:11" ht="12.95" customHeight="1" x14ac:dyDescent="0.45"/>
  </sheetData>
  <mergeCells count="8">
    <mergeCell ref="C93:K93"/>
    <mergeCell ref="D6:J6"/>
    <mergeCell ref="K6:K7"/>
    <mergeCell ref="N5:N6"/>
    <mergeCell ref="C6:C7"/>
    <mergeCell ref="C85:K85"/>
    <mergeCell ref="C86:K86"/>
    <mergeCell ref="C87:K87"/>
  </mergeCells>
  <conditionalFormatting sqref="N9">
    <cfRule type="cellIs" dxfId="42" priority="12" operator="equal">
      <formula>1</formula>
    </cfRule>
  </conditionalFormatting>
  <conditionalFormatting sqref="L78">
    <cfRule type="cellIs" dxfId="41" priority="2" operator="equal">
      <formula>1</formula>
    </cfRule>
  </conditionalFormatting>
  <conditionalFormatting sqref="M9:M68">
    <cfRule type="cellIs" dxfId="40" priority="9" operator="equal">
      <formula>1</formula>
    </cfRule>
  </conditionalFormatting>
  <conditionalFormatting sqref="L9:L68">
    <cfRule type="cellIs" dxfId="39" priority="8" operator="equal">
      <formula>1</formula>
    </cfRule>
  </conditionalFormatting>
  <conditionalFormatting sqref="M70:M73">
    <cfRule type="cellIs" dxfId="38" priority="7" operator="equal">
      <formula>1</formula>
    </cfRule>
  </conditionalFormatting>
  <conditionalFormatting sqref="L70:L73">
    <cfRule type="cellIs" dxfId="37" priority="6" operator="equal">
      <formula>1</formula>
    </cfRule>
  </conditionalFormatting>
  <conditionalFormatting sqref="M74:M77">
    <cfRule type="cellIs" dxfId="36" priority="5" operator="equal">
      <formula>1</formula>
    </cfRule>
  </conditionalFormatting>
  <conditionalFormatting sqref="L74:L77">
    <cfRule type="cellIs" dxfId="35" priority="4" operator="equal">
      <formula>1</formula>
    </cfRule>
  </conditionalFormatting>
  <conditionalFormatting sqref="M78">
    <cfRule type="cellIs" dxfId="34" priority="3" operator="equal">
      <formula>1</formula>
    </cfRule>
  </conditionalFormatting>
  <conditionalFormatting sqref="O9:U78">
    <cfRule type="expression" dxfId="33" priority="1">
      <formula>O9=1</formula>
    </cfRule>
  </conditionalFormatting>
  <hyperlinks>
    <hyperlink ref="C87:K87" r:id="rId1" display="The full time table for AS and A level reform can be found at Get the facts: AS and A level reform."/>
    <hyperlink ref="C93" r:id="rId2" display="Where qualifications taken by a student are in the same subject area and similar in content, ‘discounting’ rules have been applied to avoid double counting qualifications. More information can be found in  'technical guide' document."/>
    <hyperlink ref="C1" location="Contents!A1" display="Return to contents"/>
  </hyperlinks>
  <pageMargins left="0.7" right="0.7" top="0.75" bottom="0.75" header="0.3" footer="0.3"/>
  <pageSetup paperSize="9" orientation="portrait"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100"/>
  <sheetViews>
    <sheetView showGridLines="0" topLeftCell="A46" workbookViewId="0">
      <selection activeCell="L4" sqref="L4:U78"/>
    </sheetView>
  </sheetViews>
  <sheetFormatPr defaultRowHeight="14.25" x14ac:dyDescent="0.45"/>
  <cols>
    <col min="2" max="2" width="16" customWidth="1"/>
    <col min="3" max="3" width="25.73046875" style="31" customWidth="1"/>
    <col min="4" max="4" width="16.3984375" style="31" customWidth="1"/>
    <col min="5" max="11" width="9.73046875" style="31" customWidth="1"/>
  </cols>
  <sheetData>
    <row r="1" spans="1:21" x14ac:dyDescent="0.45">
      <c r="C1" s="451" t="s">
        <v>488</v>
      </c>
    </row>
    <row r="2" spans="1:21" x14ac:dyDescent="0.45">
      <c r="C2" s="143" t="s">
        <v>541</v>
      </c>
      <c r="D2" s="87"/>
      <c r="E2" s="87"/>
      <c r="F2" s="88"/>
      <c r="G2" s="88"/>
      <c r="H2" s="89"/>
      <c r="I2" s="89"/>
      <c r="J2" s="89"/>
      <c r="K2" s="170"/>
    </row>
    <row r="3" spans="1:21" x14ac:dyDescent="0.45">
      <c r="C3" s="142" t="s">
        <v>479</v>
      </c>
      <c r="D3" s="171"/>
      <c r="E3" s="171"/>
      <c r="F3" s="383"/>
      <c r="G3" s="172"/>
      <c r="H3" s="173"/>
      <c r="I3" s="16"/>
      <c r="J3" s="16"/>
      <c r="K3" s="16"/>
    </row>
    <row r="4" spans="1:21" x14ac:dyDescent="0.45">
      <c r="C4" s="384" t="s">
        <v>0</v>
      </c>
      <c r="D4" s="92"/>
      <c r="E4" s="92"/>
      <c r="F4" s="383"/>
      <c r="G4" s="172"/>
      <c r="H4" s="174"/>
      <c r="I4" s="16"/>
      <c r="J4" s="16"/>
      <c r="K4" s="16"/>
      <c r="L4" s="420"/>
      <c r="M4" s="420"/>
      <c r="N4" s="420"/>
    </row>
    <row r="5" spans="1:21" x14ac:dyDescent="0.45">
      <c r="C5" s="242" t="s">
        <v>310</v>
      </c>
      <c r="D5" s="243">
        <v>20</v>
      </c>
      <c r="E5" s="243">
        <v>21</v>
      </c>
      <c r="F5" s="94">
        <v>22</v>
      </c>
      <c r="G5" s="94">
        <v>23</v>
      </c>
      <c r="H5" s="383">
        <v>24</v>
      </c>
      <c r="I5" s="383">
        <v>25</v>
      </c>
      <c r="J5" s="383">
        <v>26</v>
      </c>
      <c r="K5" s="177">
        <v>27</v>
      </c>
      <c r="L5" s="420" t="s">
        <v>463</v>
      </c>
      <c r="M5" s="420"/>
      <c r="N5" s="1031"/>
    </row>
    <row r="6" spans="1:21" ht="14.45" customHeight="1" x14ac:dyDescent="0.45">
      <c r="C6" s="1050" t="s">
        <v>47</v>
      </c>
      <c r="D6" s="1042" t="s">
        <v>48</v>
      </c>
      <c r="E6" s="1042"/>
      <c r="F6" s="1042"/>
      <c r="G6" s="1042"/>
      <c r="H6" s="1042"/>
      <c r="I6" s="1042"/>
      <c r="J6" s="1042"/>
      <c r="K6" s="1048" t="s">
        <v>49</v>
      </c>
      <c r="L6" s="420"/>
      <c r="M6" s="420"/>
      <c r="N6" s="1031"/>
    </row>
    <row r="7" spans="1:21" x14ac:dyDescent="0.45">
      <c r="C7" s="1051"/>
      <c r="D7" s="418" t="s">
        <v>51</v>
      </c>
      <c r="E7" s="418" t="s">
        <v>52</v>
      </c>
      <c r="F7" s="418" t="s">
        <v>53</v>
      </c>
      <c r="G7" s="418" t="s">
        <v>54</v>
      </c>
      <c r="H7" s="418" t="s">
        <v>55</v>
      </c>
      <c r="I7" s="419" t="s">
        <v>56</v>
      </c>
      <c r="J7" s="417" t="s">
        <v>139</v>
      </c>
      <c r="K7" s="1049"/>
      <c r="L7" s="422" t="s">
        <v>139</v>
      </c>
      <c r="M7" s="422" t="s">
        <v>464</v>
      </c>
      <c r="N7" s="423" t="s">
        <v>49</v>
      </c>
      <c r="O7" s="418"/>
      <c r="P7" s="418"/>
      <c r="Q7" s="418"/>
      <c r="R7" s="418"/>
      <c r="S7" s="418"/>
      <c r="T7" s="419"/>
      <c r="U7" s="417"/>
    </row>
    <row r="8" spans="1:21" x14ac:dyDescent="0.45">
      <c r="C8" s="183"/>
      <c r="D8" s="244"/>
      <c r="E8" s="244"/>
      <c r="F8" s="244"/>
      <c r="G8" s="244"/>
      <c r="H8" s="244"/>
      <c r="I8" s="244"/>
      <c r="J8" s="244"/>
      <c r="K8" s="245"/>
    </row>
    <row r="9" spans="1:21" x14ac:dyDescent="0.45">
      <c r="A9" t="s">
        <v>338</v>
      </c>
      <c r="B9" t="str">
        <f>IF(A9&lt;&gt;"",CONCATENATE($C$5,A9),"")</f>
        <v>F01_0_Biological Sciences</v>
      </c>
      <c r="C9" s="102" t="s">
        <v>573</v>
      </c>
      <c r="D9" s="103" t="str">
        <f>IFERROR(VLOOKUP($B9,#REF!,'Table 3a old'!D$5,FALSE),"")</f>
        <v/>
      </c>
      <c r="E9" s="103" t="str">
        <f>IFERROR(VLOOKUP($B9,#REF!,'Table 3a old'!E$5,FALSE),"")</f>
        <v/>
      </c>
      <c r="F9" s="103" t="str">
        <f>IFERROR(VLOOKUP($B9,#REF!,'Table 3a old'!F$5,FALSE),"")</f>
        <v/>
      </c>
      <c r="G9" s="103" t="str">
        <f>IFERROR(VLOOKUP($B9,#REF!,'Table 3a old'!G$5,FALSE),"")</f>
        <v/>
      </c>
      <c r="H9" s="103" t="str">
        <f>IFERROR(VLOOKUP($B9,#REF!,'Table 3a old'!H$5,FALSE),"")</f>
        <v/>
      </c>
      <c r="I9" s="103" t="str">
        <f>IFERROR(VLOOKUP($B9,#REF!,'Table 3a old'!I$5,FALSE),"")</f>
        <v/>
      </c>
      <c r="J9" s="103" t="str">
        <f>IFERROR(VLOOKUP($B9,#REF!,'Table 3a old'!J$5,FALSE),"")</f>
        <v/>
      </c>
      <c r="K9" s="104" t="str">
        <f>IFERROR(VLOOKUP($B9,#REF!,'Table 3a old'!K$5,FALSE),"")</f>
        <v/>
      </c>
      <c r="L9" s="400">
        <f>IF((COUNTIF(D9:H9,"x")+COUNTIF(J9,"x"))=1,1,0)</f>
        <v>0</v>
      </c>
      <c r="M9" s="400">
        <f>IF(COUNTIF(I9:J9,"x")=1,1,0)</f>
        <v>0</v>
      </c>
      <c r="N9" s="400">
        <f>IF(COUNTIF(K9:K66,"x")=1,1,0)</f>
        <v>0</v>
      </c>
    </row>
    <row r="10" spans="1:21" x14ac:dyDescent="0.45">
      <c r="A10" t="s">
        <v>339</v>
      </c>
      <c r="B10" t="str">
        <f t="shared" ref="B10:B73" si="0">IF(A10&lt;&gt;"",CONCATENATE($C$5,A10),"")</f>
        <v>F02_Chemistry</v>
      </c>
      <c r="C10" s="102" t="s">
        <v>574</v>
      </c>
      <c r="D10" s="103" t="str">
        <f>IFERROR(VLOOKUP($B10,#REF!,'Table 3a old'!D$5,FALSE),"")</f>
        <v/>
      </c>
      <c r="E10" s="103" t="str">
        <f>IFERROR(VLOOKUP($B10,#REF!,'Table 3a old'!E$5,FALSE),"")</f>
        <v/>
      </c>
      <c r="F10" s="103" t="str">
        <f>IFERROR(VLOOKUP($B10,#REF!,'Table 3a old'!F$5,FALSE),"")</f>
        <v/>
      </c>
      <c r="G10" s="103" t="str">
        <f>IFERROR(VLOOKUP($B10,#REF!,'Table 3a old'!G$5,FALSE),"")</f>
        <v/>
      </c>
      <c r="H10" s="103" t="str">
        <f>IFERROR(VLOOKUP($B10,#REF!,'Table 3a old'!H$5,FALSE),"")</f>
        <v/>
      </c>
      <c r="I10" s="103" t="str">
        <f>IFERROR(VLOOKUP($B10,#REF!,'Table 3a old'!I$5,FALSE),"")</f>
        <v/>
      </c>
      <c r="J10" s="103" t="str">
        <f>IFERROR(VLOOKUP($B10,#REF!,'Table 3a old'!J$5,FALSE),"")</f>
        <v/>
      </c>
      <c r="K10" s="104" t="str">
        <f>IFERROR(VLOOKUP($B10,#REF!,'Table 3a old'!K$5,FALSE),"")</f>
        <v/>
      </c>
      <c r="L10" s="400">
        <f t="shared" ref="L10:L68" si="1">IF((COUNTIF(D10:H10,"x")+COUNTIF(J10,"x"))=1,1,0)</f>
        <v>0</v>
      </c>
      <c r="M10" s="400">
        <f t="shared" ref="M10:M68" si="2">IF(COUNTIF(I10:J10,"x")=1,1,0)</f>
        <v>0</v>
      </c>
    </row>
    <row r="11" spans="1:21" x14ac:dyDescent="0.45">
      <c r="A11" t="s">
        <v>340</v>
      </c>
      <c r="B11" t="str">
        <f t="shared" si="0"/>
        <v>F03_Physics</v>
      </c>
      <c r="C11" s="102" t="s">
        <v>564</v>
      </c>
      <c r="D11" s="103" t="str">
        <f>IFERROR(VLOOKUP($B11,#REF!,'Table 3a old'!D$5,FALSE),"")</f>
        <v/>
      </c>
      <c r="E11" s="103" t="str">
        <f>IFERROR(VLOOKUP($B11,#REF!,'Table 3a old'!E$5,FALSE),"")</f>
        <v/>
      </c>
      <c r="F11" s="103" t="str">
        <f>IFERROR(VLOOKUP($B11,#REF!,'Table 3a old'!F$5,FALSE),"")</f>
        <v/>
      </c>
      <c r="G11" s="103" t="str">
        <f>IFERROR(VLOOKUP($B11,#REF!,'Table 3a old'!G$5,FALSE),"")</f>
        <v/>
      </c>
      <c r="H11" s="103" t="str">
        <f>IFERROR(VLOOKUP($B11,#REF!,'Table 3a old'!H$5,FALSE),"")</f>
        <v/>
      </c>
      <c r="I11" s="103" t="str">
        <f>IFERROR(VLOOKUP($B11,#REF!,'Table 3a old'!I$5,FALSE),"")</f>
        <v/>
      </c>
      <c r="J11" s="103" t="str">
        <f>IFERROR(VLOOKUP($B11,#REF!,'Table 3a old'!J$5,FALSE),"")</f>
        <v/>
      </c>
      <c r="K11" s="104" t="str">
        <f>IFERROR(VLOOKUP($B11,#REF!,'Table 3a old'!K$5,FALSE),"")</f>
        <v/>
      </c>
      <c r="L11" s="400">
        <f t="shared" si="1"/>
        <v>0</v>
      </c>
      <c r="M11" s="400">
        <f t="shared" si="2"/>
        <v>0</v>
      </c>
    </row>
    <row r="12" spans="1:21" x14ac:dyDescent="0.45">
      <c r="A12" t="s">
        <v>341</v>
      </c>
      <c r="B12" t="str">
        <f t="shared" si="0"/>
        <v>F04_Other_Sciences</v>
      </c>
      <c r="C12" s="102" t="s">
        <v>62</v>
      </c>
      <c r="D12" s="103" t="str">
        <f>IFERROR(VLOOKUP($B12,#REF!,'Table 3a old'!D$5,FALSE),"")</f>
        <v/>
      </c>
      <c r="E12" s="103" t="str">
        <f>IFERROR(VLOOKUP($B12,#REF!,'Table 3a old'!E$5,FALSE),"")</f>
        <v/>
      </c>
      <c r="F12" s="103" t="str">
        <f>IFERROR(VLOOKUP($B12,#REF!,'Table 3a old'!F$5,FALSE),"")</f>
        <v/>
      </c>
      <c r="G12" s="103" t="str">
        <f>IFERROR(VLOOKUP($B12,#REF!,'Table 3a old'!G$5,FALSE),"")</f>
        <v/>
      </c>
      <c r="H12" s="103" t="str">
        <f>IFERROR(VLOOKUP($B12,#REF!,'Table 3a old'!H$5,FALSE),"")</f>
        <v/>
      </c>
      <c r="I12" s="103" t="str">
        <f>IFERROR(VLOOKUP($B12,#REF!,'Table 3a old'!I$5,FALSE),"")</f>
        <v/>
      </c>
      <c r="J12" s="103" t="str">
        <f>IFERROR(VLOOKUP($B12,#REF!,'Table 3a old'!J$5,FALSE),"")</f>
        <v/>
      </c>
      <c r="K12" s="104" t="str">
        <f>IFERROR(VLOOKUP($B12,#REF!,'Table 3a old'!K$5,FALSE),"")</f>
        <v/>
      </c>
      <c r="L12" s="400">
        <f t="shared" si="1"/>
        <v>0</v>
      </c>
      <c r="M12" s="400">
        <f t="shared" si="2"/>
        <v>0</v>
      </c>
    </row>
    <row r="13" spans="1:21" x14ac:dyDescent="0.45">
      <c r="B13" t="str">
        <f t="shared" si="0"/>
        <v/>
      </c>
      <c r="C13" s="102"/>
      <c r="D13" s="103" t="str">
        <f>IFERROR(VLOOKUP($B13,#REF!,'Table 3a old'!D$5,FALSE),"")</f>
        <v/>
      </c>
      <c r="E13" s="103" t="str">
        <f>IFERROR(VLOOKUP($B13,#REF!,'Table 3a old'!E$5,FALSE),"")</f>
        <v/>
      </c>
      <c r="F13" s="103" t="str">
        <f>IFERROR(VLOOKUP($B13,#REF!,'Table 3a old'!F$5,FALSE),"")</f>
        <v/>
      </c>
      <c r="G13" s="103" t="str">
        <f>IFERROR(VLOOKUP($B13,#REF!,'Table 3a old'!G$5,FALSE),"")</f>
        <v/>
      </c>
      <c r="H13" s="103" t="str">
        <f>IFERROR(VLOOKUP($B13,#REF!,'Table 3a old'!H$5,FALSE),"")</f>
        <v/>
      </c>
      <c r="I13" s="103" t="str">
        <f>IFERROR(VLOOKUP($B13,#REF!,'Table 3a old'!I$5,FALSE),"")</f>
        <v/>
      </c>
      <c r="J13" s="103" t="str">
        <f>IFERROR(VLOOKUP($B13,#REF!,'Table 3a old'!J$5,FALSE),"")</f>
        <v/>
      </c>
      <c r="K13" s="104" t="str">
        <f>IFERROR(VLOOKUP($B13,#REF!,'Table 3a old'!K$5,FALSE),"")</f>
        <v/>
      </c>
      <c r="L13" s="400">
        <f t="shared" si="1"/>
        <v>0</v>
      </c>
      <c r="M13" s="400">
        <f t="shared" si="2"/>
        <v>0</v>
      </c>
    </row>
    <row r="14" spans="1:21" x14ac:dyDescent="0.45">
      <c r="A14" t="s">
        <v>342</v>
      </c>
      <c r="B14" t="str">
        <f t="shared" si="0"/>
        <v>F05_0_All_Maths</v>
      </c>
      <c r="C14" s="102" t="s">
        <v>63</v>
      </c>
      <c r="D14" s="103" t="str">
        <f>IFERROR(VLOOKUP($B14,#REF!,'Table 3a old'!D$5,FALSE),"")</f>
        <v/>
      </c>
      <c r="E14" s="103" t="str">
        <f>IFERROR(VLOOKUP($B14,#REF!,'Table 3a old'!E$5,FALSE),"")</f>
        <v/>
      </c>
      <c r="F14" s="103" t="str">
        <f>IFERROR(VLOOKUP($B14,#REF!,'Table 3a old'!F$5,FALSE),"")</f>
        <v/>
      </c>
      <c r="G14" s="103" t="str">
        <f>IFERROR(VLOOKUP($B14,#REF!,'Table 3a old'!G$5,FALSE),"")</f>
        <v/>
      </c>
      <c r="H14" s="103" t="str">
        <f>IFERROR(VLOOKUP($B14,#REF!,'Table 3a old'!H$5,FALSE),"")</f>
        <v/>
      </c>
      <c r="I14" s="103" t="str">
        <f>IFERROR(VLOOKUP($B14,#REF!,'Table 3a old'!I$5,FALSE),"")</f>
        <v/>
      </c>
      <c r="J14" s="103" t="str">
        <f>IFERROR(VLOOKUP($B14,#REF!,'Table 3a old'!J$5,FALSE),"")</f>
        <v/>
      </c>
      <c r="K14" s="104" t="str">
        <f>IFERROR(VLOOKUP($B14,#REF!,'Table 3a old'!K$5,FALSE),"")</f>
        <v/>
      </c>
      <c r="L14" s="400">
        <f t="shared" si="1"/>
        <v>0</v>
      </c>
      <c r="M14" s="400">
        <f t="shared" si="2"/>
        <v>0</v>
      </c>
    </row>
    <row r="15" spans="1:21" x14ac:dyDescent="0.45">
      <c r="B15" t="str">
        <f t="shared" si="0"/>
        <v/>
      </c>
      <c r="C15" s="105" t="s">
        <v>64</v>
      </c>
      <c r="D15" s="103" t="str">
        <f>IFERROR(VLOOKUP($B15,#REF!,'Table 3a old'!D$5,FALSE),"")</f>
        <v/>
      </c>
      <c r="E15" s="103" t="str">
        <f>IFERROR(VLOOKUP($B15,#REF!,'Table 3a old'!E$5,FALSE),"")</f>
        <v/>
      </c>
      <c r="F15" s="103" t="str">
        <f>IFERROR(VLOOKUP($B15,#REF!,'Table 3a old'!F$5,FALSE),"")</f>
        <v/>
      </c>
      <c r="G15" s="103" t="str">
        <f>IFERROR(VLOOKUP($B15,#REF!,'Table 3a old'!G$5,FALSE),"")</f>
        <v/>
      </c>
      <c r="H15" s="103" t="str">
        <f>IFERROR(VLOOKUP($B15,#REF!,'Table 3a old'!H$5,FALSE),"")</f>
        <v/>
      </c>
      <c r="I15" s="103" t="str">
        <f>IFERROR(VLOOKUP($B15,#REF!,'Table 3a old'!I$5,FALSE),"")</f>
        <v/>
      </c>
      <c r="J15" s="103" t="str">
        <f>IFERROR(VLOOKUP($B15,#REF!,'Table 3a old'!J$5,FALSE),"")</f>
        <v/>
      </c>
      <c r="K15" s="104" t="str">
        <f>IFERROR(VLOOKUP($B15,#REF!,'Table 3a old'!K$5,FALSE),"")</f>
        <v/>
      </c>
      <c r="L15" s="400">
        <f t="shared" si="1"/>
        <v>0</v>
      </c>
      <c r="M15" s="400">
        <f t="shared" si="2"/>
        <v>0</v>
      </c>
    </row>
    <row r="16" spans="1:21" x14ac:dyDescent="0.45">
      <c r="A16" t="s">
        <v>343</v>
      </c>
      <c r="B16" t="str">
        <f t="shared" si="0"/>
        <v>F05_1_Mathematics</v>
      </c>
      <c r="C16" s="105" t="s">
        <v>65</v>
      </c>
      <c r="D16" s="103" t="str">
        <f>IFERROR(VLOOKUP($B16,#REF!,'Table 3a old'!D$5,FALSE),"")</f>
        <v/>
      </c>
      <c r="E16" s="103" t="str">
        <f>IFERROR(VLOOKUP($B16,#REF!,'Table 3a old'!E$5,FALSE),"")</f>
        <v/>
      </c>
      <c r="F16" s="103" t="str">
        <f>IFERROR(VLOOKUP($B16,#REF!,'Table 3a old'!F$5,FALSE),"")</f>
        <v/>
      </c>
      <c r="G16" s="103" t="str">
        <f>IFERROR(VLOOKUP($B16,#REF!,'Table 3a old'!G$5,FALSE),"")</f>
        <v/>
      </c>
      <c r="H16" s="103" t="str">
        <f>IFERROR(VLOOKUP($B16,#REF!,'Table 3a old'!H$5,FALSE),"")</f>
        <v/>
      </c>
      <c r="I16" s="103" t="str">
        <f>IFERROR(VLOOKUP($B16,#REF!,'Table 3a old'!I$5,FALSE),"")</f>
        <v/>
      </c>
      <c r="J16" s="103" t="str">
        <f>IFERROR(VLOOKUP($B16,#REF!,'Table 3a old'!J$5,FALSE),"")</f>
        <v/>
      </c>
      <c r="K16" s="104" t="str">
        <f>IFERROR(VLOOKUP($B16,#REF!,'Table 3a old'!K$5,FALSE),"")</f>
        <v/>
      </c>
      <c r="L16" s="400">
        <f t="shared" si="1"/>
        <v>0</v>
      </c>
      <c r="M16" s="400">
        <f t="shared" si="2"/>
        <v>0</v>
      </c>
    </row>
    <row r="17" spans="1:13" x14ac:dyDescent="0.45">
      <c r="A17" t="s">
        <v>344</v>
      </c>
      <c r="B17" t="str">
        <f t="shared" si="0"/>
        <v>F05_2_Pure Mathematics</v>
      </c>
      <c r="C17" s="105" t="s">
        <v>66</v>
      </c>
      <c r="D17" s="103" t="str">
        <f>IFERROR(VLOOKUP($B17,#REF!,'Table 3a old'!D$5,FALSE),"")</f>
        <v/>
      </c>
      <c r="E17" s="103" t="str">
        <f>IFERROR(VLOOKUP($B17,#REF!,'Table 3a old'!E$5,FALSE),"")</f>
        <v/>
      </c>
      <c r="F17" s="103" t="str">
        <f>IFERROR(VLOOKUP($B17,#REF!,'Table 3a old'!F$5,FALSE),"")</f>
        <v/>
      </c>
      <c r="G17" s="103" t="str">
        <f>IFERROR(VLOOKUP($B17,#REF!,'Table 3a old'!G$5,FALSE),"")</f>
        <v/>
      </c>
      <c r="H17" s="103" t="str">
        <f>IFERROR(VLOOKUP($B17,#REF!,'Table 3a old'!H$5,FALSE),"")</f>
        <v/>
      </c>
      <c r="I17" s="103" t="str">
        <f>IFERROR(VLOOKUP($B17,#REF!,'Table 3a old'!I$5,FALSE),"")</f>
        <v/>
      </c>
      <c r="J17" s="103" t="str">
        <f>IFERROR(VLOOKUP($B17,#REF!,'Table 3a old'!J$5,FALSE),"")</f>
        <v/>
      </c>
      <c r="K17" s="104" t="str">
        <f>IFERROR(VLOOKUP($B17,#REF!,'Table 3a old'!K$5,FALSE),"")</f>
        <v/>
      </c>
      <c r="L17" s="400">
        <f t="shared" si="1"/>
        <v>0</v>
      </c>
      <c r="M17" s="400">
        <f t="shared" si="2"/>
        <v>0</v>
      </c>
    </row>
    <row r="18" spans="1:13" x14ac:dyDescent="0.45">
      <c r="A18" t="s">
        <v>346</v>
      </c>
      <c r="B18" t="str">
        <f t="shared" si="0"/>
        <v>F05_3_Statistics</v>
      </c>
      <c r="C18" s="105" t="s">
        <v>67</v>
      </c>
      <c r="D18" s="103" t="str">
        <f>IFERROR(VLOOKUP($B18,#REF!,'Table 3a old'!D$5,FALSE),"")</f>
        <v/>
      </c>
      <c r="E18" s="103" t="str">
        <f>IFERROR(VLOOKUP($B18,#REF!,'Table 3a old'!E$5,FALSE),"")</f>
        <v/>
      </c>
      <c r="F18" s="103" t="str">
        <f>IFERROR(VLOOKUP($B18,#REF!,'Table 3a old'!F$5,FALSE),"")</f>
        <v/>
      </c>
      <c r="G18" s="103" t="str">
        <f>IFERROR(VLOOKUP($B18,#REF!,'Table 3a old'!G$5,FALSE),"")</f>
        <v/>
      </c>
      <c r="H18" s="103" t="str">
        <f>IFERROR(VLOOKUP($B18,#REF!,'Table 3a old'!H$5,FALSE),"")</f>
        <v/>
      </c>
      <c r="I18" s="103" t="str">
        <f>IFERROR(VLOOKUP($B18,#REF!,'Table 3a old'!I$5,FALSE),"")</f>
        <v/>
      </c>
      <c r="J18" s="103" t="str">
        <f>IFERROR(VLOOKUP($B18,#REF!,'Table 3a old'!J$5,FALSE),"")</f>
        <v/>
      </c>
      <c r="K18" s="104" t="str">
        <f>IFERROR(VLOOKUP($B18,#REF!,'Table 3a old'!K$5,FALSE),"")</f>
        <v/>
      </c>
      <c r="L18" s="400">
        <f t="shared" si="1"/>
        <v>0</v>
      </c>
      <c r="M18" s="400">
        <f t="shared" si="2"/>
        <v>0</v>
      </c>
    </row>
    <row r="19" spans="1:13" x14ac:dyDescent="0.45">
      <c r="A19" t="s">
        <v>347</v>
      </c>
      <c r="B19" t="str">
        <f t="shared" si="0"/>
        <v>F05_4_Use of Mathematics</v>
      </c>
      <c r="C19" s="105" t="s">
        <v>68</v>
      </c>
      <c r="D19" s="103" t="str">
        <f>IFERROR(VLOOKUP($B19,#REF!,'Table 3a old'!D$5,FALSE),"")</f>
        <v/>
      </c>
      <c r="E19" s="103" t="str">
        <f>IFERROR(VLOOKUP($B19,#REF!,'Table 3a old'!E$5,FALSE),"")</f>
        <v/>
      </c>
      <c r="F19" s="103" t="str">
        <f>IFERROR(VLOOKUP($B19,#REF!,'Table 3a old'!F$5,FALSE),"")</f>
        <v/>
      </c>
      <c r="G19" s="103" t="str">
        <f>IFERROR(VLOOKUP($B19,#REF!,'Table 3a old'!G$5,FALSE),"")</f>
        <v/>
      </c>
      <c r="H19" s="103" t="str">
        <f>IFERROR(VLOOKUP($B19,#REF!,'Table 3a old'!H$5,FALSE),"")</f>
        <v/>
      </c>
      <c r="I19" s="103" t="str">
        <f>IFERROR(VLOOKUP($B19,#REF!,'Table 3a old'!I$5,FALSE),"")</f>
        <v/>
      </c>
      <c r="J19" s="103" t="str">
        <f>IFERROR(VLOOKUP($B19,#REF!,'Table 3a old'!J$5,FALSE),"")</f>
        <v/>
      </c>
      <c r="K19" s="104" t="str">
        <f>IFERROR(VLOOKUP($B19,#REF!,'Table 3a old'!K$5,FALSE),"")</f>
        <v/>
      </c>
      <c r="L19" s="400">
        <f t="shared" si="1"/>
        <v>0</v>
      </c>
      <c r="M19" s="400">
        <f t="shared" si="2"/>
        <v>0</v>
      </c>
    </row>
    <row r="20" spans="1:13" x14ac:dyDescent="0.45">
      <c r="A20" t="s">
        <v>348</v>
      </c>
      <c r="B20" t="str">
        <f t="shared" si="0"/>
        <v>F05_5_Mathematics_other</v>
      </c>
      <c r="C20" s="105" t="s">
        <v>69</v>
      </c>
      <c r="D20" s="103" t="str">
        <f>IFERROR(VLOOKUP($B20,#REF!,'Table 3a old'!D$5,FALSE),"")</f>
        <v/>
      </c>
      <c r="E20" s="103" t="str">
        <f>IFERROR(VLOOKUP($B20,#REF!,'Table 3a old'!E$5,FALSE),"")</f>
        <v/>
      </c>
      <c r="F20" s="103" t="str">
        <f>IFERROR(VLOOKUP($B20,#REF!,'Table 3a old'!F$5,FALSE),"")</f>
        <v/>
      </c>
      <c r="G20" s="103" t="str">
        <f>IFERROR(VLOOKUP($B20,#REF!,'Table 3a old'!G$5,FALSE),"")</f>
        <v/>
      </c>
      <c r="H20" s="103" t="str">
        <f>IFERROR(VLOOKUP($B20,#REF!,'Table 3a old'!H$5,FALSE),"")</f>
        <v/>
      </c>
      <c r="I20" s="103" t="str">
        <f>IFERROR(VLOOKUP($B20,#REF!,'Table 3a old'!I$5,FALSE),"")</f>
        <v/>
      </c>
      <c r="J20" s="103" t="str">
        <f>IFERROR(VLOOKUP($B20,#REF!,'Table 3a old'!J$5,FALSE),"")</f>
        <v/>
      </c>
      <c r="K20" s="104" t="str">
        <f>IFERROR(VLOOKUP($B20,#REF!,'Table 3a old'!K$5,FALSE),"")</f>
        <v/>
      </c>
      <c r="L20" s="400">
        <f t="shared" si="1"/>
        <v>0</v>
      </c>
      <c r="M20" s="400">
        <f t="shared" si="2"/>
        <v>0</v>
      </c>
    </row>
    <row r="21" spans="1:13" x14ac:dyDescent="0.45">
      <c r="B21" t="str">
        <f t="shared" si="0"/>
        <v/>
      </c>
      <c r="C21" s="106"/>
      <c r="D21" s="103" t="str">
        <f>IFERROR(VLOOKUP($B21,#REF!,'Table 3a old'!D$5,FALSE),"")</f>
        <v/>
      </c>
      <c r="E21" s="103" t="str">
        <f>IFERROR(VLOOKUP($B21,#REF!,'Table 3a old'!E$5,FALSE),"")</f>
        <v/>
      </c>
      <c r="F21" s="103" t="str">
        <f>IFERROR(VLOOKUP($B21,#REF!,'Table 3a old'!F$5,FALSE),"")</f>
        <v/>
      </c>
      <c r="G21" s="103" t="str">
        <f>IFERROR(VLOOKUP($B21,#REF!,'Table 3a old'!G$5,FALSE),"")</f>
        <v/>
      </c>
      <c r="H21" s="103" t="str">
        <f>IFERROR(VLOOKUP($B21,#REF!,'Table 3a old'!H$5,FALSE),"")</f>
        <v/>
      </c>
      <c r="I21" s="103" t="str">
        <f>IFERROR(VLOOKUP($B21,#REF!,'Table 3a old'!I$5,FALSE),"")</f>
        <v/>
      </c>
      <c r="J21" s="103" t="str">
        <f>IFERROR(VLOOKUP($B21,#REF!,'Table 3a old'!J$5,FALSE),"")</f>
        <v/>
      </c>
      <c r="K21" s="104" t="str">
        <f>IFERROR(VLOOKUP($B21,#REF!,'Table 3a old'!K$5,FALSE),"")</f>
        <v/>
      </c>
      <c r="L21" s="400">
        <f t="shared" si="1"/>
        <v>0</v>
      </c>
      <c r="M21" s="400">
        <f t="shared" si="2"/>
        <v>0</v>
      </c>
    </row>
    <row r="22" spans="1:13" x14ac:dyDescent="0.45">
      <c r="A22" t="s">
        <v>350</v>
      </c>
      <c r="B22" t="str">
        <f t="shared" si="0"/>
        <v>F06_Further_Maths</v>
      </c>
      <c r="C22" s="102" t="s">
        <v>70</v>
      </c>
      <c r="D22" s="103" t="str">
        <f>IFERROR(VLOOKUP($B22,#REF!,'Table 3a old'!D$5,FALSE),"")</f>
        <v/>
      </c>
      <c r="E22" s="103" t="str">
        <f>IFERROR(VLOOKUP($B22,#REF!,'Table 3a old'!E$5,FALSE),"")</f>
        <v/>
      </c>
      <c r="F22" s="103" t="str">
        <f>IFERROR(VLOOKUP($B22,#REF!,'Table 3a old'!F$5,FALSE),"")</f>
        <v/>
      </c>
      <c r="G22" s="103" t="str">
        <f>IFERROR(VLOOKUP($B22,#REF!,'Table 3a old'!G$5,FALSE),"")</f>
        <v/>
      </c>
      <c r="H22" s="103" t="str">
        <f>IFERROR(VLOOKUP($B22,#REF!,'Table 3a old'!H$5,FALSE),"")</f>
        <v/>
      </c>
      <c r="I22" s="103" t="str">
        <f>IFERROR(VLOOKUP($B22,#REF!,'Table 3a old'!I$5,FALSE),"")</f>
        <v/>
      </c>
      <c r="J22" s="103" t="str">
        <f>IFERROR(VLOOKUP($B22,#REF!,'Table 3a old'!J$5,FALSE),"")</f>
        <v/>
      </c>
      <c r="K22" s="104" t="str">
        <f>IFERROR(VLOOKUP($B22,#REF!,'Table 3a old'!K$5,FALSE),"")</f>
        <v/>
      </c>
      <c r="L22" s="400">
        <f t="shared" si="1"/>
        <v>0</v>
      </c>
      <c r="M22" s="400">
        <f t="shared" si="2"/>
        <v>0</v>
      </c>
    </row>
    <row r="23" spans="1:13" x14ac:dyDescent="0.45">
      <c r="B23" t="str">
        <f t="shared" si="0"/>
        <v/>
      </c>
      <c r="C23" s="102"/>
      <c r="D23" s="103" t="str">
        <f>IFERROR(VLOOKUP($B23,#REF!,'Table 3a old'!D$5,FALSE),"")</f>
        <v/>
      </c>
      <c r="E23" s="103" t="str">
        <f>IFERROR(VLOOKUP($B23,#REF!,'Table 3a old'!E$5,FALSE),"")</f>
        <v/>
      </c>
      <c r="F23" s="103" t="str">
        <f>IFERROR(VLOOKUP($B23,#REF!,'Table 3a old'!F$5,FALSE),"")</f>
        <v/>
      </c>
      <c r="G23" s="103" t="str">
        <f>IFERROR(VLOOKUP($B23,#REF!,'Table 3a old'!G$5,FALSE),"")</f>
        <v/>
      </c>
      <c r="H23" s="103" t="str">
        <f>IFERROR(VLOOKUP($B23,#REF!,'Table 3a old'!H$5,FALSE),"")</f>
        <v/>
      </c>
      <c r="I23" s="103" t="str">
        <f>IFERROR(VLOOKUP($B23,#REF!,'Table 3a old'!I$5,FALSE),"")</f>
        <v/>
      </c>
      <c r="J23" s="103" t="str">
        <f>IFERROR(VLOOKUP($B23,#REF!,'Table 3a old'!J$5,FALSE),"")</f>
        <v/>
      </c>
      <c r="K23" s="104" t="str">
        <f>IFERROR(VLOOKUP($B23,#REF!,'Table 3a old'!K$5,FALSE),"")</f>
        <v/>
      </c>
      <c r="L23" s="400">
        <f t="shared" si="1"/>
        <v>0</v>
      </c>
      <c r="M23" s="400">
        <f t="shared" si="2"/>
        <v>0</v>
      </c>
    </row>
    <row r="24" spans="1:13" x14ac:dyDescent="0.45">
      <c r="A24" t="s">
        <v>351</v>
      </c>
      <c r="B24" t="str">
        <f t="shared" si="0"/>
        <v>F07_0_English</v>
      </c>
      <c r="C24" s="102" t="s">
        <v>71</v>
      </c>
      <c r="D24" s="103" t="str">
        <f>IFERROR(VLOOKUP($B24,#REF!,'Table 3a old'!D$5,FALSE),"")</f>
        <v/>
      </c>
      <c r="E24" s="103" t="str">
        <f>IFERROR(VLOOKUP($B24,#REF!,'Table 3a old'!E$5,FALSE),"")</f>
        <v/>
      </c>
      <c r="F24" s="103" t="str">
        <f>IFERROR(VLOOKUP($B24,#REF!,'Table 3a old'!F$5,FALSE),"")</f>
        <v/>
      </c>
      <c r="G24" s="103" t="str">
        <f>IFERROR(VLOOKUP($B24,#REF!,'Table 3a old'!G$5,FALSE),"")</f>
        <v/>
      </c>
      <c r="H24" s="103" t="str">
        <f>IFERROR(VLOOKUP($B24,#REF!,'Table 3a old'!H$5,FALSE),"")</f>
        <v/>
      </c>
      <c r="I24" s="103" t="str">
        <f>IFERROR(VLOOKUP($B24,#REF!,'Table 3a old'!I$5,FALSE),"")</f>
        <v/>
      </c>
      <c r="J24" s="103" t="str">
        <f>IFERROR(VLOOKUP($B24,#REF!,'Table 3a old'!J$5,FALSE),"")</f>
        <v/>
      </c>
      <c r="K24" s="104" t="str">
        <f>IFERROR(VLOOKUP($B24,#REF!,'Table 3a old'!K$5,FALSE),"")</f>
        <v/>
      </c>
      <c r="L24" s="400">
        <f t="shared" si="1"/>
        <v>0</v>
      </c>
      <c r="M24" s="400">
        <f t="shared" si="2"/>
        <v>0</v>
      </c>
    </row>
    <row r="25" spans="1:13" x14ac:dyDescent="0.45">
      <c r="B25" t="str">
        <f t="shared" si="0"/>
        <v/>
      </c>
      <c r="C25" s="105" t="s">
        <v>8</v>
      </c>
      <c r="D25" s="103" t="str">
        <f>IFERROR(VLOOKUP($B25,#REF!,'Table 3a old'!D$5,FALSE),"")</f>
        <v/>
      </c>
      <c r="E25" s="103" t="str">
        <f>IFERROR(VLOOKUP($B25,#REF!,'Table 3a old'!E$5,FALSE),"")</f>
        <v/>
      </c>
      <c r="F25" s="103" t="str">
        <f>IFERROR(VLOOKUP($B25,#REF!,'Table 3a old'!F$5,FALSE),"")</f>
        <v/>
      </c>
      <c r="G25" s="103" t="str">
        <f>IFERROR(VLOOKUP($B25,#REF!,'Table 3a old'!G$5,FALSE),"")</f>
        <v/>
      </c>
      <c r="H25" s="103" t="str">
        <f>IFERROR(VLOOKUP($B25,#REF!,'Table 3a old'!H$5,FALSE),"")</f>
        <v/>
      </c>
      <c r="I25" s="103" t="str">
        <f>IFERROR(VLOOKUP($B25,#REF!,'Table 3a old'!I$5,FALSE),"")</f>
        <v/>
      </c>
      <c r="J25" s="103" t="str">
        <f>IFERROR(VLOOKUP($B25,#REF!,'Table 3a old'!J$5,FALSE),"")</f>
        <v/>
      </c>
      <c r="K25" s="104" t="str">
        <f>IFERROR(VLOOKUP($B25,#REF!,'Table 3a old'!K$5,FALSE),"")</f>
        <v/>
      </c>
      <c r="L25" s="400">
        <f t="shared" si="1"/>
        <v>0</v>
      </c>
      <c r="M25" s="400">
        <f t="shared" si="2"/>
        <v>0</v>
      </c>
    </row>
    <row r="26" spans="1:13" x14ac:dyDescent="0.45">
      <c r="A26" t="s">
        <v>352</v>
      </c>
      <c r="B26" t="str">
        <f t="shared" si="0"/>
        <v>F07_1_English_Literature</v>
      </c>
      <c r="C26" s="105" t="s">
        <v>572</v>
      </c>
      <c r="D26" s="103" t="str">
        <f>IFERROR(VLOOKUP($B26,#REF!,'Table 3a old'!D$5,FALSE),"")</f>
        <v/>
      </c>
      <c r="E26" s="103" t="str">
        <f>IFERROR(VLOOKUP($B26,#REF!,'Table 3a old'!E$5,FALSE),"")</f>
        <v/>
      </c>
      <c r="F26" s="103" t="str">
        <f>IFERROR(VLOOKUP($B26,#REF!,'Table 3a old'!F$5,FALSE),"")</f>
        <v/>
      </c>
      <c r="G26" s="103" t="str">
        <f>IFERROR(VLOOKUP($B26,#REF!,'Table 3a old'!G$5,FALSE),"")</f>
        <v/>
      </c>
      <c r="H26" s="103" t="str">
        <f>IFERROR(VLOOKUP($B26,#REF!,'Table 3a old'!H$5,FALSE),"")</f>
        <v/>
      </c>
      <c r="I26" s="103" t="str">
        <f>IFERROR(VLOOKUP($B26,#REF!,'Table 3a old'!I$5,FALSE),"")</f>
        <v/>
      </c>
      <c r="J26" s="103" t="str">
        <f>IFERROR(VLOOKUP($B26,#REF!,'Table 3a old'!J$5,FALSE),"")</f>
        <v/>
      </c>
      <c r="K26" s="104" t="str">
        <f>IFERROR(VLOOKUP($B26,#REF!,'Table 3a old'!K$5,FALSE),"")</f>
        <v/>
      </c>
      <c r="L26" s="400">
        <f t="shared" si="1"/>
        <v>0</v>
      </c>
      <c r="M26" s="400">
        <f t="shared" si="2"/>
        <v>0</v>
      </c>
    </row>
    <row r="27" spans="1:13" x14ac:dyDescent="0.45">
      <c r="A27" t="s">
        <v>353</v>
      </c>
      <c r="B27" t="str">
        <f t="shared" si="0"/>
        <v>F07_2_English Language</v>
      </c>
      <c r="C27" s="105" t="s">
        <v>571</v>
      </c>
      <c r="D27" s="103" t="str">
        <f>IFERROR(VLOOKUP($B27,#REF!,'Table 3a old'!D$5,FALSE),"")</f>
        <v/>
      </c>
      <c r="E27" s="103" t="str">
        <f>IFERROR(VLOOKUP($B27,#REF!,'Table 3a old'!E$5,FALSE),"")</f>
        <v/>
      </c>
      <c r="F27" s="103" t="str">
        <f>IFERROR(VLOOKUP($B27,#REF!,'Table 3a old'!F$5,FALSE),"")</f>
        <v/>
      </c>
      <c r="G27" s="103" t="str">
        <f>IFERROR(VLOOKUP($B27,#REF!,'Table 3a old'!G$5,FALSE),"")</f>
        <v/>
      </c>
      <c r="H27" s="103" t="str">
        <f>IFERROR(VLOOKUP($B27,#REF!,'Table 3a old'!H$5,FALSE),"")</f>
        <v/>
      </c>
      <c r="I27" s="103" t="str">
        <f>IFERROR(VLOOKUP($B27,#REF!,'Table 3a old'!I$5,FALSE),"")</f>
        <v/>
      </c>
      <c r="J27" s="103" t="str">
        <f>IFERROR(VLOOKUP($B27,#REF!,'Table 3a old'!J$5,FALSE),"")</f>
        <v/>
      </c>
      <c r="K27" s="104" t="str">
        <f>IFERROR(VLOOKUP($B27,#REF!,'Table 3a old'!K$5,FALSE),"")</f>
        <v/>
      </c>
      <c r="L27" s="400">
        <f t="shared" si="1"/>
        <v>0</v>
      </c>
      <c r="M27" s="400">
        <f t="shared" si="2"/>
        <v>0</v>
      </c>
    </row>
    <row r="28" spans="1:13" x14ac:dyDescent="0.45">
      <c r="A28" t="s">
        <v>354</v>
      </c>
      <c r="B28" t="str">
        <f t="shared" si="0"/>
        <v>F07_3_English_Language&amp;Literature</v>
      </c>
      <c r="C28" s="105" t="s">
        <v>570</v>
      </c>
      <c r="D28" s="103" t="str">
        <f>IFERROR(VLOOKUP($B28,#REF!,'Table 3a old'!D$5,FALSE),"")</f>
        <v/>
      </c>
      <c r="E28" s="103" t="str">
        <f>IFERROR(VLOOKUP($B28,#REF!,'Table 3a old'!E$5,FALSE),"")</f>
        <v/>
      </c>
      <c r="F28" s="103" t="str">
        <f>IFERROR(VLOOKUP($B28,#REF!,'Table 3a old'!F$5,FALSE),"")</f>
        <v/>
      </c>
      <c r="G28" s="103" t="str">
        <f>IFERROR(VLOOKUP($B28,#REF!,'Table 3a old'!G$5,FALSE),"")</f>
        <v/>
      </c>
      <c r="H28" s="103" t="str">
        <f>IFERROR(VLOOKUP($B28,#REF!,'Table 3a old'!H$5,FALSE),"")</f>
        <v/>
      </c>
      <c r="I28" s="103" t="str">
        <f>IFERROR(VLOOKUP($B28,#REF!,'Table 3a old'!I$5,FALSE),"")</f>
        <v/>
      </c>
      <c r="J28" s="103" t="str">
        <f>IFERROR(VLOOKUP($B28,#REF!,'Table 3a old'!J$5,FALSE),"")</f>
        <v/>
      </c>
      <c r="K28" s="104" t="str">
        <f>IFERROR(VLOOKUP($B28,#REF!,'Table 3a old'!K$5,FALSE),"")</f>
        <v/>
      </c>
      <c r="L28" s="400">
        <f t="shared" si="1"/>
        <v>0</v>
      </c>
      <c r="M28" s="400">
        <f t="shared" si="2"/>
        <v>0</v>
      </c>
    </row>
    <row r="29" spans="1:13" x14ac:dyDescent="0.45">
      <c r="B29" t="str">
        <f t="shared" si="0"/>
        <v/>
      </c>
      <c r="C29" s="105"/>
      <c r="D29" s="103" t="str">
        <f>IFERROR(VLOOKUP($B29,#REF!,'Table 3a old'!D$5,FALSE),"")</f>
        <v/>
      </c>
      <c r="E29" s="103" t="str">
        <f>IFERROR(VLOOKUP($B29,#REF!,'Table 3a old'!E$5,FALSE),"")</f>
        <v/>
      </c>
      <c r="F29" s="103" t="str">
        <f>IFERROR(VLOOKUP($B29,#REF!,'Table 3a old'!F$5,FALSE),"")</f>
        <v/>
      </c>
      <c r="G29" s="103" t="str">
        <f>IFERROR(VLOOKUP($B29,#REF!,'Table 3a old'!G$5,FALSE),"")</f>
        <v/>
      </c>
      <c r="H29" s="103" t="str">
        <f>IFERROR(VLOOKUP($B29,#REF!,'Table 3a old'!H$5,FALSE),"")</f>
        <v/>
      </c>
      <c r="I29" s="103" t="str">
        <f>IFERROR(VLOOKUP($B29,#REF!,'Table 3a old'!I$5,FALSE),"")</f>
        <v/>
      </c>
      <c r="J29" s="103" t="str">
        <f>IFERROR(VLOOKUP($B29,#REF!,'Table 3a old'!J$5,FALSE),"")</f>
        <v/>
      </c>
      <c r="K29" s="104" t="str">
        <f>IFERROR(VLOOKUP($B29,#REF!,'Table 3a old'!K$5,FALSE),"")</f>
        <v/>
      </c>
      <c r="L29" s="400">
        <f t="shared" si="1"/>
        <v>0</v>
      </c>
      <c r="M29" s="400">
        <f t="shared" si="2"/>
        <v>0</v>
      </c>
    </row>
    <row r="30" spans="1:13" x14ac:dyDescent="0.45">
      <c r="A30" t="s">
        <v>355</v>
      </c>
      <c r="B30" t="str">
        <f t="shared" si="0"/>
        <v>F15_Design&amp;Technology</v>
      </c>
      <c r="C30" s="102" t="s">
        <v>75</v>
      </c>
      <c r="D30" s="103" t="str">
        <f>IFERROR(VLOOKUP($B30,#REF!,'Table 3a old'!D$5,FALSE),"")</f>
        <v/>
      </c>
      <c r="E30" s="103" t="str">
        <f>IFERROR(VLOOKUP($B30,#REF!,'Table 3a old'!E$5,FALSE),"")</f>
        <v/>
      </c>
      <c r="F30" s="103" t="str">
        <f>IFERROR(VLOOKUP($B30,#REF!,'Table 3a old'!F$5,FALSE),"")</f>
        <v/>
      </c>
      <c r="G30" s="103" t="str">
        <f>IFERROR(VLOOKUP($B30,#REF!,'Table 3a old'!G$5,FALSE),"")</f>
        <v/>
      </c>
      <c r="H30" s="103" t="str">
        <f>IFERROR(VLOOKUP($B30,#REF!,'Table 3a old'!H$5,FALSE),"")</f>
        <v/>
      </c>
      <c r="I30" s="103" t="str">
        <f>IFERROR(VLOOKUP($B30,#REF!,'Table 3a old'!I$5,FALSE),"")</f>
        <v/>
      </c>
      <c r="J30" s="103" t="str">
        <f>IFERROR(VLOOKUP($B30,#REF!,'Table 3a old'!J$5,FALSE),"")</f>
        <v/>
      </c>
      <c r="K30" s="104" t="str">
        <f>IFERROR(VLOOKUP($B30,#REF!,'Table 3a old'!K$5,FALSE),"")</f>
        <v/>
      </c>
      <c r="L30" s="400">
        <f t="shared" si="1"/>
        <v>0</v>
      </c>
      <c r="M30" s="400">
        <f t="shared" si="2"/>
        <v>0</v>
      </c>
    </row>
    <row r="31" spans="1:13" x14ac:dyDescent="0.45">
      <c r="A31" t="s">
        <v>356</v>
      </c>
      <c r="B31" t="str">
        <f t="shared" si="0"/>
        <v>F16_Computing</v>
      </c>
      <c r="C31" s="102" t="s">
        <v>569</v>
      </c>
      <c r="D31" s="103" t="str">
        <f>IFERROR(VLOOKUP($B31,#REF!,'Table 3a old'!D$5,FALSE),"")</f>
        <v/>
      </c>
      <c r="E31" s="103" t="str">
        <f>IFERROR(VLOOKUP($B31,#REF!,'Table 3a old'!E$5,FALSE),"")</f>
        <v/>
      </c>
      <c r="F31" s="103" t="str">
        <f>IFERROR(VLOOKUP($B31,#REF!,'Table 3a old'!F$5,FALSE),"")</f>
        <v/>
      </c>
      <c r="G31" s="103" t="str">
        <f>IFERROR(VLOOKUP($B31,#REF!,'Table 3a old'!G$5,FALSE),"")</f>
        <v/>
      </c>
      <c r="H31" s="103" t="str">
        <f>IFERROR(VLOOKUP($B31,#REF!,'Table 3a old'!H$5,FALSE),"")</f>
        <v/>
      </c>
      <c r="I31" s="103" t="str">
        <f>IFERROR(VLOOKUP($B31,#REF!,'Table 3a old'!I$5,FALSE),"")</f>
        <v/>
      </c>
      <c r="J31" s="103" t="str">
        <f>IFERROR(VLOOKUP($B31,#REF!,'Table 3a old'!J$5,FALSE),"")</f>
        <v/>
      </c>
      <c r="K31" s="104" t="str">
        <f>IFERROR(VLOOKUP($B31,#REF!,'Table 3a old'!K$5,FALSE),"")</f>
        <v/>
      </c>
      <c r="L31" s="400">
        <f t="shared" si="1"/>
        <v>0</v>
      </c>
      <c r="M31" s="400">
        <f t="shared" si="2"/>
        <v>0</v>
      </c>
    </row>
    <row r="32" spans="1:13" x14ac:dyDescent="0.45">
      <c r="A32" t="s">
        <v>357</v>
      </c>
      <c r="B32" t="str">
        <f t="shared" si="0"/>
        <v>F17_ICT</v>
      </c>
      <c r="C32" s="109" t="s">
        <v>282</v>
      </c>
      <c r="D32" s="103" t="str">
        <f>IFERROR(VLOOKUP($B32,#REF!,'Table 3a old'!D$5,FALSE),"")</f>
        <v/>
      </c>
      <c r="E32" s="103" t="str">
        <f>IFERROR(VLOOKUP($B32,#REF!,'Table 3a old'!E$5,FALSE),"")</f>
        <v/>
      </c>
      <c r="F32" s="103" t="str">
        <f>IFERROR(VLOOKUP($B32,#REF!,'Table 3a old'!F$5,FALSE),"")</f>
        <v/>
      </c>
      <c r="G32" s="103" t="str">
        <f>IFERROR(VLOOKUP($B32,#REF!,'Table 3a old'!G$5,FALSE),"")</f>
        <v/>
      </c>
      <c r="H32" s="103" t="str">
        <f>IFERROR(VLOOKUP($B32,#REF!,'Table 3a old'!H$5,FALSE),"")</f>
        <v/>
      </c>
      <c r="I32" s="103" t="str">
        <f>IFERROR(VLOOKUP($B32,#REF!,'Table 3a old'!I$5,FALSE),"")</f>
        <v/>
      </c>
      <c r="J32" s="103" t="str">
        <f>IFERROR(VLOOKUP($B32,#REF!,'Table 3a old'!J$5,FALSE),"")</f>
        <v/>
      </c>
      <c r="K32" s="104" t="str">
        <f>IFERROR(VLOOKUP($B32,#REF!,'Table 3a old'!K$5,FALSE),"")</f>
        <v/>
      </c>
      <c r="L32" s="400">
        <f t="shared" si="1"/>
        <v>0</v>
      </c>
      <c r="M32" s="400">
        <f t="shared" si="2"/>
        <v>0</v>
      </c>
    </row>
    <row r="33" spans="1:13" x14ac:dyDescent="0.45">
      <c r="B33" t="str">
        <f t="shared" si="0"/>
        <v/>
      </c>
      <c r="C33" s="110"/>
      <c r="D33" s="103" t="str">
        <f>IFERROR(VLOOKUP($B33,#REF!,'Table 3a old'!D$5,FALSE),"")</f>
        <v/>
      </c>
      <c r="E33" s="103" t="str">
        <f>IFERROR(VLOOKUP($B33,#REF!,'Table 3a old'!E$5,FALSE),"")</f>
        <v/>
      </c>
      <c r="F33" s="103" t="str">
        <f>IFERROR(VLOOKUP($B33,#REF!,'Table 3a old'!F$5,FALSE),"")</f>
        <v/>
      </c>
      <c r="G33" s="103" t="str">
        <f>IFERROR(VLOOKUP($B33,#REF!,'Table 3a old'!G$5,FALSE),"")</f>
        <v/>
      </c>
      <c r="H33" s="103" t="str">
        <f>IFERROR(VLOOKUP($B33,#REF!,'Table 3a old'!H$5,FALSE),"")</f>
        <v/>
      </c>
      <c r="I33" s="103" t="str">
        <f>IFERROR(VLOOKUP($B33,#REF!,'Table 3a old'!I$5,FALSE),"")</f>
        <v/>
      </c>
      <c r="J33" s="103" t="str">
        <f>IFERROR(VLOOKUP($B33,#REF!,'Table 3a old'!J$5,FALSE),"")</f>
        <v/>
      </c>
      <c r="K33" s="104" t="str">
        <f>IFERROR(VLOOKUP($B33,#REF!,'Table 3a old'!K$5,FALSE),"")</f>
        <v/>
      </c>
      <c r="L33" s="400">
        <f t="shared" si="1"/>
        <v>0</v>
      </c>
      <c r="M33" s="400">
        <f t="shared" si="2"/>
        <v>0</v>
      </c>
    </row>
    <row r="34" spans="1:13" x14ac:dyDescent="0.45">
      <c r="A34" t="s">
        <v>358</v>
      </c>
      <c r="B34" t="str">
        <f t="shared" si="0"/>
        <v>F18_Home Economics</v>
      </c>
      <c r="C34" s="102" t="s">
        <v>78</v>
      </c>
      <c r="D34" s="103" t="str">
        <f>IFERROR(VLOOKUP($B34,#REF!,'Table 3a old'!D$5,FALSE),"")</f>
        <v/>
      </c>
      <c r="E34" s="103" t="str">
        <f>IFERROR(VLOOKUP($B34,#REF!,'Table 3a old'!E$5,FALSE),"")</f>
        <v/>
      </c>
      <c r="F34" s="103" t="str">
        <f>IFERROR(VLOOKUP($B34,#REF!,'Table 3a old'!F$5,FALSE),"")</f>
        <v/>
      </c>
      <c r="G34" s="103" t="str">
        <f>IFERROR(VLOOKUP($B34,#REF!,'Table 3a old'!G$5,FALSE),"")</f>
        <v/>
      </c>
      <c r="H34" s="103" t="str">
        <f>IFERROR(VLOOKUP($B34,#REF!,'Table 3a old'!H$5,FALSE),"")</f>
        <v/>
      </c>
      <c r="I34" s="103" t="str">
        <f>IFERROR(VLOOKUP($B34,#REF!,'Table 3a old'!I$5,FALSE),"")</f>
        <v/>
      </c>
      <c r="J34" s="103" t="str">
        <f>IFERROR(VLOOKUP($B34,#REF!,'Table 3a old'!J$5,FALSE),"")</f>
        <v/>
      </c>
      <c r="K34" s="104" t="str">
        <f>IFERROR(VLOOKUP($B34,#REF!,'Table 3a old'!K$5,FALSE),"")</f>
        <v/>
      </c>
      <c r="L34" s="400">
        <f t="shared" si="1"/>
        <v>0</v>
      </c>
      <c r="M34" s="400">
        <f t="shared" si="2"/>
        <v>0</v>
      </c>
    </row>
    <row r="35" spans="1:13" x14ac:dyDescent="0.45">
      <c r="B35" t="str">
        <f t="shared" si="0"/>
        <v/>
      </c>
      <c r="C35" s="102"/>
      <c r="D35" s="103" t="str">
        <f>IFERROR(VLOOKUP($B35,#REF!,'Table 3a old'!D$5,FALSE),"")</f>
        <v/>
      </c>
      <c r="E35" s="103" t="str">
        <f>IFERROR(VLOOKUP($B35,#REF!,'Table 3a old'!E$5,FALSE),"")</f>
        <v/>
      </c>
      <c r="F35" s="103" t="str">
        <f>IFERROR(VLOOKUP($B35,#REF!,'Table 3a old'!F$5,FALSE),"")</f>
        <v/>
      </c>
      <c r="G35" s="103" t="str">
        <f>IFERROR(VLOOKUP($B35,#REF!,'Table 3a old'!G$5,FALSE),"")</f>
        <v/>
      </c>
      <c r="H35" s="103" t="str">
        <f>IFERROR(VLOOKUP($B35,#REF!,'Table 3a old'!H$5,FALSE),"")</f>
        <v/>
      </c>
      <c r="I35" s="103" t="str">
        <f>IFERROR(VLOOKUP($B35,#REF!,'Table 3a old'!I$5,FALSE),"")</f>
        <v/>
      </c>
      <c r="J35" s="103" t="str">
        <f>IFERROR(VLOOKUP($B35,#REF!,'Table 3a old'!J$5,FALSE),"")</f>
        <v/>
      </c>
      <c r="K35" s="104" t="str">
        <f>IFERROR(VLOOKUP($B35,#REF!,'Table 3a old'!K$5,FALSE),"")</f>
        <v/>
      </c>
      <c r="L35" s="400">
        <f t="shared" si="1"/>
        <v>0</v>
      </c>
      <c r="M35" s="400">
        <f t="shared" si="2"/>
        <v>0</v>
      </c>
    </row>
    <row r="36" spans="1:13" x14ac:dyDescent="0.45">
      <c r="A36" t="s">
        <v>359</v>
      </c>
      <c r="B36" t="str">
        <f t="shared" si="0"/>
        <v>F19_Account&amp;Finance</v>
      </c>
      <c r="C36" s="102" t="s">
        <v>79</v>
      </c>
      <c r="D36" s="103" t="str">
        <f>IFERROR(VLOOKUP($B36,#REF!,'Table 3a old'!D$5,FALSE),"")</f>
        <v/>
      </c>
      <c r="E36" s="103" t="str">
        <f>IFERROR(VLOOKUP($B36,#REF!,'Table 3a old'!E$5,FALSE),"")</f>
        <v/>
      </c>
      <c r="F36" s="103" t="str">
        <f>IFERROR(VLOOKUP($B36,#REF!,'Table 3a old'!F$5,FALSE),"")</f>
        <v/>
      </c>
      <c r="G36" s="103" t="str">
        <f>IFERROR(VLOOKUP($B36,#REF!,'Table 3a old'!G$5,FALSE),"")</f>
        <v/>
      </c>
      <c r="H36" s="103" t="str">
        <f>IFERROR(VLOOKUP($B36,#REF!,'Table 3a old'!H$5,FALSE),"")</f>
        <v/>
      </c>
      <c r="I36" s="103" t="str">
        <f>IFERROR(VLOOKUP($B36,#REF!,'Table 3a old'!I$5,FALSE),"")</f>
        <v/>
      </c>
      <c r="J36" s="103" t="str">
        <f>IFERROR(VLOOKUP($B36,#REF!,'Table 3a old'!J$5,FALSE),"")</f>
        <v/>
      </c>
      <c r="K36" s="104" t="str">
        <f>IFERROR(VLOOKUP($B36,#REF!,'Table 3a old'!K$5,FALSE),"")</f>
        <v/>
      </c>
      <c r="L36" s="400">
        <f t="shared" si="1"/>
        <v>0</v>
      </c>
      <c r="M36" s="400">
        <f t="shared" si="2"/>
        <v>0</v>
      </c>
    </row>
    <row r="37" spans="1:13" x14ac:dyDescent="0.45">
      <c r="A37" t="s">
        <v>360</v>
      </c>
      <c r="B37" t="str">
        <f t="shared" si="0"/>
        <v>F20_Business_Studies</v>
      </c>
      <c r="C37" s="102" t="s">
        <v>575</v>
      </c>
      <c r="D37" s="103" t="str">
        <f>IFERROR(VLOOKUP($B37,#REF!,'Table 3a old'!D$5,FALSE),"")</f>
        <v/>
      </c>
      <c r="E37" s="103" t="str">
        <f>IFERROR(VLOOKUP($B37,#REF!,'Table 3a old'!E$5,FALSE),"")</f>
        <v/>
      </c>
      <c r="F37" s="103" t="str">
        <f>IFERROR(VLOOKUP($B37,#REF!,'Table 3a old'!F$5,FALSE),"")</f>
        <v/>
      </c>
      <c r="G37" s="103" t="str">
        <f>IFERROR(VLOOKUP($B37,#REF!,'Table 3a old'!G$5,FALSE),"")</f>
        <v/>
      </c>
      <c r="H37" s="103" t="str">
        <f>IFERROR(VLOOKUP($B37,#REF!,'Table 3a old'!H$5,FALSE),"")</f>
        <v/>
      </c>
      <c r="I37" s="103" t="str">
        <f>IFERROR(VLOOKUP($B37,#REF!,'Table 3a old'!I$5,FALSE),"")</f>
        <v/>
      </c>
      <c r="J37" s="103" t="str">
        <f>IFERROR(VLOOKUP($B37,#REF!,'Table 3a old'!J$5,FALSE),"")</f>
        <v/>
      </c>
      <c r="K37" s="104" t="str">
        <f>IFERROR(VLOOKUP($B37,#REF!,'Table 3a old'!K$5,FALSE),"")</f>
        <v/>
      </c>
      <c r="L37" s="400">
        <f t="shared" si="1"/>
        <v>0</v>
      </c>
      <c r="M37" s="400">
        <f t="shared" si="2"/>
        <v>0</v>
      </c>
    </row>
    <row r="38" spans="1:13" x14ac:dyDescent="0.45">
      <c r="A38" t="s">
        <v>361</v>
      </c>
      <c r="B38" t="str">
        <f t="shared" si="0"/>
        <v>F21_Economics</v>
      </c>
      <c r="C38" s="102" t="s">
        <v>568</v>
      </c>
      <c r="D38" s="103" t="str">
        <f>IFERROR(VLOOKUP($B38,#REF!,'Table 3a old'!D$5,FALSE),"")</f>
        <v/>
      </c>
      <c r="E38" s="103" t="str">
        <f>IFERROR(VLOOKUP($B38,#REF!,'Table 3a old'!E$5,FALSE),"")</f>
        <v/>
      </c>
      <c r="F38" s="103" t="str">
        <f>IFERROR(VLOOKUP($B38,#REF!,'Table 3a old'!F$5,FALSE),"")</f>
        <v/>
      </c>
      <c r="G38" s="103" t="str">
        <f>IFERROR(VLOOKUP($B38,#REF!,'Table 3a old'!G$5,FALSE),"")</f>
        <v/>
      </c>
      <c r="H38" s="103" t="str">
        <f>IFERROR(VLOOKUP($B38,#REF!,'Table 3a old'!H$5,FALSE),"")</f>
        <v/>
      </c>
      <c r="I38" s="103" t="str">
        <f>IFERROR(VLOOKUP($B38,#REF!,'Table 3a old'!I$5,FALSE),"")</f>
        <v/>
      </c>
      <c r="J38" s="103" t="str">
        <f>IFERROR(VLOOKUP($B38,#REF!,'Table 3a old'!J$5,FALSE),"")</f>
        <v/>
      </c>
      <c r="K38" s="104" t="str">
        <f>IFERROR(VLOOKUP($B38,#REF!,'Table 3a old'!K$5,FALSE),"")</f>
        <v/>
      </c>
      <c r="L38" s="400">
        <f t="shared" si="1"/>
        <v>0</v>
      </c>
      <c r="M38" s="400">
        <f t="shared" si="2"/>
        <v>0</v>
      </c>
    </row>
    <row r="39" spans="1:13" x14ac:dyDescent="0.45">
      <c r="A39" t="s">
        <v>362</v>
      </c>
      <c r="B39" t="str">
        <f t="shared" si="0"/>
        <v>F22_Geography</v>
      </c>
      <c r="C39" s="102" t="s">
        <v>584</v>
      </c>
      <c r="D39" s="103" t="str">
        <f>IFERROR(VLOOKUP($B39,#REF!,'Table 3a old'!D$5,FALSE),"")</f>
        <v/>
      </c>
      <c r="E39" s="103" t="str">
        <f>IFERROR(VLOOKUP($B39,#REF!,'Table 3a old'!E$5,FALSE),"")</f>
        <v/>
      </c>
      <c r="F39" s="103" t="str">
        <f>IFERROR(VLOOKUP($B39,#REF!,'Table 3a old'!F$5,FALSE),"")</f>
        <v/>
      </c>
      <c r="G39" s="103" t="str">
        <f>IFERROR(VLOOKUP($B39,#REF!,'Table 3a old'!G$5,FALSE),"")</f>
        <v/>
      </c>
      <c r="H39" s="103" t="str">
        <f>IFERROR(VLOOKUP($B39,#REF!,'Table 3a old'!H$5,FALSE),"")</f>
        <v/>
      </c>
      <c r="I39" s="103" t="str">
        <f>IFERROR(VLOOKUP($B39,#REF!,'Table 3a old'!I$5,FALSE),"")</f>
        <v/>
      </c>
      <c r="J39" s="103" t="str">
        <f>IFERROR(VLOOKUP($B39,#REF!,'Table 3a old'!J$5,FALSE),"")</f>
        <v/>
      </c>
      <c r="K39" s="104" t="str">
        <f>IFERROR(VLOOKUP($B39,#REF!,'Table 3a old'!K$5,FALSE),"")</f>
        <v/>
      </c>
      <c r="L39" s="400">
        <f t="shared" si="1"/>
        <v>0</v>
      </c>
      <c r="M39" s="400">
        <f t="shared" si="2"/>
        <v>0</v>
      </c>
    </row>
    <row r="40" spans="1:13" x14ac:dyDescent="0.45">
      <c r="A40" t="s">
        <v>363</v>
      </c>
      <c r="B40" t="str">
        <f t="shared" si="0"/>
        <v>F23_Government&amp;Politics</v>
      </c>
      <c r="C40" s="102" t="s">
        <v>83</v>
      </c>
      <c r="D40" s="103" t="str">
        <f>IFERROR(VLOOKUP($B40,#REF!,'Table 3a old'!D$5,FALSE),"")</f>
        <v/>
      </c>
      <c r="E40" s="103" t="str">
        <f>IFERROR(VLOOKUP($B40,#REF!,'Table 3a old'!E$5,FALSE),"")</f>
        <v/>
      </c>
      <c r="F40" s="103" t="str">
        <f>IFERROR(VLOOKUP($B40,#REF!,'Table 3a old'!F$5,FALSE),"")</f>
        <v/>
      </c>
      <c r="G40" s="103" t="str">
        <f>IFERROR(VLOOKUP($B40,#REF!,'Table 3a old'!G$5,FALSE),"")</f>
        <v/>
      </c>
      <c r="H40" s="103" t="str">
        <f>IFERROR(VLOOKUP($B40,#REF!,'Table 3a old'!H$5,FALSE),"")</f>
        <v/>
      </c>
      <c r="I40" s="103" t="str">
        <f>IFERROR(VLOOKUP($B40,#REF!,'Table 3a old'!I$5,FALSE),"")</f>
        <v/>
      </c>
      <c r="J40" s="103" t="str">
        <f>IFERROR(VLOOKUP($B40,#REF!,'Table 3a old'!J$5,FALSE),"")</f>
        <v/>
      </c>
      <c r="K40" s="104" t="str">
        <f>IFERROR(VLOOKUP($B40,#REF!,'Table 3a old'!K$5,FALSE),"")</f>
        <v/>
      </c>
      <c r="L40" s="400">
        <f t="shared" si="1"/>
        <v>0</v>
      </c>
      <c r="M40" s="400">
        <f t="shared" si="2"/>
        <v>0</v>
      </c>
    </row>
    <row r="41" spans="1:13" x14ac:dyDescent="0.45">
      <c r="A41" t="s">
        <v>364</v>
      </c>
      <c r="B41" t="str">
        <f t="shared" si="0"/>
        <v>F24_History</v>
      </c>
      <c r="C41" s="102" t="s">
        <v>567</v>
      </c>
      <c r="D41" s="103" t="str">
        <f>IFERROR(VLOOKUP($B41,#REF!,'Table 3a old'!D$5,FALSE),"")</f>
        <v/>
      </c>
      <c r="E41" s="103" t="str">
        <f>IFERROR(VLOOKUP($B41,#REF!,'Table 3a old'!E$5,FALSE),"")</f>
        <v/>
      </c>
      <c r="F41" s="103" t="str">
        <f>IFERROR(VLOOKUP($B41,#REF!,'Table 3a old'!F$5,FALSE),"")</f>
        <v/>
      </c>
      <c r="G41" s="103" t="str">
        <f>IFERROR(VLOOKUP($B41,#REF!,'Table 3a old'!G$5,FALSE),"")</f>
        <v/>
      </c>
      <c r="H41" s="103" t="str">
        <f>IFERROR(VLOOKUP($B41,#REF!,'Table 3a old'!H$5,FALSE),"")</f>
        <v/>
      </c>
      <c r="I41" s="103" t="str">
        <f>IFERROR(VLOOKUP($B41,#REF!,'Table 3a old'!I$5,FALSE),"")</f>
        <v/>
      </c>
      <c r="J41" s="103" t="str">
        <f>IFERROR(VLOOKUP($B41,#REF!,'Table 3a old'!J$5,FALSE),"")</f>
        <v/>
      </c>
      <c r="K41" s="104" t="str">
        <f>IFERROR(VLOOKUP($B41,#REF!,'Table 3a old'!K$5,FALSE),"")</f>
        <v/>
      </c>
      <c r="L41" s="400">
        <f t="shared" si="1"/>
        <v>0</v>
      </c>
      <c r="M41" s="400">
        <f t="shared" si="2"/>
        <v>0</v>
      </c>
    </row>
    <row r="42" spans="1:13" x14ac:dyDescent="0.45">
      <c r="A42" t="s">
        <v>365</v>
      </c>
      <c r="B42" t="str">
        <f t="shared" si="0"/>
        <v>F25_Law</v>
      </c>
      <c r="C42" s="102" t="s">
        <v>85</v>
      </c>
      <c r="D42" s="103" t="str">
        <f>IFERROR(VLOOKUP($B42,#REF!,'Table 3a old'!D$5,FALSE),"")</f>
        <v/>
      </c>
      <c r="E42" s="103" t="str">
        <f>IFERROR(VLOOKUP($B42,#REF!,'Table 3a old'!E$5,FALSE),"")</f>
        <v/>
      </c>
      <c r="F42" s="103" t="str">
        <f>IFERROR(VLOOKUP($B42,#REF!,'Table 3a old'!F$5,FALSE),"")</f>
        <v/>
      </c>
      <c r="G42" s="103" t="str">
        <f>IFERROR(VLOOKUP($B42,#REF!,'Table 3a old'!G$5,FALSE),"")</f>
        <v/>
      </c>
      <c r="H42" s="103" t="str">
        <f>IFERROR(VLOOKUP($B42,#REF!,'Table 3a old'!H$5,FALSE),"")</f>
        <v/>
      </c>
      <c r="I42" s="103" t="str">
        <f>IFERROR(VLOOKUP($B42,#REF!,'Table 3a old'!I$5,FALSE),"")</f>
        <v/>
      </c>
      <c r="J42" s="103" t="str">
        <f>IFERROR(VLOOKUP($B42,#REF!,'Table 3a old'!J$5,FALSE),"")</f>
        <v/>
      </c>
      <c r="K42" s="104" t="str">
        <f>IFERROR(VLOOKUP($B42,#REF!,'Table 3a old'!K$5,FALSE),"")</f>
        <v/>
      </c>
      <c r="L42" s="400">
        <f t="shared" si="1"/>
        <v>0</v>
      </c>
      <c r="M42" s="400">
        <f t="shared" si="2"/>
        <v>0</v>
      </c>
    </row>
    <row r="43" spans="1:13" x14ac:dyDescent="0.45">
      <c r="A43" t="s">
        <v>366</v>
      </c>
      <c r="B43" t="str">
        <f t="shared" si="0"/>
        <v>F26_Psychology</v>
      </c>
      <c r="C43" s="102" t="s">
        <v>566</v>
      </c>
      <c r="D43" s="103" t="str">
        <f>IFERROR(VLOOKUP($B43,#REF!,'Table 3a old'!D$5,FALSE),"")</f>
        <v/>
      </c>
      <c r="E43" s="103" t="str">
        <f>IFERROR(VLOOKUP($B43,#REF!,'Table 3a old'!E$5,FALSE),"")</f>
        <v/>
      </c>
      <c r="F43" s="103" t="str">
        <f>IFERROR(VLOOKUP($B43,#REF!,'Table 3a old'!F$5,FALSE),"")</f>
        <v/>
      </c>
      <c r="G43" s="103" t="str">
        <f>IFERROR(VLOOKUP($B43,#REF!,'Table 3a old'!G$5,FALSE),"")</f>
        <v/>
      </c>
      <c r="H43" s="103" t="str">
        <f>IFERROR(VLOOKUP($B43,#REF!,'Table 3a old'!H$5,FALSE),"")</f>
        <v/>
      </c>
      <c r="I43" s="103" t="str">
        <f>IFERROR(VLOOKUP($B43,#REF!,'Table 3a old'!I$5,FALSE),"")</f>
        <v/>
      </c>
      <c r="J43" s="103" t="str">
        <f>IFERROR(VLOOKUP($B43,#REF!,'Table 3a old'!J$5,FALSE),"")</f>
        <v/>
      </c>
      <c r="K43" s="104" t="str">
        <f>IFERROR(VLOOKUP($B43,#REF!,'Table 3a old'!K$5,FALSE),"")</f>
        <v/>
      </c>
      <c r="L43" s="400">
        <f t="shared" si="1"/>
        <v>0</v>
      </c>
      <c r="M43" s="400">
        <f t="shared" si="2"/>
        <v>0</v>
      </c>
    </row>
    <row r="44" spans="1:13" x14ac:dyDescent="0.45">
      <c r="A44" t="s">
        <v>367</v>
      </c>
      <c r="B44" t="str">
        <f t="shared" si="0"/>
        <v>F27_Sociology</v>
      </c>
      <c r="C44" s="102" t="s">
        <v>565</v>
      </c>
      <c r="D44" s="103" t="str">
        <f>IFERROR(VLOOKUP($B44,#REF!,'Table 3a old'!D$5,FALSE),"")</f>
        <v/>
      </c>
      <c r="E44" s="103" t="str">
        <f>IFERROR(VLOOKUP($B44,#REF!,'Table 3a old'!E$5,FALSE),"")</f>
        <v/>
      </c>
      <c r="F44" s="103" t="str">
        <f>IFERROR(VLOOKUP($B44,#REF!,'Table 3a old'!F$5,FALSE),"")</f>
        <v/>
      </c>
      <c r="G44" s="103" t="str">
        <f>IFERROR(VLOOKUP($B44,#REF!,'Table 3a old'!G$5,FALSE),"")</f>
        <v/>
      </c>
      <c r="H44" s="103" t="str">
        <f>IFERROR(VLOOKUP($B44,#REF!,'Table 3a old'!H$5,FALSE),"")</f>
        <v/>
      </c>
      <c r="I44" s="103" t="str">
        <f>IFERROR(VLOOKUP($B44,#REF!,'Table 3a old'!I$5,FALSE),"")</f>
        <v/>
      </c>
      <c r="J44" s="103" t="str">
        <f>IFERROR(VLOOKUP($B44,#REF!,'Table 3a old'!J$5,FALSE),"")</f>
        <v/>
      </c>
      <c r="K44" s="104" t="str">
        <f>IFERROR(VLOOKUP($B44,#REF!,'Table 3a old'!K$5,FALSE),"")</f>
        <v/>
      </c>
      <c r="L44" s="400">
        <f t="shared" si="1"/>
        <v>0</v>
      </c>
      <c r="M44" s="400">
        <f t="shared" si="2"/>
        <v>0</v>
      </c>
    </row>
    <row r="45" spans="1:13" x14ac:dyDescent="0.45">
      <c r="A45" t="s">
        <v>368</v>
      </c>
      <c r="B45" t="str">
        <f t="shared" si="0"/>
        <v>F28_Other_Social_Studies</v>
      </c>
      <c r="C45" s="102" t="s">
        <v>88</v>
      </c>
      <c r="D45" s="103" t="str">
        <f>IFERROR(VLOOKUP($B45,#REF!,'Table 3a old'!D$5,FALSE),"")</f>
        <v/>
      </c>
      <c r="E45" s="103" t="str">
        <f>IFERROR(VLOOKUP($B45,#REF!,'Table 3a old'!E$5,FALSE),"")</f>
        <v/>
      </c>
      <c r="F45" s="103" t="str">
        <f>IFERROR(VLOOKUP($B45,#REF!,'Table 3a old'!F$5,FALSE),"")</f>
        <v/>
      </c>
      <c r="G45" s="103" t="str">
        <f>IFERROR(VLOOKUP($B45,#REF!,'Table 3a old'!G$5,FALSE),"")</f>
        <v/>
      </c>
      <c r="H45" s="103" t="str">
        <f>IFERROR(VLOOKUP($B45,#REF!,'Table 3a old'!H$5,FALSE),"")</f>
        <v/>
      </c>
      <c r="I45" s="103" t="str">
        <f>IFERROR(VLOOKUP($B45,#REF!,'Table 3a old'!I$5,FALSE),"")</f>
        <v/>
      </c>
      <c r="J45" s="103" t="str">
        <f>IFERROR(VLOOKUP($B45,#REF!,'Table 3a old'!J$5,FALSE),"")</f>
        <v/>
      </c>
      <c r="K45" s="104" t="str">
        <f>IFERROR(VLOOKUP($B45,#REF!,'Table 3a old'!K$5,FALSE),"")</f>
        <v/>
      </c>
      <c r="L45" s="400">
        <f t="shared" si="1"/>
        <v>0</v>
      </c>
      <c r="M45" s="400">
        <f t="shared" si="2"/>
        <v>0</v>
      </c>
    </row>
    <row r="46" spans="1:13" x14ac:dyDescent="0.45">
      <c r="B46" t="str">
        <f t="shared" si="0"/>
        <v/>
      </c>
      <c r="C46" s="102"/>
      <c r="D46" s="103" t="str">
        <f>IFERROR(VLOOKUP($B46,#REF!,'Table 3a old'!D$5,FALSE),"")</f>
        <v/>
      </c>
      <c r="E46" s="103" t="str">
        <f>IFERROR(VLOOKUP($B46,#REF!,'Table 3a old'!E$5,FALSE),"")</f>
        <v/>
      </c>
      <c r="F46" s="103" t="str">
        <f>IFERROR(VLOOKUP($B46,#REF!,'Table 3a old'!F$5,FALSE),"")</f>
        <v/>
      </c>
      <c r="G46" s="103" t="str">
        <f>IFERROR(VLOOKUP($B46,#REF!,'Table 3a old'!G$5,FALSE),"")</f>
        <v/>
      </c>
      <c r="H46" s="103" t="str">
        <f>IFERROR(VLOOKUP($B46,#REF!,'Table 3a old'!H$5,FALSE),"")</f>
        <v/>
      </c>
      <c r="I46" s="103" t="str">
        <f>IFERROR(VLOOKUP($B46,#REF!,'Table 3a old'!I$5,FALSE),"")</f>
        <v/>
      </c>
      <c r="J46" s="103" t="str">
        <f>IFERROR(VLOOKUP($B46,#REF!,'Table 3a old'!J$5,FALSE),"")</f>
        <v/>
      </c>
      <c r="K46" s="104" t="str">
        <f>IFERROR(VLOOKUP($B46,#REF!,'Table 3a old'!K$5,FALSE),"")</f>
        <v/>
      </c>
      <c r="L46" s="400">
        <f t="shared" si="1"/>
        <v>0</v>
      </c>
      <c r="M46" s="400">
        <f t="shared" si="2"/>
        <v>0</v>
      </c>
    </row>
    <row r="47" spans="1:13" x14ac:dyDescent="0.45">
      <c r="A47" t="s">
        <v>369</v>
      </c>
      <c r="B47" t="str">
        <f t="shared" si="0"/>
        <v>F29_Art&amp;Design</v>
      </c>
      <c r="C47" s="111" t="s">
        <v>576</v>
      </c>
      <c r="D47" s="103" t="str">
        <f>IFERROR(VLOOKUP($B47,#REF!,'Table 3a old'!D$5,FALSE),"")</f>
        <v/>
      </c>
      <c r="E47" s="103" t="str">
        <f>IFERROR(VLOOKUP($B47,#REF!,'Table 3a old'!E$5,FALSE),"")</f>
        <v/>
      </c>
      <c r="F47" s="103" t="str">
        <f>IFERROR(VLOOKUP($B47,#REF!,'Table 3a old'!F$5,FALSE),"")</f>
        <v/>
      </c>
      <c r="G47" s="103" t="str">
        <f>IFERROR(VLOOKUP($B47,#REF!,'Table 3a old'!G$5,FALSE),"")</f>
        <v/>
      </c>
      <c r="H47" s="103" t="str">
        <f>IFERROR(VLOOKUP($B47,#REF!,'Table 3a old'!H$5,FALSE),"")</f>
        <v/>
      </c>
      <c r="I47" s="103" t="str">
        <f>IFERROR(VLOOKUP($B47,#REF!,'Table 3a old'!I$5,FALSE),"")</f>
        <v/>
      </c>
      <c r="J47" s="103" t="str">
        <f>IFERROR(VLOOKUP($B47,#REF!,'Table 3a old'!J$5,FALSE),"")</f>
        <v/>
      </c>
      <c r="K47" s="104" t="str">
        <f>IFERROR(VLOOKUP($B47,#REF!,'Table 3a old'!K$5,FALSE),"")</f>
        <v/>
      </c>
      <c r="L47" s="400">
        <f t="shared" si="1"/>
        <v>0</v>
      </c>
      <c r="M47" s="400">
        <f t="shared" si="2"/>
        <v>0</v>
      </c>
    </row>
    <row r="48" spans="1:13" x14ac:dyDescent="0.45">
      <c r="A48" t="s">
        <v>370</v>
      </c>
      <c r="B48" t="str">
        <f t="shared" si="0"/>
        <v>F30_Drama</v>
      </c>
      <c r="C48" s="111" t="s">
        <v>585</v>
      </c>
      <c r="D48" s="103" t="str">
        <f>IFERROR(VLOOKUP($B48,#REF!,'Table 3a old'!D$5,FALSE),"")</f>
        <v/>
      </c>
      <c r="E48" s="103" t="str">
        <f>IFERROR(VLOOKUP($B48,#REF!,'Table 3a old'!E$5,FALSE),"")</f>
        <v/>
      </c>
      <c r="F48" s="103" t="str">
        <f>IFERROR(VLOOKUP($B48,#REF!,'Table 3a old'!F$5,FALSE),"")</f>
        <v/>
      </c>
      <c r="G48" s="103" t="str">
        <f>IFERROR(VLOOKUP($B48,#REF!,'Table 3a old'!G$5,FALSE),"")</f>
        <v/>
      </c>
      <c r="H48" s="103" t="str">
        <f>IFERROR(VLOOKUP($B48,#REF!,'Table 3a old'!H$5,FALSE),"")</f>
        <v/>
      </c>
      <c r="I48" s="103" t="str">
        <f>IFERROR(VLOOKUP($B48,#REF!,'Table 3a old'!I$5,FALSE),"")</f>
        <v/>
      </c>
      <c r="J48" s="103" t="str">
        <f>IFERROR(VLOOKUP($B48,#REF!,'Table 3a old'!J$5,FALSE),"")</f>
        <v/>
      </c>
      <c r="K48" s="104" t="str">
        <f>IFERROR(VLOOKUP($B48,#REF!,'Table 3a old'!K$5,FALSE),"")</f>
        <v/>
      </c>
      <c r="L48" s="400">
        <f t="shared" si="1"/>
        <v>0</v>
      </c>
      <c r="M48" s="400">
        <f t="shared" si="2"/>
        <v>0</v>
      </c>
    </row>
    <row r="49" spans="1:13" x14ac:dyDescent="0.45">
      <c r="A49" t="s">
        <v>371</v>
      </c>
      <c r="B49" t="str">
        <f t="shared" si="0"/>
        <v>F31_Media_Film_TV</v>
      </c>
      <c r="C49" s="111" t="s">
        <v>91</v>
      </c>
      <c r="D49" s="103" t="str">
        <f>IFERROR(VLOOKUP($B49,#REF!,'Table 3a old'!D$5,FALSE),"")</f>
        <v/>
      </c>
      <c r="E49" s="103" t="str">
        <f>IFERROR(VLOOKUP($B49,#REF!,'Table 3a old'!E$5,FALSE),"")</f>
        <v/>
      </c>
      <c r="F49" s="103" t="str">
        <f>IFERROR(VLOOKUP($B49,#REF!,'Table 3a old'!F$5,FALSE),"")</f>
        <v/>
      </c>
      <c r="G49" s="103" t="str">
        <f>IFERROR(VLOOKUP($B49,#REF!,'Table 3a old'!G$5,FALSE),"")</f>
        <v/>
      </c>
      <c r="H49" s="103" t="str">
        <f>IFERROR(VLOOKUP($B49,#REF!,'Table 3a old'!H$5,FALSE),"")</f>
        <v/>
      </c>
      <c r="I49" s="103" t="str">
        <f>IFERROR(VLOOKUP($B49,#REF!,'Table 3a old'!I$5,FALSE),"")</f>
        <v/>
      </c>
      <c r="J49" s="103" t="str">
        <f>IFERROR(VLOOKUP($B49,#REF!,'Table 3a old'!J$5,FALSE),"")</f>
        <v/>
      </c>
      <c r="K49" s="104" t="str">
        <f>IFERROR(VLOOKUP($B49,#REF!,'Table 3a old'!K$5,FALSE),"")</f>
        <v/>
      </c>
      <c r="L49" s="400">
        <f t="shared" si="1"/>
        <v>0</v>
      </c>
      <c r="M49" s="400">
        <f t="shared" si="2"/>
        <v>0</v>
      </c>
    </row>
    <row r="50" spans="1:13" x14ac:dyDescent="0.45">
      <c r="A50" t="s">
        <v>372</v>
      </c>
      <c r="B50" t="str">
        <f t="shared" si="0"/>
        <v>F32_Other_Comm_Studies</v>
      </c>
      <c r="C50" s="111" t="s">
        <v>143</v>
      </c>
      <c r="D50" s="103" t="str">
        <f>IFERROR(VLOOKUP($B50,#REF!,'Table 3a old'!D$5,FALSE),"")</f>
        <v/>
      </c>
      <c r="E50" s="103" t="str">
        <f>IFERROR(VLOOKUP($B50,#REF!,'Table 3a old'!E$5,FALSE),"")</f>
        <v/>
      </c>
      <c r="F50" s="103" t="str">
        <f>IFERROR(VLOOKUP($B50,#REF!,'Table 3a old'!F$5,FALSE),"")</f>
        <v/>
      </c>
      <c r="G50" s="103" t="str">
        <f>IFERROR(VLOOKUP($B50,#REF!,'Table 3a old'!G$5,FALSE),"")</f>
        <v/>
      </c>
      <c r="H50" s="103" t="str">
        <f>IFERROR(VLOOKUP($B50,#REF!,'Table 3a old'!H$5,FALSE),"")</f>
        <v/>
      </c>
      <c r="I50" s="103" t="str">
        <f>IFERROR(VLOOKUP($B50,#REF!,'Table 3a old'!I$5,FALSE),"")</f>
        <v/>
      </c>
      <c r="J50" s="103" t="str">
        <f>IFERROR(VLOOKUP($B50,#REF!,'Table 3a old'!J$5,FALSE),"")</f>
        <v/>
      </c>
      <c r="K50" s="104" t="str">
        <f>IFERROR(VLOOKUP($B50,#REF!,'Table 3a old'!K$5,FALSE),"")</f>
        <v/>
      </c>
      <c r="L50" s="400">
        <f t="shared" si="1"/>
        <v>0</v>
      </c>
      <c r="M50" s="400">
        <f t="shared" si="2"/>
        <v>0</v>
      </c>
    </row>
    <row r="51" spans="1:13" x14ac:dyDescent="0.45">
      <c r="B51" t="str">
        <f t="shared" si="0"/>
        <v/>
      </c>
      <c r="C51" s="102"/>
      <c r="D51" s="103" t="str">
        <f>IFERROR(VLOOKUP($B51,#REF!,'Table 3a old'!D$5,FALSE),"")</f>
        <v/>
      </c>
      <c r="E51" s="103" t="str">
        <f>IFERROR(VLOOKUP($B51,#REF!,'Table 3a old'!E$5,FALSE),"")</f>
        <v/>
      </c>
      <c r="F51" s="103" t="str">
        <f>IFERROR(VLOOKUP($B51,#REF!,'Table 3a old'!F$5,FALSE),"")</f>
        <v/>
      </c>
      <c r="G51" s="103" t="str">
        <f>IFERROR(VLOOKUP($B51,#REF!,'Table 3a old'!G$5,FALSE),"")</f>
        <v/>
      </c>
      <c r="H51" s="103" t="str">
        <f>IFERROR(VLOOKUP($B51,#REF!,'Table 3a old'!H$5,FALSE),"")</f>
        <v/>
      </c>
      <c r="I51" s="103" t="str">
        <f>IFERROR(VLOOKUP($B51,#REF!,'Table 3a old'!I$5,FALSE),"")</f>
        <v/>
      </c>
      <c r="J51" s="103" t="str">
        <f>IFERROR(VLOOKUP($B51,#REF!,'Table 3a old'!J$5,FALSE),"")</f>
        <v/>
      </c>
      <c r="K51" s="104" t="str">
        <f>IFERROR(VLOOKUP($B51,#REF!,'Table 3a old'!K$5,FALSE),"")</f>
        <v/>
      </c>
      <c r="L51" s="400">
        <f t="shared" si="1"/>
        <v>0</v>
      </c>
      <c r="M51" s="400">
        <f t="shared" si="2"/>
        <v>0</v>
      </c>
    </row>
    <row r="52" spans="1:13" x14ac:dyDescent="0.45">
      <c r="A52" t="s">
        <v>373</v>
      </c>
      <c r="B52" t="str">
        <f t="shared" si="0"/>
        <v>F33_French</v>
      </c>
      <c r="C52" s="102" t="s">
        <v>581</v>
      </c>
      <c r="D52" s="103" t="str">
        <f>IFERROR(VLOOKUP($B52,#REF!,'Table 3a old'!D$5,FALSE),"")</f>
        <v/>
      </c>
      <c r="E52" s="103" t="str">
        <f>IFERROR(VLOOKUP($B52,#REF!,'Table 3a old'!E$5,FALSE),"")</f>
        <v/>
      </c>
      <c r="F52" s="103" t="str">
        <f>IFERROR(VLOOKUP($B52,#REF!,'Table 3a old'!F$5,FALSE),"")</f>
        <v/>
      </c>
      <c r="G52" s="103" t="str">
        <f>IFERROR(VLOOKUP($B52,#REF!,'Table 3a old'!G$5,FALSE),"")</f>
        <v/>
      </c>
      <c r="H52" s="103" t="str">
        <f>IFERROR(VLOOKUP($B52,#REF!,'Table 3a old'!H$5,FALSE),"")</f>
        <v/>
      </c>
      <c r="I52" s="103" t="str">
        <f>IFERROR(VLOOKUP($B52,#REF!,'Table 3a old'!I$5,FALSE),"")</f>
        <v/>
      </c>
      <c r="J52" s="103" t="str">
        <f>IFERROR(VLOOKUP($B52,#REF!,'Table 3a old'!J$5,FALSE),"")</f>
        <v/>
      </c>
      <c r="K52" s="104" t="str">
        <f>IFERROR(VLOOKUP($B52,#REF!,'Table 3a old'!K$5,FALSE),"")</f>
        <v/>
      </c>
      <c r="L52" s="400">
        <f t="shared" si="1"/>
        <v>0</v>
      </c>
      <c r="M52" s="400">
        <f t="shared" si="2"/>
        <v>0</v>
      </c>
    </row>
    <row r="53" spans="1:13" x14ac:dyDescent="0.45">
      <c r="A53" t="s">
        <v>374</v>
      </c>
      <c r="B53" t="str">
        <f t="shared" si="0"/>
        <v>F34_German</v>
      </c>
      <c r="C53" s="102" t="s">
        <v>582</v>
      </c>
      <c r="D53" s="103" t="str">
        <f>IFERROR(VLOOKUP($B53,#REF!,'Table 3a old'!D$5,FALSE),"")</f>
        <v/>
      </c>
      <c r="E53" s="103" t="str">
        <f>IFERROR(VLOOKUP($B53,#REF!,'Table 3a old'!E$5,FALSE),"")</f>
        <v/>
      </c>
      <c r="F53" s="103" t="str">
        <f>IFERROR(VLOOKUP($B53,#REF!,'Table 3a old'!F$5,FALSE),"")</f>
        <v/>
      </c>
      <c r="G53" s="103" t="str">
        <f>IFERROR(VLOOKUP($B53,#REF!,'Table 3a old'!G$5,FALSE),"")</f>
        <v/>
      </c>
      <c r="H53" s="103" t="str">
        <f>IFERROR(VLOOKUP($B53,#REF!,'Table 3a old'!H$5,FALSE),"")</f>
        <v/>
      </c>
      <c r="I53" s="103" t="str">
        <f>IFERROR(VLOOKUP($B53,#REF!,'Table 3a old'!I$5,FALSE),"")</f>
        <v/>
      </c>
      <c r="J53" s="103" t="str">
        <f>IFERROR(VLOOKUP($B53,#REF!,'Table 3a old'!J$5,FALSE),"")</f>
        <v/>
      </c>
      <c r="K53" s="104" t="str">
        <f>IFERROR(VLOOKUP($B53,#REF!,'Table 3a old'!K$5,FALSE),"")</f>
        <v/>
      </c>
      <c r="L53" s="400">
        <f t="shared" si="1"/>
        <v>0</v>
      </c>
      <c r="M53" s="400">
        <f t="shared" si="2"/>
        <v>0</v>
      </c>
    </row>
    <row r="54" spans="1:13" x14ac:dyDescent="0.45">
      <c r="A54" t="s">
        <v>375</v>
      </c>
      <c r="B54" t="str">
        <f t="shared" si="0"/>
        <v>F35_Spanish</v>
      </c>
      <c r="C54" s="102" t="s">
        <v>583</v>
      </c>
      <c r="D54" s="103" t="str">
        <f>IFERROR(VLOOKUP($B54,#REF!,'Table 3a old'!D$5,FALSE),"")</f>
        <v/>
      </c>
      <c r="E54" s="103" t="str">
        <f>IFERROR(VLOOKUP($B54,#REF!,'Table 3a old'!E$5,FALSE),"")</f>
        <v/>
      </c>
      <c r="F54" s="103" t="str">
        <f>IFERROR(VLOOKUP($B54,#REF!,'Table 3a old'!F$5,FALSE),"")</f>
        <v/>
      </c>
      <c r="G54" s="103" t="str">
        <f>IFERROR(VLOOKUP($B54,#REF!,'Table 3a old'!G$5,FALSE),"")</f>
        <v/>
      </c>
      <c r="H54" s="103" t="str">
        <f>IFERROR(VLOOKUP($B54,#REF!,'Table 3a old'!H$5,FALSE),"")</f>
        <v/>
      </c>
      <c r="I54" s="103" t="str">
        <f>IFERROR(VLOOKUP($B54,#REF!,'Table 3a old'!I$5,FALSE),"")</f>
        <v/>
      </c>
      <c r="J54" s="103" t="str">
        <f>IFERROR(VLOOKUP($B54,#REF!,'Table 3a old'!J$5,FALSE),"")</f>
        <v/>
      </c>
      <c r="K54" s="104" t="str">
        <f>IFERROR(VLOOKUP($B54,#REF!,'Table 3a old'!K$5,FALSE),"")</f>
        <v/>
      </c>
      <c r="L54" s="400">
        <f t="shared" si="1"/>
        <v>0</v>
      </c>
      <c r="M54" s="400">
        <f t="shared" si="2"/>
        <v>0</v>
      </c>
    </row>
    <row r="55" spans="1:13" x14ac:dyDescent="0.45">
      <c r="A55" t="s">
        <v>376</v>
      </c>
      <c r="B55" t="str">
        <f t="shared" si="0"/>
        <v>F36_0_Other_Modern_Languages</v>
      </c>
      <c r="C55" s="102" t="s">
        <v>96</v>
      </c>
      <c r="D55" s="103" t="str">
        <f>IFERROR(VLOOKUP($B55,#REF!,'Table 3a old'!D$5,FALSE),"")</f>
        <v/>
      </c>
      <c r="E55" s="103" t="str">
        <f>IFERROR(VLOOKUP($B55,#REF!,'Table 3a old'!E$5,FALSE),"")</f>
        <v/>
      </c>
      <c r="F55" s="103" t="str">
        <f>IFERROR(VLOOKUP($B55,#REF!,'Table 3a old'!F$5,FALSE),"")</f>
        <v/>
      </c>
      <c r="G55" s="103" t="str">
        <f>IFERROR(VLOOKUP($B55,#REF!,'Table 3a old'!G$5,FALSE),"")</f>
        <v/>
      </c>
      <c r="H55" s="103" t="str">
        <f>IFERROR(VLOOKUP($B55,#REF!,'Table 3a old'!H$5,FALSE),"")</f>
        <v/>
      </c>
      <c r="I55" s="103" t="str">
        <f>IFERROR(VLOOKUP($B55,#REF!,'Table 3a old'!I$5,FALSE),"")</f>
        <v/>
      </c>
      <c r="J55" s="103" t="str">
        <f>IFERROR(VLOOKUP($B55,#REF!,'Table 3a old'!J$5,FALSE),"")</f>
        <v/>
      </c>
      <c r="K55" s="104" t="str">
        <f>IFERROR(VLOOKUP($B55,#REF!,'Table 3a old'!K$5,FALSE),"")</f>
        <v/>
      </c>
      <c r="L55" s="400">
        <f t="shared" si="1"/>
        <v>0</v>
      </c>
      <c r="M55" s="400">
        <f t="shared" si="2"/>
        <v>0</v>
      </c>
    </row>
    <row r="56" spans="1:13" x14ac:dyDescent="0.45">
      <c r="B56" t="str">
        <f t="shared" si="0"/>
        <v/>
      </c>
      <c r="C56" s="105" t="s">
        <v>8</v>
      </c>
      <c r="D56" s="103" t="str">
        <f>IFERROR(VLOOKUP($B56,#REF!,'Table 3a old'!D$5,FALSE),"")</f>
        <v/>
      </c>
      <c r="E56" s="103" t="str">
        <f>IFERROR(VLOOKUP($B56,#REF!,'Table 3a old'!E$5,FALSE),"")</f>
        <v/>
      </c>
      <c r="F56" s="103" t="str">
        <f>IFERROR(VLOOKUP($B56,#REF!,'Table 3a old'!F$5,FALSE),"")</f>
        <v/>
      </c>
      <c r="G56" s="103" t="str">
        <f>IFERROR(VLOOKUP($B56,#REF!,'Table 3a old'!G$5,FALSE),"")</f>
        <v/>
      </c>
      <c r="H56" s="103" t="str">
        <f>IFERROR(VLOOKUP($B56,#REF!,'Table 3a old'!H$5,FALSE),"")</f>
        <v/>
      </c>
      <c r="I56" s="103" t="str">
        <f>IFERROR(VLOOKUP($B56,#REF!,'Table 3a old'!I$5,FALSE),"")</f>
        <v/>
      </c>
      <c r="J56" s="103" t="str">
        <f>IFERROR(VLOOKUP($B56,#REF!,'Table 3a old'!J$5,FALSE),"")</f>
        <v/>
      </c>
      <c r="K56" s="104" t="str">
        <f>IFERROR(VLOOKUP($B56,#REF!,'Table 3a old'!K$5,FALSE),"")</f>
        <v/>
      </c>
      <c r="L56" s="400">
        <f t="shared" si="1"/>
        <v>0</v>
      </c>
      <c r="M56" s="400">
        <f t="shared" si="2"/>
        <v>0</v>
      </c>
    </row>
    <row r="57" spans="1:13" x14ac:dyDescent="0.45">
      <c r="A57" t="s">
        <v>377</v>
      </c>
      <c r="B57" t="str">
        <f t="shared" si="0"/>
        <v>F36_1_Chinese</v>
      </c>
      <c r="C57" s="105" t="s">
        <v>97</v>
      </c>
      <c r="D57" s="103" t="str">
        <f>IFERROR(VLOOKUP($B57,#REF!,'Table 3a old'!D$5,FALSE),"")</f>
        <v/>
      </c>
      <c r="E57" s="103" t="str">
        <f>IFERROR(VLOOKUP($B57,#REF!,'Table 3a old'!E$5,FALSE),"")</f>
        <v/>
      </c>
      <c r="F57" s="103" t="str">
        <f>IFERROR(VLOOKUP($B57,#REF!,'Table 3a old'!F$5,FALSE),"")</f>
        <v/>
      </c>
      <c r="G57" s="103" t="str">
        <f>IFERROR(VLOOKUP($B57,#REF!,'Table 3a old'!G$5,FALSE),"")</f>
        <v/>
      </c>
      <c r="H57" s="103" t="str">
        <f>IFERROR(VLOOKUP($B57,#REF!,'Table 3a old'!H$5,FALSE),"")</f>
        <v/>
      </c>
      <c r="I57" s="103" t="str">
        <f>IFERROR(VLOOKUP($B57,#REF!,'Table 3a old'!I$5,FALSE),"")</f>
        <v/>
      </c>
      <c r="J57" s="103" t="str">
        <f>IFERROR(VLOOKUP($B57,#REF!,'Table 3a old'!J$5,FALSE),"")</f>
        <v/>
      </c>
      <c r="K57" s="104" t="str">
        <f>IFERROR(VLOOKUP($B57,#REF!,'Table 3a old'!K$5,FALSE),"")</f>
        <v/>
      </c>
      <c r="L57" s="400">
        <f t="shared" si="1"/>
        <v>0</v>
      </c>
      <c r="M57" s="400">
        <f t="shared" si="2"/>
        <v>0</v>
      </c>
    </row>
    <row r="58" spans="1:13" x14ac:dyDescent="0.45">
      <c r="A58" t="s">
        <v>378</v>
      </c>
      <c r="B58" t="str">
        <f t="shared" si="0"/>
        <v>F36_2_Italian</v>
      </c>
      <c r="C58" s="105" t="s">
        <v>98</v>
      </c>
      <c r="D58" s="103" t="str">
        <f>IFERROR(VLOOKUP($B58,#REF!,'Table 3a old'!D$5,FALSE),"")</f>
        <v/>
      </c>
      <c r="E58" s="103" t="str">
        <f>IFERROR(VLOOKUP($B58,#REF!,'Table 3a old'!E$5,FALSE),"")</f>
        <v/>
      </c>
      <c r="F58" s="103" t="str">
        <f>IFERROR(VLOOKUP($B58,#REF!,'Table 3a old'!F$5,FALSE),"")</f>
        <v/>
      </c>
      <c r="G58" s="103" t="str">
        <f>IFERROR(VLOOKUP($B58,#REF!,'Table 3a old'!G$5,FALSE),"")</f>
        <v/>
      </c>
      <c r="H58" s="103" t="str">
        <f>IFERROR(VLOOKUP($B58,#REF!,'Table 3a old'!H$5,FALSE),"")</f>
        <v/>
      </c>
      <c r="I58" s="103" t="str">
        <f>IFERROR(VLOOKUP($B58,#REF!,'Table 3a old'!I$5,FALSE),"")</f>
        <v/>
      </c>
      <c r="J58" s="103" t="str">
        <f>IFERROR(VLOOKUP($B58,#REF!,'Table 3a old'!J$5,FALSE),"")</f>
        <v/>
      </c>
      <c r="K58" s="104" t="str">
        <f>IFERROR(VLOOKUP($B58,#REF!,'Table 3a old'!K$5,FALSE),"")</f>
        <v/>
      </c>
      <c r="L58" s="400">
        <f t="shared" si="1"/>
        <v>0</v>
      </c>
      <c r="M58" s="400">
        <f t="shared" si="2"/>
        <v>0</v>
      </c>
    </row>
    <row r="59" spans="1:13" x14ac:dyDescent="0.45">
      <c r="A59" t="s">
        <v>379</v>
      </c>
      <c r="B59" t="str">
        <f t="shared" si="0"/>
        <v>F36_3_Polish</v>
      </c>
      <c r="C59" s="105" t="s">
        <v>99</v>
      </c>
      <c r="D59" s="103" t="str">
        <f>IFERROR(VLOOKUP($B59,#REF!,'Table 3a old'!D$5,FALSE),"")</f>
        <v/>
      </c>
      <c r="E59" s="103" t="str">
        <f>IFERROR(VLOOKUP($B59,#REF!,'Table 3a old'!E$5,FALSE),"")</f>
        <v/>
      </c>
      <c r="F59" s="103" t="str">
        <f>IFERROR(VLOOKUP($B59,#REF!,'Table 3a old'!F$5,FALSE),"")</f>
        <v/>
      </c>
      <c r="G59" s="103" t="str">
        <f>IFERROR(VLOOKUP($B59,#REF!,'Table 3a old'!G$5,FALSE),"")</f>
        <v/>
      </c>
      <c r="H59" s="103" t="str">
        <f>IFERROR(VLOOKUP($B59,#REF!,'Table 3a old'!H$5,FALSE),"")</f>
        <v/>
      </c>
      <c r="I59" s="103" t="str">
        <f>IFERROR(VLOOKUP($B59,#REF!,'Table 3a old'!I$5,FALSE),"")</f>
        <v/>
      </c>
      <c r="J59" s="103" t="str">
        <f>IFERROR(VLOOKUP($B59,#REF!,'Table 3a old'!J$5,FALSE),"")</f>
        <v/>
      </c>
      <c r="K59" s="104" t="str">
        <f>IFERROR(VLOOKUP($B59,#REF!,'Table 3a old'!K$5,FALSE),"")</f>
        <v/>
      </c>
      <c r="L59" s="400">
        <f t="shared" si="1"/>
        <v>0</v>
      </c>
      <c r="M59" s="400">
        <f t="shared" si="2"/>
        <v>0</v>
      </c>
    </row>
    <row r="60" spans="1:13" x14ac:dyDescent="0.45">
      <c r="A60" t="s">
        <v>380</v>
      </c>
      <c r="B60" t="str">
        <f t="shared" si="0"/>
        <v>F36_4_Russian</v>
      </c>
      <c r="C60" s="105" t="s">
        <v>100</v>
      </c>
      <c r="D60" s="103" t="str">
        <f>IFERROR(VLOOKUP($B60,#REF!,'Table 3a old'!D$5,FALSE),"")</f>
        <v/>
      </c>
      <c r="E60" s="103" t="str">
        <f>IFERROR(VLOOKUP($B60,#REF!,'Table 3a old'!E$5,FALSE),"")</f>
        <v/>
      </c>
      <c r="F60" s="103" t="str">
        <f>IFERROR(VLOOKUP($B60,#REF!,'Table 3a old'!F$5,FALSE),"")</f>
        <v/>
      </c>
      <c r="G60" s="103" t="str">
        <f>IFERROR(VLOOKUP($B60,#REF!,'Table 3a old'!G$5,FALSE),"")</f>
        <v/>
      </c>
      <c r="H60" s="103" t="str">
        <f>IFERROR(VLOOKUP($B60,#REF!,'Table 3a old'!H$5,FALSE),"")</f>
        <v/>
      </c>
      <c r="I60" s="103" t="str">
        <f>IFERROR(VLOOKUP($B60,#REF!,'Table 3a old'!I$5,FALSE),"")</f>
        <v/>
      </c>
      <c r="J60" s="103" t="str">
        <f>IFERROR(VLOOKUP($B60,#REF!,'Table 3a old'!J$5,FALSE),"")</f>
        <v/>
      </c>
      <c r="K60" s="104" t="str">
        <f>IFERROR(VLOOKUP($B60,#REF!,'Table 3a old'!K$5,FALSE),"")</f>
        <v/>
      </c>
      <c r="L60" s="400">
        <f t="shared" si="1"/>
        <v>0</v>
      </c>
      <c r="M60" s="400">
        <f t="shared" si="2"/>
        <v>0</v>
      </c>
    </row>
    <row r="61" spans="1:13" x14ac:dyDescent="0.45">
      <c r="A61" t="s">
        <v>381</v>
      </c>
      <c r="B61" t="str">
        <f t="shared" si="0"/>
        <v>F36_5_Other_Modern_Languages</v>
      </c>
      <c r="C61" s="112" t="s">
        <v>101</v>
      </c>
      <c r="D61" s="103" t="str">
        <f>IFERROR(VLOOKUP($B61,#REF!,'Table 3a old'!D$5,FALSE),"")</f>
        <v/>
      </c>
      <c r="E61" s="103" t="str">
        <f>IFERROR(VLOOKUP($B61,#REF!,'Table 3a old'!E$5,FALSE),"")</f>
        <v/>
      </c>
      <c r="F61" s="103" t="str">
        <f>IFERROR(VLOOKUP($B61,#REF!,'Table 3a old'!F$5,FALSE),"")</f>
        <v/>
      </c>
      <c r="G61" s="103" t="str">
        <f>IFERROR(VLOOKUP($B61,#REF!,'Table 3a old'!G$5,FALSE),"")</f>
        <v/>
      </c>
      <c r="H61" s="103" t="str">
        <f>IFERROR(VLOOKUP($B61,#REF!,'Table 3a old'!H$5,FALSE),"")</f>
        <v/>
      </c>
      <c r="I61" s="103" t="str">
        <f>IFERROR(VLOOKUP($B61,#REF!,'Table 3a old'!I$5,FALSE),"")</f>
        <v/>
      </c>
      <c r="J61" s="103" t="str">
        <f>IFERROR(VLOOKUP($B61,#REF!,'Table 3a old'!J$5,FALSE),"")</f>
        <v/>
      </c>
      <c r="K61" s="104" t="str">
        <f>IFERROR(VLOOKUP($B61,#REF!,'Table 3a old'!K$5,FALSE),"")</f>
        <v/>
      </c>
      <c r="L61" s="400">
        <f t="shared" si="1"/>
        <v>0</v>
      </c>
      <c r="M61" s="400">
        <f t="shared" si="2"/>
        <v>0</v>
      </c>
    </row>
    <row r="62" spans="1:13" x14ac:dyDescent="0.45">
      <c r="B62" t="str">
        <f t="shared" si="0"/>
        <v/>
      </c>
      <c r="C62" s="105"/>
      <c r="D62" s="103" t="str">
        <f>IFERROR(VLOOKUP($B62,#REF!,'Table 3a old'!D$5,FALSE),"")</f>
        <v/>
      </c>
      <c r="E62" s="103" t="str">
        <f>IFERROR(VLOOKUP($B62,#REF!,'Table 3a old'!E$5,FALSE),"")</f>
        <v/>
      </c>
      <c r="F62" s="103" t="str">
        <f>IFERROR(VLOOKUP($B62,#REF!,'Table 3a old'!F$5,FALSE),"")</f>
        <v/>
      </c>
      <c r="G62" s="103" t="str">
        <f>IFERROR(VLOOKUP($B62,#REF!,'Table 3a old'!G$5,FALSE),"")</f>
        <v/>
      </c>
      <c r="H62" s="103" t="str">
        <f>IFERROR(VLOOKUP($B62,#REF!,'Table 3a old'!H$5,FALSE),"")</f>
        <v/>
      </c>
      <c r="I62" s="103" t="str">
        <f>IFERROR(VLOOKUP($B62,#REF!,'Table 3a old'!I$5,FALSE),"")</f>
        <v/>
      </c>
      <c r="J62" s="103" t="str">
        <f>IFERROR(VLOOKUP($B62,#REF!,'Table 3a old'!J$5,FALSE),"")</f>
        <v/>
      </c>
      <c r="K62" s="104" t="str">
        <f>IFERROR(VLOOKUP($B62,#REF!,'Table 3a old'!K$5,FALSE),"")</f>
        <v/>
      </c>
      <c r="L62" s="400">
        <f t="shared" si="1"/>
        <v>0</v>
      </c>
      <c r="M62" s="400">
        <f t="shared" si="2"/>
        <v>0</v>
      </c>
    </row>
    <row r="63" spans="1:13" x14ac:dyDescent="0.45">
      <c r="A63" t="s">
        <v>382</v>
      </c>
      <c r="B63" t="str">
        <f t="shared" si="0"/>
        <v>F41_0_Classical_Studies</v>
      </c>
      <c r="C63" s="102" t="s">
        <v>102</v>
      </c>
      <c r="D63" s="103" t="str">
        <f>IFERROR(VLOOKUP($B63,#REF!,'Table 3a old'!D$5,FALSE),"")</f>
        <v/>
      </c>
      <c r="E63" s="103" t="str">
        <f>IFERROR(VLOOKUP($B63,#REF!,'Table 3a old'!E$5,FALSE),"")</f>
        <v/>
      </c>
      <c r="F63" s="103" t="str">
        <f>IFERROR(VLOOKUP($B63,#REF!,'Table 3a old'!F$5,FALSE),"")</f>
        <v/>
      </c>
      <c r="G63" s="103" t="str">
        <f>IFERROR(VLOOKUP($B63,#REF!,'Table 3a old'!G$5,FALSE),"")</f>
        <v/>
      </c>
      <c r="H63" s="103" t="str">
        <f>IFERROR(VLOOKUP($B63,#REF!,'Table 3a old'!H$5,FALSE),"")</f>
        <v/>
      </c>
      <c r="I63" s="103" t="str">
        <f>IFERROR(VLOOKUP($B63,#REF!,'Table 3a old'!I$5,FALSE),"")</f>
        <v/>
      </c>
      <c r="J63" s="103" t="str">
        <f>IFERROR(VLOOKUP($B63,#REF!,'Table 3a old'!J$5,FALSE),"")</f>
        <v/>
      </c>
      <c r="K63" s="104" t="str">
        <f>IFERROR(VLOOKUP($B63,#REF!,'Table 3a old'!K$5,FALSE),"")</f>
        <v/>
      </c>
      <c r="L63" s="400">
        <f t="shared" si="1"/>
        <v>0</v>
      </c>
      <c r="M63" s="400">
        <f t="shared" si="2"/>
        <v>0</v>
      </c>
    </row>
    <row r="64" spans="1:13" x14ac:dyDescent="0.45">
      <c r="B64" t="str">
        <f t="shared" si="0"/>
        <v/>
      </c>
      <c r="C64" s="105" t="s">
        <v>8</v>
      </c>
      <c r="D64" s="103" t="str">
        <f>IFERROR(VLOOKUP($B64,#REF!,'Table 3a old'!D$5,FALSE),"")</f>
        <v/>
      </c>
      <c r="E64" s="103" t="str">
        <f>IFERROR(VLOOKUP($B64,#REF!,'Table 3a old'!E$5,FALSE),"")</f>
        <v/>
      </c>
      <c r="F64" s="103" t="str">
        <f>IFERROR(VLOOKUP($B64,#REF!,'Table 3a old'!F$5,FALSE),"")</f>
        <v/>
      </c>
      <c r="G64" s="103" t="str">
        <f>IFERROR(VLOOKUP($B64,#REF!,'Table 3a old'!G$5,FALSE),"")</f>
        <v/>
      </c>
      <c r="H64" s="103" t="str">
        <f>IFERROR(VLOOKUP($B64,#REF!,'Table 3a old'!H$5,FALSE),"")</f>
        <v/>
      </c>
      <c r="I64" s="103" t="str">
        <f>IFERROR(VLOOKUP($B64,#REF!,'Table 3a old'!I$5,FALSE),"")</f>
        <v/>
      </c>
      <c r="J64" s="103" t="str">
        <f>IFERROR(VLOOKUP($B64,#REF!,'Table 3a old'!J$5,FALSE),"")</f>
        <v/>
      </c>
      <c r="K64" s="104" t="str">
        <f>IFERROR(VLOOKUP($B64,#REF!,'Table 3a old'!K$5,FALSE),"")</f>
        <v/>
      </c>
      <c r="L64" s="400">
        <f t="shared" si="1"/>
        <v>0</v>
      </c>
      <c r="M64" s="400">
        <f t="shared" si="2"/>
        <v>0</v>
      </c>
    </row>
    <row r="65" spans="1:14" x14ac:dyDescent="0.45">
      <c r="A65" t="s">
        <v>383</v>
      </c>
      <c r="B65" t="str">
        <f t="shared" si="0"/>
        <v>F41_1_Latin</v>
      </c>
      <c r="C65" s="113" t="s">
        <v>580</v>
      </c>
      <c r="D65" s="103" t="str">
        <f>IFERROR(VLOOKUP($B65,#REF!,'Table 3a old'!D$5,FALSE),"")</f>
        <v/>
      </c>
      <c r="E65" s="103" t="str">
        <f>IFERROR(VLOOKUP($B65,#REF!,'Table 3a old'!E$5,FALSE),"")</f>
        <v/>
      </c>
      <c r="F65" s="103" t="str">
        <f>IFERROR(VLOOKUP($B65,#REF!,'Table 3a old'!F$5,FALSE),"")</f>
        <v/>
      </c>
      <c r="G65" s="103" t="str">
        <f>IFERROR(VLOOKUP($B65,#REF!,'Table 3a old'!G$5,FALSE),"")</f>
        <v/>
      </c>
      <c r="H65" s="103" t="str">
        <f>IFERROR(VLOOKUP($B65,#REF!,'Table 3a old'!H$5,FALSE),"")</f>
        <v/>
      </c>
      <c r="I65" s="103" t="str">
        <f>IFERROR(VLOOKUP($B65,#REF!,'Table 3a old'!I$5,FALSE),"")</f>
        <v/>
      </c>
      <c r="J65" s="103" t="str">
        <f>IFERROR(VLOOKUP($B65,#REF!,'Table 3a old'!J$5,FALSE),"")</f>
        <v/>
      </c>
      <c r="K65" s="104" t="str">
        <f>IFERROR(VLOOKUP($B65,#REF!,'Table 3a old'!K$5,FALSE),"")</f>
        <v/>
      </c>
      <c r="L65" s="400">
        <f t="shared" si="1"/>
        <v>0</v>
      </c>
      <c r="M65" s="400">
        <f t="shared" si="2"/>
        <v>0</v>
      </c>
    </row>
    <row r="66" spans="1:14" x14ac:dyDescent="0.45">
      <c r="A66" t="s">
        <v>384</v>
      </c>
      <c r="B66" t="str">
        <f t="shared" si="0"/>
        <v>F41_2_Greek</v>
      </c>
      <c r="C66" s="105" t="s">
        <v>579</v>
      </c>
      <c r="D66" s="103" t="str">
        <f>IFERROR(VLOOKUP($B66,#REF!,'Table 3a old'!D$5,FALSE),"")</f>
        <v/>
      </c>
      <c r="E66" s="103" t="str">
        <f>IFERROR(VLOOKUP($B66,#REF!,'Table 3a old'!E$5,FALSE),"")</f>
        <v/>
      </c>
      <c r="F66" s="103" t="str">
        <f>IFERROR(VLOOKUP($B66,#REF!,'Table 3a old'!F$5,FALSE),"")</f>
        <v/>
      </c>
      <c r="G66" s="103" t="str">
        <f>IFERROR(VLOOKUP($B66,#REF!,'Table 3a old'!G$5,FALSE),"")</f>
        <v/>
      </c>
      <c r="H66" s="103" t="str">
        <f>IFERROR(VLOOKUP($B66,#REF!,'Table 3a old'!H$5,FALSE),"")</f>
        <v/>
      </c>
      <c r="I66" s="103" t="str">
        <f>IFERROR(VLOOKUP($B66,#REF!,'Table 3a old'!I$5,FALSE),"")</f>
        <v/>
      </c>
      <c r="J66" s="103" t="str">
        <f>IFERROR(VLOOKUP($B66,#REF!,'Table 3a old'!J$5,FALSE),"")</f>
        <v/>
      </c>
      <c r="K66" s="104" t="str">
        <f>IFERROR(VLOOKUP($B66,#REF!,'Table 3a old'!K$5,FALSE),"")</f>
        <v/>
      </c>
      <c r="L66" s="400">
        <f t="shared" si="1"/>
        <v>0</v>
      </c>
      <c r="M66" s="400">
        <f>IF(COUNTIF(I66:J66,"x")=1,1,0)</f>
        <v>0</v>
      </c>
      <c r="N66" s="413"/>
    </row>
    <row r="67" spans="1:14" x14ac:dyDescent="0.45">
      <c r="A67" t="s">
        <v>385</v>
      </c>
      <c r="B67" t="str">
        <f t="shared" si="0"/>
        <v>F41_3_ClassicalCivilisation</v>
      </c>
      <c r="C67" s="114" t="s">
        <v>105</v>
      </c>
      <c r="D67" s="103" t="str">
        <f>IFERROR(VLOOKUP($B67,#REF!,'Table 3a old'!D$5,FALSE),"")</f>
        <v/>
      </c>
      <c r="E67" s="103" t="str">
        <f>IFERROR(VLOOKUP($B67,#REF!,'Table 3a old'!E$5,FALSE),"")</f>
        <v/>
      </c>
      <c r="F67" s="103" t="str">
        <f>IFERROR(VLOOKUP($B67,#REF!,'Table 3a old'!F$5,FALSE),"")</f>
        <v/>
      </c>
      <c r="G67" s="103" t="str">
        <f>IFERROR(VLOOKUP($B67,#REF!,'Table 3a old'!G$5,FALSE),"")</f>
        <v/>
      </c>
      <c r="H67" s="103" t="str">
        <f>IFERROR(VLOOKUP($B67,#REF!,'Table 3a old'!H$5,FALSE),"")</f>
        <v/>
      </c>
      <c r="I67" s="103" t="str">
        <f>IFERROR(VLOOKUP($B67,#REF!,'Table 3a old'!I$5,FALSE),"")</f>
        <v/>
      </c>
      <c r="J67" s="103" t="str">
        <f>IFERROR(VLOOKUP($B67,#REF!,'Table 3a old'!J$5,FALSE),"")</f>
        <v/>
      </c>
      <c r="K67" s="104" t="str">
        <f>IFERROR(VLOOKUP($B67,#REF!,'Table 3a old'!K$5,FALSE),"")</f>
        <v/>
      </c>
      <c r="L67" s="400">
        <f t="shared" si="1"/>
        <v>0</v>
      </c>
      <c r="M67" s="400">
        <f t="shared" si="2"/>
        <v>0</v>
      </c>
    </row>
    <row r="68" spans="1:14" x14ac:dyDescent="0.45">
      <c r="A68" t="s">
        <v>386</v>
      </c>
      <c r="B68" t="str">
        <f t="shared" si="0"/>
        <v>F41_4_Other_Classical_Studies</v>
      </c>
      <c r="C68" s="114" t="s">
        <v>106</v>
      </c>
      <c r="D68" s="103" t="str">
        <f>IFERROR(VLOOKUP($B68,#REF!,'Table 3a old'!D$5,FALSE),"")</f>
        <v/>
      </c>
      <c r="E68" s="103" t="str">
        <f>IFERROR(VLOOKUP($B68,#REF!,'Table 3a old'!E$5,FALSE),"")</f>
        <v/>
      </c>
      <c r="F68" s="103" t="str">
        <f>IFERROR(VLOOKUP($B68,#REF!,'Table 3a old'!F$5,FALSE),"")</f>
        <v/>
      </c>
      <c r="G68" s="103" t="str">
        <f>IFERROR(VLOOKUP($B68,#REF!,'Table 3a old'!G$5,FALSE),"")</f>
        <v/>
      </c>
      <c r="H68" s="103" t="str">
        <f>IFERROR(VLOOKUP($B68,#REF!,'Table 3a old'!H$5,FALSE),"")</f>
        <v/>
      </c>
      <c r="I68" s="103" t="str">
        <f>IFERROR(VLOOKUP($B68,#REF!,'Table 3a old'!I$5,FALSE),"")</f>
        <v/>
      </c>
      <c r="J68" s="103" t="str">
        <f>IFERROR(VLOOKUP($B68,#REF!,'Table 3a old'!J$5,FALSE),"")</f>
        <v/>
      </c>
      <c r="K68" s="104" t="str">
        <f>IFERROR(VLOOKUP($B68,#REF!,'Table 3a old'!K$5,FALSE),"")</f>
        <v/>
      </c>
      <c r="L68" s="400">
        <f t="shared" si="1"/>
        <v>0</v>
      </c>
      <c r="M68" s="400">
        <f t="shared" si="2"/>
        <v>0</v>
      </c>
    </row>
    <row r="69" spans="1:14" x14ac:dyDescent="0.45">
      <c r="B69" t="str">
        <f t="shared" si="0"/>
        <v/>
      </c>
      <c r="C69" s="102"/>
      <c r="D69" s="103" t="str">
        <f>IFERROR(VLOOKUP($B69,#REF!,'Table 3a old'!D$5,FALSE),"")</f>
        <v/>
      </c>
      <c r="E69" s="103" t="str">
        <f>IFERROR(VLOOKUP($B69,#REF!,'Table 3a old'!E$5,FALSE),"")</f>
        <v/>
      </c>
      <c r="F69" s="103" t="str">
        <f>IFERROR(VLOOKUP($B69,#REF!,'Table 3a old'!F$5,FALSE),"")</f>
        <v/>
      </c>
      <c r="G69" s="103" t="str">
        <f>IFERROR(VLOOKUP($B69,#REF!,'Table 3a old'!G$5,FALSE),"")</f>
        <v/>
      </c>
      <c r="H69" s="103" t="str">
        <f>IFERROR(VLOOKUP($B69,#REF!,'Table 3a old'!H$5,FALSE),"")</f>
        <v/>
      </c>
      <c r="I69" s="103" t="str">
        <f>IFERROR(VLOOKUP($B69,#REF!,'Table 3a old'!I$5,FALSE),"")</f>
        <v/>
      </c>
      <c r="J69" s="103" t="str">
        <f>IFERROR(VLOOKUP($B69,#REF!,'Table 3a old'!J$5,FALSE),"")</f>
        <v/>
      </c>
      <c r="K69" s="104" t="str">
        <f>IFERROR(VLOOKUP($B69,#REF!,'Table 3a old'!K$5,FALSE),"")</f>
        <v/>
      </c>
    </row>
    <row r="70" spans="1:14" x14ac:dyDescent="0.45">
      <c r="A70" t="s">
        <v>387</v>
      </c>
      <c r="B70" t="str">
        <f t="shared" si="0"/>
        <v>F45_Religious_Studies</v>
      </c>
      <c r="C70" s="102" t="s">
        <v>107</v>
      </c>
      <c r="D70" s="103" t="str">
        <f>IFERROR(VLOOKUP($B70,#REF!,'Table 3a old'!D$5,FALSE),"")</f>
        <v/>
      </c>
      <c r="E70" s="103" t="str">
        <f>IFERROR(VLOOKUP($B70,#REF!,'Table 3a old'!E$5,FALSE),"")</f>
        <v/>
      </c>
      <c r="F70" s="103" t="str">
        <f>IFERROR(VLOOKUP($B70,#REF!,'Table 3a old'!F$5,FALSE),"")</f>
        <v/>
      </c>
      <c r="G70" s="103" t="str">
        <f>IFERROR(VLOOKUP($B70,#REF!,'Table 3a old'!G$5,FALSE),"")</f>
        <v/>
      </c>
      <c r="H70" s="103" t="str">
        <f>IFERROR(VLOOKUP($B70,#REF!,'Table 3a old'!H$5,FALSE),"")</f>
        <v/>
      </c>
      <c r="I70" s="103" t="str">
        <f>IFERROR(VLOOKUP($B70,#REF!,'Table 3a old'!I$5,FALSE),"")</f>
        <v/>
      </c>
      <c r="J70" s="103" t="str">
        <f>IFERROR(VLOOKUP($B70,#REF!,'Table 3a old'!J$5,FALSE),"")</f>
        <v/>
      </c>
      <c r="K70" s="104" t="str">
        <f>IFERROR(VLOOKUP($B70,#REF!,'Table 3a old'!K$5,FALSE),"")</f>
        <v/>
      </c>
      <c r="L70" s="400">
        <f t="shared" ref="L70:L78" si="3">IF((COUNTIF(D70:H70,"x")+COUNTIF(J70,"x"))=1,1,0)</f>
        <v>0</v>
      </c>
      <c r="M70" s="400">
        <f t="shared" ref="M70:M78" si="4">IF(COUNTIF(I70:J70,"x")=1,1,0)</f>
        <v>0</v>
      </c>
    </row>
    <row r="71" spans="1:14" x14ac:dyDescent="0.45">
      <c r="B71" t="str">
        <f t="shared" si="0"/>
        <v/>
      </c>
      <c r="C71" s="102"/>
      <c r="D71" s="103" t="str">
        <f>IFERROR(VLOOKUP($B71,#REF!,'Table 3a old'!D$5,FALSE),"")</f>
        <v/>
      </c>
      <c r="E71" s="103" t="str">
        <f>IFERROR(VLOOKUP($B71,#REF!,'Table 3a old'!E$5,FALSE),"")</f>
        <v/>
      </c>
      <c r="F71" s="103" t="str">
        <f>IFERROR(VLOOKUP($B71,#REF!,'Table 3a old'!F$5,FALSE),"")</f>
        <v/>
      </c>
      <c r="G71" s="103" t="str">
        <f>IFERROR(VLOOKUP($B71,#REF!,'Table 3a old'!G$5,FALSE),"")</f>
        <v/>
      </c>
      <c r="H71" s="103" t="str">
        <f>IFERROR(VLOOKUP($B71,#REF!,'Table 3a old'!H$5,FALSE),"")</f>
        <v/>
      </c>
      <c r="I71" s="103" t="str">
        <f>IFERROR(VLOOKUP($B71,#REF!,'Table 3a old'!I$5,FALSE),"")</f>
        <v/>
      </c>
      <c r="J71" s="103" t="str">
        <f>IFERROR(VLOOKUP($B71,#REF!,'Table 3a old'!J$5,FALSE),"")</f>
        <v/>
      </c>
      <c r="K71" s="104" t="str">
        <f>IFERROR(VLOOKUP($B71,#REF!,'Table 3a old'!K$5,FALSE),"")</f>
        <v/>
      </c>
      <c r="L71" s="400">
        <f t="shared" si="3"/>
        <v>0</v>
      </c>
      <c r="M71" s="400">
        <f t="shared" si="4"/>
        <v>0</v>
      </c>
    </row>
    <row r="72" spans="1:14" x14ac:dyDescent="0.45">
      <c r="A72" t="s">
        <v>388</v>
      </c>
      <c r="B72" t="str">
        <f t="shared" si="0"/>
        <v>F46_Music</v>
      </c>
      <c r="C72" s="102" t="s">
        <v>578</v>
      </c>
      <c r="D72" s="103" t="str">
        <f>IFERROR(VLOOKUP($B72,#REF!,'Table 3a old'!D$5,FALSE),"")</f>
        <v/>
      </c>
      <c r="E72" s="103" t="str">
        <f>IFERROR(VLOOKUP($B72,#REF!,'Table 3a old'!E$5,FALSE),"")</f>
        <v/>
      </c>
      <c r="F72" s="103" t="str">
        <f>IFERROR(VLOOKUP($B72,#REF!,'Table 3a old'!F$5,FALSE),"")</f>
        <v/>
      </c>
      <c r="G72" s="103" t="str">
        <f>IFERROR(VLOOKUP($B72,#REF!,'Table 3a old'!G$5,FALSE),"")</f>
        <v/>
      </c>
      <c r="H72" s="103" t="str">
        <f>IFERROR(VLOOKUP($B72,#REF!,'Table 3a old'!H$5,FALSE),"")</f>
        <v/>
      </c>
      <c r="I72" s="103" t="str">
        <f>IFERROR(VLOOKUP($B72,#REF!,'Table 3a old'!I$5,FALSE),"")</f>
        <v/>
      </c>
      <c r="J72" s="103" t="str">
        <f>IFERROR(VLOOKUP($B72,#REF!,'Table 3a old'!J$5,FALSE),"")</f>
        <v/>
      </c>
      <c r="K72" s="104" t="str">
        <f>IFERROR(VLOOKUP($B72,#REF!,'Table 3a old'!K$5,FALSE),"")</f>
        <v/>
      </c>
      <c r="L72" s="400">
        <f t="shared" si="3"/>
        <v>0</v>
      </c>
      <c r="M72" s="400">
        <f t="shared" si="4"/>
        <v>0</v>
      </c>
    </row>
    <row r="73" spans="1:14" x14ac:dyDescent="0.45">
      <c r="B73" t="str">
        <f t="shared" si="0"/>
        <v/>
      </c>
      <c r="C73" s="102"/>
      <c r="D73" s="103" t="str">
        <f>IFERROR(VLOOKUP($B73,#REF!,'Table 3a old'!D$5,FALSE),"")</f>
        <v/>
      </c>
      <c r="E73" s="103" t="str">
        <f>IFERROR(VLOOKUP($B73,#REF!,'Table 3a old'!E$5,FALSE),"")</f>
        <v/>
      </c>
      <c r="F73" s="103" t="str">
        <f>IFERROR(VLOOKUP($B73,#REF!,'Table 3a old'!F$5,FALSE),"")</f>
        <v/>
      </c>
      <c r="G73" s="103" t="str">
        <f>IFERROR(VLOOKUP($B73,#REF!,'Table 3a old'!G$5,FALSE),"")</f>
        <v/>
      </c>
      <c r="H73" s="103" t="str">
        <f>IFERROR(VLOOKUP($B73,#REF!,'Table 3a old'!H$5,FALSE),"")</f>
        <v/>
      </c>
      <c r="I73" s="103" t="str">
        <f>IFERROR(VLOOKUP($B73,#REF!,'Table 3a old'!I$5,FALSE),"")</f>
        <v/>
      </c>
      <c r="J73" s="103" t="str">
        <f>IFERROR(VLOOKUP($B73,#REF!,'Table 3a old'!J$5,FALSE),"")</f>
        <v/>
      </c>
      <c r="K73" s="104" t="str">
        <f>IFERROR(VLOOKUP($B73,#REF!,'Table 3a old'!K$5,FALSE),"")</f>
        <v/>
      </c>
      <c r="L73" s="400">
        <f t="shared" si="3"/>
        <v>0</v>
      </c>
      <c r="M73" s="400">
        <f t="shared" si="4"/>
        <v>0</v>
      </c>
    </row>
    <row r="74" spans="1:14" x14ac:dyDescent="0.45">
      <c r="A74" t="s">
        <v>389</v>
      </c>
      <c r="B74" t="str">
        <f t="shared" ref="B74:B79" si="5">IF(A74&lt;&gt;"",CONCATENATE($C$5,A74),"")</f>
        <v>F47_Physical_Education</v>
      </c>
      <c r="C74" s="102" t="s">
        <v>577</v>
      </c>
      <c r="D74" s="103" t="str">
        <f>IFERROR(VLOOKUP($B74,#REF!,'Table 3a old'!D$5,FALSE),"")</f>
        <v/>
      </c>
      <c r="E74" s="103" t="str">
        <f>IFERROR(VLOOKUP($B74,#REF!,'Table 3a old'!E$5,FALSE),"")</f>
        <v/>
      </c>
      <c r="F74" s="103" t="str">
        <f>IFERROR(VLOOKUP($B74,#REF!,'Table 3a old'!F$5,FALSE),"")</f>
        <v/>
      </c>
      <c r="G74" s="103" t="str">
        <f>IFERROR(VLOOKUP($B74,#REF!,'Table 3a old'!G$5,FALSE),"")</f>
        <v/>
      </c>
      <c r="H74" s="103" t="str">
        <f>IFERROR(VLOOKUP($B74,#REF!,'Table 3a old'!H$5,FALSE),"")</f>
        <v/>
      </c>
      <c r="I74" s="103" t="str">
        <f>IFERROR(VLOOKUP($B74,#REF!,'Table 3a old'!I$5,FALSE),"")</f>
        <v/>
      </c>
      <c r="J74" s="103" t="str">
        <f>IFERROR(VLOOKUP($B74,#REF!,'Table 3a old'!J$5,FALSE),"")</f>
        <v/>
      </c>
      <c r="K74" s="104" t="str">
        <f>IFERROR(VLOOKUP($B74,#REF!,'Table 3a old'!K$5,FALSE),"")</f>
        <v/>
      </c>
      <c r="L74" s="400">
        <f t="shared" si="3"/>
        <v>0</v>
      </c>
      <c r="M74" s="400">
        <f t="shared" si="4"/>
        <v>0</v>
      </c>
    </row>
    <row r="75" spans="1:14" x14ac:dyDescent="0.45">
      <c r="B75" t="str">
        <f t="shared" si="5"/>
        <v/>
      </c>
      <c r="C75" s="102"/>
      <c r="D75" s="103" t="str">
        <f>IFERROR(VLOOKUP($B75,#REF!,'Table 3a old'!D$5,FALSE),"")</f>
        <v/>
      </c>
      <c r="E75" s="103" t="str">
        <f>IFERROR(VLOOKUP($B75,#REF!,'Table 3a old'!E$5,FALSE),"")</f>
        <v/>
      </c>
      <c r="F75" s="103" t="str">
        <f>IFERROR(VLOOKUP($B75,#REF!,'Table 3a old'!F$5,FALSE),"")</f>
        <v/>
      </c>
      <c r="G75" s="103" t="str">
        <f>IFERROR(VLOOKUP($B75,#REF!,'Table 3a old'!G$5,FALSE),"")</f>
        <v/>
      </c>
      <c r="H75" s="103" t="str">
        <f>IFERROR(VLOOKUP($B75,#REF!,'Table 3a old'!H$5,FALSE),"")</f>
        <v/>
      </c>
      <c r="I75" s="103" t="str">
        <f>IFERROR(VLOOKUP($B75,#REF!,'Table 3a old'!I$5,FALSE),"")</f>
        <v/>
      </c>
      <c r="J75" s="103" t="str">
        <f>IFERROR(VLOOKUP($B75,#REF!,'Table 3a old'!J$5,FALSE),"")</f>
        <v/>
      </c>
      <c r="K75" s="104" t="str">
        <f>IFERROR(VLOOKUP($B75,#REF!,'Table 3a old'!K$5,FALSE),"")</f>
        <v/>
      </c>
      <c r="L75" s="400">
        <f t="shared" si="3"/>
        <v>0</v>
      </c>
      <c r="M75" s="400">
        <f t="shared" si="4"/>
        <v>0</v>
      </c>
    </row>
    <row r="76" spans="1:14" x14ac:dyDescent="0.45">
      <c r="A76" t="s">
        <v>390</v>
      </c>
      <c r="B76" t="str">
        <f t="shared" si="5"/>
        <v>F48_General_Studies</v>
      </c>
      <c r="C76" s="102" t="s">
        <v>110</v>
      </c>
      <c r="D76" s="103" t="str">
        <f>IFERROR(VLOOKUP($B76,#REF!,'Table 3a old'!D$5,FALSE),"")</f>
        <v/>
      </c>
      <c r="E76" s="103" t="str">
        <f>IFERROR(VLOOKUP($B76,#REF!,'Table 3a old'!E$5,FALSE),"")</f>
        <v/>
      </c>
      <c r="F76" s="103" t="str">
        <f>IFERROR(VLOOKUP($B76,#REF!,'Table 3a old'!F$5,FALSE),"")</f>
        <v/>
      </c>
      <c r="G76" s="103" t="str">
        <f>IFERROR(VLOOKUP($B76,#REF!,'Table 3a old'!G$5,FALSE),"")</f>
        <v/>
      </c>
      <c r="H76" s="103" t="str">
        <f>IFERROR(VLOOKUP($B76,#REF!,'Table 3a old'!H$5,FALSE),"")</f>
        <v/>
      </c>
      <c r="I76" s="103" t="str">
        <f>IFERROR(VLOOKUP($B76,#REF!,'Table 3a old'!I$5,FALSE),"")</f>
        <v/>
      </c>
      <c r="J76" s="103" t="str">
        <f>IFERROR(VLOOKUP($B76,#REF!,'Table 3a old'!J$5,FALSE),"")</f>
        <v/>
      </c>
      <c r="K76" s="104" t="str">
        <f>IFERROR(VLOOKUP($B76,#REF!,'Table 3a old'!K$5,FALSE),"")</f>
        <v/>
      </c>
      <c r="L76" s="400">
        <f t="shared" si="3"/>
        <v>0</v>
      </c>
      <c r="M76" s="400">
        <f t="shared" si="4"/>
        <v>0</v>
      </c>
    </row>
    <row r="77" spans="1:14" x14ac:dyDescent="0.45">
      <c r="B77" t="str">
        <f t="shared" si="5"/>
        <v/>
      </c>
      <c r="C77" s="102"/>
      <c r="D77" s="103" t="str">
        <f>IFERROR(VLOOKUP($B77,#REF!,'Table 3a old'!D$5,FALSE),"")</f>
        <v/>
      </c>
      <c r="E77" s="103" t="str">
        <f>IFERROR(VLOOKUP($B77,#REF!,'Table 3a old'!E$5,FALSE),"")</f>
        <v/>
      </c>
      <c r="F77" s="103" t="str">
        <f>IFERROR(VLOOKUP($B77,#REF!,'Table 3a old'!F$5,FALSE),"")</f>
        <v/>
      </c>
      <c r="G77" s="103" t="str">
        <f>IFERROR(VLOOKUP($B77,#REF!,'Table 3a old'!G$5,FALSE),"")</f>
        <v/>
      </c>
      <c r="H77" s="103" t="str">
        <f>IFERROR(VLOOKUP($B77,#REF!,'Table 3a old'!H$5,FALSE),"")</f>
        <v/>
      </c>
      <c r="I77" s="103" t="str">
        <f>IFERROR(VLOOKUP($B77,#REF!,'Table 3a old'!I$5,FALSE),"")</f>
        <v/>
      </c>
      <c r="J77" s="103" t="str">
        <f>IFERROR(VLOOKUP($B77,#REF!,'Table 3a old'!J$5,FALSE),"")</f>
        <v/>
      </c>
      <c r="K77" s="104" t="str">
        <f>IFERROR(VLOOKUP($B77,#REF!,'Table 3a old'!K$5,FALSE),"")</f>
        <v/>
      </c>
      <c r="L77" s="400">
        <f t="shared" si="3"/>
        <v>0</v>
      </c>
      <c r="M77" s="400">
        <f t="shared" si="4"/>
        <v>0</v>
      </c>
    </row>
    <row r="78" spans="1:14" x14ac:dyDescent="0.45">
      <c r="A78" t="s">
        <v>392</v>
      </c>
      <c r="B78" t="str">
        <f t="shared" si="5"/>
        <v>F99_All subjects</v>
      </c>
      <c r="C78" s="246" t="s">
        <v>112</v>
      </c>
      <c r="D78" s="103" t="str">
        <f>IFERROR(VLOOKUP($B78,#REF!,'Table 3a old'!D$5,FALSE),"")</f>
        <v/>
      </c>
      <c r="E78" s="103" t="str">
        <f>IFERROR(VLOOKUP($B78,#REF!,'Table 3a old'!E$5,FALSE),"")</f>
        <v/>
      </c>
      <c r="F78" s="103" t="str">
        <f>IFERROR(VLOOKUP($B78,#REF!,'Table 3a old'!F$5,FALSE),"")</f>
        <v/>
      </c>
      <c r="G78" s="103" t="str">
        <f>IFERROR(VLOOKUP($B78,#REF!,'Table 3a old'!G$5,FALSE),"")</f>
        <v/>
      </c>
      <c r="H78" s="103" t="str">
        <f>IFERROR(VLOOKUP($B78,#REF!,'Table 3a old'!H$5,FALSE),"")</f>
        <v/>
      </c>
      <c r="I78" s="103" t="str">
        <f>IFERROR(VLOOKUP($B78,#REF!,'Table 3a old'!I$5,FALSE),"")</f>
        <v/>
      </c>
      <c r="J78" s="103" t="str">
        <f>IFERROR(VLOOKUP($B78,#REF!,'Table 3a old'!J$5,FALSE),"")</f>
        <v/>
      </c>
      <c r="K78" s="104" t="str">
        <f>IFERROR(VLOOKUP($B78,#REF!,'Table 3a old'!K$5,FALSE),"")</f>
        <v/>
      </c>
      <c r="L78" s="400">
        <f t="shared" si="3"/>
        <v>0</v>
      </c>
      <c r="M78" s="400">
        <f t="shared" si="4"/>
        <v>0</v>
      </c>
    </row>
    <row r="79" spans="1:14" x14ac:dyDescent="0.45">
      <c r="B79" t="str">
        <f t="shared" si="5"/>
        <v/>
      </c>
      <c r="C79" s="197"/>
      <c r="D79" s="198"/>
      <c r="E79" s="198"/>
      <c r="F79" s="198"/>
      <c r="G79" s="198"/>
      <c r="H79" s="198"/>
      <c r="I79" s="198"/>
      <c r="J79" s="198"/>
      <c r="K79" s="199"/>
    </row>
    <row r="80" spans="1:14" ht="12.95" customHeight="1" x14ac:dyDescent="0.45">
      <c r="C80" s="163"/>
      <c r="D80" s="163"/>
      <c r="E80" s="203"/>
      <c r="F80" s="163"/>
      <c r="G80" s="163"/>
      <c r="H80" s="163"/>
      <c r="I80" s="163"/>
      <c r="J80" s="163"/>
      <c r="K80" s="10" t="s">
        <v>480</v>
      </c>
    </row>
    <row r="81" spans="3:11" ht="12.95" customHeight="1" x14ac:dyDescent="0.45">
      <c r="C81" s="163"/>
      <c r="D81" s="163"/>
      <c r="E81" s="203"/>
      <c r="F81" s="163"/>
      <c r="G81" s="163"/>
      <c r="H81" s="163"/>
      <c r="I81" s="163"/>
      <c r="J81" s="163"/>
      <c r="K81" s="204"/>
    </row>
    <row r="82" spans="3:11" ht="12.95" customHeight="1" x14ac:dyDescent="0.45">
      <c r="C82" s="44" t="s">
        <v>144</v>
      </c>
      <c r="D82" s="205"/>
      <c r="E82" s="205"/>
      <c r="F82" s="205"/>
      <c r="G82" s="205"/>
      <c r="H82" s="205"/>
      <c r="I82" s="206"/>
      <c r="J82" s="206"/>
      <c r="K82" s="207"/>
    </row>
    <row r="83" spans="3:11" ht="12.95" customHeight="1" x14ac:dyDescent="0.45">
      <c r="C83" s="127" t="s">
        <v>523</v>
      </c>
      <c r="D83" s="205"/>
      <c r="E83" s="205"/>
      <c r="F83" s="205"/>
      <c r="G83" s="206"/>
      <c r="H83" s="206"/>
      <c r="I83" s="206"/>
      <c r="J83" s="206"/>
      <c r="K83" s="207"/>
    </row>
    <row r="84" spans="3:11" ht="12.95" customHeight="1" x14ac:dyDescent="0.45">
      <c r="C84" s="209" t="s">
        <v>113</v>
      </c>
      <c r="D84" s="211"/>
      <c r="E84" s="211"/>
      <c r="F84" s="211"/>
      <c r="G84" s="206"/>
      <c r="H84" s="206"/>
      <c r="I84" s="206"/>
      <c r="J84" s="206"/>
      <c r="K84" s="207"/>
    </row>
    <row r="85" spans="3:11" ht="23.25" customHeight="1" x14ac:dyDescent="0.45">
      <c r="C85" s="1052" t="s">
        <v>562</v>
      </c>
      <c r="D85" s="1052"/>
      <c r="E85" s="1052"/>
      <c r="F85" s="1052"/>
      <c r="G85" s="1052"/>
      <c r="H85" s="1052"/>
      <c r="I85" s="1052"/>
      <c r="J85" s="1052"/>
      <c r="K85" s="1052"/>
    </row>
    <row r="86" spans="3:11" ht="23.25" customHeight="1" x14ac:dyDescent="0.45">
      <c r="C86" s="1052" t="s">
        <v>563</v>
      </c>
      <c r="D86" s="1052"/>
      <c r="E86" s="1052"/>
      <c r="F86" s="1052"/>
      <c r="G86" s="1052"/>
      <c r="H86" s="1052"/>
      <c r="I86" s="1052"/>
      <c r="J86" s="1052"/>
      <c r="K86" s="1052"/>
    </row>
    <row r="87" spans="3:11" ht="12.95" customHeight="1" x14ac:dyDescent="0.45">
      <c r="C87" s="1024" t="s">
        <v>527</v>
      </c>
      <c r="D87" s="1038"/>
      <c r="E87" s="1038"/>
      <c r="F87" s="1038"/>
      <c r="G87" s="1038"/>
      <c r="H87" s="1038"/>
      <c r="I87" s="1038"/>
      <c r="J87" s="1038"/>
      <c r="K87" s="1038"/>
    </row>
    <row r="88" spans="3:11" ht="12.95" customHeight="1" x14ac:dyDescent="0.45"/>
    <row r="89" spans="3:11" ht="12.95" customHeight="1" x14ac:dyDescent="0.45">
      <c r="C89" s="59" t="s">
        <v>23</v>
      </c>
      <c r="D89" s="59"/>
      <c r="E89" s="59"/>
      <c r="F89" s="59"/>
      <c r="G89" s="59"/>
      <c r="H89" s="59"/>
      <c r="I89" s="59"/>
      <c r="J89" s="59"/>
      <c r="K89" s="215"/>
    </row>
    <row r="90" spans="3:11" ht="12.95" customHeight="1" x14ac:dyDescent="0.45">
      <c r="C90" s="209" t="s">
        <v>561</v>
      </c>
      <c r="D90" s="59"/>
      <c r="E90" s="59"/>
      <c r="F90" s="59"/>
      <c r="G90" s="59"/>
      <c r="H90" s="59"/>
      <c r="I90" s="59"/>
      <c r="J90" s="59"/>
      <c r="K90" s="215"/>
    </row>
    <row r="91" spans="3:11" ht="12.95" customHeight="1" x14ac:dyDescent="0.45">
      <c r="C91" s="216" t="s">
        <v>521</v>
      </c>
      <c r="D91" s="59"/>
      <c r="E91" s="59"/>
      <c r="F91" s="59"/>
      <c r="G91" s="59"/>
      <c r="H91" s="59"/>
      <c r="I91" s="59"/>
      <c r="J91" s="59"/>
      <c r="K91" s="215"/>
    </row>
    <row r="92" spans="3:11" ht="12.95" customHeight="1" x14ac:dyDescent="0.45">
      <c r="C92" s="206" t="s">
        <v>116</v>
      </c>
      <c r="D92" s="59"/>
      <c r="E92" s="59"/>
      <c r="F92" s="59"/>
      <c r="G92" s="59"/>
      <c r="H92" s="59"/>
      <c r="I92" s="59"/>
      <c r="J92" s="59"/>
      <c r="K92" s="215"/>
    </row>
    <row r="93" spans="3:11" ht="12.95" customHeight="1" x14ac:dyDescent="0.45">
      <c r="C93" s="1024" t="s">
        <v>487</v>
      </c>
      <c r="D93" s="1025"/>
      <c r="E93" s="1025"/>
      <c r="F93" s="1025"/>
      <c r="G93" s="1025"/>
      <c r="H93" s="1025"/>
      <c r="I93" s="1025"/>
      <c r="J93" s="1025"/>
      <c r="K93" s="1025"/>
    </row>
    <row r="94" spans="3:11" ht="12.95" customHeight="1" x14ac:dyDescent="0.45">
      <c r="C94" s="218"/>
      <c r="D94" s="59"/>
      <c r="E94" s="59"/>
      <c r="F94" s="59"/>
      <c r="G94" s="59"/>
      <c r="H94" s="59"/>
      <c r="I94" s="59"/>
      <c r="J94" s="59"/>
      <c r="K94" s="215"/>
    </row>
    <row r="95" spans="3:11" ht="12.95" customHeight="1" x14ac:dyDescent="0.45">
      <c r="C95" s="18"/>
      <c r="D95" s="18"/>
      <c r="E95" s="18"/>
      <c r="F95" s="18"/>
      <c r="G95" s="18"/>
      <c r="H95" s="18"/>
      <c r="I95" s="18"/>
      <c r="J95" s="18"/>
      <c r="K95" s="18"/>
    </row>
    <row r="96" spans="3:11" ht="12.95" customHeight="1" x14ac:dyDescent="0.45">
      <c r="C96" s="18"/>
      <c r="D96" s="18"/>
      <c r="E96" s="18"/>
      <c r="F96" s="18"/>
      <c r="G96" s="18"/>
      <c r="H96" s="18"/>
      <c r="I96" s="18"/>
      <c r="J96" s="18"/>
      <c r="K96" s="18"/>
    </row>
    <row r="97" ht="12.95" customHeight="1" x14ac:dyDescent="0.45"/>
    <row r="98" ht="12.95" customHeight="1" x14ac:dyDescent="0.45"/>
    <row r="99" ht="12.95" customHeight="1" x14ac:dyDescent="0.45"/>
    <row r="100" ht="12.95" customHeight="1" x14ac:dyDescent="0.45"/>
  </sheetData>
  <mergeCells count="8">
    <mergeCell ref="C93:K93"/>
    <mergeCell ref="D6:J6"/>
    <mergeCell ref="K6:K7"/>
    <mergeCell ref="N5:N6"/>
    <mergeCell ref="C86:K86"/>
    <mergeCell ref="C87:K87"/>
    <mergeCell ref="C6:C7"/>
    <mergeCell ref="C85:K85"/>
  </mergeCells>
  <conditionalFormatting sqref="N9">
    <cfRule type="cellIs" dxfId="32" priority="9" operator="equal">
      <formula>1</formula>
    </cfRule>
  </conditionalFormatting>
  <conditionalFormatting sqref="M9:M68">
    <cfRule type="cellIs" dxfId="31" priority="8" operator="equal">
      <formula>1</formula>
    </cfRule>
  </conditionalFormatting>
  <conditionalFormatting sqref="L9:L68">
    <cfRule type="cellIs" dxfId="30" priority="7" operator="equal">
      <formula>1</formula>
    </cfRule>
  </conditionalFormatting>
  <conditionalFormatting sqref="M70:M73">
    <cfRule type="cellIs" dxfId="29" priority="6" operator="equal">
      <formula>1</formula>
    </cfRule>
  </conditionalFormatting>
  <conditionalFormatting sqref="L70:L73">
    <cfRule type="cellIs" dxfId="28" priority="5" operator="equal">
      <formula>1</formula>
    </cfRule>
  </conditionalFormatting>
  <conditionalFormatting sqref="M74:M77">
    <cfRule type="cellIs" dxfId="27" priority="4" operator="equal">
      <formula>1</formula>
    </cfRule>
  </conditionalFormatting>
  <conditionalFormatting sqref="L74:L77">
    <cfRule type="cellIs" dxfId="26" priority="3" operator="equal">
      <formula>1</formula>
    </cfRule>
  </conditionalFormatting>
  <conditionalFormatting sqref="M78">
    <cfRule type="cellIs" dxfId="25" priority="2" operator="equal">
      <formula>1</formula>
    </cfRule>
  </conditionalFormatting>
  <conditionalFormatting sqref="L78">
    <cfRule type="cellIs" dxfId="24" priority="1" operator="equal">
      <formula>1</formula>
    </cfRule>
  </conditionalFormatting>
  <hyperlinks>
    <hyperlink ref="C1" location="Contents!A1" display="Return to contents"/>
    <hyperlink ref="C93" r:id="rId1" display="Where qualifications taken by a student are in the same subject area and similar in content, ‘discounting’ rules have been applied to avoid double counting qualifications. More information can be found in  'technical guide' document."/>
    <hyperlink ref="C87:K87" r:id="rId2" display="The full time table for AS and A level reform can be found at Get the facts: AS and A level reform."/>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100"/>
  <sheetViews>
    <sheetView showGridLines="0" workbookViewId="0">
      <selection activeCell="L4" sqref="L4:U78"/>
    </sheetView>
  </sheetViews>
  <sheetFormatPr defaultRowHeight="14.25" x14ac:dyDescent="0.45"/>
  <cols>
    <col min="2" max="2" width="16" customWidth="1"/>
    <col min="3" max="3" width="25.73046875" style="31" customWidth="1"/>
    <col min="4" max="4" width="16.3984375" style="31" customWidth="1"/>
    <col min="5" max="11" width="9.73046875" style="31" customWidth="1"/>
  </cols>
  <sheetData>
    <row r="1" spans="1:14" x14ac:dyDescent="0.45">
      <c r="C1" s="451" t="s">
        <v>488</v>
      </c>
    </row>
    <row r="2" spans="1:14" x14ac:dyDescent="0.45">
      <c r="C2" s="143" t="s">
        <v>543</v>
      </c>
      <c r="D2" s="87"/>
      <c r="E2" s="87"/>
      <c r="F2" s="88"/>
      <c r="G2" s="88"/>
      <c r="H2" s="89"/>
      <c r="I2" s="89"/>
      <c r="J2" s="89"/>
      <c r="K2" s="170"/>
    </row>
    <row r="3" spans="1:14" x14ac:dyDescent="0.45">
      <c r="C3" s="142" t="s">
        <v>479</v>
      </c>
      <c r="D3" s="171"/>
      <c r="E3" s="171"/>
      <c r="F3" s="383"/>
      <c r="G3" s="172"/>
      <c r="H3" s="173"/>
      <c r="I3" s="16"/>
      <c r="J3" s="16"/>
      <c r="K3" s="16"/>
    </row>
    <row r="4" spans="1:14" x14ac:dyDescent="0.45">
      <c r="C4" s="384" t="s">
        <v>0</v>
      </c>
      <c r="D4" s="92"/>
      <c r="E4" s="92"/>
      <c r="F4" s="383"/>
      <c r="G4" s="172"/>
      <c r="H4" s="174"/>
      <c r="I4" s="16"/>
      <c r="J4" s="16"/>
      <c r="K4" s="16"/>
      <c r="L4" s="420"/>
      <c r="M4" s="420"/>
      <c r="N4" s="420"/>
    </row>
    <row r="5" spans="1:14" x14ac:dyDescent="0.45">
      <c r="C5" s="242" t="s">
        <v>311</v>
      </c>
      <c r="D5" s="243">
        <v>20</v>
      </c>
      <c r="E5" s="243">
        <v>21</v>
      </c>
      <c r="F5" s="94">
        <v>22</v>
      </c>
      <c r="G5" s="94">
        <v>23</v>
      </c>
      <c r="H5" s="383">
        <v>24</v>
      </c>
      <c r="I5" s="383">
        <v>25</v>
      </c>
      <c r="J5" s="383">
        <v>26</v>
      </c>
      <c r="K5" s="177">
        <v>27</v>
      </c>
      <c r="L5" s="420" t="s">
        <v>463</v>
      </c>
      <c r="M5" s="420"/>
      <c r="N5" s="1031"/>
    </row>
    <row r="6" spans="1:14" ht="14.45" customHeight="1" x14ac:dyDescent="0.45">
      <c r="C6" s="1050" t="s">
        <v>47</v>
      </c>
      <c r="D6" s="1042" t="s">
        <v>48</v>
      </c>
      <c r="E6" s="1042"/>
      <c r="F6" s="1042"/>
      <c r="G6" s="1042"/>
      <c r="H6" s="1042"/>
      <c r="I6" s="1042"/>
      <c r="J6" s="1042"/>
      <c r="K6" s="1048" t="s">
        <v>49</v>
      </c>
      <c r="L6" s="420"/>
      <c r="M6" s="420"/>
      <c r="N6" s="1031"/>
    </row>
    <row r="7" spans="1:14" x14ac:dyDescent="0.45">
      <c r="C7" s="1051"/>
      <c r="D7" s="418" t="s">
        <v>51</v>
      </c>
      <c r="E7" s="418" t="s">
        <v>52</v>
      </c>
      <c r="F7" s="418" t="s">
        <v>53</v>
      </c>
      <c r="G7" s="418" t="s">
        <v>54</v>
      </c>
      <c r="H7" s="418" t="s">
        <v>55</v>
      </c>
      <c r="I7" s="419" t="s">
        <v>56</v>
      </c>
      <c r="J7" s="417" t="s">
        <v>139</v>
      </c>
      <c r="K7" s="1049"/>
      <c r="L7" s="422" t="s">
        <v>139</v>
      </c>
      <c r="M7" s="422" t="s">
        <v>464</v>
      </c>
      <c r="N7" s="423" t="s">
        <v>49</v>
      </c>
    </row>
    <row r="8" spans="1:14" x14ac:dyDescent="0.45">
      <c r="C8" s="183"/>
      <c r="D8" s="244"/>
      <c r="E8" s="244"/>
      <c r="F8" s="244"/>
      <c r="G8" s="244"/>
      <c r="H8" s="244"/>
      <c r="I8" s="244"/>
      <c r="J8" s="244"/>
      <c r="K8" s="245"/>
    </row>
    <row r="9" spans="1:14" x14ac:dyDescent="0.45">
      <c r="A9" t="s">
        <v>338</v>
      </c>
      <c r="B9" t="str">
        <f>IF(A9&lt;&gt;"",CONCATENATE($C$5,A9),"")</f>
        <v>M01_0_Biological Sciences</v>
      </c>
      <c r="C9" s="102" t="s">
        <v>573</v>
      </c>
      <c r="D9" s="103" t="str">
        <f>IFERROR(VLOOKUP($B9,#REF!,'Table 3a old'!D$5,FALSE),"")</f>
        <v/>
      </c>
      <c r="E9" s="103" t="str">
        <f>IFERROR(VLOOKUP($B9,#REF!,'Table 3a old'!E$5,FALSE),"")</f>
        <v/>
      </c>
      <c r="F9" s="103" t="str">
        <f>IFERROR(VLOOKUP($B9,#REF!,'Table 3a old'!F$5,FALSE),"")</f>
        <v/>
      </c>
      <c r="G9" s="103" t="str">
        <f>IFERROR(VLOOKUP($B9,#REF!,'Table 3a old'!G$5,FALSE),"")</f>
        <v/>
      </c>
      <c r="H9" s="103" t="str">
        <f>IFERROR(VLOOKUP($B9,#REF!,'Table 3a old'!H$5,FALSE),"")</f>
        <v/>
      </c>
      <c r="I9" s="103" t="str">
        <f>IFERROR(VLOOKUP($B9,#REF!,'Table 3a old'!I$5,FALSE),"")</f>
        <v/>
      </c>
      <c r="J9" s="103" t="str">
        <f>IFERROR(VLOOKUP($B9,#REF!,'Table 3a old'!J$5,FALSE),"")</f>
        <v/>
      </c>
      <c r="K9" s="104" t="str">
        <f>IFERROR(VLOOKUP($B9,#REF!,'Table 3a old'!K$5,FALSE),"")</f>
        <v/>
      </c>
      <c r="L9" s="400">
        <f>IF((COUNTIF(D9:H9,"x")+COUNTIF(J9,"x"))=1,1,0)</f>
        <v>0</v>
      </c>
      <c r="M9" s="400">
        <f>IF(COUNTIF(I9:J9,"x")=1,1,0)</f>
        <v>0</v>
      </c>
      <c r="N9" s="400">
        <f>IF(COUNTIF(K9:K66,"x")=1,1,0)</f>
        <v>0</v>
      </c>
    </row>
    <row r="10" spans="1:14" x14ac:dyDescent="0.45">
      <c r="A10" t="s">
        <v>339</v>
      </c>
      <c r="B10" t="str">
        <f t="shared" ref="B10:B73" si="0">IF(A10&lt;&gt;"",CONCATENATE($C$5,A10),"")</f>
        <v>M02_Chemistry</v>
      </c>
      <c r="C10" s="102" t="s">
        <v>574</v>
      </c>
      <c r="D10" s="103" t="str">
        <f>IFERROR(VLOOKUP($B10,#REF!,'Table 3a old'!D$5,FALSE),"")</f>
        <v/>
      </c>
      <c r="E10" s="103" t="str">
        <f>IFERROR(VLOOKUP($B10,#REF!,'Table 3a old'!E$5,FALSE),"")</f>
        <v/>
      </c>
      <c r="F10" s="103" t="str">
        <f>IFERROR(VLOOKUP($B10,#REF!,'Table 3a old'!F$5,FALSE),"")</f>
        <v/>
      </c>
      <c r="G10" s="103" t="str">
        <f>IFERROR(VLOOKUP($B10,#REF!,'Table 3a old'!G$5,FALSE),"")</f>
        <v/>
      </c>
      <c r="H10" s="103" t="str">
        <f>IFERROR(VLOOKUP($B10,#REF!,'Table 3a old'!H$5,FALSE),"")</f>
        <v/>
      </c>
      <c r="I10" s="103" t="str">
        <f>IFERROR(VLOOKUP($B10,#REF!,'Table 3a old'!I$5,FALSE),"")</f>
        <v/>
      </c>
      <c r="J10" s="103" t="str">
        <f>IFERROR(VLOOKUP($B10,#REF!,'Table 3a old'!J$5,FALSE),"")</f>
        <v/>
      </c>
      <c r="K10" s="104" t="str">
        <f>IFERROR(VLOOKUP($B10,#REF!,'Table 3a old'!K$5,FALSE),"")</f>
        <v/>
      </c>
      <c r="L10" s="400">
        <f t="shared" ref="L10:L68" si="1">IF((COUNTIF(D10:H10,"x")+COUNTIF(J10,"x"))=1,1,0)</f>
        <v>0</v>
      </c>
      <c r="M10" s="400">
        <f t="shared" ref="M10:M68" si="2">IF(COUNTIF(I10:J10,"x")=1,1,0)</f>
        <v>0</v>
      </c>
    </row>
    <row r="11" spans="1:14" x14ac:dyDescent="0.45">
      <c r="A11" t="s">
        <v>340</v>
      </c>
      <c r="B11" t="str">
        <f t="shared" si="0"/>
        <v>M03_Physics</v>
      </c>
      <c r="C11" s="102" t="s">
        <v>564</v>
      </c>
      <c r="D11" s="103" t="str">
        <f>IFERROR(VLOOKUP($B11,#REF!,'Table 3a old'!D$5,FALSE),"")</f>
        <v/>
      </c>
      <c r="E11" s="103" t="str">
        <f>IFERROR(VLOOKUP($B11,#REF!,'Table 3a old'!E$5,FALSE),"")</f>
        <v/>
      </c>
      <c r="F11" s="103" t="str">
        <f>IFERROR(VLOOKUP($B11,#REF!,'Table 3a old'!F$5,FALSE),"")</f>
        <v/>
      </c>
      <c r="G11" s="103" t="str">
        <f>IFERROR(VLOOKUP($B11,#REF!,'Table 3a old'!G$5,FALSE),"")</f>
        <v/>
      </c>
      <c r="H11" s="103" t="str">
        <f>IFERROR(VLOOKUP($B11,#REF!,'Table 3a old'!H$5,FALSE),"")</f>
        <v/>
      </c>
      <c r="I11" s="103" t="str">
        <f>IFERROR(VLOOKUP($B11,#REF!,'Table 3a old'!I$5,FALSE),"")</f>
        <v/>
      </c>
      <c r="J11" s="103" t="str">
        <f>IFERROR(VLOOKUP($B11,#REF!,'Table 3a old'!J$5,FALSE),"")</f>
        <v/>
      </c>
      <c r="K11" s="104" t="str">
        <f>IFERROR(VLOOKUP($B11,#REF!,'Table 3a old'!K$5,FALSE),"")</f>
        <v/>
      </c>
      <c r="L11" s="400">
        <f t="shared" si="1"/>
        <v>0</v>
      </c>
      <c r="M11" s="400">
        <f t="shared" si="2"/>
        <v>0</v>
      </c>
    </row>
    <row r="12" spans="1:14" x14ac:dyDescent="0.45">
      <c r="A12" t="s">
        <v>341</v>
      </c>
      <c r="B12" t="str">
        <f t="shared" si="0"/>
        <v>M04_Other_Sciences</v>
      </c>
      <c r="C12" s="102" t="s">
        <v>62</v>
      </c>
      <c r="D12" s="103" t="str">
        <f>IFERROR(VLOOKUP($B12,#REF!,'Table 3a old'!D$5,FALSE),"")</f>
        <v/>
      </c>
      <c r="E12" s="103" t="str">
        <f>IFERROR(VLOOKUP($B12,#REF!,'Table 3a old'!E$5,FALSE),"")</f>
        <v/>
      </c>
      <c r="F12" s="103" t="str">
        <f>IFERROR(VLOOKUP($B12,#REF!,'Table 3a old'!F$5,FALSE),"")</f>
        <v/>
      </c>
      <c r="G12" s="103" t="str">
        <f>IFERROR(VLOOKUP($B12,#REF!,'Table 3a old'!G$5,FALSE),"")</f>
        <v/>
      </c>
      <c r="H12" s="103" t="str">
        <f>IFERROR(VLOOKUP($B12,#REF!,'Table 3a old'!H$5,FALSE),"")</f>
        <v/>
      </c>
      <c r="I12" s="103" t="str">
        <f>IFERROR(VLOOKUP($B12,#REF!,'Table 3a old'!I$5,FALSE),"")</f>
        <v/>
      </c>
      <c r="J12" s="103" t="str">
        <f>IFERROR(VLOOKUP($B12,#REF!,'Table 3a old'!J$5,FALSE),"")</f>
        <v/>
      </c>
      <c r="K12" s="104" t="str">
        <f>IFERROR(VLOOKUP($B12,#REF!,'Table 3a old'!K$5,FALSE),"")</f>
        <v/>
      </c>
      <c r="L12" s="400">
        <f t="shared" si="1"/>
        <v>0</v>
      </c>
      <c r="M12" s="400">
        <f t="shared" si="2"/>
        <v>0</v>
      </c>
    </row>
    <row r="13" spans="1:14" x14ac:dyDescent="0.45">
      <c r="B13" t="str">
        <f t="shared" si="0"/>
        <v/>
      </c>
      <c r="C13" s="102"/>
      <c r="D13" s="103" t="str">
        <f>IFERROR(VLOOKUP($B13,#REF!,'Table 3a old'!D$5,FALSE),"")</f>
        <v/>
      </c>
      <c r="E13" s="103" t="str">
        <f>IFERROR(VLOOKUP($B13,#REF!,'Table 3a old'!E$5,FALSE),"")</f>
        <v/>
      </c>
      <c r="F13" s="103" t="str">
        <f>IFERROR(VLOOKUP($B13,#REF!,'Table 3a old'!F$5,FALSE),"")</f>
        <v/>
      </c>
      <c r="G13" s="103" t="str">
        <f>IFERROR(VLOOKUP($B13,#REF!,'Table 3a old'!G$5,FALSE),"")</f>
        <v/>
      </c>
      <c r="H13" s="103" t="str">
        <f>IFERROR(VLOOKUP($B13,#REF!,'Table 3a old'!H$5,FALSE),"")</f>
        <v/>
      </c>
      <c r="I13" s="103" t="str">
        <f>IFERROR(VLOOKUP($B13,#REF!,'Table 3a old'!I$5,FALSE),"")</f>
        <v/>
      </c>
      <c r="J13" s="103" t="str">
        <f>IFERROR(VLOOKUP($B13,#REF!,'Table 3a old'!J$5,FALSE),"")</f>
        <v/>
      </c>
      <c r="K13" s="104" t="str">
        <f>IFERROR(VLOOKUP($B13,#REF!,'Table 3a old'!K$5,FALSE),"")</f>
        <v/>
      </c>
      <c r="L13" s="400">
        <f t="shared" si="1"/>
        <v>0</v>
      </c>
      <c r="M13" s="400">
        <f t="shared" si="2"/>
        <v>0</v>
      </c>
    </row>
    <row r="14" spans="1:14" x14ac:dyDescent="0.45">
      <c r="A14" t="s">
        <v>342</v>
      </c>
      <c r="B14" t="str">
        <f t="shared" si="0"/>
        <v>M05_0_All_Maths</v>
      </c>
      <c r="C14" s="102" t="s">
        <v>63</v>
      </c>
      <c r="D14" s="103" t="str">
        <f>IFERROR(VLOOKUP($B14,#REF!,'Table 3a old'!D$5,FALSE),"")</f>
        <v/>
      </c>
      <c r="E14" s="103" t="str">
        <f>IFERROR(VLOOKUP($B14,#REF!,'Table 3a old'!E$5,FALSE),"")</f>
        <v/>
      </c>
      <c r="F14" s="103" t="str">
        <f>IFERROR(VLOOKUP($B14,#REF!,'Table 3a old'!F$5,FALSE),"")</f>
        <v/>
      </c>
      <c r="G14" s="103" t="str">
        <f>IFERROR(VLOOKUP($B14,#REF!,'Table 3a old'!G$5,FALSE),"")</f>
        <v/>
      </c>
      <c r="H14" s="103" t="str">
        <f>IFERROR(VLOOKUP($B14,#REF!,'Table 3a old'!H$5,FALSE),"")</f>
        <v/>
      </c>
      <c r="I14" s="103" t="str">
        <f>IFERROR(VLOOKUP($B14,#REF!,'Table 3a old'!I$5,FALSE),"")</f>
        <v/>
      </c>
      <c r="J14" s="103" t="str">
        <f>IFERROR(VLOOKUP($B14,#REF!,'Table 3a old'!J$5,FALSE),"")</f>
        <v/>
      </c>
      <c r="K14" s="104" t="str">
        <f>IFERROR(VLOOKUP($B14,#REF!,'Table 3a old'!K$5,FALSE),"")</f>
        <v/>
      </c>
      <c r="L14" s="400">
        <f t="shared" si="1"/>
        <v>0</v>
      </c>
      <c r="M14" s="400">
        <f t="shared" si="2"/>
        <v>0</v>
      </c>
    </row>
    <row r="15" spans="1:14" x14ac:dyDescent="0.45">
      <c r="B15" t="str">
        <f t="shared" si="0"/>
        <v/>
      </c>
      <c r="C15" s="105" t="s">
        <v>64</v>
      </c>
      <c r="D15" s="103" t="str">
        <f>IFERROR(VLOOKUP($B15,#REF!,'Table 3a old'!D$5,FALSE),"")</f>
        <v/>
      </c>
      <c r="E15" s="103" t="str">
        <f>IFERROR(VLOOKUP($B15,#REF!,'Table 3a old'!E$5,FALSE),"")</f>
        <v/>
      </c>
      <c r="F15" s="103" t="str">
        <f>IFERROR(VLOOKUP($B15,#REF!,'Table 3a old'!F$5,FALSE),"")</f>
        <v/>
      </c>
      <c r="G15" s="103" t="str">
        <f>IFERROR(VLOOKUP($B15,#REF!,'Table 3a old'!G$5,FALSE),"")</f>
        <v/>
      </c>
      <c r="H15" s="103" t="str">
        <f>IFERROR(VLOOKUP($B15,#REF!,'Table 3a old'!H$5,FALSE),"")</f>
        <v/>
      </c>
      <c r="I15" s="103" t="str">
        <f>IFERROR(VLOOKUP($B15,#REF!,'Table 3a old'!I$5,FALSE),"")</f>
        <v/>
      </c>
      <c r="J15" s="103" t="str">
        <f>IFERROR(VLOOKUP($B15,#REF!,'Table 3a old'!J$5,FALSE),"")</f>
        <v/>
      </c>
      <c r="K15" s="104" t="str">
        <f>IFERROR(VLOOKUP($B15,#REF!,'Table 3a old'!K$5,FALSE),"")</f>
        <v/>
      </c>
      <c r="L15" s="400">
        <f t="shared" si="1"/>
        <v>0</v>
      </c>
      <c r="M15" s="400">
        <f t="shared" si="2"/>
        <v>0</v>
      </c>
    </row>
    <row r="16" spans="1:14" x14ac:dyDescent="0.45">
      <c r="A16" t="s">
        <v>343</v>
      </c>
      <c r="B16" t="str">
        <f t="shared" si="0"/>
        <v>M05_1_Mathematics</v>
      </c>
      <c r="C16" s="105" t="s">
        <v>65</v>
      </c>
      <c r="D16" s="103" t="str">
        <f>IFERROR(VLOOKUP($B16,#REF!,'Table 3a old'!D$5,FALSE),"")</f>
        <v/>
      </c>
      <c r="E16" s="103" t="str">
        <f>IFERROR(VLOOKUP($B16,#REF!,'Table 3a old'!E$5,FALSE),"")</f>
        <v/>
      </c>
      <c r="F16" s="103" t="str">
        <f>IFERROR(VLOOKUP($B16,#REF!,'Table 3a old'!F$5,FALSE),"")</f>
        <v/>
      </c>
      <c r="G16" s="103" t="str">
        <f>IFERROR(VLOOKUP($B16,#REF!,'Table 3a old'!G$5,FALSE),"")</f>
        <v/>
      </c>
      <c r="H16" s="103" t="str">
        <f>IFERROR(VLOOKUP($B16,#REF!,'Table 3a old'!H$5,FALSE),"")</f>
        <v/>
      </c>
      <c r="I16" s="103" t="str">
        <f>IFERROR(VLOOKUP($B16,#REF!,'Table 3a old'!I$5,FALSE),"")</f>
        <v/>
      </c>
      <c r="J16" s="103" t="str">
        <f>IFERROR(VLOOKUP($B16,#REF!,'Table 3a old'!J$5,FALSE),"")</f>
        <v/>
      </c>
      <c r="K16" s="104" t="str">
        <f>IFERROR(VLOOKUP($B16,#REF!,'Table 3a old'!K$5,FALSE),"")</f>
        <v/>
      </c>
      <c r="L16" s="400">
        <f t="shared" si="1"/>
        <v>0</v>
      </c>
      <c r="M16" s="400">
        <f t="shared" si="2"/>
        <v>0</v>
      </c>
    </row>
    <row r="17" spans="1:13" x14ac:dyDescent="0.45">
      <c r="A17" t="s">
        <v>344</v>
      </c>
      <c r="B17" t="str">
        <f t="shared" si="0"/>
        <v>M05_2_Pure Mathematics</v>
      </c>
      <c r="C17" s="105" t="s">
        <v>66</v>
      </c>
      <c r="D17" s="103" t="str">
        <f>IFERROR(VLOOKUP($B17,#REF!,'Table 3a old'!D$5,FALSE),"")</f>
        <v/>
      </c>
      <c r="E17" s="103" t="str">
        <f>IFERROR(VLOOKUP($B17,#REF!,'Table 3a old'!E$5,FALSE),"")</f>
        <v/>
      </c>
      <c r="F17" s="103" t="str">
        <f>IFERROR(VLOOKUP($B17,#REF!,'Table 3a old'!F$5,FALSE),"")</f>
        <v/>
      </c>
      <c r="G17" s="103" t="str">
        <f>IFERROR(VLOOKUP($B17,#REF!,'Table 3a old'!G$5,FALSE),"")</f>
        <v/>
      </c>
      <c r="H17" s="103" t="str">
        <f>IFERROR(VLOOKUP($B17,#REF!,'Table 3a old'!H$5,FALSE),"")</f>
        <v/>
      </c>
      <c r="I17" s="103" t="str">
        <f>IFERROR(VLOOKUP($B17,#REF!,'Table 3a old'!I$5,FALSE),"")</f>
        <v/>
      </c>
      <c r="J17" s="103" t="str">
        <f>IFERROR(VLOOKUP($B17,#REF!,'Table 3a old'!J$5,FALSE),"")</f>
        <v/>
      </c>
      <c r="K17" s="104" t="str">
        <f>IFERROR(VLOOKUP($B17,#REF!,'Table 3a old'!K$5,FALSE),"")</f>
        <v/>
      </c>
      <c r="L17" s="400">
        <f t="shared" si="1"/>
        <v>0</v>
      </c>
      <c r="M17" s="400">
        <f t="shared" si="2"/>
        <v>0</v>
      </c>
    </row>
    <row r="18" spans="1:13" x14ac:dyDescent="0.45">
      <c r="A18" t="s">
        <v>346</v>
      </c>
      <c r="B18" t="str">
        <f t="shared" si="0"/>
        <v>M05_3_Statistics</v>
      </c>
      <c r="C18" s="105" t="s">
        <v>67</v>
      </c>
      <c r="D18" s="103" t="str">
        <f>IFERROR(VLOOKUP($B18,#REF!,'Table 3a old'!D$5,FALSE),"")</f>
        <v/>
      </c>
      <c r="E18" s="103" t="str">
        <f>IFERROR(VLOOKUP($B18,#REF!,'Table 3a old'!E$5,FALSE),"")</f>
        <v/>
      </c>
      <c r="F18" s="103" t="str">
        <f>IFERROR(VLOOKUP($B18,#REF!,'Table 3a old'!F$5,FALSE),"")</f>
        <v/>
      </c>
      <c r="G18" s="103" t="str">
        <f>IFERROR(VLOOKUP($B18,#REF!,'Table 3a old'!G$5,FALSE),"")</f>
        <v/>
      </c>
      <c r="H18" s="103" t="str">
        <f>IFERROR(VLOOKUP($B18,#REF!,'Table 3a old'!H$5,FALSE),"")</f>
        <v/>
      </c>
      <c r="I18" s="103" t="str">
        <f>IFERROR(VLOOKUP($B18,#REF!,'Table 3a old'!I$5,FALSE),"")</f>
        <v/>
      </c>
      <c r="J18" s="103" t="str">
        <f>IFERROR(VLOOKUP($B18,#REF!,'Table 3a old'!J$5,FALSE),"")</f>
        <v/>
      </c>
      <c r="K18" s="104" t="str">
        <f>IFERROR(VLOOKUP($B18,#REF!,'Table 3a old'!K$5,FALSE),"")</f>
        <v/>
      </c>
      <c r="L18" s="400">
        <f t="shared" si="1"/>
        <v>0</v>
      </c>
      <c r="M18" s="400">
        <f t="shared" si="2"/>
        <v>0</v>
      </c>
    </row>
    <row r="19" spans="1:13" x14ac:dyDescent="0.45">
      <c r="A19" t="s">
        <v>347</v>
      </c>
      <c r="B19" t="str">
        <f t="shared" si="0"/>
        <v>M05_4_Use of Mathematics</v>
      </c>
      <c r="C19" s="105" t="s">
        <v>68</v>
      </c>
      <c r="D19" s="103" t="str">
        <f>IFERROR(VLOOKUP($B19,#REF!,'Table 3a old'!D$5,FALSE),"")</f>
        <v/>
      </c>
      <c r="E19" s="103" t="str">
        <f>IFERROR(VLOOKUP($B19,#REF!,'Table 3a old'!E$5,FALSE),"")</f>
        <v/>
      </c>
      <c r="F19" s="103" t="str">
        <f>IFERROR(VLOOKUP($B19,#REF!,'Table 3a old'!F$5,FALSE),"")</f>
        <v/>
      </c>
      <c r="G19" s="103" t="str">
        <f>IFERROR(VLOOKUP($B19,#REF!,'Table 3a old'!G$5,FALSE),"")</f>
        <v/>
      </c>
      <c r="H19" s="103" t="str">
        <f>IFERROR(VLOOKUP($B19,#REF!,'Table 3a old'!H$5,FALSE),"")</f>
        <v/>
      </c>
      <c r="I19" s="103" t="str">
        <f>IFERROR(VLOOKUP($B19,#REF!,'Table 3a old'!I$5,FALSE),"")</f>
        <v/>
      </c>
      <c r="J19" s="103" t="str">
        <f>IFERROR(VLOOKUP($B19,#REF!,'Table 3a old'!J$5,FALSE),"")</f>
        <v/>
      </c>
      <c r="K19" s="104" t="str">
        <f>IFERROR(VLOOKUP($B19,#REF!,'Table 3a old'!K$5,FALSE),"")</f>
        <v/>
      </c>
      <c r="L19" s="400">
        <f t="shared" si="1"/>
        <v>0</v>
      </c>
      <c r="M19" s="400">
        <f t="shared" si="2"/>
        <v>0</v>
      </c>
    </row>
    <row r="20" spans="1:13" x14ac:dyDescent="0.45">
      <c r="A20" t="s">
        <v>348</v>
      </c>
      <c r="B20" t="str">
        <f t="shared" si="0"/>
        <v>M05_5_Mathematics_other</v>
      </c>
      <c r="C20" s="105" t="s">
        <v>69</v>
      </c>
      <c r="D20" s="103" t="str">
        <f>IFERROR(VLOOKUP($B20,#REF!,'Table 3a old'!D$5,FALSE),"")</f>
        <v/>
      </c>
      <c r="E20" s="103" t="str">
        <f>IFERROR(VLOOKUP($B20,#REF!,'Table 3a old'!E$5,FALSE),"")</f>
        <v/>
      </c>
      <c r="F20" s="103" t="str">
        <f>IFERROR(VLOOKUP($B20,#REF!,'Table 3a old'!F$5,FALSE),"")</f>
        <v/>
      </c>
      <c r="G20" s="103" t="str">
        <f>IFERROR(VLOOKUP($B20,#REF!,'Table 3a old'!G$5,FALSE),"")</f>
        <v/>
      </c>
      <c r="H20" s="103" t="str">
        <f>IFERROR(VLOOKUP($B20,#REF!,'Table 3a old'!H$5,FALSE),"")</f>
        <v/>
      </c>
      <c r="I20" s="103" t="str">
        <f>IFERROR(VLOOKUP($B20,#REF!,'Table 3a old'!I$5,FALSE),"")</f>
        <v/>
      </c>
      <c r="J20" s="103" t="str">
        <f>IFERROR(VLOOKUP($B20,#REF!,'Table 3a old'!J$5,FALSE),"")</f>
        <v/>
      </c>
      <c r="K20" s="104" t="str">
        <f>IFERROR(VLOOKUP($B20,#REF!,'Table 3a old'!K$5,FALSE),"")</f>
        <v/>
      </c>
      <c r="L20" s="400">
        <f t="shared" si="1"/>
        <v>0</v>
      </c>
      <c r="M20" s="400">
        <f t="shared" si="2"/>
        <v>0</v>
      </c>
    </row>
    <row r="21" spans="1:13" x14ac:dyDescent="0.45">
      <c r="B21" t="str">
        <f t="shared" si="0"/>
        <v/>
      </c>
      <c r="C21" s="106"/>
      <c r="D21" s="103" t="str">
        <f>IFERROR(VLOOKUP($B21,#REF!,'Table 3a old'!D$5,FALSE),"")</f>
        <v/>
      </c>
      <c r="E21" s="103" t="str">
        <f>IFERROR(VLOOKUP($B21,#REF!,'Table 3a old'!E$5,FALSE),"")</f>
        <v/>
      </c>
      <c r="F21" s="103" t="str">
        <f>IFERROR(VLOOKUP($B21,#REF!,'Table 3a old'!F$5,FALSE),"")</f>
        <v/>
      </c>
      <c r="G21" s="103" t="str">
        <f>IFERROR(VLOOKUP($B21,#REF!,'Table 3a old'!G$5,FALSE),"")</f>
        <v/>
      </c>
      <c r="H21" s="103" t="str">
        <f>IFERROR(VLOOKUP($B21,#REF!,'Table 3a old'!H$5,FALSE),"")</f>
        <v/>
      </c>
      <c r="I21" s="103" t="str">
        <f>IFERROR(VLOOKUP($B21,#REF!,'Table 3a old'!I$5,FALSE),"")</f>
        <v/>
      </c>
      <c r="J21" s="103" t="str">
        <f>IFERROR(VLOOKUP($B21,#REF!,'Table 3a old'!J$5,FALSE),"")</f>
        <v/>
      </c>
      <c r="K21" s="104" t="str">
        <f>IFERROR(VLOOKUP($B21,#REF!,'Table 3a old'!K$5,FALSE),"")</f>
        <v/>
      </c>
      <c r="L21" s="400">
        <f t="shared" si="1"/>
        <v>0</v>
      </c>
      <c r="M21" s="400">
        <f t="shared" si="2"/>
        <v>0</v>
      </c>
    </row>
    <row r="22" spans="1:13" x14ac:dyDescent="0.45">
      <c r="A22" t="s">
        <v>350</v>
      </c>
      <c r="B22" t="str">
        <f t="shared" si="0"/>
        <v>M06_Further_Maths</v>
      </c>
      <c r="C22" s="102" t="s">
        <v>70</v>
      </c>
      <c r="D22" s="103" t="str">
        <f>IFERROR(VLOOKUP($B22,#REF!,'Table 3a old'!D$5,FALSE),"")</f>
        <v/>
      </c>
      <c r="E22" s="103" t="str">
        <f>IFERROR(VLOOKUP($B22,#REF!,'Table 3a old'!E$5,FALSE),"")</f>
        <v/>
      </c>
      <c r="F22" s="103" t="str">
        <f>IFERROR(VLOOKUP($B22,#REF!,'Table 3a old'!F$5,FALSE),"")</f>
        <v/>
      </c>
      <c r="G22" s="103" t="str">
        <f>IFERROR(VLOOKUP($B22,#REF!,'Table 3a old'!G$5,FALSE),"")</f>
        <v/>
      </c>
      <c r="H22" s="103" t="str">
        <f>IFERROR(VLOOKUP($B22,#REF!,'Table 3a old'!H$5,FALSE),"")</f>
        <v/>
      </c>
      <c r="I22" s="103" t="str">
        <f>IFERROR(VLOOKUP($B22,#REF!,'Table 3a old'!I$5,FALSE),"")</f>
        <v/>
      </c>
      <c r="J22" s="103" t="str">
        <f>IFERROR(VLOOKUP($B22,#REF!,'Table 3a old'!J$5,FALSE),"")</f>
        <v/>
      </c>
      <c r="K22" s="104" t="str">
        <f>IFERROR(VLOOKUP($B22,#REF!,'Table 3a old'!K$5,FALSE),"")</f>
        <v/>
      </c>
      <c r="L22" s="400">
        <f t="shared" si="1"/>
        <v>0</v>
      </c>
      <c r="M22" s="400">
        <f t="shared" si="2"/>
        <v>0</v>
      </c>
    </row>
    <row r="23" spans="1:13" x14ac:dyDescent="0.45">
      <c r="B23" t="str">
        <f t="shared" si="0"/>
        <v/>
      </c>
      <c r="C23" s="102"/>
      <c r="D23" s="103" t="str">
        <f>IFERROR(VLOOKUP($B23,#REF!,'Table 3a old'!D$5,FALSE),"")</f>
        <v/>
      </c>
      <c r="E23" s="103" t="str">
        <f>IFERROR(VLOOKUP($B23,#REF!,'Table 3a old'!E$5,FALSE),"")</f>
        <v/>
      </c>
      <c r="F23" s="103" t="str">
        <f>IFERROR(VLOOKUP($B23,#REF!,'Table 3a old'!F$5,FALSE),"")</f>
        <v/>
      </c>
      <c r="G23" s="103" t="str">
        <f>IFERROR(VLOOKUP($B23,#REF!,'Table 3a old'!G$5,FALSE),"")</f>
        <v/>
      </c>
      <c r="H23" s="103" t="str">
        <f>IFERROR(VLOOKUP($B23,#REF!,'Table 3a old'!H$5,FALSE),"")</f>
        <v/>
      </c>
      <c r="I23" s="103" t="str">
        <f>IFERROR(VLOOKUP($B23,#REF!,'Table 3a old'!I$5,FALSE),"")</f>
        <v/>
      </c>
      <c r="J23" s="103" t="str">
        <f>IFERROR(VLOOKUP($B23,#REF!,'Table 3a old'!J$5,FALSE),"")</f>
        <v/>
      </c>
      <c r="K23" s="104" t="str">
        <f>IFERROR(VLOOKUP($B23,#REF!,'Table 3a old'!K$5,FALSE),"")</f>
        <v/>
      </c>
      <c r="L23" s="400">
        <f t="shared" si="1"/>
        <v>0</v>
      </c>
      <c r="M23" s="400">
        <f t="shared" si="2"/>
        <v>0</v>
      </c>
    </row>
    <row r="24" spans="1:13" x14ac:dyDescent="0.45">
      <c r="A24" t="s">
        <v>351</v>
      </c>
      <c r="B24" t="str">
        <f t="shared" si="0"/>
        <v>M07_0_English</v>
      </c>
      <c r="C24" s="102" t="s">
        <v>71</v>
      </c>
      <c r="D24" s="103" t="str">
        <f>IFERROR(VLOOKUP($B24,#REF!,'Table 3a old'!D$5,FALSE),"")</f>
        <v/>
      </c>
      <c r="E24" s="103" t="str">
        <f>IFERROR(VLOOKUP($B24,#REF!,'Table 3a old'!E$5,FALSE),"")</f>
        <v/>
      </c>
      <c r="F24" s="103" t="str">
        <f>IFERROR(VLOOKUP($B24,#REF!,'Table 3a old'!F$5,FALSE),"")</f>
        <v/>
      </c>
      <c r="G24" s="103" t="str">
        <f>IFERROR(VLOOKUP($B24,#REF!,'Table 3a old'!G$5,FALSE),"")</f>
        <v/>
      </c>
      <c r="H24" s="103" t="str">
        <f>IFERROR(VLOOKUP($B24,#REF!,'Table 3a old'!H$5,FALSE),"")</f>
        <v/>
      </c>
      <c r="I24" s="103" t="str">
        <f>IFERROR(VLOOKUP($B24,#REF!,'Table 3a old'!I$5,FALSE),"")</f>
        <v/>
      </c>
      <c r="J24" s="103" t="str">
        <f>IFERROR(VLOOKUP($B24,#REF!,'Table 3a old'!J$5,FALSE),"")</f>
        <v/>
      </c>
      <c r="K24" s="104" t="str">
        <f>IFERROR(VLOOKUP($B24,#REF!,'Table 3a old'!K$5,FALSE),"")</f>
        <v/>
      </c>
      <c r="L24" s="400">
        <f t="shared" si="1"/>
        <v>0</v>
      </c>
      <c r="M24" s="400">
        <f t="shared" si="2"/>
        <v>0</v>
      </c>
    </row>
    <row r="25" spans="1:13" x14ac:dyDescent="0.45">
      <c r="B25" t="str">
        <f t="shared" si="0"/>
        <v/>
      </c>
      <c r="C25" s="105" t="s">
        <v>8</v>
      </c>
      <c r="D25" s="103" t="str">
        <f>IFERROR(VLOOKUP($B25,#REF!,'Table 3a old'!D$5,FALSE),"")</f>
        <v/>
      </c>
      <c r="E25" s="103" t="str">
        <f>IFERROR(VLOOKUP($B25,#REF!,'Table 3a old'!E$5,FALSE),"")</f>
        <v/>
      </c>
      <c r="F25" s="103" t="str">
        <f>IFERROR(VLOOKUP($B25,#REF!,'Table 3a old'!F$5,FALSE),"")</f>
        <v/>
      </c>
      <c r="G25" s="103" t="str">
        <f>IFERROR(VLOOKUP($B25,#REF!,'Table 3a old'!G$5,FALSE),"")</f>
        <v/>
      </c>
      <c r="H25" s="103" t="str">
        <f>IFERROR(VLOOKUP($B25,#REF!,'Table 3a old'!H$5,FALSE),"")</f>
        <v/>
      </c>
      <c r="I25" s="103" t="str">
        <f>IFERROR(VLOOKUP($B25,#REF!,'Table 3a old'!I$5,FALSE),"")</f>
        <v/>
      </c>
      <c r="J25" s="103" t="str">
        <f>IFERROR(VLOOKUP($B25,#REF!,'Table 3a old'!J$5,FALSE),"")</f>
        <v/>
      </c>
      <c r="K25" s="104" t="str">
        <f>IFERROR(VLOOKUP($B25,#REF!,'Table 3a old'!K$5,FALSE),"")</f>
        <v/>
      </c>
      <c r="L25" s="400">
        <f t="shared" si="1"/>
        <v>0</v>
      </c>
      <c r="M25" s="400">
        <f t="shared" si="2"/>
        <v>0</v>
      </c>
    </row>
    <row r="26" spans="1:13" x14ac:dyDescent="0.45">
      <c r="A26" t="s">
        <v>352</v>
      </c>
      <c r="B26" t="str">
        <f t="shared" si="0"/>
        <v>M07_1_English_Literature</v>
      </c>
      <c r="C26" s="105" t="s">
        <v>572</v>
      </c>
      <c r="D26" s="103" t="str">
        <f>IFERROR(VLOOKUP($B26,#REF!,'Table 3a old'!D$5,FALSE),"")</f>
        <v/>
      </c>
      <c r="E26" s="103" t="str">
        <f>IFERROR(VLOOKUP($B26,#REF!,'Table 3a old'!E$5,FALSE),"")</f>
        <v/>
      </c>
      <c r="F26" s="103" t="str">
        <f>IFERROR(VLOOKUP($B26,#REF!,'Table 3a old'!F$5,FALSE),"")</f>
        <v/>
      </c>
      <c r="G26" s="103" t="str">
        <f>IFERROR(VLOOKUP($B26,#REF!,'Table 3a old'!G$5,FALSE),"")</f>
        <v/>
      </c>
      <c r="H26" s="103" t="str">
        <f>IFERROR(VLOOKUP($B26,#REF!,'Table 3a old'!H$5,FALSE),"")</f>
        <v/>
      </c>
      <c r="I26" s="103" t="str">
        <f>IFERROR(VLOOKUP($B26,#REF!,'Table 3a old'!I$5,FALSE),"")</f>
        <v/>
      </c>
      <c r="J26" s="103" t="str">
        <f>IFERROR(VLOOKUP($B26,#REF!,'Table 3a old'!J$5,FALSE),"")</f>
        <v/>
      </c>
      <c r="K26" s="104" t="str">
        <f>IFERROR(VLOOKUP($B26,#REF!,'Table 3a old'!K$5,FALSE),"")</f>
        <v/>
      </c>
      <c r="L26" s="400">
        <f t="shared" si="1"/>
        <v>0</v>
      </c>
      <c r="M26" s="400">
        <f t="shared" si="2"/>
        <v>0</v>
      </c>
    </row>
    <row r="27" spans="1:13" x14ac:dyDescent="0.45">
      <c r="A27" t="s">
        <v>353</v>
      </c>
      <c r="B27" t="str">
        <f t="shared" si="0"/>
        <v>M07_2_English Language</v>
      </c>
      <c r="C27" s="105" t="s">
        <v>571</v>
      </c>
      <c r="D27" s="103" t="str">
        <f>IFERROR(VLOOKUP($B27,#REF!,'Table 3a old'!D$5,FALSE),"")</f>
        <v/>
      </c>
      <c r="E27" s="103" t="str">
        <f>IFERROR(VLOOKUP($B27,#REF!,'Table 3a old'!E$5,FALSE),"")</f>
        <v/>
      </c>
      <c r="F27" s="103" t="str">
        <f>IFERROR(VLOOKUP($B27,#REF!,'Table 3a old'!F$5,FALSE),"")</f>
        <v/>
      </c>
      <c r="G27" s="103" t="str">
        <f>IFERROR(VLOOKUP($B27,#REF!,'Table 3a old'!G$5,FALSE),"")</f>
        <v/>
      </c>
      <c r="H27" s="103" t="str">
        <f>IFERROR(VLOOKUP($B27,#REF!,'Table 3a old'!H$5,FALSE),"")</f>
        <v/>
      </c>
      <c r="I27" s="103" t="str">
        <f>IFERROR(VLOOKUP($B27,#REF!,'Table 3a old'!I$5,FALSE),"")</f>
        <v/>
      </c>
      <c r="J27" s="103" t="str">
        <f>IFERROR(VLOOKUP($B27,#REF!,'Table 3a old'!J$5,FALSE),"")</f>
        <v/>
      </c>
      <c r="K27" s="104" t="str">
        <f>IFERROR(VLOOKUP($B27,#REF!,'Table 3a old'!K$5,FALSE),"")</f>
        <v/>
      </c>
      <c r="L27" s="400">
        <f t="shared" si="1"/>
        <v>0</v>
      </c>
      <c r="M27" s="400">
        <f t="shared" si="2"/>
        <v>0</v>
      </c>
    </row>
    <row r="28" spans="1:13" x14ac:dyDescent="0.45">
      <c r="A28" t="s">
        <v>354</v>
      </c>
      <c r="B28" t="str">
        <f t="shared" si="0"/>
        <v>M07_3_English_Language&amp;Literature</v>
      </c>
      <c r="C28" s="105" t="s">
        <v>570</v>
      </c>
      <c r="D28" s="103" t="str">
        <f>IFERROR(VLOOKUP($B28,#REF!,'Table 3a old'!D$5,FALSE),"")</f>
        <v/>
      </c>
      <c r="E28" s="103" t="str">
        <f>IFERROR(VLOOKUP($B28,#REF!,'Table 3a old'!E$5,FALSE),"")</f>
        <v/>
      </c>
      <c r="F28" s="103" t="str">
        <f>IFERROR(VLOOKUP($B28,#REF!,'Table 3a old'!F$5,FALSE),"")</f>
        <v/>
      </c>
      <c r="G28" s="103" t="str">
        <f>IFERROR(VLOOKUP($B28,#REF!,'Table 3a old'!G$5,FALSE),"")</f>
        <v/>
      </c>
      <c r="H28" s="103" t="str">
        <f>IFERROR(VLOOKUP($B28,#REF!,'Table 3a old'!H$5,FALSE),"")</f>
        <v/>
      </c>
      <c r="I28" s="103" t="str">
        <f>IFERROR(VLOOKUP($B28,#REF!,'Table 3a old'!I$5,FALSE),"")</f>
        <v/>
      </c>
      <c r="J28" s="103" t="str">
        <f>IFERROR(VLOOKUP($B28,#REF!,'Table 3a old'!J$5,FALSE),"")</f>
        <v/>
      </c>
      <c r="K28" s="104" t="str">
        <f>IFERROR(VLOOKUP($B28,#REF!,'Table 3a old'!K$5,FALSE),"")</f>
        <v/>
      </c>
      <c r="L28" s="400">
        <f t="shared" si="1"/>
        <v>0</v>
      </c>
      <c r="M28" s="400">
        <f t="shared" si="2"/>
        <v>0</v>
      </c>
    </row>
    <row r="29" spans="1:13" x14ac:dyDescent="0.45">
      <c r="B29" t="str">
        <f t="shared" si="0"/>
        <v/>
      </c>
      <c r="C29" s="105"/>
      <c r="D29" s="103" t="str">
        <f>IFERROR(VLOOKUP($B29,#REF!,'Table 3a old'!D$5,FALSE),"")</f>
        <v/>
      </c>
      <c r="E29" s="103" t="str">
        <f>IFERROR(VLOOKUP($B29,#REF!,'Table 3a old'!E$5,FALSE),"")</f>
        <v/>
      </c>
      <c r="F29" s="103" t="str">
        <f>IFERROR(VLOOKUP($B29,#REF!,'Table 3a old'!F$5,FALSE),"")</f>
        <v/>
      </c>
      <c r="G29" s="103" t="str">
        <f>IFERROR(VLOOKUP($B29,#REF!,'Table 3a old'!G$5,FALSE),"")</f>
        <v/>
      </c>
      <c r="H29" s="103" t="str">
        <f>IFERROR(VLOOKUP($B29,#REF!,'Table 3a old'!H$5,FALSE),"")</f>
        <v/>
      </c>
      <c r="I29" s="103" t="str">
        <f>IFERROR(VLOOKUP($B29,#REF!,'Table 3a old'!I$5,FALSE),"")</f>
        <v/>
      </c>
      <c r="J29" s="103" t="str">
        <f>IFERROR(VLOOKUP($B29,#REF!,'Table 3a old'!J$5,FALSE),"")</f>
        <v/>
      </c>
      <c r="K29" s="104" t="str">
        <f>IFERROR(VLOOKUP($B29,#REF!,'Table 3a old'!K$5,FALSE),"")</f>
        <v/>
      </c>
      <c r="L29" s="400">
        <f t="shared" si="1"/>
        <v>0</v>
      </c>
      <c r="M29" s="400">
        <f t="shared" si="2"/>
        <v>0</v>
      </c>
    </row>
    <row r="30" spans="1:13" x14ac:dyDescent="0.45">
      <c r="A30" t="s">
        <v>355</v>
      </c>
      <c r="B30" t="str">
        <f t="shared" si="0"/>
        <v>M15_Design&amp;Technology</v>
      </c>
      <c r="C30" s="102" t="s">
        <v>75</v>
      </c>
      <c r="D30" s="103" t="str">
        <f>IFERROR(VLOOKUP($B30,#REF!,'Table 3a old'!D$5,FALSE),"")</f>
        <v/>
      </c>
      <c r="E30" s="103" t="str">
        <f>IFERROR(VLOOKUP($B30,#REF!,'Table 3a old'!E$5,FALSE),"")</f>
        <v/>
      </c>
      <c r="F30" s="103" t="str">
        <f>IFERROR(VLOOKUP($B30,#REF!,'Table 3a old'!F$5,FALSE),"")</f>
        <v/>
      </c>
      <c r="G30" s="103" t="str">
        <f>IFERROR(VLOOKUP($B30,#REF!,'Table 3a old'!G$5,FALSE),"")</f>
        <v/>
      </c>
      <c r="H30" s="103" t="str">
        <f>IFERROR(VLOOKUP($B30,#REF!,'Table 3a old'!H$5,FALSE),"")</f>
        <v/>
      </c>
      <c r="I30" s="103" t="str">
        <f>IFERROR(VLOOKUP($B30,#REF!,'Table 3a old'!I$5,FALSE),"")</f>
        <v/>
      </c>
      <c r="J30" s="103" t="str">
        <f>IFERROR(VLOOKUP($B30,#REF!,'Table 3a old'!J$5,FALSE),"")</f>
        <v/>
      </c>
      <c r="K30" s="104" t="str">
        <f>IFERROR(VLOOKUP($B30,#REF!,'Table 3a old'!K$5,FALSE),"")</f>
        <v/>
      </c>
      <c r="L30" s="400">
        <f t="shared" si="1"/>
        <v>0</v>
      </c>
      <c r="M30" s="400">
        <f t="shared" si="2"/>
        <v>0</v>
      </c>
    </row>
    <row r="31" spans="1:13" x14ac:dyDescent="0.45">
      <c r="A31" t="s">
        <v>356</v>
      </c>
      <c r="B31" t="str">
        <f t="shared" si="0"/>
        <v>M16_Computing</v>
      </c>
      <c r="C31" s="102" t="s">
        <v>670</v>
      </c>
      <c r="D31" s="103" t="str">
        <f>IFERROR(VLOOKUP($B31,#REF!,'Table 3a old'!D$5,FALSE),"")</f>
        <v/>
      </c>
      <c r="E31" s="103" t="str">
        <f>IFERROR(VLOOKUP($B31,#REF!,'Table 3a old'!E$5,FALSE),"")</f>
        <v/>
      </c>
      <c r="F31" s="103" t="str">
        <f>IFERROR(VLOOKUP($B31,#REF!,'Table 3a old'!F$5,FALSE),"")</f>
        <v/>
      </c>
      <c r="G31" s="103" t="str">
        <f>IFERROR(VLOOKUP($B31,#REF!,'Table 3a old'!G$5,FALSE),"")</f>
        <v/>
      </c>
      <c r="H31" s="103" t="str">
        <f>IFERROR(VLOOKUP($B31,#REF!,'Table 3a old'!H$5,FALSE),"")</f>
        <v/>
      </c>
      <c r="I31" s="103" t="str">
        <f>IFERROR(VLOOKUP($B31,#REF!,'Table 3a old'!I$5,FALSE),"")</f>
        <v/>
      </c>
      <c r="J31" s="103" t="str">
        <f>IFERROR(VLOOKUP($B31,#REF!,'Table 3a old'!J$5,FALSE),"")</f>
        <v/>
      </c>
      <c r="K31" s="104" t="str">
        <f>IFERROR(VLOOKUP($B31,#REF!,'Table 3a old'!K$5,FALSE),"")</f>
        <v/>
      </c>
      <c r="L31" s="400">
        <f t="shared" si="1"/>
        <v>0</v>
      </c>
      <c r="M31" s="400">
        <f t="shared" si="2"/>
        <v>0</v>
      </c>
    </row>
    <row r="32" spans="1:13" x14ac:dyDescent="0.45">
      <c r="A32" t="s">
        <v>357</v>
      </c>
      <c r="B32" t="str">
        <f t="shared" si="0"/>
        <v>M17_ICT</v>
      </c>
      <c r="C32" s="109" t="s">
        <v>282</v>
      </c>
      <c r="D32" s="103" t="str">
        <f>IFERROR(VLOOKUP($B32,#REF!,'Table 3a old'!D$5,FALSE),"")</f>
        <v/>
      </c>
      <c r="E32" s="103" t="str">
        <f>IFERROR(VLOOKUP($B32,#REF!,'Table 3a old'!E$5,FALSE),"")</f>
        <v/>
      </c>
      <c r="F32" s="103" t="str">
        <f>IFERROR(VLOOKUP($B32,#REF!,'Table 3a old'!F$5,FALSE),"")</f>
        <v/>
      </c>
      <c r="G32" s="103" t="str">
        <f>IFERROR(VLOOKUP($B32,#REF!,'Table 3a old'!G$5,FALSE),"")</f>
        <v/>
      </c>
      <c r="H32" s="103" t="str">
        <f>IFERROR(VLOOKUP($B32,#REF!,'Table 3a old'!H$5,FALSE),"")</f>
        <v/>
      </c>
      <c r="I32" s="103" t="str">
        <f>IFERROR(VLOOKUP($B32,#REF!,'Table 3a old'!I$5,FALSE),"")</f>
        <v/>
      </c>
      <c r="J32" s="103" t="str">
        <f>IFERROR(VLOOKUP($B32,#REF!,'Table 3a old'!J$5,FALSE),"")</f>
        <v/>
      </c>
      <c r="K32" s="104" t="str">
        <f>IFERROR(VLOOKUP($B32,#REF!,'Table 3a old'!K$5,FALSE),"")</f>
        <v/>
      </c>
      <c r="L32" s="400">
        <f t="shared" si="1"/>
        <v>0</v>
      </c>
      <c r="M32" s="400">
        <f t="shared" si="2"/>
        <v>0</v>
      </c>
    </row>
    <row r="33" spans="1:13" x14ac:dyDescent="0.45">
      <c r="B33" t="str">
        <f t="shared" si="0"/>
        <v/>
      </c>
      <c r="C33" s="110"/>
      <c r="D33" s="103" t="str">
        <f>IFERROR(VLOOKUP($B33,#REF!,'Table 3a old'!D$5,FALSE),"")</f>
        <v/>
      </c>
      <c r="E33" s="103" t="str">
        <f>IFERROR(VLOOKUP($B33,#REF!,'Table 3a old'!E$5,FALSE),"")</f>
        <v/>
      </c>
      <c r="F33" s="103" t="str">
        <f>IFERROR(VLOOKUP($B33,#REF!,'Table 3a old'!F$5,FALSE),"")</f>
        <v/>
      </c>
      <c r="G33" s="103" t="str">
        <f>IFERROR(VLOOKUP($B33,#REF!,'Table 3a old'!G$5,FALSE),"")</f>
        <v/>
      </c>
      <c r="H33" s="103" t="str">
        <f>IFERROR(VLOOKUP($B33,#REF!,'Table 3a old'!H$5,FALSE),"")</f>
        <v/>
      </c>
      <c r="I33" s="103" t="str">
        <f>IFERROR(VLOOKUP($B33,#REF!,'Table 3a old'!I$5,FALSE),"")</f>
        <v/>
      </c>
      <c r="J33" s="103" t="str">
        <f>IFERROR(VLOOKUP($B33,#REF!,'Table 3a old'!J$5,FALSE),"")</f>
        <v/>
      </c>
      <c r="K33" s="104" t="str">
        <f>IFERROR(VLOOKUP($B33,#REF!,'Table 3a old'!K$5,FALSE),"")</f>
        <v/>
      </c>
      <c r="L33" s="400">
        <f t="shared" si="1"/>
        <v>0</v>
      </c>
      <c r="M33" s="400">
        <f t="shared" si="2"/>
        <v>0</v>
      </c>
    </row>
    <row r="34" spans="1:13" x14ac:dyDescent="0.45">
      <c r="A34" t="s">
        <v>358</v>
      </c>
      <c r="B34" t="str">
        <f t="shared" si="0"/>
        <v>M18_Home Economics</v>
      </c>
      <c r="C34" s="102" t="s">
        <v>78</v>
      </c>
      <c r="D34" s="103" t="str">
        <f>IFERROR(VLOOKUP($B34,#REF!,'Table 3a old'!D$5,FALSE),"")</f>
        <v/>
      </c>
      <c r="E34" s="103" t="str">
        <f>IFERROR(VLOOKUP($B34,#REF!,'Table 3a old'!E$5,FALSE),"")</f>
        <v/>
      </c>
      <c r="F34" s="103" t="str">
        <f>IFERROR(VLOOKUP($B34,#REF!,'Table 3a old'!F$5,FALSE),"")</f>
        <v/>
      </c>
      <c r="G34" s="103" t="str">
        <f>IFERROR(VLOOKUP($B34,#REF!,'Table 3a old'!G$5,FALSE),"")</f>
        <v/>
      </c>
      <c r="H34" s="103" t="str">
        <f>IFERROR(VLOOKUP($B34,#REF!,'Table 3a old'!H$5,FALSE),"")</f>
        <v/>
      </c>
      <c r="I34" s="103" t="str">
        <f>IFERROR(VLOOKUP($B34,#REF!,'Table 3a old'!I$5,FALSE),"")</f>
        <v/>
      </c>
      <c r="J34" s="103" t="str">
        <f>IFERROR(VLOOKUP($B34,#REF!,'Table 3a old'!J$5,FALSE),"")</f>
        <v/>
      </c>
      <c r="K34" s="104" t="str">
        <f>IFERROR(VLOOKUP($B34,#REF!,'Table 3a old'!K$5,FALSE),"")</f>
        <v/>
      </c>
      <c r="L34" s="400">
        <f t="shared" si="1"/>
        <v>0</v>
      </c>
      <c r="M34" s="400">
        <f t="shared" si="2"/>
        <v>0</v>
      </c>
    </row>
    <row r="35" spans="1:13" x14ac:dyDescent="0.45">
      <c r="B35" t="str">
        <f t="shared" si="0"/>
        <v/>
      </c>
      <c r="C35" s="102"/>
      <c r="D35" s="103" t="str">
        <f>IFERROR(VLOOKUP($B35,#REF!,'Table 3a old'!D$5,FALSE),"")</f>
        <v/>
      </c>
      <c r="E35" s="103" t="str">
        <f>IFERROR(VLOOKUP($B35,#REF!,'Table 3a old'!E$5,FALSE),"")</f>
        <v/>
      </c>
      <c r="F35" s="103" t="str">
        <f>IFERROR(VLOOKUP($B35,#REF!,'Table 3a old'!F$5,FALSE),"")</f>
        <v/>
      </c>
      <c r="G35" s="103" t="str">
        <f>IFERROR(VLOOKUP($B35,#REF!,'Table 3a old'!G$5,FALSE),"")</f>
        <v/>
      </c>
      <c r="H35" s="103" t="str">
        <f>IFERROR(VLOOKUP($B35,#REF!,'Table 3a old'!H$5,FALSE),"")</f>
        <v/>
      </c>
      <c r="I35" s="103" t="str">
        <f>IFERROR(VLOOKUP($B35,#REF!,'Table 3a old'!I$5,FALSE),"")</f>
        <v/>
      </c>
      <c r="J35" s="103" t="str">
        <f>IFERROR(VLOOKUP($B35,#REF!,'Table 3a old'!J$5,FALSE),"")</f>
        <v/>
      </c>
      <c r="K35" s="104" t="str">
        <f>IFERROR(VLOOKUP($B35,#REF!,'Table 3a old'!K$5,FALSE),"")</f>
        <v/>
      </c>
      <c r="L35" s="400">
        <f t="shared" si="1"/>
        <v>0</v>
      </c>
      <c r="M35" s="400">
        <f t="shared" si="2"/>
        <v>0</v>
      </c>
    </row>
    <row r="36" spans="1:13" x14ac:dyDescent="0.45">
      <c r="A36" t="s">
        <v>359</v>
      </c>
      <c r="B36" t="str">
        <f t="shared" si="0"/>
        <v>M19_Account&amp;Finance</v>
      </c>
      <c r="C36" s="102" t="s">
        <v>79</v>
      </c>
      <c r="D36" s="103" t="str">
        <f>IFERROR(VLOOKUP($B36,#REF!,'Table 3a old'!D$5,FALSE),"")</f>
        <v/>
      </c>
      <c r="E36" s="103" t="str">
        <f>IFERROR(VLOOKUP($B36,#REF!,'Table 3a old'!E$5,FALSE),"")</f>
        <v/>
      </c>
      <c r="F36" s="103" t="str">
        <f>IFERROR(VLOOKUP($B36,#REF!,'Table 3a old'!F$5,FALSE),"")</f>
        <v/>
      </c>
      <c r="G36" s="103" t="str">
        <f>IFERROR(VLOOKUP($B36,#REF!,'Table 3a old'!G$5,FALSE),"")</f>
        <v/>
      </c>
      <c r="H36" s="103" t="str">
        <f>IFERROR(VLOOKUP($B36,#REF!,'Table 3a old'!H$5,FALSE),"")</f>
        <v/>
      </c>
      <c r="I36" s="103" t="str">
        <f>IFERROR(VLOOKUP($B36,#REF!,'Table 3a old'!I$5,FALSE),"")</f>
        <v/>
      </c>
      <c r="J36" s="103" t="str">
        <f>IFERROR(VLOOKUP($B36,#REF!,'Table 3a old'!J$5,FALSE),"")</f>
        <v/>
      </c>
      <c r="K36" s="104" t="str">
        <f>IFERROR(VLOOKUP($B36,#REF!,'Table 3a old'!K$5,FALSE),"")</f>
        <v/>
      </c>
      <c r="L36" s="400">
        <f t="shared" si="1"/>
        <v>0</v>
      </c>
      <c r="M36" s="400">
        <f t="shared" si="2"/>
        <v>0</v>
      </c>
    </row>
    <row r="37" spans="1:13" x14ac:dyDescent="0.45">
      <c r="A37" t="s">
        <v>360</v>
      </c>
      <c r="B37" t="str">
        <f t="shared" si="0"/>
        <v>M20_Business_Studies</v>
      </c>
      <c r="C37" s="102" t="s">
        <v>575</v>
      </c>
      <c r="D37" s="103" t="str">
        <f>IFERROR(VLOOKUP($B37,#REF!,'Table 3a old'!D$5,FALSE),"")</f>
        <v/>
      </c>
      <c r="E37" s="103" t="str">
        <f>IFERROR(VLOOKUP($B37,#REF!,'Table 3a old'!E$5,FALSE),"")</f>
        <v/>
      </c>
      <c r="F37" s="103" t="str">
        <f>IFERROR(VLOOKUP($B37,#REF!,'Table 3a old'!F$5,FALSE),"")</f>
        <v/>
      </c>
      <c r="G37" s="103" t="str">
        <f>IFERROR(VLOOKUP($B37,#REF!,'Table 3a old'!G$5,FALSE),"")</f>
        <v/>
      </c>
      <c r="H37" s="103" t="str">
        <f>IFERROR(VLOOKUP($B37,#REF!,'Table 3a old'!H$5,FALSE),"")</f>
        <v/>
      </c>
      <c r="I37" s="103" t="str">
        <f>IFERROR(VLOOKUP($B37,#REF!,'Table 3a old'!I$5,FALSE),"")</f>
        <v/>
      </c>
      <c r="J37" s="103" t="str">
        <f>IFERROR(VLOOKUP($B37,#REF!,'Table 3a old'!J$5,FALSE),"")</f>
        <v/>
      </c>
      <c r="K37" s="104" t="str">
        <f>IFERROR(VLOOKUP($B37,#REF!,'Table 3a old'!K$5,FALSE),"")</f>
        <v/>
      </c>
      <c r="L37" s="400">
        <f t="shared" si="1"/>
        <v>0</v>
      </c>
      <c r="M37" s="400">
        <f t="shared" si="2"/>
        <v>0</v>
      </c>
    </row>
    <row r="38" spans="1:13" x14ac:dyDescent="0.45">
      <c r="A38" t="s">
        <v>361</v>
      </c>
      <c r="B38" t="str">
        <f t="shared" si="0"/>
        <v>M21_Economics</v>
      </c>
      <c r="C38" s="102" t="s">
        <v>568</v>
      </c>
      <c r="D38" s="103" t="str">
        <f>IFERROR(VLOOKUP($B38,#REF!,'Table 3a old'!D$5,FALSE),"")</f>
        <v/>
      </c>
      <c r="E38" s="103" t="str">
        <f>IFERROR(VLOOKUP($B38,#REF!,'Table 3a old'!E$5,FALSE),"")</f>
        <v/>
      </c>
      <c r="F38" s="103" t="str">
        <f>IFERROR(VLOOKUP($B38,#REF!,'Table 3a old'!F$5,FALSE),"")</f>
        <v/>
      </c>
      <c r="G38" s="103" t="str">
        <f>IFERROR(VLOOKUP($B38,#REF!,'Table 3a old'!G$5,FALSE),"")</f>
        <v/>
      </c>
      <c r="H38" s="103" t="str">
        <f>IFERROR(VLOOKUP($B38,#REF!,'Table 3a old'!H$5,FALSE),"")</f>
        <v/>
      </c>
      <c r="I38" s="103" t="str">
        <f>IFERROR(VLOOKUP($B38,#REF!,'Table 3a old'!I$5,FALSE),"")</f>
        <v/>
      </c>
      <c r="J38" s="103" t="str">
        <f>IFERROR(VLOOKUP($B38,#REF!,'Table 3a old'!J$5,FALSE),"")</f>
        <v/>
      </c>
      <c r="K38" s="104" t="str">
        <f>IFERROR(VLOOKUP($B38,#REF!,'Table 3a old'!K$5,FALSE),"")</f>
        <v/>
      </c>
      <c r="L38" s="400">
        <f t="shared" si="1"/>
        <v>0</v>
      </c>
      <c r="M38" s="400">
        <f t="shared" si="2"/>
        <v>0</v>
      </c>
    </row>
    <row r="39" spans="1:13" x14ac:dyDescent="0.45">
      <c r="A39" t="s">
        <v>362</v>
      </c>
      <c r="B39" t="str">
        <f t="shared" si="0"/>
        <v>M22_Geography</v>
      </c>
      <c r="C39" s="102" t="s">
        <v>584</v>
      </c>
      <c r="D39" s="103" t="str">
        <f>IFERROR(VLOOKUP($B39,#REF!,'Table 3a old'!D$5,FALSE),"")</f>
        <v/>
      </c>
      <c r="E39" s="103" t="str">
        <f>IFERROR(VLOOKUP($B39,#REF!,'Table 3a old'!E$5,FALSE),"")</f>
        <v/>
      </c>
      <c r="F39" s="103" t="str">
        <f>IFERROR(VLOOKUP($B39,#REF!,'Table 3a old'!F$5,FALSE),"")</f>
        <v/>
      </c>
      <c r="G39" s="103" t="str">
        <f>IFERROR(VLOOKUP($B39,#REF!,'Table 3a old'!G$5,FALSE),"")</f>
        <v/>
      </c>
      <c r="H39" s="103" t="str">
        <f>IFERROR(VLOOKUP($B39,#REF!,'Table 3a old'!H$5,FALSE),"")</f>
        <v/>
      </c>
      <c r="I39" s="103" t="str">
        <f>IFERROR(VLOOKUP($B39,#REF!,'Table 3a old'!I$5,FALSE),"")</f>
        <v/>
      </c>
      <c r="J39" s="103" t="str">
        <f>IFERROR(VLOOKUP($B39,#REF!,'Table 3a old'!J$5,FALSE),"")</f>
        <v/>
      </c>
      <c r="K39" s="104" t="str">
        <f>IFERROR(VLOOKUP($B39,#REF!,'Table 3a old'!K$5,FALSE),"")</f>
        <v/>
      </c>
      <c r="L39" s="400">
        <f t="shared" si="1"/>
        <v>0</v>
      </c>
      <c r="M39" s="400">
        <f t="shared" si="2"/>
        <v>0</v>
      </c>
    </row>
    <row r="40" spans="1:13" x14ac:dyDescent="0.45">
      <c r="A40" t="s">
        <v>363</v>
      </c>
      <c r="B40" t="str">
        <f t="shared" si="0"/>
        <v>M23_Government&amp;Politics</v>
      </c>
      <c r="C40" s="102" t="s">
        <v>83</v>
      </c>
      <c r="D40" s="103" t="str">
        <f>IFERROR(VLOOKUP($B40,#REF!,'Table 3a old'!D$5,FALSE),"")</f>
        <v/>
      </c>
      <c r="E40" s="103" t="str">
        <f>IFERROR(VLOOKUP($B40,#REF!,'Table 3a old'!E$5,FALSE),"")</f>
        <v/>
      </c>
      <c r="F40" s="103" t="str">
        <f>IFERROR(VLOOKUP($B40,#REF!,'Table 3a old'!F$5,FALSE),"")</f>
        <v/>
      </c>
      <c r="G40" s="103" t="str">
        <f>IFERROR(VLOOKUP($B40,#REF!,'Table 3a old'!G$5,FALSE),"")</f>
        <v/>
      </c>
      <c r="H40" s="103" t="str">
        <f>IFERROR(VLOOKUP($B40,#REF!,'Table 3a old'!H$5,FALSE),"")</f>
        <v/>
      </c>
      <c r="I40" s="103" t="str">
        <f>IFERROR(VLOOKUP($B40,#REF!,'Table 3a old'!I$5,FALSE),"")</f>
        <v/>
      </c>
      <c r="J40" s="103" t="str">
        <f>IFERROR(VLOOKUP($B40,#REF!,'Table 3a old'!J$5,FALSE),"")</f>
        <v/>
      </c>
      <c r="K40" s="104" t="str">
        <f>IFERROR(VLOOKUP($B40,#REF!,'Table 3a old'!K$5,FALSE),"")</f>
        <v/>
      </c>
      <c r="L40" s="400">
        <f t="shared" si="1"/>
        <v>0</v>
      </c>
      <c r="M40" s="400">
        <f t="shared" si="2"/>
        <v>0</v>
      </c>
    </row>
    <row r="41" spans="1:13" x14ac:dyDescent="0.45">
      <c r="A41" t="s">
        <v>364</v>
      </c>
      <c r="B41" t="str">
        <f t="shared" si="0"/>
        <v>M24_History</v>
      </c>
      <c r="C41" s="102" t="s">
        <v>567</v>
      </c>
      <c r="D41" s="103" t="str">
        <f>IFERROR(VLOOKUP($B41,#REF!,'Table 3a old'!D$5,FALSE),"")</f>
        <v/>
      </c>
      <c r="E41" s="103" t="str">
        <f>IFERROR(VLOOKUP($B41,#REF!,'Table 3a old'!E$5,FALSE),"")</f>
        <v/>
      </c>
      <c r="F41" s="103" t="str">
        <f>IFERROR(VLOOKUP($B41,#REF!,'Table 3a old'!F$5,FALSE),"")</f>
        <v/>
      </c>
      <c r="G41" s="103" t="str">
        <f>IFERROR(VLOOKUP($B41,#REF!,'Table 3a old'!G$5,FALSE),"")</f>
        <v/>
      </c>
      <c r="H41" s="103" t="str">
        <f>IFERROR(VLOOKUP($B41,#REF!,'Table 3a old'!H$5,FALSE),"")</f>
        <v/>
      </c>
      <c r="I41" s="103" t="str">
        <f>IFERROR(VLOOKUP($B41,#REF!,'Table 3a old'!I$5,FALSE),"")</f>
        <v/>
      </c>
      <c r="J41" s="103" t="str">
        <f>IFERROR(VLOOKUP($B41,#REF!,'Table 3a old'!J$5,FALSE),"")</f>
        <v/>
      </c>
      <c r="K41" s="104" t="str">
        <f>IFERROR(VLOOKUP($B41,#REF!,'Table 3a old'!K$5,FALSE),"")</f>
        <v/>
      </c>
      <c r="L41" s="400">
        <f t="shared" si="1"/>
        <v>0</v>
      </c>
      <c r="M41" s="400">
        <f t="shared" si="2"/>
        <v>0</v>
      </c>
    </row>
    <row r="42" spans="1:13" x14ac:dyDescent="0.45">
      <c r="A42" t="s">
        <v>365</v>
      </c>
      <c r="B42" t="str">
        <f t="shared" si="0"/>
        <v>M25_Law</v>
      </c>
      <c r="C42" s="102" t="s">
        <v>85</v>
      </c>
      <c r="D42" s="103" t="str">
        <f>IFERROR(VLOOKUP($B42,#REF!,'Table 3a old'!D$5,FALSE),"")</f>
        <v/>
      </c>
      <c r="E42" s="103" t="str">
        <f>IFERROR(VLOOKUP($B42,#REF!,'Table 3a old'!E$5,FALSE),"")</f>
        <v/>
      </c>
      <c r="F42" s="103" t="str">
        <f>IFERROR(VLOOKUP($B42,#REF!,'Table 3a old'!F$5,FALSE),"")</f>
        <v/>
      </c>
      <c r="G42" s="103" t="str">
        <f>IFERROR(VLOOKUP($B42,#REF!,'Table 3a old'!G$5,FALSE),"")</f>
        <v/>
      </c>
      <c r="H42" s="103" t="str">
        <f>IFERROR(VLOOKUP($B42,#REF!,'Table 3a old'!H$5,FALSE),"")</f>
        <v/>
      </c>
      <c r="I42" s="103" t="str">
        <f>IFERROR(VLOOKUP($B42,#REF!,'Table 3a old'!I$5,FALSE),"")</f>
        <v/>
      </c>
      <c r="J42" s="103" t="str">
        <f>IFERROR(VLOOKUP($B42,#REF!,'Table 3a old'!J$5,FALSE),"")</f>
        <v/>
      </c>
      <c r="K42" s="104" t="str">
        <f>IFERROR(VLOOKUP($B42,#REF!,'Table 3a old'!K$5,FALSE),"")</f>
        <v/>
      </c>
      <c r="L42" s="400">
        <f t="shared" si="1"/>
        <v>0</v>
      </c>
      <c r="M42" s="400">
        <f t="shared" si="2"/>
        <v>0</v>
      </c>
    </row>
    <row r="43" spans="1:13" x14ac:dyDescent="0.45">
      <c r="A43" t="s">
        <v>366</v>
      </c>
      <c r="B43" t="str">
        <f t="shared" si="0"/>
        <v>M26_Psychology</v>
      </c>
      <c r="C43" s="102" t="s">
        <v>566</v>
      </c>
      <c r="D43" s="103" t="str">
        <f>IFERROR(VLOOKUP($B43,#REF!,'Table 3a old'!D$5,FALSE),"")</f>
        <v/>
      </c>
      <c r="E43" s="103" t="str">
        <f>IFERROR(VLOOKUP($B43,#REF!,'Table 3a old'!E$5,FALSE),"")</f>
        <v/>
      </c>
      <c r="F43" s="103" t="str">
        <f>IFERROR(VLOOKUP($B43,#REF!,'Table 3a old'!F$5,FALSE),"")</f>
        <v/>
      </c>
      <c r="G43" s="103" t="str">
        <f>IFERROR(VLOOKUP($B43,#REF!,'Table 3a old'!G$5,FALSE),"")</f>
        <v/>
      </c>
      <c r="H43" s="103" t="str">
        <f>IFERROR(VLOOKUP($B43,#REF!,'Table 3a old'!H$5,FALSE),"")</f>
        <v/>
      </c>
      <c r="I43" s="103" t="str">
        <f>IFERROR(VLOOKUP($B43,#REF!,'Table 3a old'!I$5,FALSE),"")</f>
        <v/>
      </c>
      <c r="J43" s="103" t="str">
        <f>IFERROR(VLOOKUP($B43,#REF!,'Table 3a old'!J$5,FALSE),"")</f>
        <v/>
      </c>
      <c r="K43" s="104" t="str">
        <f>IFERROR(VLOOKUP($B43,#REF!,'Table 3a old'!K$5,FALSE),"")</f>
        <v/>
      </c>
      <c r="L43" s="400">
        <f t="shared" si="1"/>
        <v>0</v>
      </c>
      <c r="M43" s="400">
        <f t="shared" si="2"/>
        <v>0</v>
      </c>
    </row>
    <row r="44" spans="1:13" x14ac:dyDescent="0.45">
      <c r="A44" t="s">
        <v>367</v>
      </c>
      <c r="B44" t="str">
        <f t="shared" si="0"/>
        <v>M27_Sociology</v>
      </c>
      <c r="C44" s="102" t="s">
        <v>565</v>
      </c>
      <c r="D44" s="103" t="str">
        <f>IFERROR(VLOOKUP($B44,#REF!,'Table 3a old'!D$5,FALSE),"")</f>
        <v/>
      </c>
      <c r="E44" s="103" t="str">
        <f>IFERROR(VLOOKUP($B44,#REF!,'Table 3a old'!E$5,FALSE),"")</f>
        <v/>
      </c>
      <c r="F44" s="103" t="str">
        <f>IFERROR(VLOOKUP($B44,#REF!,'Table 3a old'!F$5,FALSE),"")</f>
        <v/>
      </c>
      <c r="G44" s="103" t="str">
        <f>IFERROR(VLOOKUP($B44,#REF!,'Table 3a old'!G$5,FALSE),"")</f>
        <v/>
      </c>
      <c r="H44" s="103" t="str">
        <f>IFERROR(VLOOKUP($B44,#REF!,'Table 3a old'!H$5,FALSE),"")</f>
        <v/>
      </c>
      <c r="I44" s="103" t="str">
        <f>IFERROR(VLOOKUP($B44,#REF!,'Table 3a old'!I$5,FALSE),"")</f>
        <v/>
      </c>
      <c r="J44" s="103" t="str">
        <f>IFERROR(VLOOKUP($B44,#REF!,'Table 3a old'!J$5,FALSE),"")</f>
        <v/>
      </c>
      <c r="K44" s="104" t="str">
        <f>IFERROR(VLOOKUP($B44,#REF!,'Table 3a old'!K$5,FALSE),"")</f>
        <v/>
      </c>
      <c r="L44" s="400">
        <f t="shared" si="1"/>
        <v>0</v>
      </c>
      <c r="M44" s="400">
        <f t="shared" si="2"/>
        <v>0</v>
      </c>
    </row>
    <row r="45" spans="1:13" x14ac:dyDescent="0.45">
      <c r="A45" t="s">
        <v>368</v>
      </c>
      <c r="B45" t="str">
        <f t="shared" si="0"/>
        <v>M28_Other_Social_Studies</v>
      </c>
      <c r="C45" s="102" t="s">
        <v>88</v>
      </c>
      <c r="D45" s="103" t="str">
        <f>IFERROR(VLOOKUP($B45,#REF!,'Table 3a old'!D$5,FALSE),"")</f>
        <v/>
      </c>
      <c r="E45" s="103" t="str">
        <f>IFERROR(VLOOKUP($B45,#REF!,'Table 3a old'!E$5,FALSE),"")</f>
        <v/>
      </c>
      <c r="F45" s="103" t="str">
        <f>IFERROR(VLOOKUP($B45,#REF!,'Table 3a old'!F$5,FALSE),"")</f>
        <v/>
      </c>
      <c r="G45" s="103" t="str">
        <f>IFERROR(VLOOKUP($B45,#REF!,'Table 3a old'!G$5,FALSE),"")</f>
        <v/>
      </c>
      <c r="H45" s="103" t="str">
        <f>IFERROR(VLOOKUP($B45,#REF!,'Table 3a old'!H$5,FALSE),"")</f>
        <v/>
      </c>
      <c r="I45" s="103" t="str">
        <f>IFERROR(VLOOKUP($B45,#REF!,'Table 3a old'!I$5,FALSE),"")</f>
        <v/>
      </c>
      <c r="J45" s="103" t="str">
        <f>IFERROR(VLOOKUP($B45,#REF!,'Table 3a old'!J$5,FALSE),"")</f>
        <v/>
      </c>
      <c r="K45" s="104" t="str">
        <f>IFERROR(VLOOKUP($B45,#REF!,'Table 3a old'!K$5,FALSE),"")</f>
        <v/>
      </c>
      <c r="L45" s="400">
        <f t="shared" si="1"/>
        <v>0</v>
      </c>
      <c r="M45" s="400">
        <f t="shared" si="2"/>
        <v>0</v>
      </c>
    </row>
    <row r="46" spans="1:13" x14ac:dyDescent="0.45">
      <c r="B46" t="str">
        <f t="shared" si="0"/>
        <v/>
      </c>
      <c r="C46" s="102"/>
      <c r="D46" s="103" t="str">
        <f>IFERROR(VLOOKUP($B46,#REF!,'Table 3a old'!D$5,FALSE),"")</f>
        <v/>
      </c>
      <c r="E46" s="103" t="str">
        <f>IFERROR(VLOOKUP($B46,#REF!,'Table 3a old'!E$5,FALSE),"")</f>
        <v/>
      </c>
      <c r="F46" s="103" t="str">
        <f>IFERROR(VLOOKUP($B46,#REF!,'Table 3a old'!F$5,FALSE),"")</f>
        <v/>
      </c>
      <c r="G46" s="103" t="str">
        <f>IFERROR(VLOOKUP($B46,#REF!,'Table 3a old'!G$5,FALSE),"")</f>
        <v/>
      </c>
      <c r="H46" s="103" t="str">
        <f>IFERROR(VLOOKUP($B46,#REF!,'Table 3a old'!H$5,FALSE),"")</f>
        <v/>
      </c>
      <c r="I46" s="103" t="str">
        <f>IFERROR(VLOOKUP($B46,#REF!,'Table 3a old'!I$5,FALSE),"")</f>
        <v/>
      </c>
      <c r="J46" s="103" t="str">
        <f>IFERROR(VLOOKUP($B46,#REF!,'Table 3a old'!J$5,FALSE),"")</f>
        <v/>
      </c>
      <c r="K46" s="104" t="str">
        <f>IFERROR(VLOOKUP($B46,#REF!,'Table 3a old'!K$5,FALSE),"")</f>
        <v/>
      </c>
      <c r="L46" s="400">
        <f t="shared" si="1"/>
        <v>0</v>
      </c>
      <c r="M46" s="400">
        <f t="shared" si="2"/>
        <v>0</v>
      </c>
    </row>
    <row r="47" spans="1:13" x14ac:dyDescent="0.45">
      <c r="A47" t="s">
        <v>369</v>
      </c>
      <c r="B47" t="str">
        <f t="shared" si="0"/>
        <v>M29_Art&amp;Design</v>
      </c>
      <c r="C47" s="111" t="s">
        <v>576</v>
      </c>
      <c r="D47" s="103" t="str">
        <f>IFERROR(VLOOKUP($B47,#REF!,'Table 3a old'!D$5,FALSE),"")</f>
        <v/>
      </c>
      <c r="E47" s="103" t="str">
        <f>IFERROR(VLOOKUP($B47,#REF!,'Table 3a old'!E$5,FALSE),"")</f>
        <v/>
      </c>
      <c r="F47" s="103" t="str">
        <f>IFERROR(VLOOKUP($B47,#REF!,'Table 3a old'!F$5,FALSE),"")</f>
        <v/>
      </c>
      <c r="G47" s="103" t="str">
        <f>IFERROR(VLOOKUP($B47,#REF!,'Table 3a old'!G$5,FALSE),"")</f>
        <v/>
      </c>
      <c r="H47" s="103" t="str">
        <f>IFERROR(VLOOKUP($B47,#REF!,'Table 3a old'!H$5,FALSE),"")</f>
        <v/>
      </c>
      <c r="I47" s="103" t="str">
        <f>IFERROR(VLOOKUP($B47,#REF!,'Table 3a old'!I$5,FALSE),"")</f>
        <v/>
      </c>
      <c r="J47" s="103" t="str">
        <f>IFERROR(VLOOKUP($B47,#REF!,'Table 3a old'!J$5,FALSE),"")</f>
        <v/>
      </c>
      <c r="K47" s="104" t="str">
        <f>IFERROR(VLOOKUP($B47,#REF!,'Table 3a old'!K$5,FALSE),"")</f>
        <v/>
      </c>
      <c r="L47" s="400">
        <f t="shared" si="1"/>
        <v>0</v>
      </c>
      <c r="M47" s="400">
        <f t="shared" si="2"/>
        <v>0</v>
      </c>
    </row>
    <row r="48" spans="1:13" x14ac:dyDescent="0.45">
      <c r="A48" t="s">
        <v>370</v>
      </c>
      <c r="B48" t="str">
        <f t="shared" si="0"/>
        <v>M30_Drama</v>
      </c>
      <c r="C48" s="111" t="s">
        <v>585</v>
      </c>
      <c r="D48" s="103" t="str">
        <f>IFERROR(VLOOKUP($B48,#REF!,'Table 3a old'!D$5,FALSE),"")</f>
        <v/>
      </c>
      <c r="E48" s="103" t="str">
        <f>IFERROR(VLOOKUP($B48,#REF!,'Table 3a old'!E$5,FALSE),"")</f>
        <v/>
      </c>
      <c r="F48" s="103" t="str">
        <f>IFERROR(VLOOKUP($B48,#REF!,'Table 3a old'!F$5,FALSE),"")</f>
        <v/>
      </c>
      <c r="G48" s="103" t="str">
        <f>IFERROR(VLOOKUP($B48,#REF!,'Table 3a old'!G$5,FALSE),"")</f>
        <v/>
      </c>
      <c r="H48" s="103" t="str">
        <f>IFERROR(VLOOKUP($B48,#REF!,'Table 3a old'!H$5,FALSE),"")</f>
        <v/>
      </c>
      <c r="I48" s="103" t="str">
        <f>IFERROR(VLOOKUP($B48,#REF!,'Table 3a old'!I$5,FALSE),"")</f>
        <v/>
      </c>
      <c r="J48" s="103" t="str">
        <f>IFERROR(VLOOKUP($B48,#REF!,'Table 3a old'!J$5,FALSE),"")</f>
        <v/>
      </c>
      <c r="K48" s="104" t="str">
        <f>IFERROR(VLOOKUP($B48,#REF!,'Table 3a old'!K$5,FALSE),"")</f>
        <v/>
      </c>
      <c r="L48" s="400">
        <f t="shared" si="1"/>
        <v>0</v>
      </c>
      <c r="M48" s="400">
        <f t="shared" si="2"/>
        <v>0</v>
      </c>
    </row>
    <row r="49" spans="1:13" x14ac:dyDescent="0.45">
      <c r="A49" t="s">
        <v>371</v>
      </c>
      <c r="B49" t="str">
        <f t="shared" si="0"/>
        <v>M31_Media_Film_TV</v>
      </c>
      <c r="C49" s="111" t="s">
        <v>91</v>
      </c>
      <c r="D49" s="103" t="str">
        <f>IFERROR(VLOOKUP($B49,#REF!,'Table 3a old'!D$5,FALSE),"")</f>
        <v/>
      </c>
      <c r="E49" s="103" t="str">
        <f>IFERROR(VLOOKUP($B49,#REF!,'Table 3a old'!E$5,FALSE),"")</f>
        <v/>
      </c>
      <c r="F49" s="103" t="str">
        <f>IFERROR(VLOOKUP($B49,#REF!,'Table 3a old'!F$5,FALSE),"")</f>
        <v/>
      </c>
      <c r="G49" s="103" t="str">
        <f>IFERROR(VLOOKUP($B49,#REF!,'Table 3a old'!G$5,FALSE),"")</f>
        <v/>
      </c>
      <c r="H49" s="103" t="str">
        <f>IFERROR(VLOOKUP($B49,#REF!,'Table 3a old'!H$5,FALSE),"")</f>
        <v/>
      </c>
      <c r="I49" s="103" t="str">
        <f>IFERROR(VLOOKUP($B49,#REF!,'Table 3a old'!I$5,FALSE),"")</f>
        <v/>
      </c>
      <c r="J49" s="103" t="str">
        <f>IFERROR(VLOOKUP($B49,#REF!,'Table 3a old'!J$5,FALSE),"")</f>
        <v/>
      </c>
      <c r="K49" s="104" t="str">
        <f>IFERROR(VLOOKUP($B49,#REF!,'Table 3a old'!K$5,FALSE),"")</f>
        <v/>
      </c>
      <c r="L49" s="400">
        <f t="shared" si="1"/>
        <v>0</v>
      </c>
      <c r="M49" s="400">
        <f t="shared" si="2"/>
        <v>0</v>
      </c>
    </row>
    <row r="50" spans="1:13" x14ac:dyDescent="0.45">
      <c r="A50" t="s">
        <v>372</v>
      </c>
      <c r="B50" t="str">
        <f t="shared" si="0"/>
        <v>M32_Other_Comm_Studies</v>
      </c>
      <c r="C50" s="111" t="s">
        <v>143</v>
      </c>
      <c r="D50" s="103" t="str">
        <f>IFERROR(VLOOKUP($B50,#REF!,'Table 3a old'!D$5,FALSE),"")</f>
        <v/>
      </c>
      <c r="E50" s="103" t="str">
        <f>IFERROR(VLOOKUP($B50,#REF!,'Table 3a old'!E$5,FALSE),"")</f>
        <v/>
      </c>
      <c r="F50" s="103" t="str">
        <f>IFERROR(VLOOKUP($B50,#REF!,'Table 3a old'!F$5,FALSE),"")</f>
        <v/>
      </c>
      <c r="G50" s="103" t="str">
        <f>IFERROR(VLOOKUP($B50,#REF!,'Table 3a old'!G$5,FALSE),"")</f>
        <v/>
      </c>
      <c r="H50" s="103" t="str">
        <f>IFERROR(VLOOKUP($B50,#REF!,'Table 3a old'!H$5,FALSE),"")</f>
        <v/>
      </c>
      <c r="I50" s="103" t="str">
        <f>IFERROR(VLOOKUP($B50,#REF!,'Table 3a old'!I$5,FALSE),"")</f>
        <v/>
      </c>
      <c r="J50" s="103" t="str">
        <f>IFERROR(VLOOKUP($B50,#REF!,'Table 3a old'!J$5,FALSE),"")</f>
        <v/>
      </c>
      <c r="K50" s="104" t="str">
        <f>IFERROR(VLOOKUP($B50,#REF!,'Table 3a old'!K$5,FALSE),"")</f>
        <v/>
      </c>
      <c r="L50" s="400">
        <f t="shared" si="1"/>
        <v>0</v>
      </c>
      <c r="M50" s="400">
        <f t="shared" si="2"/>
        <v>0</v>
      </c>
    </row>
    <row r="51" spans="1:13" x14ac:dyDescent="0.45">
      <c r="B51" t="str">
        <f t="shared" si="0"/>
        <v/>
      </c>
      <c r="C51" s="102"/>
      <c r="D51" s="103" t="str">
        <f>IFERROR(VLOOKUP($B51,#REF!,'Table 3a old'!D$5,FALSE),"")</f>
        <v/>
      </c>
      <c r="E51" s="103" t="str">
        <f>IFERROR(VLOOKUP($B51,#REF!,'Table 3a old'!E$5,FALSE),"")</f>
        <v/>
      </c>
      <c r="F51" s="103" t="str">
        <f>IFERROR(VLOOKUP($B51,#REF!,'Table 3a old'!F$5,FALSE),"")</f>
        <v/>
      </c>
      <c r="G51" s="103" t="str">
        <f>IFERROR(VLOOKUP($B51,#REF!,'Table 3a old'!G$5,FALSE),"")</f>
        <v/>
      </c>
      <c r="H51" s="103" t="str">
        <f>IFERROR(VLOOKUP($B51,#REF!,'Table 3a old'!H$5,FALSE),"")</f>
        <v/>
      </c>
      <c r="I51" s="103" t="str">
        <f>IFERROR(VLOOKUP($B51,#REF!,'Table 3a old'!I$5,FALSE),"")</f>
        <v/>
      </c>
      <c r="J51" s="103" t="str">
        <f>IFERROR(VLOOKUP($B51,#REF!,'Table 3a old'!J$5,FALSE),"")</f>
        <v/>
      </c>
      <c r="K51" s="104" t="str">
        <f>IFERROR(VLOOKUP($B51,#REF!,'Table 3a old'!K$5,FALSE),"")</f>
        <v/>
      </c>
      <c r="L51" s="400">
        <f t="shared" si="1"/>
        <v>0</v>
      </c>
      <c r="M51" s="400">
        <f t="shared" si="2"/>
        <v>0</v>
      </c>
    </row>
    <row r="52" spans="1:13" x14ac:dyDescent="0.45">
      <c r="A52" t="s">
        <v>373</v>
      </c>
      <c r="B52" t="str">
        <f t="shared" si="0"/>
        <v>M33_French</v>
      </c>
      <c r="C52" s="102" t="s">
        <v>581</v>
      </c>
      <c r="D52" s="103" t="str">
        <f>IFERROR(VLOOKUP($B52,#REF!,'Table 3a old'!D$5,FALSE),"")</f>
        <v/>
      </c>
      <c r="E52" s="103" t="str">
        <f>IFERROR(VLOOKUP($B52,#REF!,'Table 3a old'!E$5,FALSE),"")</f>
        <v/>
      </c>
      <c r="F52" s="103" t="str">
        <f>IFERROR(VLOOKUP($B52,#REF!,'Table 3a old'!F$5,FALSE),"")</f>
        <v/>
      </c>
      <c r="G52" s="103" t="str">
        <f>IFERROR(VLOOKUP($B52,#REF!,'Table 3a old'!G$5,FALSE),"")</f>
        <v/>
      </c>
      <c r="H52" s="103" t="str">
        <f>IFERROR(VLOOKUP($B52,#REF!,'Table 3a old'!H$5,FALSE),"")</f>
        <v/>
      </c>
      <c r="I52" s="103" t="str">
        <f>IFERROR(VLOOKUP($B52,#REF!,'Table 3a old'!I$5,FALSE),"")</f>
        <v/>
      </c>
      <c r="J52" s="103" t="str">
        <f>IFERROR(VLOOKUP($B52,#REF!,'Table 3a old'!J$5,FALSE),"")</f>
        <v/>
      </c>
      <c r="K52" s="104" t="str">
        <f>IFERROR(VLOOKUP($B52,#REF!,'Table 3a old'!K$5,FALSE),"")</f>
        <v/>
      </c>
      <c r="L52" s="400">
        <f t="shared" si="1"/>
        <v>0</v>
      </c>
      <c r="M52" s="400">
        <f t="shared" si="2"/>
        <v>0</v>
      </c>
    </row>
    <row r="53" spans="1:13" x14ac:dyDescent="0.45">
      <c r="A53" t="s">
        <v>374</v>
      </c>
      <c r="B53" t="str">
        <f t="shared" si="0"/>
        <v>M34_German</v>
      </c>
      <c r="C53" s="102" t="s">
        <v>582</v>
      </c>
      <c r="D53" s="103" t="str">
        <f>IFERROR(VLOOKUP($B53,#REF!,'Table 3a old'!D$5,FALSE),"")</f>
        <v/>
      </c>
      <c r="E53" s="103" t="str">
        <f>IFERROR(VLOOKUP($B53,#REF!,'Table 3a old'!E$5,FALSE),"")</f>
        <v/>
      </c>
      <c r="F53" s="103" t="str">
        <f>IFERROR(VLOOKUP($B53,#REF!,'Table 3a old'!F$5,FALSE),"")</f>
        <v/>
      </c>
      <c r="G53" s="103" t="str">
        <f>IFERROR(VLOOKUP($B53,#REF!,'Table 3a old'!G$5,FALSE),"")</f>
        <v/>
      </c>
      <c r="H53" s="103" t="str">
        <f>IFERROR(VLOOKUP($B53,#REF!,'Table 3a old'!H$5,FALSE),"")</f>
        <v/>
      </c>
      <c r="I53" s="103" t="str">
        <f>IFERROR(VLOOKUP($B53,#REF!,'Table 3a old'!I$5,FALSE),"")</f>
        <v/>
      </c>
      <c r="J53" s="103" t="str">
        <f>IFERROR(VLOOKUP($B53,#REF!,'Table 3a old'!J$5,FALSE),"")</f>
        <v/>
      </c>
      <c r="K53" s="104" t="str">
        <f>IFERROR(VLOOKUP($B53,#REF!,'Table 3a old'!K$5,FALSE),"")</f>
        <v/>
      </c>
      <c r="L53" s="400">
        <f t="shared" si="1"/>
        <v>0</v>
      </c>
      <c r="M53" s="400">
        <f t="shared" si="2"/>
        <v>0</v>
      </c>
    </row>
    <row r="54" spans="1:13" x14ac:dyDescent="0.45">
      <c r="A54" t="s">
        <v>375</v>
      </c>
      <c r="B54" t="str">
        <f t="shared" si="0"/>
        <v>M35_Spanish</v>
      </c>
      <c r="C54" s="102" t="s">
        <v>583</v>
      </c>
      <c r="D54" s="103" t="str">
        <f>IFERROR(VLOOKUP($B54,#REF!,'Table 3a old'!D$5,FALSE),"")</f>
        <v/>
      </c>
      <c r="E54" s="103" t="str">
        <f>IFERROR(VLOOKUP($B54,#REF!,'Table 3a old'!E$5,FALSE),"")</f>
        <v/>
      </c>
      <c r="F54" s="103" t="str">
        <f>IFERROR(VLOOKUP($B54,#REF!,'Table 3a old'!F$5,FALSE),"")</f>
        <v/>
      </c>
      <c r="G54" s="103" t="str">
        <f>IFERROR(VLOOKUP($B54,#REF!,'Table 3a old'!G$5,FALSE),"")</f>
        <v/>
      </c>
      <c r="H54" s="103" t="str">
        <f>IFERROR(VLOOKUP($B54,#REF!,'Table 3a old'!H$5,FALSE),"")</f>
        <v/>
      </c>
      <c r="I54" s="103" t="str">
        <f>IFERROR(VLOOKUP($B54,#REF!,'Table 3a old'!I$5,FALSE),"")</f>
        <v/>
      </c>
      <c r="J54" s="103" t="str">
        <f>IFERROR(VLOOKUP($B54,#REF!,'Table 3a old'!J$5,FALSE),"")</f>
        <v/>
      </c>
      <c r="K54" s="104" t="str">
        <f>IFERROR(VLOOKUP($B54,#REF!,'Table 3a old'!K$5,FALSE),"")</f>
        <v/>
      </c>
      <c r="L54" s="400">
        <f t="shared" si="1"/>
        <v>0</v>
      </c>
      <c r="M54" s="400">
        <f t="shared" si="2"/>
        <v>0</v>
      </c>
    </row>
    <row r="55" spans="1:13" x14ac:dyDescent="0.45">
      <c r="A55" t="s">
        <v>376</v>
      </c>
      <c r="B55" t="str">
        <f t="shared" si="0"/>
        <v>M36_0_Other_Modern_Languages</v>
      </c>
      <c r="C55" s="102" t="s">
        <v>96</v>
      </c>
      <c r="D55" s="103" t="str">
        <f>IFERROR(VLOOKUP($B55,#REF!,'Table 3a old'!D$5,FALSE),"")</f>
        <v/>
      </c>
      <c r="E55" s="103" t="str">
        <f>IFERROR(VLOOKUP($B55,#REF!,'Table 3a old'!E$5,FALSE),"")</f>
        <v/>
      </c>
      <c r="F55" s="103" t="str">
        <f>IFERROR(VLOOKUP($B55,#REF!,'Table 3a old'!F$5,FALSE),"")</f>
        <v/>
      </c>
      <c r="G55" s="103" t="str">
        <f>IFERROR(VLOOKUP($B55,#REF!,'Table 3a old'!G$5,FALSE),"")</f>
        <v/>
      </c>
      <c r="H55" s="103" t="str">
        <f>IFERROR(VLOOKUP($B55,#REF!,'Table 3a old'!H$5,FALSE),"")</f>
        <v/>
      </c>
      <c r="I55" s="103" t="str">
        <f>IFERROR(VLOOKUP($B55,#REF!,'Table 3a old'!I$5,FALSE),"")</f>
        <v/>
      </c>
      <c r="J55" s="103" t="str">
        <f>IFERROR(VLOOKUP($B55,#REF!,'Table 3a old'!J$5,FALSE),"")</f>
        <v/>
      </c>
      <c r="K55" s="104" t="str">
        <f>IFERROR(VLOOKUP($B55,#REF!,'Table 3a old'!K$5,FALSE),"")</f>
        <v/>
      </c>
      <c r="L55" s="400">
        <f t="shared" si="1"/>
        <v>0</v>
      </c>
      <c r="M55" s="400">
        <f t="shared" si="2"/>
        <v>0</v>
      </c>
    </row>
    <row r="56" spans="1:13" x14ac:dyDescent="0.45">
      <c r="B56" t="str">
        <f t="shared" si="0"/>
        <v/>
      </c>
      <c r="C56" s="105" t="s">
        <v>8</v>
      </c>
      <c r="D56" s="103" t="str">
        <f>IFERROR(VLOOKUP($B56,#REF!,'Table 3a old'!D$5,FALSE),"")</f>
        <v/>
      </c>
      <c r="E56" s="103" t="str">
        <f>IFERROR(VLOOKUP($B56,#REF!,'Table 3a old'!E$5,FALSE),"")</f>
        <v/>
      </c>
      <c r="F56" s="103" t="str">
        <f>IFERROR(VLOOKUP($B56,#REF!,'Table 3a old'!F$5,FALSE),"")</f>
        <v/>
      </c>
      <c r="G56" s="103" t="str">
        <f>IFERROR(VLOOKUP($B56,#REF!,'Table 3a old'!G$5,FALSE),"")</f>
        <v/>
      </c>
      <c r="H56" s="103" t="str">
        <f>IFERROR(VLOOKUP($B56,#REF!,'Table 3a old'!H$5,FALSE),"")</f>
        <v/>
      </c>
      <c r="I56" s="103" t="str">
        <f>IFERROR(VLOOKUP($B56,#REF!,'Table 3a old'!I$5,FALSE),"")</f>
        <v/>
      </c>
      <c r="J56" s="103" t="str">
        <f>IFERROR(VLOOKUP($B56,#REF!,'Table 3a old'!J$5,FALSE),"")</f>
        <v/>
      </c>
      <c r="K56" s="104" t="str">
        <f>IFERROR(VLOOKUP($B56,#REF!,'Table 3a old'!K$5,FALSE),"")</f>
        <v/>
      </c>
      <c r="L56" s="400">
        <f t="shared" si="1"/>
        <v>0</v>
      </c>
      <c r="M56" s="400">
        <f t="shared" si="2"/>
        <v>0</v>
      </c>
    </row>
    <row r="57" spans="1:13" x14ac:dyDescent="0.45">
      <c r="A57" t="s">
        <v>377</v>
      </c>
      <c r="B57" t="str">
        <f t="shared" si="0"/>
        <v>M36_1_Chinese</v>
      </c>
      <c r="C57" s="105" t="s">
        <v>97</v>
      </c>
      <c r="D57" s="103" t="str">
        <f>IFERROR(VLOOKUP($B57,#REF!,'Table 3a old'!D$5,FALSE),"")</f>
        <v/>
      </c>
      <c r="E57" s="103" t="str">
        <f>IFERROR(VLOOKUP($B57,#REF!,'Table 3a old'!E$5,FALSE),"")</f>
        <v/>
      </c>
      <c r="F57" s="103" t="str">
        <f>IFERROR(VLOOKUP($B57,#REF!,'Table 3a old'!F$5,FALSE),"")</f>
        <v/>
      </c>
      <c r="G57" s="103" t="str">
        <f>IFERROR(VLOOKUP($B57,#REF!,'Table 3a old'!G$5,FALSE),"")</f>
        <v/>
      </c>
      <c r="H57" s="103" t="str">
        <f>IFERROR(VLOOKUP($B57,#REF!,'Table 3a old'!H$5,FALSE),"")</f>
        <v/>
      </c>
      <c r="I57" s="103" t="str">
        <f>IFERROR(VLOOKUP($B57,#REF!,'Table 3a old'!I$5,FALSE),"")</f>
        <v/>
      </c>
      <c r="J57" s="103" t="str">
        <f>IFERROR(VLOOKUP($B57,#REF!,'Table 3a old'!J$5,FALSE),"")</f>
        <v/>
      </c>
      <c r="K57" s="104" t="str">
        <f>IFERROR(VLOOKUP($B57,#REF!,'Table 3a old'!K$5,FALSE),"")</f>
        <v/>
      </c>
      <c r="L57" s="400">
        <f t="shared" si="1"/>
        <v>0</v>
      </c>
      <c r="M57" s="400">
        <f t="shared" si="2"/>
        <v>0</v>
      </c>
    </row>
    <row r="58" spans="1:13" x14ac:dyDescent="0.45">
      <c r="A58" t="s">
        <v>378</v>
      </c>
      <c r="B58" t="str">
        <f t="shared" si="0"/>
        <v>M36_2_Italian</v>
      </c>
      <c r="C58" s="105" t="s">
        <v>98</v>
      </c>
      <c r="D58" s="103" t="str">
        <f>IFERROR(VLOOKUP($B58,#REF!,'Table 3a old'!D$5,FALSE),"")</f>
        <v/>
      </c>
      <c r="E58" s="103" t="str">
        <f>IFERROR(VLOOKUP($B58,#REF!,'Table 3a old'!E$5,FALSE),"")</f>
        <v/>
      </c>
      <c r="F58" s="103" t="str">
        <f>IFERROR(VLOOKUP($B58,#REF!,'Table 3a old'!F$5,FALSE),"")</f>
        <v/>
      </c>
      <c r="G58" s="103" t="str">
        <f>IFERROR(VLOOKUP($B58,#REF!,'Table 3a old'!G$5,FALSE),"")</f>
        <v/>
      </c>
      <c r="H58" s="103" t="str">
        <f>IFERROR(VLOOKUP($B58,#REF!,'Table 3a old'!H$5,FALSE),"")</f>
        <v/>
      </c>
      <c r="I58" s="103" t="str">
        <f>IFERROR(VLOOKUP($B58,#REF!,'Table 3a old'!I$5,FALSE),"")</f>
        <v/>
      </c>
      <c r="J58" s="103" t="str">
        <f>IFERROR(VLOOKUP($B58,#REF!,'Table 3a old'!J$5,FALSE),"")</f>
        <v/>
      </c>
      <c r="K58" s="104" t="str">
        <f>IFERROR(VLOOKUP($B58,#REF!,'Table 3a old'!K$5,FALSE),"")</f>
        <v/>
      </c>
      <c r="L58" s="400">
        <f t="shared" si="1"/>
        <v>0</v>
      </c>
      <c r="M58" s="400">
        <f t="shared" si="2"/>
        <v>0</v>
      </c>
    </row>
    <row r="59" spans="1:13" x14ac:dyDescent="0.45">
      <c r="A59" t="s">
        <v>379</v>
      </c>
      <c r="B59" t="str">
        <f t="shared" si="0"/>
        <v>M36_3_Polish</v>
      </c>
      <c r="C59" s="105" t="s">
        <v>99</v>
      </c>
      <c r="D59" s="103" t="str">
        <f>IFERROR(VLOOKUP($B59,#REF!,'Table 3a old'!D$5,FALSE),"")</f>
        <v/>
      </c>
      <c r="E59" s="103" t="str">
        <f>IFERROR(VLOOKUP($B59,#REF!,'Table 3a old'!E$5,FALSE),"")</f>
        <v/>
      </c>
      <c r="F59" s="103" t="str">
        <f>IFERROR(VLOOKUP($B59,#REF!,'Table 3a old'!F$5,FALSE),"")</f>
        <v/>
      </c>
      <c r="G59" s="103" t="str">
        <f>IFERROR(VLOOKUP($B59,#REF!,'Table 3a old'!G$5,FALSE),"")</f>
        <v/>
      </c>
      <c r="H59" s="103" t="str">
        <f>IFERROR(VLOOKUP($B59,#REF!,'Table 3a old'!H$5,FALSE),"")</f>
        <v/>
      </c>
      <c r="I59" s="103" t="str">
        <f>IFERROR(VLOOKUP($B59,#REF!,'Table 3a old'!I$5,FALSE),"")</f>
        <v/>
      </c>
      <c r="J59" s="103" t="str">
        <f>IFERROR(VLOOKUP($B59,#REF!,'Table 3a old'!J$5,FALSE),"")</f>
        <v/>
      </c>
      <c r="K59" s="104" t="str">
        <f>IFERROR(VLOOKUP($B59,#REF!,'Table 3a old'!K$5,FALSE),"")</f>
        <v/>
      </c>
      <c r="L59" s="400">
        <f t="shared" si="1"/>
        <v>0</v>
      </c>
      <c r="M59" s="400">
        <f t="shared" si="2"/>
        <v>0</v>
      </c>
    </row>
    <row r="60" spans="1:13" x14ac:dyDescent="0.45">
      <c r="A60" t="s">
        <v>380</v>
      </c>
      <c r="B60" t="str">
        <f t="shared" si="0"/>
        <v>M36_4_Russian</v>
      </c>
      <c r="C60" s="105" t="s">
        <v>100</v>
      </c>
      <c r="D60" s="103" t="str">
        <f>IFERROR(VLOOKUP($B60,#REF!,'Table 3a old'!D$5,FALSE),"")</f>
        <v/>
      </c>
      <c r="E60" s="103" t="str">
        <f>IFERROR(VLOOKUP($B60,#REF!,'Table 3a old'!E$5,FALSE),"")</f>
        <v/>
      </c>
      <c r="F60" s="103" t="str">
        <f>IFERROR(VLOOKUP($B60,#REF!,'Table 3a old'!F$5,FALSE),"")</f>
        <v/>
      </c>
      <c r="G60" s="103" t="str">
        <f>IFERROR(VLOOKUP($B60,#REF!,'Table 3a old'!G$5,FALSE),"")</f>
        <v/>
      </c>
      <c r="H60" s="103" t="str">
        <f>IFERROR(VLOOKUP($B60,#REF!,'Table 3a old'!H$5,FALSE),"")</f>
        <v/>
      </c>
      <c r="I60" s="103" t="str">
        <f>IFERROR(VLOOKUP($B60,#REF!,'Table 3a old'!I$5,FALSE),"")</f>
        <v/>
      </c>
      <c r="J60" s="103" t="str">
        <f>IFERROR(VLOOKUP($B60,#REF!,'Table 3a old'!J$5,FALSE),"")</f>
        <v/>
      </c>
      <c r="K60" s="104" t="str">
        <f>IFERROR(VLOOKUP($B60,#REF!,'Table 3a old'!K$5,FALSE),"")</f>
        <v/>
      </c>
      <c r="L60" s="400">
        <f t="shared" si="1"/>
        <v>0</v>
      </c>
      <c r="M60" s="400">
        <f t="shared" si="2"/>
        <v>0</v>
      </c>
    </row>
    <row r="61" spans="1:13" x14ac:dyDescent="0.45">
      <c r="A61" t="s">
        <v>381</v>
      </c>
      <c r="B61" t="str">
        <f t="shared" si="0"/>
        <v>M36_5_Other_Modern_Languages</v>
      </c>
      <c r="C61" s="112" t="s">
        <v>101</v>
      </c>
      <c r="D61" s="103" t="str">
        <f>IFERROR(VLOOKUP($B61,#REF!,'Table 3a old'!D$5,FALSE),"")</f>
        <v/>
      </c>
      <c r="E61" s="103" t="str">
        <f>IFERROR(VLOOKUP($B61,#REF!,'Table 3a old'!E$5,FALSE),"")</f>
        <v/>
      </c>
      <c r="F61" s="103" t="str">
        <f>IFERROR(VLOOKUP($B61,#REF!,'Table 3a old'!F$5,FALSE),"")</f>
        <v/>
      </c>
      <c r="G61" s="103" t="str">
        <f>IFERROR(VLOOKUP($B61,#REF!,'Table 3a old'!G$5,FALSE),"")</f>
        <v/>
      </c>
      <c r="H61" s="103" t="str">
        <f>IFERROR(VLOOKUP($B61,#REF!,'Table 3a old'!H$5,FALSE),"")</f>
        <v/>
      </c>
      <c r="I61" s="103" t="str">
        <f>IFERROR(VLOOKUP($B61,#REF!,'Table 3a old'!I$5,FALSE),"")</f>
        <v/>
      </c>
      <c r="J61" s="103" t="str">
        <f>IFERROR(VLOOKUP($B61,#REF!,'Table 3a old'!J$5,FALSE),"")</f>
        <v/>
      </c>
      <c r="K61" s="104" t="str">
        <f>IFERROR(VLOOKUP($B61,#REF!,'Table 3a old'!K$5,FALSE),"")</f>
        <v/>
      </c>
      <c r="L61" s="400">
        <f t="shared" si="1"/>
        <v>0</v>
      </c>
      <c r="M61" s="400">
        <f t="shared" si="2"/>
        <v>0</v>
      </c>
    </row>
    <row r="62" spans="1:13" x14ac:dyDescent="0.45">
      <c r="B62" t="str">
        <f t="shared" si="0"/>
        <v/>
      </c>
      <c r="C62" s="105"/>
      <c r="D62" s="103" t="str">
        <f>IFERROR(VLOOKUP($B62,#REF!,'Table 3a old'!D$5,FALSE),"")</f>
        <v/>
      </c>
      <c r="E62" s="103" t="str">
        <f>IFERROR(VLOOKUP($B62,#REF!,'Table 3a old'!E$5,FALSE),"")</f>
        <v/>
      </c>
      <c r="F62" s="103" t="str">
        <f>IFERROR(VLOOKUP($B62,#REF!,'Table 3a old'!F$5,FALSE),"")</f>
        <v/>
      </c>
      <c r="G62" s="103" t="str">
        <f>IFERROR(VLOOKUP($B62,#REF!,'Table 3a old'!G$5,FALSE),"")</f>
        <v/>
      </c>
      <c r="H62" s="103" t="str">
        <f>IFERROR(VLOOKUP($B62,#REF!,'Table 3a old'!H$5,FALSE),"")</f>
        <v/>
      </c>
      <c r="I62" s="103" t="str">
        <f>IFERROR(VLOOKUP($B62,#REF!,'Table 3a old'!I$5,FALSE),"")</f>
        <v/>
      </c>
      <c r="J62" s="103" t="str">
        <f>IFERROR(VLOOKUP($B62,#REF!,'Table 3a old'!J$5,FALSE),"")</f>
        <v/>
      </c>
      <c r="K62" s="104" t="str">
        <f>IFERROR(VLOOKUP($B62,#REF!,'Table 3a old'!K$5,FALSE),"")</f>
        <v/>
      </c>
      <c r="L62" s="400">
        <f t="shared" si="1"/>
        <v>0</v>
      </c>
      <c r="M62" s="400">
        <f t="shared" si="2"/>
        <v>0</v>
      </c>
    </row>
    <row r="63" spans="1:13" x14ac:dyDescent="0.45">
      <c r="A63" t="s">
        <v>382</v>
      </c>
      <c r="B63" t="str">
        <f t="shared" si="0"/>
        <v>M41_0_Classical_Studies</v>
      </c>
      <c r="C63" s="102" t="s">
        <v>102</v>
      </c>
      <c r="D63" s="103" t="str">
        <f>IFERROR(VLOOKUP($B63,#REF!,'Table 3a old'!D$5,FALSE),"")</f>
        <v/>
      </c>
      <c r="E63" s="103" t="str">
        <f>IFERROR(VLOOKUP($B63,#REF!,'Table 3a old'!E$5,FALSE),"")</f>
        <v/>
      </c>
      <c r="F63" s="103" t="str">
        <f>IFERROR(VLOOKUP($B63,#REF!,'Table 3a old'!F$5,FALSE),"")</f>
        <v/>
      </c>
      <c r="G63" s="103" t="str">
        <f>IFERROR(VLOOKUP($B63,#REF!,'Table 3a old'!G$5,FALSE),"")</f>
        <v/>
      </c>
      <c r="H63" s="103" t="str">
        <f>IFERROR(VLOOKUP($B63,#REF!,'Table 3a old'!H$5,FALSE),"")</f>
        <v/>
      </c>
      <c r="I63" s="103" t="str">
        <f>IFERROR(VLOOKUP($B63,#REF!,'Table 3a old'!I$5,FALSE),"")</f>
        <v/>
      </c>
      <c r="J63" s="103" t="str">
        <f>IFERROR(VLOOKUP($B63,#REF!,'Table 3a old'!J$5,FALSE),"")</f>
        <v/>
      </c>
      <c r="K63" s="104" t="str">
        <f>IFERROR(VLOOKUP($B63,#REF!,'Table 3a old'!K$5,FALSE),"")</f>
        <v/>
      </c>
      <c r="L63" s="400">
        <f t="shared" si="1"/>
        <v>0</v>
      </c>
      <c r="M63" s="400">
        <f t="shared" si="2"/>
        <v>0</v>
      </c>
    </row>
    <row r="64" spans="1:13" x14ac:dyDescent="0.45">
      <c r="B64" t="str">
        <f t="shared" si="0"/>
        <v/>
      </c>
      <c r="C64" s="105" t="s">
        <v>8</v>
      </c>
      <c r="D64" s="103" t="str">
        <f>IFERROR(VLOOKUP($B64,#REF!,'Table 3a old'!D$5,FALSE),"")</f>
        <v/>
      </c>
      <c r="E64" s="103" t="str">
        <f>IFERROR(VLOOKUP($B64,#REF!,'Table 3a old'!E$5,FALSE),"")</f>
        <v/>
      </c>
      <c r="F64" s="103" t="str">
        <f>IFERROR(VLOOKUP($B64,#REF!,'Table 3a old'!F$5,FALSE),"")</f>
        <v/>
      </c>
      <c r="G64" s="103" t="str">
        <f>IFERROR(VLOOKUP($B64,#REF!,'Table 3a old'!G$5,FALSE),"")</f>
        <v/>
      </c>
      <c r="H64" s="103" t="str">
        <f>IFERROR(VLOOKUP($B64,#REF!,'Table 3a old'!H$5,FALSE),"")</f>
        <v/>
      </c>
      <c r="I64" s="103" t="str">
        <f>IFERROR(VLOOKUP($B64,#REF!,'Table 3a old'!I$5,FALSE),"")</f>
        <v/>
      </c>
      <c r="J64" s="103" t="str">
        <f>IFERROR(VLOOKUP($B64,#REF!,'Table 3a old'!J$5,FALSE),"")</f>
        <v/>
      </c>
      <c r="K64" s="104" t="str">
        <f>IFERROR(VLOOKUP($B64,#REF!,'Table 3a old'!K$5,FALSE),"")</f>
        <v/>
      </c>
      <c r="L64" s="400">
        <f t="shared" si="1"/>
        <v>0</v>
      </c>
      <c r="M64" s="400">
        <f t="shared" si="2"/>
        <v>0</v>
      </c>
    </row>
    <row r="65" spans="1:14" x14ac:dyDescent="0.45">
      <c r="A65" t="s">
        <v>383</v>
      </c>
      <c r="B65" t="str">
        <f t="shared" si="0"/>
        <v>M41_1_Latin</v>
      </c>
      <c r="C65" s="113" t="s">
        <v>580</v>
      </c>
      <c r="D65" s="103" t="str">
        <f>IFERROR(VLOOKUP($B65,#REF!,'Table 3a old'!D$5,FALSE),"")</f>
        <v/>
      </c>
      <c r="E65" s="103" t="str">
        <f>IFERROR(VLOOKUP($B65,#REF!,'Table 3a old'!E$5,FALSE),"")</f>
        <v/>
      </c>
      <c r="F65" s="103" t="str">
        <f>IFERROR(VLOOKUP($B65,#REF!,'Table 3a old'!F$5,FALSE),"")</f>
        <v/>
      </c>
      <c r="G65" s="103" t="str">
        <f>IFERROR(VLOOKUP($B65,#REF!,'Table 3a old'!G$5,FALSE),"")</f>
        <v/>
      </c>
      <c r="H65" s="103" t="str">
        <f>IFERROR(VLOOKUP($B65,#REF!,'Table 3a old'!H$5,FALSE),"")</f>
        <v/>
      </c>
      <c r="I65" s="103" t="str">
        <f>IFERROR(VLOOKUP($B65,#REF!,'Table 3a old'!I$5,FALSE),"")</f>
        <v/>
      </c>
      <c r="J65" s="103" t="str">
        <f>IFERROR(VLOOKUP($B65,#REF!,'Table 3a old'!J$5,FALSE),"")</f>
        <v/>
      </c>
      <c r="K65" s="104" t="str">
        <f>IFERROR(VLOOKUP($B65,#REF!,'Table 3a old'!K$5,FALSE),"")</f>
        <v/>
      </c>
      <c r="L65" s="400">
        <f t="shared" si="1"/>
        <v>0</v>
      </c>
      <c r="M65" s="400">
        <f t="shared" si="2"/>
        <v>0</v>
      </c>
    </row>
    <row r="66" spans="1:14" x14ac:dyDescent="0.45">
      <c r="A66" t="s">
        <v>384</v>
      </c>
      <c r="B66" t="str">
        <f t="shared" si="0"/>
        <v>M41_2_Greek</v>
      </c>
      <c r="C66" s="105" t="s">
        <v>579</v>
      </c>
      <c r="D66" s="103" t="str">
        <f>IFERROR(VLOOKUP($B66,#REF!,'Table 3a old'!D$5,FALSE),"")</f>
        <v/>
      </c>
      <c r="E66" s="103" t="str">
        <f>IFERROR(VLOOKUP($B66,#REF!,'Table 3a old'!E$5,FALSE),"")</f>
        <v/>
      </c>
      <c r="F66" s="103" t="str">
        <f>IFERROR(VLOOKUP($B66,#REF!,'Table 3a old'!F$5,FALSE),"")</f>
        <v/>
      </c>
      <c r="G66" s="103" t="str">
        <f>IFERROR(VLOOKUP($B66,#REF!,'Table 3a old'!G$5,FALSE),"")</f>
        <v/>
      </c>
      <c r="H66" s="103" t="str">
        <f>IFERROR(VLOOKUP($B66,#REF!,'Table 3a old'!H$5,FALSE),"")</f>
        <v/>
      </c>
      <c r="I66" s="103" t="str">
        <f>IFERROR(VLOOKUP($B66,#REF!,'Table 3a old'!I$5,FALSE),"")</f>
        <v/>
      </c>
      <c r="J66" s="103" t="str">
        <f>IFERROR(VLOOKUP($B66,#REF!,'Table 3a old'!J$5,FALSE),"")</f>
        <v/>
      </c>
      <c r="K66" s="104" t="str">
        <f>IFERROR(VLOOKUP($B66,#REF!,'Table 3a old'!K$5,FALSE),"")</f>
        <v/>
      </c>
      <c r="L66" s="400">
        <f t="shared" si="1"/>
        <v>0</v>
      </c>
      <c r="M66" s="400">
        <f t="shared" si="2"/>
        <v>0</v>
      </c>
      <c r="N66" s="413"/>
    </row>
    <row r="67" spans="1:14" x14ac:dyDescent="0.45">
      <c r="A67" t="s">
        <v>385</v>
      </c>
      <c r="B67" t="str">
        <f t="shared" si="0"/>
        <v>M41_3_ClassicalCivilisation</v>
      </c>
      <c r="C67" s="114" t="s">
        <v>105</v>
      </c>
      <c r="D67" s="103" t="str">
        <f>IFERROR(VLOOKUP($B67,#REF!,'Table 3a old'!D$5,FALSE),"")</f>
        <v/>
      </c>
      <c r="E67" s="103" t="str">
        <f>IFERROR(VLOOKUP($B67,#REF!,'Table 3a old'!E$5,FALSE),"")</f>
        <v/>
      </c>
      <c r="F67" s="103" t="str">
        <f>IFERROR(VLOOKUP($B67,#REF!,'Table 3a old'!F$5,FALSE),"")</f>
        <v/>
      </c>
      <c r="G67" s="103" t="str">
        <f>IFERROR(VLOOKUP($B67,#REF!,'Table 3a old'!G$5,FALSE),"")</f>
        <v/>
      </c>
      <c r="H67" s="103" t="str">
        <f>IFERROR(VLOOKUP($B67,#REF!,'Table 3a old'!H$5,FALSE),"")</f>
        <v/>
      </c>
      <c r="I67" s="103" t="str">
        <f>IFERROR(VLOOKUP($B67,#REF!,'Table 3a old'!I$5,FALSE),"")</f>
        <v/>
      </c>
      <c r="J67" s="103" t="str">
        <f>IFERROR(VLOOKUP($B67,#REF!,'Table 3a old'!J$5,FALSE),"")</f>
        <v/>
      </c>
      <c r="K67" s="104" t="str">
        <f>IFERROR(VLOOKUP($B67,#REF!,'Table 3a old'!K$5,FALSE),"")</f>
        <v/>
      </c>
      <c r="L67" s="400">
        <f t="shared" si="1"/>
        <v>0</v>
      </c>
      <c r="M67" s="400">
        <f t="shared" si="2"/>
        <v>0</v>
      </c>
    </row>
    <row r="68" spans="1:14" x14ac:dyDescent="0.45">
      <c r="A68" t="s">
        <v>386</v>
      </c>
      <c r="B68" t="str">
        <f t="shared" si="0"/>
        <v>M41_4_Other_Classical_Studies</v>
      </c>
      <c r="C68" s="114" t="s">
        <v>106</v>
      </c>
      <c r="D68" s="103" t="str">
        <f>IFERROR(VLOOKUP($B68,#REF!,'Table 3a old'!D$5,FALSE),"")</f>
        <v/>
      </c>
      <c r="E68" s="103" t="str">
        <f>IFERROR(VLOOKUP($B68,#REF!,'Table 3a old'!E$5,FALSE),"")</f>
        <v/>
      </c>
      <c r="F68" s="103" t="str">
        <f>IFERROR(VLOOKUP($B68,#REF!,'Table 3a old'!F$5,FALSE),"")</f>
        <v/>
      </c>
      <c r="G68" s="103" t="str">
        <f>IFERROR(VLOOKUP($B68,#REF!,'Table 3a old'!G$5,FALSE),"")</f>
        <v/>
      </c>
      <c r="H68" s="103" t="str">
        <f>IFERROR(VLOOKUP($B68,#REF!,'Table 3a old'!H$5,FALSE),"")</f>
        <v/>
      </c>
      <c r="I68" s="103" t="str">
        <f>IFERROR(VLOOKUP($B68,#REF!,'Table 3a old'!I$5,FALSE),"")</f>
        <v/>
      </c>
      <c r="J68" s="103" t="str">
        <f>IFERROR(VLOOKUP($B68,#REF!,'Table 3a old'!J$5,FALSE),"")</f>
        <v/>
      </c>
      <c r="K68" s="104" t="str">
        <f>IFERROR(VLOOKUP($B68,#REF!,'Table 3a old'!K$5,FALSE),"")</f>
        <v/>
      </c>
      <c r="L68" s="400">
        <f t="shared" si="1"/>
        <v>0</v>
      </c>
      <c r="M68" s="400">
        <f t="shared" si="2"/>
        <v>0</v>
      </c>
    </row>
    <row r="69" spans="1:14" x14ac:dyDescent="0.45">
      <c r="B69" t="str">
        <f t="shared" si="0"/>
        <v/>
      </c>
      <c r="C69" s="102"/>
      <c r="D69" s="103" t="str">
        <f>IFERROR(VLOOKUP($B69,#REF!,'Table 3a old'!D$5,FALSE),"")</f>
        <v/>
      </c>
      <c r="E69" s="103" t="str">
        <f>IFERROR(VLOOKUP($B69,#REF!,'Table 3a old'!E$5,FALSE),"")</f>
        <v/>
      </c>
      <c r="F69" s="103" t="str">
        <f>IFERROR(VLOOKUP($B69,#REF!,'Table 3a old'!F$5,FALSE),"")</f>
        <v/>
      </c>
      <c r="G69" s="103" t="str">
        <f>IFERROR(VLOOKUP($B69,#REF!,'Table 3a old'!G$5,FALSE),"")</f>
        <v/>
      </c>
      <c r="H69" s="103" t="str">
        <f>IFERROR(VLOOKUP($B69,#REF!,'Table 3a old'!H$5,FALSE),"")</f>
        <v/>
      </c>
      <c r="I69" s="103" t="str">
        <f>IFERROR(VLOOKUP($B69,#REF!,'Table 3a old'!I$5,FALSE),"")</f>
        <v/>
      </c>
      <c r="J69" s="103" t="str">
        <f>IFERROR(VLOOKUP($B69,#REF!,'Table 3a old'!J$5,FALSE),"")</f>
        <v/>
      </c>
      <c r="K69" s="104" t="str">
        <f>IFERROR(VLOOKUP($B69,#REF!,'Table 3a old'!K$5,FALSE),"")</f>
        <v/>
      </c>
    </row>
    <row r="70" spans="1:14" x14ac:dyDescent="0.45">
      <c r="A70" t="s">
        <v>387</v>
      </c>
      <c r="B70" t="str">
        <f t="shared" si="0"/>
        <v>M45_Religious_Studies</v>
      </c>
      <c r="C70" s="102" t="s">
        <v>107</v>
      </c>
      <c r="D70" s="103" t="str">
        <f>IFERROR(VLOOKUP($B70,#REF!,'Table 3a old'!D$5,FALSE),"")</f>
        <v/>
      </c>
      <c r="E70" s="103" t="str">
        <f>IFERROR(VLOOKUP($B70,#REF!,'Table 3a old'!E$5,FALSE),"")</f>
        <v/>
      </c>
      <c r="F70" s="103" t="str">
        <f>IFERROR(VLOOKUP($B70,#REF!,'Table 3a old'!F$5,FALSE),"")</f>
        <v/>
      </c>
      <c r="G70" s="103" t="str">
        <f>IFERROR(VLOOKUP($B70,#REF!,'Table 3a old'!G$5,FALSE),"")</f>
        <v/>
      </c>
      <c r="H70" s="103" t="str">
        <f>IFERROR(VLOOKUP($B70,#REF!,'Table 3a old'!H$5,FALSE),"")</f>
        <v/>
      </c>
      <c r="I70" s="103" t="str">
        <f>IFERROR(VLOOKUP($B70,#REF!,'Table 3a old'!I$5,FALSE),"")</f>
        <v/>
      </c>
      <c r="J70" s="103" t="str">
        <f>IFERROR(VLOOKUP($B70,#REF!,'Table 3a old'!J$5,FALSE),"")</f>
        <v/>
      </c>
      <c r="K70" s="104" t="str">
        <f>IFERROR(VLOOKUP($B70,#REF!,'Table 3a old'!K$5,FALSE),"")</f>
        <v/>
      </c>
      <c r="L70" s="400">
        <f t="shared" ref="L70:L78" si="3">IF((COUNTIF(D70:H70,"x")+COUNTIF(J70,"x"))=1,1,0)</f>
        <v>0</v>
      </c>
      <c r="M70" s="400">
        <f t="shared" ref="M70:M78" si="4">IF(COUNTIF(I70:J70,"x")=1,1,0)</f>
        <v>0</v>
      </c>
    </row>
    <row r="71" spans="1:14" x14ac:dyDescent="0.45">
      <c r="B71" t="str">
        <f t="shared" si="0"/>
        <v/>
      </c>
      <c r="C71" s="102"/>
      <c r="D71" s="103" t="str">
        <f>IFERROR(VLOOKUP($B71,#REF!,'Table 3a old'!D$5,FALSE),"")</f>
        <v/>
      </c>
      <c r="E71" s="103" t="str">
        <f>IFERROR(VLOOKUP($B71,#REF!,'Table 3a old'!E$5,FALSE),"")</f>
        <v/>
      </c>
      <c r="F71" s="103" t="str">
        <f>IFERROR(VLOOKUP($B71,#REF!,'Table 3a old'!F$5,FALSE),"")</f>
        <v/>
      </c>
      <c r="G71" s="103" t="str">
        <f>IFERROR(VLOOKUP($B71,#REF!,'Table 3a old'!G$5,FALSE),"")</f>
        <v/>
      </c>
      <c r="H71" s="103" t="str">
        <f>IFERROR(VLOOKUP($B71,#REF!,'Table 3a old'!H$5,FALSE),"")</f>
        <v/>
      </c>
      <c r="I71" s="103" t="str">
        <f>IFERROR(VLOOKUP($B71,#REF!,'Table 3a old'!I$5,FALSE),"")</f>
        <v/>
      </c>
      <c r="J71" s="103" t="str">
        <f>IFERROR(VLOOKUP($B71,#REF!,'Table 3a old'!J$5,FALSE),"")</f>
        <v/>
      </c>
      <c r="K71" s="104" t="str">
        <f>IFERROR(VLOOKUP($B71,#REF!,'Table 3a old'!K$5,FALSE),"")</f>
        <v/>
      </c>
      <c r="L71" s="400">
        <f t="shared" si="3"/>
        <v>0</v>
      </c>
      <c r="M71" s="400">
        <f t="shared" si="4"/>
        <v>0</v>
      </c>
    </row>
    <row r="72" spans="1:14" x14ac:dyDescent="0.45">
      <c r="A72" t="s">
        <v>388</v>
      </c>
      <c r="B72" t="str">
        <f t="shared" si="0"/>
        <v>M46_Music</v>
      </c>
      <c r="C72" s="102" t="s">
        <v>578</v>
      </c>
      <c r="D72" s="103" t="str">
        <f>IFERROR(VLOOKUP($B72,#REF!,'Table 3a old'!D$5,FALSE),"")</f>
        <v/>
      </c>
      <c r="E72" s="103" t="str">
        <f>IFERROR(VLOOKUP($B72,#REF!,'Table 3a old'!E$5,FALSE),"")</f>
        <v/>
      </c>
      <c r="F72" s="103" t="str">
        <f>IFERROR(VLOOKUP($B72,#REF!,'Table 3a old'!F$5,FALSE),"")</f>
        <v/>
      </c>
      <c r="G72" s="103" t="str">
        <f>IFERROR(VLOOKUP($B72,#REF!,'Table 3a old'!G$5,FALSE),"")</f>
        <v/>
      </c>
      <c r="H72" s="103" t="str">
        <f>IFERROR(VLOOKUP($B72,#REF!,'Table 3a old'!H$5,FALSE),"")</f>
        <v/>
      </c>
      <c r="I72" s="103" t="str">
        <f>IFERROR(VLOOKUP($B72,#REF!,'Table 3a old'!I$5,FALSE),"")</f>
        <v/>
      </c>
      <c r="J72" s="103" t="str">
        <f>IFERROR(VLOOKUP($B72,#REF!,'Table 3a old'!J$5,FALSE),"")</f>
        <v/>
      </c>
      <c r="K72" s="104" t="str">
        <f>IFERROR(VLOOKUP($B72,#REF!,'Table 3a old'!K$5,FALSE),"")</f>
        <v/>
      </c>
      <c r="L72" s="400">
        <f t="shared" si="3"/>
        <v>0</v>
      </c>
      <c r="M72" s="400">
        <f t="shared" si="4"/>
        <v>0</v>
      </c>
    </row>
    <row r="73" spans="1:14" x14ac:dyDescent="0.45">
      <c r="B73" t="str">
        <f t="shared" si="0"/>
        <v/>
      </c>
      <c r="C73" s="102"/>
      <c r="D73" s="103" t="str">
        <f>IFERROR(VLOOKUP($B73,#REF!,'Table 3a old'!D$5,FALSE),"")</f>
        <v/>
      </c>
      <c r="E73" s="103" t="str">
        <f>IFERROR(VLOOKUP($B73,#REF!,'Table 3a old'!E$5,FALSE),"")</f>
        <v/>
      </c>
      <c r="F73" s="103" t="str">
        <f>IFERROR(VLOOKUP($B73,#REF!,'Table 3a old'!F$5,FALSE),"")</f>
        <v/>
      </c>
      <c r="G73" s="103" t="str">
        <f>IFERROR(VLOOKUP($B73,#REF!,'Table 3a old'!G$5,FALSE),"")</f>
        <v/>
      </c>
      <c r="H73" s="103" t="str">
        <f>IFERROR(VLOOKUP($B73,#REF!,'Table 3a old'!H$5,FALSE),"")</f>
        <v/>
      </c>
      <c r="I73" s="103" t="str">
        <f>IFERROR(VLOOKUP($B73,#REF!,'Table 3a old'!I$5,FALSE),"")</f>
        <v/>
      </c>
      <c r="J73" s="103" t="str">
        <f>IFERROR(VLOOKUP($B73,#REF!,'Table 3a old'!J$5,FALSE),"")</f>
        <v/>
      </c>
      <c r="K73" s="104" t="str">
        <f>IFERROR(VLOOKUP($B73,#REF!,'Table 3a old'!K$5,FALSE),"")</f>
        <v/>
      </c>
      <c r="L73" s="400">
        <f t="shared" si="3"/>
        <v>0</v>
      </c>
      <c r="M73" s="400">
        <f t="shared" si="4"/>
        <v>0</v>
      </c>
    </row>
    <row r="74" spans="1:14" x14ac:dyDescent="0.45">
      <c r="A74" t="s">
        <v>389</v>
      </c>
      <c r="B74" t="str">
        <f t="shared" ref="B74:B79" si="5">IF(A74&lt;&gt;"",CONCATENATE($C$5,A74),"")</f>
        <v>M47_Physical_Education</v>
      </c>
      <c r="C74" s="102" t="s">
        <v>577</v>
      </c>
      <c r="D74" s="103" t="str">
        <f>IFERROR(VLOOKUP($B74,#REF!,'Table 3a old'!D$5,FALSE),"")</f>
        <v/>
      </c>
      <c r="E74" s="103" t="str">
        <f>IFERROR(VLOOKUP($B74,#REF!,'Table 3a old'!E$5,FALSE),"")</f>
        <v/>
      </c>
      <c r="F74" s="103" t="str">
        <f>IFERROR(VLOOKUP($B74,#REF!,'Table 3a old'!F$5,FALSE),"")</f>
        <v/>
      </c>
      <c r="G74" s="103" t="str">
        <f>IFERROR(VLOOKUP($B74,#REF!,'Table 3a old'!G$5,FALSE),"")</f>
        <v/>
      </c>
      <c r="H74" s="103" t="str">
        <f>IFERROR(VLOOKUP($B74,#REF!,'Table 3a old'!H$5,FALSE),"")</f>
        <v/>
      </c>
      <c r="I74" s="103" t="str">
        <f>IFERROR(VLOOKUP($B74,#REF!,'Table 3a old'!I$5,FALSE),"")</f>
        <v/>
      </c>
      <c r="J74" s="103" t="str">
        <f>IFERROR(VLOOKUP($B74,#REF!,'Table 3a old'!J$5,FALSE),"")</f>
        <v/>
      </c>
      <c r="K74" s="104" t="str">
        <f>IFERROR(VLOOKUP($B74,#REF!,'Table 3a old'!K$5,FALSE),"")</f>
        <v/>
      </c>
      <c r="L74" s="400">
        <f t="shared" si="3"/>
        <v>0</v>
      </c>
      <c r="M74" s="400">
        <f t="shared" si="4"/>
        <v>0</v>
      </c>
    </row>
    <row r="75" spans="1:14" x14ac:dyDescent="0.45">
      <c r="B75" t="str">
        <f t="shared" si="5"/>
        <v/>
      </c>
      <c r="C75" s="102"/>
      <c r="D75" s="103" t="str">
        <f>IFERROR(VLOOKUP($B75,#REF!,'Table 3a old'!D$5,FALSE),"")</f>
        <v/>
      </c>
      <c r="E75" s="103" t="str">
        <f>IFERROR(VLOOKUP($B75,#REF!,'Table 3a old'!E$5,FALSE),"")</f>
        <v/>
      </c>
      <c r="F75" s="103" t="str">
        <f>IFERROR(VLOOKUP($B75,#REF!,'Table 3a old'!F$5,FALSE),"")</f>
        <v/>
      </c>
      <c r="G75" s="103" t="str">
        <f>IFERROR(VLOOKUP($B75,#REF!,'Table 3a old'!G$5,FALSE),"")</f>
        <v/>
      </c>
      <c r="H75" s="103" t="str">
        <f>IFERROR(VLOOKUP($B75,#REF!,'Table 3a old'!H$5,FALSE),"")</f>
        <v/>
      </c>
      <c r="I75" s="103" t="str">
        <f>IFERROR(VLOOKUP($B75,#REF!,'Table 3a old'!I$5,FALSE),"")</f>
        <v/>
      </c>
      <c r="J75" s="103" t="str">
        <f>IFERROR(VLOOKUP($B75,#REF!,'Table 3a old'!J$5,FALSE),"")</f>
        <v/>
      </c>
      <c r="K75" s="104" t="str">
        <f>IFERROR(VLOOKUP($B75,#REF!,'Table 3a old'!K$5,FALSE),"")</f>
        <v/>
      </c>
      <c r="L75" s="400">
        <f t="shared" si="3"/>
        <v>0</v>
      </c>
      <c r="M75" s="400">
        <f t="shared" si="4"/>
        <v>0</v>
      </c>
    </row>
    <row r="76" spans="1:14" x14ac:dyDescent="0.45">
      <c r="A76" t="s">
        <v>390</v>
      </c>
      <c r="B76" t="str">
        <f t="shared" si="5"/>
        <v>M48_General_Studies</v>
      </c>
      <c r="C76" s="102" t="s">
        <v>110</v>
      </c>
      <c r="D76" s="103" t="str">
        <f>IFERROR(VLOOKUP($B76,#REF!,'Table 3a old'!D$5,FALSE),"")</f>
        <v/>
      </c>
      <c r="E76" s="103" t="str">
        <f>IFERROR(VLOOKUP($B76,#REF!,'Table 3a old'!E$5,FALSE),"")</f>
        <v/>
      </c>
      <c r="F76" s="103" t="str">
        <f>IFERROR(VLOOKUP($B76,#REF!,'Table 3a old'!F$5,FALSE),"")</f>
        <v/>
      </c>
      <c r="G76" s="103" t="str">
        <f>IFERROR(VLOOKUP($B76,#REF!,'Table 3a old'!G$5,FALSE),"")</f>
        <v/>
      </c>
      <c r="H76" s="103" t="str">
        <f>IFERROR(VLOOKUP($B76,#REF!,'Table 3a old'!H$5,FALSE),"")</f>
        <v/>
      </c>
      <c r="I76" s="103" t="str">
        <f>IFERROR(VLOOKUP($B76,#REF!,'Table 3a old'!I$5,FALSE),"")</f>
        <v/>
      </c>
      <c r="J76" s="103" t="str">
        <f>IFERROR(VLOOKUP($B76,#REF!,'Table 3a old'!J$5,FALSE),"")</f>
        <v/>
      </c>
      <c r="K76" s="104" t="str">
        <f>IFERROR(VLOOKUP($B76,#REF!,'Table 3a old'!K$5,FALSE),"")</f>
        <v/>
      </c>
      <c r="L76" s="400">
        <f t="shared" si="3"/>
        <v>0</v>
      </c>
      <c r="M76" s="400">
        <f t="shared" si="4"/>
        <v>0</v>
      </c>
    </row>
    <row r="77" spans="1:14" x14ac:dyDescent="0.45">
      <c r="B77" t="str">
        <f t="shared" si="5"/>
        <v/>
      </c>
      <c r="C77" s="102"/>
      <c r="D77" s="103" t="str">
        <f>IFERROR(VLOOKUP($B77,#REF!,'Table 3a old'!D$5,FALSE),"")</f>
        <v/>
      </c>
      <c r="E77" s="103" t="str">
        <f>IFERROR(VLOOKUP($B77,#REF!,'Table 3a old'!E$5,FALSE),"")</f>
        <v/>
      </c>
      <c r="F77" s="103" t="str">
        <f>IFERROR(VLOOKUP($B77,#REF!,'Table 3a old'!F$5,FALSE),"")</f>
        <v/>
      </c>
      <c r="G77" s="103" t="str">
        <f>IFERROR(VLOOKUP($B77,#REF!,'Table 3a old'!G$5,FALSE),"")</f>
        <v/>
      </c>
      <c r="H77" s="103" t="str">
        <f>IFERROR(VLOOKUP($B77,#REF!,'Table 3a old'!H$5,FALSE),"")</f>
        <v/>
      </c>
      <c r="I77" s="103" t="str">
        <f>IFERROR(VLOOKUP($B77,#REF!,'Table 3a old'!I$5,FALSE),"")</f>
        <v/>
      </c>
      <c r="J77" s="103" t="str">
        <f>IFERROR(VLOOKUP($B77,#REF!,'Table 3a old'!J$5,FALSE),"")</f>
        <v/>
      </c>
      <c r="K77" s="104" t="str">
        <f>IFERROR(VLOOKUP($B77,#REF!,'Table 3a old'!K$5,FALSE),"")</f>
        <v/>
      </c>
      <c r="L77" s="400">
        <f t="shared" si="3"/>
        <v>0</v>
      </c>
      <c r="M77" s="400">
        <f t="shared" si="4"/>
        <v>0</v>
      </c>
    </row>
    <row r="78" spans="1:14" x14ac:dyDescent="0.45">
      <c r="A78" t="s">
        <v>392</v>
      </c>
      <c r="B78" t="str">
        <f t="shared" si="5"/>
        <v>M99_All subjects</v>
      </c>
      <c r="C78" s="246" t="s">
        <v>112</v>
      </c>
      <c r="D78" s="103" t="str">
        <f>IFERROR(VLOOKUP($B78,#REF!,'Table 3a old'!D$5,FALSE),"")</f>
        <v/>
      </c>
      <c r="E78" s="103" t="str">
        <f>IFERROR(VLOOKUP($B78,#REF!,'Table 3a old'!E$5,FALSE),"")</f>
        <v/>
      </c>
      <c r="F78" s="103" t="str">
        <f>IFERROR(VLOOKUP($B78,#REF!,'Table 3a old'!F$5,FALSE),"")</f>
        <v/>
      </c>
      <c r="G78" s="103" t="str">
        <f>IFERROR(VLOOKUP($B78,#REF!,'Table 3a old'!G$5,FALSE),"")</f>
        <v/>
      </c>
      <c r="H78" s="103" t="str">
        <f>IFERROR(VLOOKUP($B78,#REF!,'Table 3a old'!H$5,FALSE),"")</f>
        <v/>
      </c>
      <c r="I78" s="103" t="str">
        <f>IFERROR(VLOOKUP($B78,#REF!,'Table 3a old'!I$5,FALSE),"")</f>
        <v/>
      </c>
      <c r="J78" s="103" t="str">
        <f>IFERROR(VLOOKUP($B78,#REF!,'Table 3a old'!J$5,FALSE),"")</f>
        <v/>
      </c>
      <c r="K78" s="104" t="str">
        <f>IFERROR(VLOOKUP($B78,#REF!,'Table 3a old'!K$5,FALSE),"")</f>
        <v/>
      </c>
      <c r="L78" s="400">
        <f t="shared" si="3"/>
        <v>0</v>
      </c>
      <c r="M78" s="400">
        <f t="shared" si="4"/>
        <v>0</v>
      </c>
    </row>
    <row r="79" spans="1:14" x14ac:dyDescent="0.45">
      <c r="B79" t="str">
        <f t="shared" si="5"/>
        <v/>
      </c>
      <c r="C79" s="197"/>
      <c r="D79" s="198"/>
      <c r="E79" s="198"/>
      <c r="F79" s="198"/>
      <c r="G79" s="198"/>
      <c r="H79" s="198"/>
      <c r="I79" s="198"/>
      <c r="J79" s="198"/>
      <c r="K79" s="199"/>
    </row>
    <row r="80" spans="1:14" ht="12.95" customHeight="1" x14ac:dyDescent="0.45">
      <c r="C80" s="163"/>
      <c r="D80" s="163"/>
      <c r="E80" s="203"/>
      <c r="F80" s="163"/>
      <c r="G80" s="163"/>
      <c r="H80" s="163"/>
      <c r="I80" s="163"/>
      <c r="J80" s="163"/>
      <c r="K80" s="10" t="s">
        <v>480</v>
      </c>
    </row>
    <row r="81" spans="3:14" ht="12.95" customHeight="1" x14ac:dyDescent="0.45">
      <c r="C81" s="163"/>
      <c r="D81" s="163"/>
      <c r="E81" s="203"/>
      <c r="F81" s="163"/>
      <c r="G81" s="163"/>
      <c r="H81" s="163"/>
      <c r="I81" s="163"/>
      <c r="J81" s="163"/>
      <c r="K81" s="204"/>
    </row>
    <row r="82" spans="3:14" ht="12.95" customHeight="1" x14ac:dyDescent="0.45">
      <c r="C82" s="44" t="s">
        <v>144</v>
      </c>
      <c r="D82" s="205"/>
      <c r="E82" s="205"/>
      <c r="F82" s="205"/>
      <c r="G82" s="205"/>
      <c r="H82" s="205"/>
      <c r="I82" s="206"/>
      <c r="J82" s="206"/>
      <c r="K82" s="207"/>
    </row>
    <row r="83" spans="3:14" ht="12.95" customHeight="1" x14ac:dyDescent="0.45">
      <c r="C83" s="127" t="s">
        <v>523</v>
      </c>
      <c r="D83" s="205"/>
      <c r="E83" s="205"/>
      <c r="F83" s="205"/>
      <c r="G83" s="206"/>
      <c r="H83" s="206"/>
      <c r="I83" s="206"/>
      <c r="J83" s="206"/>
      <c r="K83" s="207"/>
    </row>
    <row r="84" spans="3:14" ht="12.95" customHeight="1" x14ac:dyDescent="0.45">
      <c r="C84" s="209" t="s">
        <v>113</v>
      </c>
      <c r="D84" s="211"/>
      <c r="E84" s="211"/>
      <c r="F84" s="211"/>
      <c r="G84" s="206"/>
      <c r="H84" s="206"/>
      <c r="I84" s="206"/>
      <c r="J84" s="206"/>
      <c r="K84" s="207"/>
      <c r="N84" s="104"/>
    </row>
    <row r="85" spans="3:14" ht="23.25" customHeight="1" x14ac:dyDescent="0.45">
      <c r="C85" s="1052" t="s">
        <v>562</v>
      </c>
      <c r="D85" s="1052"/>
      <c r="E85" s="1052"/>
      <c r="F85" s="1052"/>
      <c r="G85" s="1052"/>
      <c r="H85" s="1052"/>
      <c r="I85" s="1052"/>
      <c r="J85" s="1052"/>
      <c r="K85" s="1052"/>
    </row>
    <row r="86" spans="3:14" ht="22.5" customHeight="1" x14ac:dyDescent="0.45">
      <c r="C86" s="1052" t="s">
        <v>563</v>
      </c>
      <c r="D86" s="1052"/>
      <c r="E86" s="1052"/>
      <c r="F86" s="1052"/>
      <c r="G86" s="1052"/>
      <c r="H86" s="1052"/>
      <c r="I86" s="1052"/>
      <c r="J86" s="1052"/>
      <c r="K86" s="1052"/>
    </row>
    <row r="87" spans="3:14" ht="12.95" customHeight="1" x14ac:dyDescent="0.45">
      <c r="C87" s="1024" t="s">
        <v>527</v>
      </c>
      <c r="D87" s="1038"/>
      <c r="E87" s="1038"/>
      <c r="F87" s="1038"/>
      <c r="G87" s="1038"/>
      <c r="H87" s="1038"/>
      <c r="I87" s="1038"/>
      <c r="J87" s="1038"/>
      <c r="K87" s="1038"/>
    </row>
    <row r="88" spans="3:14" ht="12.95" customHeight="1" x14ac:dyDescent="0.45"/>
    <row r="89" spans="3:14" ht="12.95" customHeight="1" x14ac:dyDescent="0.45">
      <c r="C89" s="59" t="s">
        <v>23</v>
      </c>
      <c r="D89" s="59"/>
      <c r="E89" s="59"/>
      <c r="F89" s="59"/>
      <c r="G89" s="59"/>
      <c r="H89" s="59"/>
      <c r="I89" s="59"/>
      <c r="J89" s="59"/>
      <c r="K89" s="215"/>
    </row>
    <row r="90" spans="3:14" ht="12.95" customHeight="1" x14ac:dyDescent="0.45">
      <c r="C90" s="209" t="s">
        <v>561</v>
      </c>
      <c r="D90" s="59"/>
      <c r="E90" s="59"/>
      <c r="F90" s="59"/>
      <c r="G90" s="59"/>
      <c r="H90" s="59"/>
      <c r="I90" s="59"/>
      <c r="J90" s="59"/>
      <c r="K90" s="215"/>
    </row>
    <row r="91" spans="3:14" ht="12.95" customHeight="1" x14ac:dyDescent="0.45">
      <c r="C91" s="216" t="s">
        <v>521</v>
      </c>
      <c r="D91" s="59"/>
      <c r="E91" s="59"/>
      <c r="F91" s="59"/>
      <c r="G91" s="59"/>
      <c r="H91" s="59"/>
      <c r="I91" s="59"/>
      <c r="J91" s="59"/>
      <c r="K91" s="215"/>
    </row>
    <row r="92" spans="3:14" ht="12.95" customHeight="1" x14ac:dyDescent="0.45">
      <c r="C92" s="206" t="s">
        <v>116</v>
      </c>
      <c r="D92" s="59"/>
      <c r="E92" s="59"/>
      <c r="F92" s="59"/>
      <c r="G92" s="59"/>
      <c r="H92" s="59"/>
      <c r="I92" s="59"/>
      <c r="J92" s="59"/>
      <c r="K92" s="215"/>
    </row>
    <row r="93" spans="3:14" ht="12.95" customHeight="1" x14ac:dyDescent="0.45">
      <c r="C93" s="1024" t="s">
        <v>487</v>
      </c>
      <c r="D93" s="1025"/>
      <c r="E93" s="1025"/>
      <c r="F93" s="1025"/>
      <c r="G93" s="1025"/>
      <c r="H93" s="1025"/>
      <c r="I93" s="1025"/>
      <c r="J93" s="1025"/>
      <c r="K93" s="1025"/>
    </row>
    <row r="94" spans="3:14" ht="12.95" customHeight="1" x14ac:dyDescent="0.45">
      <c r="C94" s="218"/>
      <c r="D94" s="59"/>
      <c r="E94" s="59"/>
      <c r="F94" s="59"/>
      <c r="G94" s="59"/>
      <c r="H94" s="59"/>
      <c r="I94" s="59"/>
      <c r="J94" s="59"/>
      <c r="K94" s="215"/>
    </row>
    <row r="95" spans="3:14" ht="12.95" customHeight="1" x14ac:dyDescent="0.45">
      <c r="C95" s="18"/>
      <c r="D95" s="18"/>
      <c r="E95" s="18"/>
      <c r="F95" s="18"/>
      <c r="G95" s="18"/>
      <c r="H95" s="18"/>
      <c r="I95" s="18"/>
      <c r="J95" s="18"/>
      <c r="K95" s="18"/>
    </row>
    <row r="96" spans="3:14" ht="12.95" customHeight="1" x14ac:dyDescent="0.45">
      <c r="C96" s="18"/>
      <c r="D96" s="18"/>
      <c r="E96" s="18"/>
      <c r="F96" s="18"/>
      <c r="G96" s="18"/>
      <c r="H96" s="18"/>
      <c r="I96" s="18"/>
      <c r="J96" s="18"/>
      <c r="K96" s="18"/>
    </row>
    <row r="97" ht="12.95" customHeight="1" x14ac:dyDescent="0.45"/>
    <row r="98" ht="12.95" customHeight="1" x14ac:dyDescent="0.45"/>
    <row r="99" ht="12.95" customHeight="1" x14ac:dyDescent="0.45"/>
    <row r="100" ht="12.95" customHeight="1" x14ac:dyDescent="0.45"/>
  </sheetData>
  <mergeCells count="8">
    <mergeCell ref="C93:K93"/>
    <mergeCell ref="D6:J6"/>
    <mergeCell ref="K6:K7"/>
    <mergeCell ref="N5:N6"/>
    <mergeCell ref="C86:K86"/>
    <mergeCell ref="C87:K87"/>
    <mergeCell ref="C6:C7"/>
    <mergeCell ref="C85:K85"/>
  </mergeCells>
  <conditionalFormatting sqref="N9">
    <cfRule type="cellIs" dxfId="23" priority="9" operator="equal">
      <formula>1</formula>
    </cfRule>
  </conditionalFormatting>
  <conditionalFormatting sqref="M9:M68">
    <cfRule type="cellIs" dxfId="22" priority="8" operator="equal">
      <formula>1</formula>
    </cfRule>
  </conditionalFormatting>
  <conditionalFormatting sqref="L9:L68">
    <cfRule type="cellIs" dxfId="21" priority="7" operator="equal">
      <formula>1</formula>
    </cfRule>
  </conditionalFormatting>
  <conditionalFormatting sqref="M70:M73">
    <cfRule type="cellIs" dxfId="20" priority="6" operator="equal">
      <formula>1</formula>
    </cfRule>
  </conditionalFormatting>
  <conditionalFormatting sqref="L70:L73">
    <cfRule type="cellIs" dxfId="19" priority="5" operator="equal">
      <formula>1</formula>
    </cfRule>
  </conditionalFormatting>
  <conditionalFormatting sqref="M74:M77">
    <cfRule type="cellIs" dxfId="18" priority="4" operator="equal">
      <formula>1</formula>
    </cfRule>
  </conditionalFormatting>
  <conditionalFormatting sqref="L74:L77">
    <cfRule type="cellIs" dxfId="17" priority="3" operator="equal">
      <formula>1</formula>
    </cfRule>
  </conditionalFormatting>
  <conditionalFormatting sqref="M78">
    <cfRule type="cellIs" dxfId="16" priority="2" operator="equal">
      <formula>1</formula>
    </cfRule>
  </conditionalFormatting>
  <conditionalFormatting sqref="L78">
    <cfRule type="cellIs" dxfId="15" priority="1" operator="equal">
      <formula>1</formula>
    </cfRule>
  </conditionalFormatting>
  <hyperlinks>
    <hyperlink ref="C1" location="Contents!A1" display="Return to contents"/>
    <hyperlink ref="C93" r:id="rId1" display="Where qualifications taken by a student are in the same subject area and similar in content, ‘discounting’ rules have been applied to avoid double counting qualifications. More information can be found in  'technical guide' document."/>
    <hyperlink ref="C87:K87" r:id="rId2" display="The full time table for AS and A level reform can be found at Get the facts: AS and A level reform."/>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A130"/>
  <sheetViews>
    <sheetView topLeftCell="A109" zoomScale="85" zoomScaleNormal="85" workbookViewId="0">
      <selection activeCell="B132" sqref="B132"/>
    </sheetView>
  </sheetViews>
  <sheetFormatPr defaultRowHeight="14.25" x14ac:dyDescent="0.45"/>
  <cols>
    <col min="1" max="1" width="20.1328125" customWidth="1"/>
    <col min="3" max="3" width="22" customWidth="1"/>
  </cols>
  <sheetData>
    <row r="1" spans="1:27" x14ac:dyDescent="0.45">
      <c r="A1">
        <v>1</v>
      </c>
      <c r="B1">
        <f>A1+1</f>
        <v>2</v>
      </c>
      <c r="C1">
        <f t="shared" ref="C1:AA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row>
    <row r="2" spans="1:27" x14ac:dyDescent="0.45">
      <c r="B2" t="s">
        <v>313</v>
      </c>
      <c r="C2" t="s">
        <v>314</v>
      </c>
      <c r="D2" t="s">
        <v>457</v>
      </c>
      <c r="E2" t="s">
        <v>315</v>
      </c>
      <c r="F2" t="s">
        <v>316</v>
      </c>
      <c r="G2" t="s">
        <v>317</v>
      </c>
      <c r="H2" t="s">
        <v>318</v>
      </c>
      <c r="I2" t="s">
        <v>319</v>
      </c>
      <c r="J2" t="s">
        <v>320</v>
      </c>
      <c r="K2" t="s">
        <v>321</v>
      </c>
      <c r="L2" t="s">
        <v>323</v>
      </c>
      <c r="M2" t="s">
        <v>324</v>
      </c>
      <c r="N2" t="s">
        <v>325</v>
      </c>
      <c r="O2" t="s">
        <v>326</v>
      </c>
      <c r="P2" t="s">
        <v>327</v>
      </c>
      <c r="Q2" t="s">
        <v>328</v>
      </c>
      <c r="R2" t="s">
        <v>329</v>
      </c>
      <c r="S2" t="s">
        <v>330</v>
      </c>
      <c r="T2" t="s">
        <v>331</v>
      </c>
      <c r="U2" t="s">
        <v>332</v>
      </c>
      <c r="V2" t="s">
        <v>333</v>
      </c>
      <c r="W2" t="s">
        <v>334</v>
      </c>
      <c r="X2" t="s">
        <v>335</v>
      </c>
      <c r="Y2" t="s">
        <v>336</v>
      </c>
      <c r="Z2" t="s">
        <v>337</v>
      </c>
      <c r="AA2" t="s">
        <v>297</v>
      </c>
    </row>
    <row r="3" spans="1:27" x14ac:dyDescent="0.45">
      <c r="A3" t="str">
        <f>B3&amp;C3</f>
        <v>ALL01_0_Biological Sciences</v>
      </c>
      <c r="B3" t="s">
        <v>298</v>
      </c>
      <c r="C3" t="s">
        <v>338</v>
      </c>
      <c r="D3">
        <v>1</v>
      </c>
      <c r="E3">
        <v>74</v>
      </c>
      <c r="F3">
        <v>38</v>
      </c>
      <c r="G3">
        <v>39</v>
      </c>
      <c r="H3">
        <v>29</v>
      </c>
      <c r="I3">
        <v>18</v>
      </c>
      <c r="J3">
        <v>53</v>
      </c>
      <c r="K3">
        <v>198</v>
      </c>
      <c r="L3">
        <v>74</v>
      </c>
      <c r="M3">
        <v>38</v>
      </c>
      <c r="N3">
        <v>39</v>
      </c>
      <c r="O3">
        <v>29</v>
      </c>
      <c r="P3">
        <v>18</v>
      </c>
      <c r="Q3">
        <v>53</v>
      </c>
      <c r="R3">
        <v>198</v>
      </c>
      <c r="S3">
        <v>251</v>
      </c>
      <c r="T3">
        <v>29.5</v>
      </c>
      <c r="U3">
        <v>15.1</v>
      </c>
      <c r="V3">
        <v>15.5</v>
      </c>
      <c r="W3">
        <v>11.6</v>
      </c>
      <c r="X3">
        <v>7.2</v>
      </c>
      <c r="Y3">
        <v>21.1</v>
      </c>
      <c r="Z3">
        <v>78.900000000000006</v>
      </c>
      <c r="AA3">
        <v>251</v>
      </c>
    </row>
    <row r="4" spans="1:27" x14ac:dyDescent="0.45">
      <c r="A4" t="str">
        <f t="shared" ref="A4:A67" si="1">B4&amp;C4</f>
        <v>ALL02_Chemistry</v>
      </c>
      <c r="B4" t="s">
        <v>298</v>
      </c>
      <c r="C4" t="s">
        <v>339</v>
      </c>
      <c r="D4">
        <v>1</v>
      </c>
      <c r="E4">
        <v>99</v>
      </c>
      <c r="F4">
        <v>40</v>
      </c>
      <c r="G4">
        <v>30</v>
      </c>
      <c r="H4">
        <v>36</v>
      </c>
      <c r="I4">
        <v>26</v>
      </c>
      <c r="J4">
        <v>32</v>
      </c>
      <c r="K4">
        <v>231</v>
      </c>
      <c r="L4">
        <v>99</v>
      </c>
      <c r="M4">
        <v>40</v>
      </c>
      <c r="N4">
        <v>30</v>
      </c>
      <c r="O4">
        <v>36</v>
      </c>
      <c r="P4">
        <v>26</v>
      </c>
      <c r="Q4">
        <v>32</v>
      </c>
      <c r="R4">
        <v>231</v>
      </c>
      <c r="S4">
        <v>263</v>
      </c>
      <c r="T4">
        <v>37.6</v>
      </c>
      <c r="U4">
        <v>15.2</v>
      </c>
      <c r="V4">
        <v>11.4</v>
      </c>
      <c r="W4">
        <v>13.7</v>
      </c>
      <c r="X4">
        <v>9.9</v>
      </c>
      <c r="Y4">
        <v>12.2</v>
      </c>
      <c r="Z4">
        <v>87.8</v>
      </c>
      <c r="AA4">
        <v>263</v>
      </c>
    </row>
    <row r="5" spans="1:27" x14ac:dyDescent="0.45">
      <c r="A5" t="str">
        <f t="shared" si="1"/>
        <v>ALL03_Physics</v>
      </c>
      <c r="B5" t="s">
        <v>298</v>
      </c>
      <c r="C5" t="s">
        <v>340</v>
      </c>
      <c r="D5">
        <v>1</v>
      </c>
      <c r="E5">
        <v>88</v>
      </c>
      <c r="F5">
        <v>31</v>
      </c>
      <c r="G5">
        <v>27</v>
      </c>
      <c r="H5">
        <v>29</v>
      </c>
      <c r="I5">
        <v>23</v>
      </c>
      <c r="J5">
        <v>26</v>
      </c>
      <c r="K5">
        <v>198</v>
      </c>
      <c r="L5">
        <v>88</v>
      </c>
      <c r="M5">
        <v>31</v>
      </c>
      <c r="N5">
        <v>27</v>
      </c>
      <c r="O5">
        <v>29</v>
      </c>
      <c r="P5">
        <v>23</v>
      </c>
      <c r="Q5">
        <v>26</v>
      </c>
      <c r="R5">
        <v>198</v>
      </c>
      <c r="S5">
        <v>224</v>
      </c>
      <c r="T5">
        <v>39.299999999999997</v>
      </c>
      <c r="U5">
        <v>13.8</v>
      </c>
      <c r="V5">
        <v>12.1</v>
      </c>
      <c r="W5">
        <v>12.9</v>
      </c>
      <c r="X5">
        <v>10.3</v>
      </c>
      <c r="Y5">
        <v>11.6</v>
      </c>
      <c r="Z5">
        <v>88.4</v>
      </c>
      <c r="AA5">
        <v>224</v>
      </c>
    </row>
    <row r="6" spans="1:27" x14ac:dyDescent="0.45">
      <c r="A6" t="str">
        <f t="shared" si="1"/>
        <v>ALL04_Other_Sciences</v>
      </c>
      <c r="B6" t="s">
        <v>298</v>
      </c>
      <c r="C6" t="s">
        <v>341</v>
      </c>
      <c r="D6">
        <v>3</v>
      </c>
      <c r="E6">
        <v>12</v>
      </c>
      <c r="F6">
        <v>23</v>
      </c>
      <c r="G6">
        <v>16</v>
      </c>
      <c r="H6">
        <v>16</v>
      </c>
      <c r="I6">
        <v>6</v>
      </c>
      <c r="J6">
        <v>4</v>
      </c>
      <c r="K6">
        <v>73</v>
      </c>
      <c r="L6">
        <v>12</v>
      </c>
      <c r="M6">
        <v>23</v>
      </c>
      <c r="N6">
        <v>16</v>
      </c>
      <c r="O6">
        <v>16</v>
      </c>
      <c r="P6">
        <v>6</v>
      </c>
      <c r="Q6">
        <v>4</v>
      </c>
      <c r="R6">
        <v>73</v>
      </c>
      <c r="S6">
        <v>77</v>
      </c>
      <c r="T6">
        <v>15.6</v>
      </c>
      <c r="U6">
        <v>29.9</v>
      </c>
      <c r="V6">
        <v>20.8</v>
      </c>
      <c r="W6">
        <v>20.8</v>
      </c>
      <c r="X6">
        <v>7.8</v>
      </c>
      <c r="Y6">
        <v>5.2</v>
      </c>
      <c r="Z6">
        <v>94.8</v>
      </c>
      <c r="AA6">
        <v>77</v>
      </c>
    </row>
    <row r="7" spans="1:27" x14ac:dyDescent="0.45">
      <c r="A7" t="str">
        <f t="shared" si="1"/>
        <v>ALL05_1_Mathematics</v>
      </c>
      <c r="B7" t="s">
        <v>298</v>
      </c>
      <c r="C7" t="s">
        <v>343</v>
      </c>
      <c r="D7">
        <v>3</v>
      </c>
      <c r="E7">
        <v>280</v>
      </c>
      <c r="F7">
        <v>125</v>
      </c>
      <c r="G7">
        <v>74</v>
      </c>
      <c r="H7">
        <v>66</v>
      </c>
      <c r="I7">
        <v>51</v>
      </c>
      <c r="J7">
        <v>84</v>
      </c>
      <c r="K7">
        <v>596</v>
      </c>
      <c r="L7">
        <v>280</v>
      </c>
      <c r="M7">
        <v>125</v>
      </c>
      <c r="N7">
        <v>74</v>
      </c>
      <c r="O7">
        <v>66</v>
      </c>
      <c r="P7">
        <v>51</v>
      </c>
      <c r="Q7">
        <v>84</v>
      </c>
      <c r="R7">
        <v>596</v>
      </c>
      <c r="S7">
        <v>680</v>
      </c>
      <c r="T7">
        <v>41.2</v>
      </c>
      <c r="U7">
        <v>18.399999999999999</v>
      </c>
      <c r="V7">
        <v>10.9</v>
      </c>
      <c r="W7">
        <v>9.6999999999999993</v>
      </c>
      <c r="X7">
        <v>7.5</v>
      </c>
      <c r="Y7">
        <v>12.4</v>
      </c>
      <c r="Z7">
        <v>87.6</v>
      </c>
      <c r="AA7">
        <v>680</v>
      </c>
    </row>
    <row r="8" spans="1:27" x14ac:dyDescent="0.45">
      <c r="A8" t="str">
        <f t="shared" si="1"/>
        <v>ALL05_2_Pure Mathematics</v>
      </c>
      <c r="B8" t="s">
        <v>298</v>
      </c>
      <c r="C8" t="s">
        <v>344</v>
      </c>
      <c r="D8">
        <v>3</v>
      </c>
      <c r="E8">
        <v>4</v>
      </c>
      <c r="F8">
        <v>0</v>
      </c>
      <c r="G8">
        <v>1</v>
      </c>
      <c r="H8">
        <v>0</v>
      </c>
      <c r="I8">
        <v>0</v>
      </c>
      <c r="J8">
        <v>1</v>
      </c>
      <c r="K8">
        <v>5</v>
      </c>
      <c r="L8">
        <v>4</v>
      </c>
      <c r="M8" t="s">
        <v>349</v>
      </c>
      <c r="N8" t="s">
        <v>345</v>
      </c>
      <c r="O8" t="s">
        <v>349</v>
      </c>
      <c r="P8" t="s">
        <v>349</v>
      </c>
      <c r="Q8" t="s">
        <v>345</v>
      </c>
      <c r="R8" t="s">
        <v>345</v>
      </c>
      <c r="S8">
        <v>6</v>
      </c>
      <c r="T8">
        <v>66.7</v>
      </c>
      <c r="U8">
        <v>0</v>
      </c>
      <c r="V8" t="s">
        <v>345</v>
      </c>
      <c r="W8">
        <v>0</v>
      </c>
      <c r="X8">
        <v>0</v>
      </c>
      <c r="Y8" t="s">
        <v>345</v>
      </c>
      <c r="Z8" t="s">
        <v>345</v>
      </c>
      <c r="AA8">
        <v>6</v>
      </c>
    </row>
    <row r="9" spans="1:27" x14ac:dyDescent="0.45">
      <c r="A9" t="str">
        <f t="shared" si="1"/>
        <v>ALL05_3_Statistics</v>
      </c>
      <c r="B9" t="s">
        <v>298</v>
      </c>
      <c r="C9" t="s">
        <v>346</v>
      </c>
      <c r="D9">
        <v>3</v>
      </c>
      <c r="E9">
        <v>4</v>
      </c>
      <c r="F9">
        <v>1</v>
      </c>
      <c r="G9">
        <v>2</v>
      </c>
      <c r="H9">
        <v>0</v>
      </c>
      <c r="I9">
        <v>0</v>
      </c>
      <c r="J9">
        <v>1</v>
      </c>
      <c r="K9">
        <v>7</v>
      </c>
      <c r="L9">
        <v>4</v>
      </c>
      <c r="M9" t="s">
        <v>345</v>
      </c>
      <c r="N9" t="s">
        <v>345</v>
      </c>
      <c r="O9" t="s">
        <v>349</v>
      </c>
      <c r="P9" t="s">
        <v>349</v>
      </c>
      <c r="Q9" t="s">
        <v>345</v>
      </c>
      <c r="R9" t="s">
        <v>345</v>
      </c>
      <c r="S9">
        <v>8</v>
      </c>
      <c r="T9">
        <v>50</v>
      </c>
      <c r="U9" t="s">
        <v>345</v>
      </c>
      <c r="V9" t="s">
        <v>345</v>
      </c>
      <c r="W9">
        <v>0</v>
      </c>
      <c r="X9">
        <v>0</v>
      </c>
      <c r="Y9" t="s">
        <v>345</v>
      </c>
      <c r="Z9" t="s">
        <v>345</v>
      </c>
      <c r="AA9">
        <v>8</v>
      </c>
    </row>
    <row r="10" spans="1:27" x14ac:dyDescent="0.45">
      <c r="A10" t="str">
        <f t="shared" si="1"/>
        <v>ALL05_4_Use of Mathematics</v>
      </c>
      <c r="B10" t="s">
        <v>298</v>
      </c>
      <c r="C10" t="s">
        <v>347</v>
      </c>
      <c r="D10">
        <v>3</v>
      </c>
      <c r="E10">
        <v>15</v>
      </c>
      <c r="F10">
        <v>10</v>
      </c>
      <c r="G10">
        <v>8</v>
      </c>
      <c r="H10">
        <v>5</v>
      </c>
      <c r="I10">
        <v>4</v>
      </c>
      <c r="J10">
        <v>1</v>
      </c>
      <c r="K10">
        <v>42</v>
      </c>
      <c r="L10">
        <v>15</v>
      </c>
      <c r="M10">
        <v>10</v>
      </c>
      <c r="N10">
        <v>8</v>
      </c>
      <c r="O10">
        <v>5</v>
      </c>
      <c r="P10" t="s">
        <v>345</v>
      </c>
      <c r="Q10" t="s">
        <v>345</v>
      </c>
      <c r="R10" t="s">
        <v>345</v>
      </c>
      <c r="S10">
        <v>43</v>
      </c>
      <c r="T10">
        <v>34.9</v>
      </c>
      <c r="U10">
        <v>23.3</v>
      </c>
      <c r="V10">
        <v>18.600000000000001</v>
      </c>
      <c r="W10">
        <v>11.6</v>
      </c>
      <c r="X10" t="s">
        <v>345</v>
      </c>
      <c r="Y10" t="s">
        <v>345</v>
      </c>
      <c r="Z10" t="s">
        <v>345</v>
      </c>
      <c r="AA10">
        <v>43</v>
      </c>
    </row>
    <row r="11" spans="1:27" x14ac:dyDescent="0.45">
      <c r="A11" t="str">
        <f t="shared" si="1"/>
        <v>ALL05_5_Mathematics_other</v>
      </c>
      <c r="B11" t="s">
        <v>298</v>
      </c>
      <c r="C11" t="s">
        <v>348</v>
      </c>
      <c r="D11">
        <v>3</v>
      </c>
      <c r="E11">
        <v>5</v>
      </c>
      <c r="F11">
        <v>5</v>
      </c>
      <c r="G11">
        <v>1</v>
      </c>
      <c r="H11">
        <v>1</v>
      </c>
      <c r="I11">
        <v>2</v>
      </c>
      <c r="J11">
        <v>0</v>
      </c>
      <c r="K11">
        <v>14</v>
      </c>
      <c r="L11">
        <v>5</v>
      </c>
      <c r="M11">
        <v>5</v>
      </c>
      <c r="N11" t="s">
        <v>345</v>
      </c>
      <c r="O11" t="s">
        <v>345</v>
      </c>
      <c r="P11" t="s">
        <v>345</v>
      </c>
      <c r="Q11" t="s">
        <v>349</v>
      </c>
      <c r="R11">
        <v>14</v>
      </c>
      <c r="S11">
        <v>14</v>
      </c>
      <c r="T11">
        <v>35.700000000000003</v>
      </c>
      <c r="U11">
        <v>35.700000000000003</v>
      </c>
      <c r="V11" t="s">
        <v>345</v>
      </c>
      <c r="W11" t="s">
        <v>345</v>
      </c>
      <c r="X11" t="s">
        <v>345</v>
      </c>
      <c r="Y11">
        <v>0</v>
      </c>
      <c r="Z11">
        <v>100</v>
      </c>
      <c r="AA11">
        <v>14</v>
      </c>
    </row>
    <row r="12" spans="1:27" x14ac:dyDescent="0.45">
      <c r="A12" t="str">
        <f t="shared" si="1"/>
        <v>ALL06_Further_Maths</v>
      </c>
      <c r="B12" t="s">
        <v>298</v>
      </c>
      <c r="C12" t="s">
        <v>350</v>
      </c>
      <c r="D12">
        <v>3</v>
      </c>
      <c r="E12">
        <v>43</v>
      </c>
      <c r="F12">
        <v>13</v>
      </c>
      <c r="G12">
        <v>3</v>
      </c>
      <c r="H12">
        <v>5</v>
      </c>
      <c r="I12">
        <v>5</v>
      </c>
      <c r="J12">
        <v>6</v>
      </c>
      <c r="K12">
        <v>69</v>
      </c>
      <c r="L12">
        <v>43</v>
      </c>
      <c r="M12">
        <v>13</v>
      </c>
      <c r="N12">
        <v>3</v>
      </c>
      <c r="O12">
        <v>5</v>
      </c>
      <c r="P12">
        <v>5</v>
      </c>
      <c r="Q12">
        <v>6</v>
      </c>
      <c r="R12">
        <v>69</v>
      </c>
      <c r="S12">
        <v>75</v>
      </c>
      <c r="T12">
        <v>57.3</v>
      </c>
      <c r="U12">
        <v>17.3</v>
      </c>
      <c r="V12">
        <v>4</v>
      </c>
      <c r="W12">
        <v>6.7</v>
      </c>
      <c r="X12">
        <v>6.7</v>
      </c>
      <c r="Y12">
        <v>8</v>
      </c>
      <c r="Z12">
        <v>92</v>
      </c>
      <c r="AA12">
        <v>75</v>
      </c>
    </row>
    <row r="13" spans="1:27" x14ac:dyDescent="0.45">
      <c r="A13" t="str">
        <f t="shared" si="1"/>
        <v>ALL07_1_English_Literature</v>
      </c>
      <c r="B13" t="s">
        <v>298</v>
      </c>
      <c r="C13" t="s">
        <v>352</v>
      </c>
      <c r="D13">
        <v>1</v>
      </c>
      <c r="E13">
        <v>108</v>
      </c>
      <c r="F13">
        <v>40</v>
      </c>
      <c r="G13">
        <v>16</v>
      </c>
      <c r="H13">
        <v>15</v>
      </c>
      <c r="I13">
        <v>14</v>
      </c>
      <c r="J13">
        <v>3</v>
      </c>
      <c r="K13">
        <v>193</v>
      </c>
      <c r="L13">
        <v>108</v>
      </c>
      <c r="M13">
        <v>40</v>
      </c>
      <c r="N13">
        <v>16</v>
      </c>
      <c r="O13">
        <v>15</v>
      </c>
      <c r="P13" t="s">
        <v>345</v>
      </c>
      <c r="Q13" t="s">
        <v>345</v>
      </c>
      <c r="R13" t="s">
        <v>345</v>
      </c>
      <c r="S13">
        <v>196</v>
      </c>
      <c r="T13">
        <v>55.1</v>
      </c>
      <c r="U13">
        <v>20.399999999999999</v>
      </c>
      <c r="V13">
        <v>8.1999999999999993</v>
      </c>
      <c r="W13">
        <v>7.7</v>
      </c>
      <c r="X13" t="s">
        <v>345</v>
      </c>
      <c r="Y13" t="s">
        <v>345</v>
      </c>
      <c r="Z13" t="s">
        <v>345</v>
      </c>
      <c r="AA13">
        <v>196</v>
      </c>
    </row>
    <row r="14" spans="1:27" x14ac:dyDescent="0.45">
      <c r="A14" t="str">
        <f t="shared" si="1"/>
        <v>ALL07_2_English Language</v>
      </c>
      <c r="B14" t="s">
        <v>298</v>
      </c>
      <c r="C14" t="s">
        <v>353</v>
      </c>
      <c r="D14">
        <v>1</v>
      </c>
      <c r="E14">
        <v>14</v>
      </c>
      <c r="F14">
        <v>17</v>
      </c>
      <c r="G14">
        <v>23</v>
      </c>
      <c r="H14">
        <v>9</v>
      </c>
      <c r="I14">
        <v>2</v>
      </c>
      <c r="J14">
        <v>1</v>
      </c>
      <c r="K14">
        <v>65</v>
      </c>
      <c r="L14" t="s">
        <v>345</v>
      </c>
      <c r="M14">
        <v>17</v>
      </c>
      <c r="N14">
        <v>23</v>
      </c>
      <c r="O14" t="s">
        <v>345</v>
      </c>
      <c r="P14" t="s">
        <v>345</v>
      </c>
      <c r="Q14" t="s">
        <v>345</v>
      </c>
      <c r="R14" t="s">
        <v>345</v>
      </c>
      <c r="S14">
        <v>66</v>
      </c>
      <c r="T14" t="s">
        <v>345</v>
      </c>
      <c r="U14">
        <v>25.8</v>
      </c>
      <c r="V14">
        <v>34.799999999999997</v>
      </c>
      <c r="W14" t="s">
        <v>345</v>
      </c>
      <c r="X14" t="s">
        <v>345</v>
      </c>
      <c r="Y14" t="s">
        <v>345</v>
      </c>
      <c r="Z14" t="s">
        <v>345</v>
      </c>
      <c r="AA14">
        <v>66</v>
      </c>
    </row>
    <row r="15" spans="1:27" x14ac:dyDescent="0.45">
      <c r="A15" t="str">
        <f t="shared" si="1"/>
        <v>ALL07_3_English_Language&amp;Literature</v>
      </c>
      <c r="B15" t="s">
        <v>298</v>
      </c>
      <c r="C15" t="s">
        <v>354</v>
      </c>
      <c r="D15">
        <v>1</v>
      </c>
      <c r="E15">
        <v>2</v>
      </c>
      <c r="F15">
        <v>10</v>
      </c>
      <c r="G15">
        <v>11</v>
      </c>
      <c r="H15">
        <v>2</v>
      </c>
      <c r="I15">
        <v>1</v>
      </c>
      <c r="J15">
        <v>4</v>
      </c>
      <c r="K15">
        <v>26</v>
      </c>
      <c r="L15" t="s">
        <v>345</v>
      </c>
      <c r="M15">
        <v>10</v>
      </c>
      <c r="N15">
        <v>11</v>
      </c>
      <c r="O15" t="s">
        <v>345</v>
      </c>
      <c r="P15" t="s">
        <v>345</v>
      </c>
      <c r="Q15" t="s">
        <v>345</v>
      </c>
      <c r="R15" t="s">
        <v>345</v>
      </c>
      <c r="S15">
        <v>30</v>
      </c>
      <c r="T15" t="s">
        <v>345</v>
      </c>
      <c r="U15">
        <v>33.299999999999997</v>
      </c>
      <c r="V15">
        <v>36.700000000000003</v>
      </c>
      <c r="W15" t="s">
        <v>345</v>
      </c>
      <c r="X15" t="s">
        <v>345</v>
      </c>
      <c r="Y15" t="s">
        <v>345</v>
      </c>
      <c r="Z15" t="s">
        <v>345</v>
      </c>
      <c r="AA15">
        <v>30</v>
      </c>
    </row>
    <row r="16" spans="1:27" x14ac:dyDescent="0.45">
      <c r="A16" t="str">
        <f t="shared" si="1"/>
        <v>ALL15_Design&amp;Technology</v>
      </c>
      <c r="B16" t="s">
        <v>298</v>
      </c>
      <c r="C16" t="s">
        <v>355</v>
      </c>
      <c r="D16">
        <v>3</v>
      </c>
      <c r="E16">
        <v>5</v>
      </c>
      <c r="F16">
        <v>18</v>
      </c>
      <c r="G16">
        <v>8</v>
      </c>
      <c r="H16">
        <v>12</v>
      </c>
      <c r="I16">
        <v>3</v>
      </c>
      <c r="J16">
        <v>3</v>
      </c>
      <c r="K16">
        <v>46</v>
      </c>
      <c r="L16" t="s">
        <v>345</v>
      </c>
      <c r="M16">
        <v>18</v>
      </c>
      <c r="N16">
        <v>8</v>
      </c>
      <c r="O16">
        <v>12</v>
      </c>
      <c r="P16" t="s">
        <v>345</v>
      </c>
      <c r="Q16">
        <v>3</v>
      </c>
      <c r="R16">
        <v>46</v>
      </c>
      <c r="S16">
        <v>49</v>
      </c>
      <c r="T16" t="s">
        <v>345</v>
      </c>
      <c r="U16">
        <v>36.700000000000003</v>
      </c>
      <c r="V16">
        <v>16.3</v>
      </c>
      <c r="W16">
        <v>24.5</v>
      </c>
      <c r="X16" t="s">
        <v>345</v>
      </c>
      <c r="Y16">
        <v>6.1</v>
      </c>
      <c r="Z16">
        <v>93.9</v>
      </c>
      <c r="AA16">
        <v>49</v>
      </c>
    </row>
    <row r="17" spans="1:27" x14ac:dyDescent="0.45">
      <c r="A17" t="str">
        <f t="shared" si="1"/>
        <v>ALL16_Computing</v>
      </c>
      <c r="B17" t="s">
        <v>298</v>
      </c>
      <c r="C17" t="s">
        <v>356</v>
      </c>
      <c r="D17">
        <v>1</v>
      </c>
      <c r="E17">
        <v>14</v>
      </c>
      <c r="F17">
        <v>11</v>
      </c>
      <c r="G17">
        <v>16</v>
      </c>
      <c r="H17">
        <v>18</v>
      </c>
      <c r="I17">
        <v>14</v>
      </c>
      <c r="J17">
        <v>12</v>
      </c>
      <c r="K17">
        <v>73</v>
      </c>
      <c r="L17">
        <v>14</v>
      </c>
      <c r="M17">
        <v>11</v>
      </c>
      <c r="N17">
        <v>16</v>
      </c>
      <c r="O17">
        <v>18</v>
      </c>
      <c r="P17">
        <v>14</v>
      </c>
      <c r="Q17">
        <v>12</v>
      </c>
      <c r="R17">
        <v>73</v>
      </c>
      <c r="S17">
        <v>85</v>
      </c>
      <c r="T17">
        <v>16.5</v>
      </c>
      <c r="U17">
        <v>12.9</v>
      </c>
      <c r="V17">
        <v>18.8</v>
      </c>
      <c r="W17">
        <v>21.2</v>
      </c>
      <c r="X17">
        <v>16.5</v>
      </c>
      <c r="Y17">
        <v>14.1</v>
      </c>
      <c r="Z17">
        <v>85.9</v>
      </c>
      <c r="AA17">
        <v>85</v>
      </c>
    </row>
    <row r="18" spans="1:27" x14ac:dyDescent="0.45">
      <c r="A18" t="str">
        <f t="shared" si="1"/>
        <v>ALL19_Account&amp;Finance</v>
      </c>
      <c r="B18" t="s">
        <v>298</v>
      </c>
      <c r="C18" t="s">
        <v>359</v>
      </c>
      <c r="D18">
        <v>3</v>
      </c>
      <c r="E18">
        <v>4</v>
      </c>
      <c r="F18">
        <v>5</v>
      </c>
      <c r="G18">
        <v>5</v>
      </c>
      <c r="H18">
        <v>4</v>
      </c>
      <c r="I18">
        <v>5</v>
      </c>
      <c r="J18">
        <v>3</v>
      </c>
      <c r="K18">
        <v>23</v>
      </c>
      <c r="L18" t="s">
        <v>345</v>
      </c>
      <c r="M18">
        <v>5</v>
      </c>
      <c r="N18">
        <v>5</v>
      </c>
      <c r="O18" t="s">
        <v>345</v>
      </c>
      <c r="P18">
        <v>5</v>
      </c>
      <c r="Q18">
        <v>3</v>
      </c>
      <c r="R18">
        <v>23</v>
      </c>
      <c r="S18">
        <v>26</v>
      </c>
      <c r="T18" t="s">
        <v>345</v>
      </c>
      <c r="U18">
        <v>19.2</v>
      </c>
      <c r="V18">
        <v>19.2</v>
      </c>
      <c r="W18" t="s">
        <v>345</v>
      </c>
      <c r="X18">
        <v>19.2</v>
      </c>
      <c r="Y18">
        <v>11.5</v>
      </c>
      <c r="Z18">
        <v>88.5</v>
      </c>
      <c r="AA18">
        <v>26</v>
      </c>
    </row>
    <row r="19" spans="1:27" x14ac:dyDescent="0.45">
      <c r="A19" t="str">
        <f t="shared" si="1"/>
        <v>ALL20_Business_Studies</v>
      </c>
      <c r="B19" t="s">
        <v>298</v>
      </c>
      <c r="C19" t="s">
        <v>360</v>
      </c>
      <c r="D19">
        <v>1</v>
      </c>
      <c r="E19">
        <v>19</v>
      </c>
      <c r="F19">
        <v>18</v>
      </c>
      <c r="G19">
        <v>14</v>
      </c>
      <c r="H19">
        <v>29</v>
      </c>
      <c r="I19">
        <v>17</v>
      </c>
      <c r="J19">
        <v>17</v>
      </c>
      <c r="K19">
        <v>97</v>
      </c>
      <c r="L19">
        <v>19</v>
      </c>
      <c r="M19">
        <v>18</v>
      </c>
      <c r="N19">
        <v>14</v>
      </c>
      <c r="O19">
        <v>29</v>
      </c>
      <c r="P19">
        <v>17</v>
      </c>
      <c r="Q19">
        <v>17</v>
      </c>
      <c r="R19">
        <v>97</v>
      </c>
      <c r="S19">
        <v>114</v>
      </c>
      <c r="T19">
        <v>16.7</v>
      </c>
      <c r="U19">
        <v>15.8</v>
      </c>
      <c r="V19">
        <v>12.3</v>
      </c>
      <c r="W19">
        <v>25.4</v>
      </c>
      <c r="X19">
        <v>14.9</v>
      </c>
      <c r="Y19">
        <v>14.9</v>
      </c>
      <c r="Z19">
        <v>85.1</v>
      </c>
      <c r="AA19">
        <v>114</v>
      </c>
    </row>
    <row r="20" spans="1:27" x14ac:dyDescent="0.45">
      <c r="A20" t="str">
        <f t="shared" si="1"/>
        <v>ALL21_Economics</v>
      </c>
      <c r="B20" t="s">
        <v>298</v>
      </c>
      <c r="C20" t="s">
        <v>361</v>
      </c>
      <c r="D20">
        <v>1</v>
      </c>
      <c r="E20">
        <v>53</v>
      </c>
      <c r="F20">
        <v>32</v>
      </c>
      <c r="G20">
        <v>47</v>
      </c>
      <c r="H20">
        <v>23</v>
      </c>
      <c r="I20">
        <v>21</v>
      </c>
      <c r="J20">
        <v>27</v>
      </c>
      <c r="K20">
        <v>176</v>
      </c>
      <c r="L20">
        <v>53</v>
      </c>
      <c r="M20">
        <v>32</v>
      </c>
      <c r="N20">
        <v>47</v>
      </c>
      <c r="O20">
        <v>23</v>
      </c>
      <c r="P20">
        <v>21</v>
      </c>
      <c r="Q20">
        <v>27</v>
      </c>
      <c r="R20">
        <v>176</v>
      </c>
      <c r="S20">
        <v>203</v>
      </c>
      <c r="T20">
        <v>26.1</v>
      </c>
      <c r="U20">
        <v>15.8</v>
      </c>
      <c r="V20">
        <v>23.2</v>
      </c>
      <c r="W20">
        <v>11.3</v>
      </c>
      <c r="X20">
        <v>10.3</v>
      </c>
      <c r="Y20">
        <v>13.3</v>
      </c>
      <c r="Z20">
        <v>86.7</v>
      </c>
      <c r="AA20">
        <v>203</v>
      </c>
    </row>
    <row r="21" spans="1:27" x14ac:dyDescent="0.45">
      <c r="A21" t="str">
        <f t="shared" si="1"/>
        <v>ALL22_Geography</v>
      </c>
      <c r="B21" t="s">
        <v>298</v>
      </c>
      <c r="C21" t="s">
        <v>362</v>
      </c>
      <c r="D21">
        <v>2</v>
      </c>
      <c r="E21">
        <v>41</v>
      </c>
      <c r="F21">
        <v>36</v>
      </c>
      <c r="G21">
        <v>28</v>
      </c>
      <c r="H21">
        <v>20</v>
      </c>
      <c r="I21">
        <v>15</v>
      </c>
      <c r="J21">
        <v>15</v>
      </c>
      <c r="K21">
        <v>140</v>
      </c>
      <c r="L21">
        <v>41</v>
      </c>
      <c r="M21">
        <v>36</v>
      </c>
      <c r="N21">
        <v>28</v>
      </c>
      <c r="O21">
        <v>20</v>
      </c>
      <c r="P21">
        <v>15</v>
      </c>
      <c r="Q21">
        <v>15</v>
      </c>
      <c r="R21">
        <v>140</v>
      </c>
      <c r="S21">
        <v>155</v>
      </c>
      <c r="T21">
        <v>26.5</v>
      </c>
      <c r="U21">
        <v>23.2</v>
      </c>
      <c r="V21">
        <v>18.100000000000001</v>
      </c>
      <c r="W21">
        <v>12.9</v>
      </c>
      <c r="X21">
        <v>9.6999999999999993</v>
      </c>
      <c r="Y21">
        <v>9.6999999999999993</v>
      </c>
      <c r="Z21">
        <v>90.3</v>
      </c>
      <c r="AA21">
        <v>155</v>
      </c>
    </row>
    <row r="22" spans="1:27" x14ac:dyDescent="0.45">
      <c r="A22" t="str">
        <f t="shared" si="1"/>
        <v>ALL23_Government&amp;Politics</v>
      </c>
      <c r="B22" t="s">
        <v>298</v>
      </c>
      <c r="C22" t="s">
        <v>363</v>
      </c>
      <c r="D22">
        <v>3</v>
      </c>
      <c r="E22">
        <v>24</v>
      </c>
      <c r="F22">
        <v>15</v>
      </c>
      <c r="G22">
        <v>24</v>
      </c>
      <c r="H22">
        <v>14</v>
      </c>
      <c r="I22">
        <v>9</v>
      </c>
      <c r="J22">
        <v>13</v>
      </c>
      <c r="K22">
        <v>86</v>
      </c>
      <c r="L22">
        <v>24</v>
      </c>
      <c r="M22">
        <v>15</v>
      </c>
      <c r="N22">
        <v>24</v>
      </c>
      <c r="O22">
        <v>14</v>
      </c>
      <c r="P22">
        <v>9</v>
      </c>
      <c r="Q22">
        <v>13</v>
      </c>
      <c r="R22">
        <v>86</v>
      </c>
      <c r="S22">
        <v>99</v>
      </c>
      <c r="T22">
        <v>24.2</v>
      </c>
      <c r="U22">
        <v>15.2</v>
      </c>
      <c r="V22">
        <v>24.2</v>
      </c>
      <c r="W22">
        <v>14.1</v>
      </c>
      <c r="X22">
        <v>9.1</v>
      </c>
      <c r="Y22">
        <v>13.1</v>
      </c>
      <c r="Z22">
        <v>86.9</v>
      </c>
      <c r="AA22">
        <v>99</v>
      </c>
    </row>
    <row r="23" spans="1:27" x14ac:dyDescent="0.45">
      <c r="A23" t="str">
        <f t="shared" si="1"/>
        <v>ALL24_History</v>
      </c>
      <c r="B23" t="s">
        <v>298</v>
      </c>
      <c r="C23" t="s">
        <v>364</v>
      </c>
      <c r="D23">
        <v>1</v>
      </c>
      <c r="E23">
        <v>22</v>
      </c>
      <c r="F23">
        <v>21</v>
      </c>
      <c r="G23">
        <v>15</v>
      </c>
      <c r="H23">
        <v>22</v>
      </c>
      <c r="I23">
        <v>12</v>
      </c>
      <c r="J23">
        <v>9</v>
      </c>
      <c r="K23">
        <v>92</v>
      </c>
      <c r="L23">
        <v>22</v>
      </c>
      <c r="M23">
        <v>21</v>
      </c>
      <c r="N23">
        <v>15</v>
      </c>
      <c r="O23">
        <v>22</v>
      </c>
      <c r="P23">
        <v>12</v>
      </c>
      <c r="Q23">
        <v>9</v>
      </c>
      <c r="R23">
        <v>92</v>
      </c>
      <c r="S23">
        <v>101</v>
      </c>
      <c r="T23">
        <v>21.8</v>
      </c>
      <c r="U23">
        <v>20.8</v>
      </c>
      <c r="V23">
        <v>14.9</v>
      </c>
      <c r="W23">
        <v>21.8</v>
      </c>
      <c r="X23">
        <v>11.9</v>
      </c>
      <c r="Y23">
        <v>8.9</v>
      </c>
      <c r="Z23">
        <v>91.1</v>
      </c>
      <c r="AA23">
        <v>101</v>
      </c>
    </row>
    <row r="24" spans="1:27" x14ac:dyDescent="0.45">
      <c r="A24" t="str">
        <f t="shared" si="1"/>
        <v>ALL25_Law</v>
      </c>
      <c r="B24" t="s">
        <v>298</v>
      </c>
      <c r="C24" t="s">
        <v>365</v>
      </c>
      <c r="D24">
        <v>3</v>
      </c>
      <c r="E24">
        <v>6</v>
      </c>
      <c r="F24">
        <v>5</v>
      </c>
      <c r="G24">
        <v>4</v>
      </c>
      <c r="H24">
        <v>2</v>
      </c>
      <c r="I24">
        <v>2</v>
      </c>
      <c r="J24">
        <v>7</v>
      </c>
      <c r="K24">
        <v>19</v>
      </c>
      <c r="L24">
        <v>6</v>
      </c>
      <c r="M24">
        <v>5</v>
      </c>
      <c r="N24">
        <v>4</v>
      </c>
      <c r="O24" t="s">
        <v>345</v>
      </c>
      <c r="P24" t="s">
        <v>345</v>
      </c>
      <c r="Q24">
        <v>7</v>
      </c>
      <c r="R24">
        <v>19</v>
      </c>
      <c r="S24">
        <v>26</v>
      </c>
      <c r="T24">
        <v>23.1</v>
      </c>
      <c r="U24">
        <v>19.2</v>
      </c>
      <c r="V24">
        <v>15.4</v>
      </c>
      <c r="W24" t="s">
        <v>345</v>
      </c>
      <c r="X24" t="s">
        <v>345</v>
      </c>
      <c r="Y24">
        <v>26.9</v>
      </c>
      <c r="Z24">
        <v>73.099999999999994</v>
      </c>
      <c r="AA24">
        <v>26</v>
      </c>
    </row>
    <row r="25" spans="1:27" x14ac:dyDescent="0.45">
      <c r="A25" t="str">
        <f t="shared" si="1"/>
        <v>ALL26_Psychology</v>
      </c>
      <c r="B25" t="s">
        <v>298</v>
      </c>
      <c r="C25" t="s">
        <v>366</v>
      </c>
      <c r="D25">
        <v>1</v>
      </c>
      <c r="E25">
        <v>21</v>
      </c>
      <c r="F25">
        <v>29</v>
      </c>
      <c r="G25">
        <v>32</v>
      </c>
      <c r="H25">
        <v>16</v>
      </c>
      <c r="I25">
        <v>20</v>
      </c>
      <c r="J25">
        <v>30</v>
      </c>
      <c r="K25">
        <v>118</v>
      </c>
      <c r="L25">
        <v>21</v>
      </c>
      <c r="M25">
        <v>29</v>
      </c>
      <c r="N25">
        <v>32</v>
      </c>
      <c r="O25">
        <v>16</v>
      </c>
      <c r="P25">
        <v>20</v>
      </c>
      <c r="Q25">
        <v>30</v>
      </c>
      <c r="R25">
        <v>118</v>
      </c>
      <c r="S25">
        <v>148</v>
      </c>
      <c r="T25">
        <v>14.2</v>
      </c>
      <c r="U25">
        <v>19.600000000000001</v>
      </c>
      <c r="V25">
        <v>21.6</v>
      </c>
      <c r="W25">
        <v>10.8</v>
      </c>
      <c r="X25">
        <v>13.5</v>
      </c>
      <c r="Y25">
        <v>20.3</v>
      </c>
      <c r="Z25">
        <v>79.7</v>
      </c>
      <c r="AA25">
        <v>148</v>
      </c>
    </row>
    <row r="26" spans="1:27" x14ac:dyDescent="0.45">
      <c r="A26" s="414" t="str">
        <f t="shared" si="1"/>
        <v>ALL27_Sociology</v>
      </c>
      <c r="B26" t="s">
        <v>298</v>
      </c>
      <c r="C26" t="s">
        <v>367</v>
      </c>
      <c r="D26">
        <v>1</v>
      </c>
      <c r="E26">
        <v>18</v>
      </c>
      <c r="F26">
        <v>15</v>
      </c>
      <c r="G26">
        <v>14</v>
      </c>
      <c r="H26">
        <v>10</v>
      </c>
      <c r="I26">
        <v>11</v>
      </c>
      <c r="J26">
        <v>18</v>
      </c>
      <c r="K26">
        <v>68</v>
      </c>
      <c r="L26">
        <v>18</v>
      </c>
      <c r="M26">
        <v>15</v>
      </c>
      <c r="N26">
        <v>14</v>
      </c>
      <c r="O26">
        <v>10</v>
      </c>
      <c r="P26">
        <v>11</v>
      </c>
      <c r="Q26">
        <v>18</v>
      </c>
      <c r="R26">
        <v>68</v>
      </c>
      <c r="S26">
        <v>86</v>
      </c>
      <c r="T26">
        <v>20.9</v>
      </c>
      <c r="U26">
        <v>17.399999999999999</v>
      </c>
      <c r="V26">
        <v>16.3</v>
      </c>
      <c r="W26">
        <v>11.6</v>
      </c>
      <c r="X26">
        <v>12.8</v>
      </c>
      <c r="Y26">
        <v>20.9</v>
      </c>
      <c r="Z26">
        <v>79.099999999999994</v>
      </c>
      <c r="AA26">
        <v>86</v>
      </c>
    </row>
    <row r="27" spans="1:27" x14ac:dyDescent="0.45">
      <c r="A27" s="414" t="s">
        <v>660</v>
      </c>
      <c r="B27" t="s">
        <v>298</v>
      </c>
      <c r="C27" t="s">
        <v>368</v>
      </c>
      <c r="D27">
        <v>3</v>
      </c>
      <c r="E27">
        <v>21</v>
      </c>
      <c r="F27">
        <v>23</v>
      </c>
      <c r="G27">
        <v>54</v>
      </c>
      <c r="H27">
        <v>45</v>
      </c>
      <c r="I27">
        <v>32</v>
      </c>
      <c r="J27">
        <v>23</v>
      </c>
      <c r="K27">
        <v>175</v>
      </c>
      <c r="L27">
        <v>21</v>
      </c>
      <c r="M27">
        <v>23</v>
      </c>
      <c r="N27">
        <v>54</v>
      </c>
      <c r="O27">
        <v>45</v>
      </c>
      <c r="P27">
        <v>32</v>
      </c>
      <c r="Q27">
        <v>23</v>
      </c>
      <c r="R27">
        <v>175</v>
      </c>
      <c r="S27">
        <v>198</v>
      </c>
      <c r="T27">
        <v>10.6</v>
      </c>
      <c r="U27">
        <v>11.6</v>
      </c>
      <c r="V27">
        <v>27.3</v>
      </c>
      <c r="W27">
        <v>22.7</v>
      </c>
      <c r="X27">
        <v>16.2</v>
      </c>
      <c r="Y27">
        <v>11.6</v>
      </c>
      <c r="Z27">
        <v>88.4</v>
      </c>
      <c r="AA27">
        <v>198</v>
      </c>
    </row>
    <row r="28" spans="1:27" x14ac:dyDescent="0.45">
      <c r="A28" t="str">
        <f t="shared" si="1"/>
        <v>ALL29_Art&amp;Design</v>
      </c>
      <c r="B28" t="s">
        <v>298</v>
      </c>
      <c r="C28" t="s">
        <v>369</v>
      </c>
      <c r="D28">
        <v>1</v>
      </c>
      <c r="E28">
        <v>38</v>
      </c>
      <c r="F28">
        <v>25</v>
      </c>
      <c r="G28">
        <v>40</v>
      </c>
      <c r="H28">
        <v>25</v>
      </c>
      <c r="I28">
        <v>14</v>
      </c>
      <c r="J28">
        <v>11</v>
      </c>
      <c r="K28">
        <v>142</v>
      </c>
      <c r="L28">
        <v>38</v>
      </c>
      <c r="M28">
        <v>25</v>
      </c>
      <c r="N28">
        <v>40</v>
      </c>
      <c r="O28">
        <v>25</v>
      </c>
      <c r="P28">
        <v>14</v>
      </c>
      <c r="Q28">
        <v>11</v>
      </c>
      <c r="R28">
        <v>142</v>
      </c>
      <c r="S28">
        <v>153</v>
      </c>
      <c r="T28">
        <v>24.8</v>
      </c>
      <c r="U28">
        <v>16.3</v>
      </c>
      <c r="V28">
        <v>26.1</v>
      </c>
      <c r="W28">
        <v>16.3</v>
      </c>
      <c r="X28">
        <v>9.1999999999999993</v>
      </c>
      <c r="Y28">
        <v>7.2</v>
      </c>
      <c r="Z28">
        <v>92.8</v>
      </c>
      <c r="AA28">
        <v>153</v>
      </c>
    </row>
    <row r="29" spans="1:27" x14ac:dyDescent="0.45">
      <c r="A29" t="str">
        <f t="shared" si="1"/>
        <v>ALL30_Drama</v>
      </c>
      <c r="B29" t="s">
        <v>298</v>
      </c>
      <c r="C29" t="s">
        <v>370</v>
      </c>
      <c r="D29">
        <v>2</v>
      </c>
      <c r="E29">
        <v>4</v>
      </c>
      <c r="F29">
        <v>11</v>
      </c>
      <c r="G29">
        <v>24</v>
      </c>
      <c r="H29">
        <v>10</v>
      </c>
      <c r="I29">
        <v>4</v>
      </c>
      <c r="J29">
        <v>0</v>
      </c>
      <c r="K29">
        <v>53</v>
      </c>
      <c r="L29" t="s">
        <v>345</v>
      </c>
      <c r="M29">
        <v>11</v>
      </c>
      <c r="N29">
        <v>24</v>
      </c>
      <c r="O29">
        <v>10</v>
      </c>
      <c r="P29" t="s">
        <v>345</v>
      </c>
      <c r="Q29" t="s">
        <v>349</v>
      </c>
      <c r="R29">
        <v>53</v>
      </c>
      <c r="S29">
        <v>53</v>
      </c>
      <c r="T29" t="s">
        <v>345</v>
      </c>
      <c r="U29">
        <v>20.8</v>
      </c>
      <c r="V29">
        <v>45.3</v>
      </c>
      <c r="W29">
        <v>18.899999999999999</v>
      </c>
      <c r="X29" t="s">
        <v>345</v>
      </c>
      <c r="Y29">
        <v>0</v>
      </c>
      <c r="Z29">
        <v>100</v>
      </c>
      <c r="AA29">
        <v>53</v>
      </c>
    </row>
    <row r="30" spans="1:27" x14ac:dyDescent="0.45">
      <c r="A30" t="str">
        <f t="shared" si="1"/>
        <v>ALL31_Media_Film_TV</v>
      </c>
      <c r="B30" t="s">
        <v>298</v>
      </c>
      <c r="C30" t="s">
        <v>371</v>
      </c>
      <c r="D30">
        <v>3</v>
      </c>
      <c r="E30">
        <v>8</v>
      </c>
      <c r="F30">
        <v>8</v>
      </c>
      <c r="G30">
        <v>13</v>
      </c>
      <c r="H30">
        <v>10</v>
      </c>
      <c r="I30">
        <v>5</v>
      </c>
      <c r="J30">
        <v>1</v>
      </c>
      <c r="K30">
        <v>44</v>
      </c>
      <c r="L30">
        <v>8</v>
      </c>
      <c r="M30">
        <v>8</v>
      </c>
      <c r="N30">
        <v>13</v>
      </c>
      <c r="O30">
        <v>10</v>
      </c>
      <c r="P30" t="s">
        <v>345</v>
      </c>
      <c r="Q30" t="s">
        <v>345</v>
      </c>
      <c r="R30" t="s">
        <v>345</v>
      </c>
      <c r="S30">
        <v>45</v>
      </c>
      <c r="T30">
        <v>17.8</v>
      </c>
      <c r="U30">
        <v>17.8</v>
      </c>
      <c r="V30">
        <v>28.9</v>
      </c>
      <c r="W30">
        <v>22.2</v>
      </c>
      <c r="X30" t="s">
        <v>345</v>
      </c>
      <c r="Y30" t="s">
        <v>345</v>
      </c>
      <c r="Z30" t="s">
        <v>345</v>
      </c>
      <c r="AA30">
        <v>45</v>
      </c>
    </row>
    <row r="31" spans="1:27" x14ac:dyDescent="0.45">
      <c r="A31" t="str">
        <f t="shared" si="1"/>
        <v>ALL33_French</v>
      </c>
      <c r="B31" t="s">
        <v>298</v>
      </c>
      <c r="C31" t="s">
        <v>373</v>
      </c>
      <c r="D31">
        <v>2</v>
      </c>
      <c r="E31">
        <v>122</v>
      </c>
      <c r="F31">
        <v>48</v>
      </c>
      <c r="G31">
        <v>18</v>
      </c>
      <c r="H31">
        <v>20</v>
      </c>
      <c r="I31">
        <v>15</v>
      </c>
      <c r="J31">
        <v>17</v>
      </c>
      <c r="K31">
        <v>223</v>
      </c>
      <c r="L31">
        <v>122</v>
      </c>
      <c r="M31">
        <v>48</v>
      </c>
      <c r="N31">
        <v>18</v>
      </c>
      <c r="O31">
        <v>20</v>
      </c>
      <c r="P31">
        <v>15</v>
      </c>
      <c r="Q31">
        <v>17</v>
      </c>
      <c r="R31">
        <v>223</v>
      </c>
      <c r="S31">
        <v>240</v>
      </c>
      <c r="T31">
        <v>50.8</v>
      </c>
      <c r="U31">
        <v>20</v>
      </c>
      <c r="V31">
        <v>7.5</v>
      </c>
      <c r="W31">
        <v>8.3000000000000007</v>
      </c>
      <c r="X31">
        <v>6.3</v>
      </c>
      <c r="Y31">
        <v>7.1</v>
      </c>
      <c r="Z31">
        <v>92.9</v>
      </c>
      <c r="AA31">
        <v>240</v>
      </c>
    </row>
    <row r="32" spans="1:27" x14ac:dyDescent="0.45">
      <c r="A32" t="str">
        <f t="shared" si="1"/>
        <v>ALL34_German</v>
      </c>
      <c r="B32" t="s">
        <v>298</v>
      </c>
      <c r="C32" t="s">
        <v>374</v>
      </c>
      <c r="D32">
        <v>2</v>
      </c>
      <c r="E32">
        <v>60</v>
      </c>
      <c r="F32">
        <v>18</v>
      </c>
      <c r="G32">
        <v>3</v>
      </c>
      <c r="H32">
        <v>5</v>
      </c>
      <c r="I32">
        <v>2</v>
      </c>
      <c r="J32">
        <v>2</v>
      </c>
      <c r="K32">
        <v>88</v>
      </c>
      <c r="L32">
        <v>60</v>
      </c>
      <c r="M32">
        <v>18</v>
      </c>
      <c r="N32">
        <v>3</v>
      </c>
      <c r="O32" t="s">
        <v>345</v>
      </c>
      <c r="P32" t="s">
        <v>345</v>
      </c>
      <c r="Q32" t="s">
        <v>345</v>
      </c>
      <c r="R32" t="s">
        <v>345</v>
      </c>
      <c r="S32">
        <v>90</v>
      </c>
      <c r="T32">
        <v>66.7</v>
      </c>
      <c r="U32">
        <v>20</v>
      </c>
      <c r="V32">
        <v>3.3</v>
      </c>
      <c r="W32" t="s">
        <v>345</v>
      </c>
      <c r="X32" t="s">
        <v>345</v>
      </c>
      <c r="Y32" t="s">
        <v>345</v>
      </c>
      <c r="Z32" t="s">
        <v>345</v>
      </c>
      <c r="AA32">
        <v>90</v>
      </c>
    </row>
    <row r="33" spans="1:27" x14ac:dyDescent="0.45">
      <c r="A33" t="str">
        <f t="shared" si="1"/>
        <v>ALL35_Spanish</v>
      </c>
      <c r="B33" t="s">
        <v>298</v>
      </c>
      <c r="C33" t="s">
        <v>375</v>
      </c>
      <c r="D33">
        <v>2</v>
      </c>
      <c r="E33">
        <v>91</v>
      </c>
      <c r="F33">
        <v>43</v>
      </c>
      <c r="G33">
        <v>37</v>
      </c>
      <c r="H33">
        <v>16</v>
      </c>
      <c r="I33">
        <v>8</v>
      </c>
      <c r="J33">
        <v>2</v>
      </c>
      <c r="K33">
        <v>195</v>
      </c>
      <c r="L33">
        <v>91</v>
      </c>
      <c r="M33">
        <v>43</v>
      </c>
      <c r="N33">
        <v>37</v>
      </c>
      <c r="O33">
        <v>16</v>
      </c>
      <c r="P33" t="s">
        <v>345</v>
      </c>
      <c r="Q33" t="s">
        <v>345</v>
      </c>
      <c r="R33" t="s">
        <v>345</v>
      </c>
      <c r="S33">
        <v>197</v>
      </c>
      <c r="T33">
        <v>46.2</v>
      </c>
      <c r="U33">
        <v>21.8</v>
      </c>
      <c r="V33">
        <v>18.8</v>
      </c>
      <c r="W33">
        <v>8.1</v>
      </c>
      <c r="X33" t="s">
        <v>345</v>
      </c>
      <c r="Y33" t="s">
        <v>345</v>
      </c>
      <c r="Z33" t="s">
        <v>345</v>
      </c>
      <c r="AA33">
        <v>197</v>
      </c>
    </row>
    <row r="34" spans="1:27" x14ac:dyDescent="0.45">
      <c r="A34" t="str">
        <f t="shared" si="1"/>
        <v>ALL36_1_Chinese</v>
      </c>
      <c r="B34" t="s">
        <v>298</v>
      </c>
      <c r="C34" t="s">
        <v>377</v>
      </c>
      <c r="D34">
        <v>3</v>
      </c>
      <c r="E34">
        <v>84</v>
      </c>
      <c r="F34">
        <v>44</v>
      </c>
      <c r="G34">
        <v>9</v>
      </c>
      <c r="H34">
        <v>2</v>
      </c>
      <c r="I34">
        <v>0</v>
      </c>
      <c r="J34">
        <v>4</v>
      </c>
      <c r="K34">
        <v>139</v>
      </c>
      <c r="L34">
        <v>84</v>
      </c>
      <c r="M34">
        <v>44</v>
      </c>
      <c r="N34" t="s">
        <v>345</v>
      </c>
      <c r="O34" t="s">
        <v>345</v>
      </c>
      <c r="P34" t="s">
        <v>349</v>
      </c>
      <c r="Q34">
        <v>4</v>
      </c>
      <c r="R34">
        <v>139</v>
      </c>
      <c r="S34">
        <v>143</v>
      </c>
      <c r="T34">
        <v>58.7</v>
      </c>
      <c r="U34">
        <v>30.8</v>
      </c>
      <c r="V34" t="s">
        <v>345</v>
      </c>
      <c r="W34" t="s">
        <v>345</v>
      </c>
      <c r="X34">
        <v>0</v>
      </c>
      <c r="Y34">
        <v>2.8</v>
      </c>
      <c r="Z34">
        <v>97.2</v>
      </c>
      <c r="AA34">
        <v>143</v>
      </c>
    </row>
    <row r="35" spans="1:27" x14ac:dyDescent="0.45">
      <c r="A35" t="str">
        <f t="shared" si="1"/>
        <v>ALL36_2_Italian</v>
      </c>
      <c r="B35" t="s">
        <v>298</v>
      </c>
      <c r="C35" t="s">
        <v>378</v>
      </c>
      <c r="D35">
        <v>3</v>
      </c>
      <c r="E35">
        <v>25</v>
      </c>
      <c r="F35">
        <v>18</v>
      </c>
      <c r="G35">
        <v>13</v>
      </c>
      <c r="H35">
        <v>5</v>
      </c>
      <c r="I35">
        <v>8</v>
      </c>
      <c r="J35">
        <v>2</v>
      </c>
      <c r="K35">
        <v>69</v>
      </c>
      <c r="L35">
        <v>25</v>
      </c>
      <c r="M35">
        <v>18</v>
      </c>
      <c r="N35">
        <v>13</v>
      </c>
      <c r="O35" t="s">
        <v>345</v>
      </c>
      <c r="P35">
        <v>8</v>
      </c>
      <c r="Q35" t="s">
        <v>345</v>
      </c>
      <c r="R35" t="s">
        <v>345</v>
      </c>
      <c r="S35">
        <v>71</v>
      </c>
      <c r="T35">
        <v>35.200000000000003</v>
      </c>
      <c r="U35">
        <v>25.4</v>
      </c>
      <c r="V35">
        <v>18.3</v>
      </c>
      <c r="W35" t="s">
        <v>345</v>
      </c>
      <c r="X35">
        <v>11.3</v>
      </c>
      <c r="Y35" t="s">
        <v>345</v>
      </c>
      <c r="Z35" t="s">
        <v>345</v>
      </c>
      <c r="AA35">
        <v>71</v>
      </c>
    </row>
    <row r="36" spans="1:27" x14ac:dyDescent="0.45">
      <c r="A36" t="str">
        <f t="shared" si="1"/>
        <v>ALL36_4_Russian</v>
      </c>
      <c r="B36" t="s">
        <v>298</v>
      </c>
      <c r="C36" t="s">
        <v>380</v>
      </c>
      <c r="D36">
        <v>3</v>
      </c>
      <c r="E36">
        <v>65</v>
      </c>
      <c r="F36">
        <v>3</v>
      </c>
      <c r="G36">
        <v>1</v>
      </c>
      <c r="H36">
        <v>0</v>
      </c>
      <c r="I36">
        <v>0</v>
      </c>
      <c r="J36">
        <v>0</v>
      </c>
      <c r="K36">
        <v>69</v>
      </c>
      <c r="L36">
        <v>65</v>
      </c>
      <c r="M36" t="s">
        <v>345</v>
      </c>
      <c r="N36" t="s">
        <v>345</v>
      </c>
      <c r="O36" t="s">
        <v>349</v>
      </c>
      <c r="P36" t="s">
        <v>349</v>
      </c>
      <c r="Q36" t="s">
        <v>349</v>
      </c>
      <c r="R36">
        <v>69</v>
      </c>
      <c r="S36">
        <v>69</v>
      </c>
      <c r="T36">
        <v>94.2</v>
      </c>
      <c r="U36" t="s">
        <v>345</v>
      </c>
      <c r="V36" t="s">
        <v>345</v>
      </c>
      <c r="W36">
        <v>0</v>
      </c>
      <c r="X36">
        <v>0</v>
      </c>
      <c r="Y36">
        <v>0</v>
      </c>
      <c r="Z36">
        <v>100</v>
      </c>
      <c r="AA36">
        <v>69</v>
      </c>
    </row>
    <row r="37" spans="1:27" x14ac:dyDescent="0.45">
      <c r="A37" t="str">
        <f t="shared" si="1"/>
        <v>ALL41_1_Latin</v>
      </c>
      <c r="B37" t="s">
        <v>298</v>
      </c>
      <c r="C37" t="s">
        <v>383</v>
      </c>
      <c r="D37">
        <v>2</v>
      </c>
      <c r="E37">
        <v>7</v>
      </c>
      <c r="F37">
        <v>2</v>
      </c>
      <c r="G37">
        <v>0</v>
      </c>
      <c r="H37">
        <v>2</v>
      </c>
      <c r="I37">
        <v>0</v>
      </c>
      <c r="J37">
        <v>0</v>
      </c>
      <c r="K37">
        <v>11</v>
      </c>
      <c r="L37">
        <v>7</v>
      </c>
      <c r="M37" t="s">
        <v>345</v>
      </c>
      <c r="N37" t="s">
        <v>349</v>
      </c>
      <c r="O37" t="s">
        <v>345</v>
      </c>
      <c r="P37" t="s">
        <v>349</v>
      </c>
      <c r="Q37" t="s">
        <v>349</v>
      </c>
      <c r="R37">
        <v>11</v>
      </c>
      <c r="S37">
        <v>11</v>
      </c>
      <c r="T37">
        <v>63.6</v>
      </c>
      <c r="U37" t="s">
        <v>345</v>
      </c>
      <c r="V37">
        <v>0</v>
      </c>
      <c r="W37" t="s">
        <v>345</v>
      </c>
      <c r="X37">
        <v>0</v>
      </c>
      <c r="Y37">
        <v>0</v>
      </c>
      <c r="Z37">
        <v>100</v>
      </c>
      <c r="AA37">
        <v>11</v>
      </c>
    </row>
    <row r="38" spans="1:27" x14ac:dyDescent="0.45">
      <c r="A38" t="str">
        <f t="shared" si="1"/>
        <v>ALL41_2_Greek</v>
      </c>
      <c r="B38" t="s">
        <v>298</v>
      </c>
      <c r="C38" t="s">
        <v>384</v>
      </c>
      <c r="D38">
        <v>2</v>
      </c>
      <c r="E38">
        <v>1</v>
      </c>
      <c r="F38">
        <v>0</v>
      </c>
      <c r="G38">
        <v>0</v>
      </c>
      <c r="H38">
        <v>0</v>
      </c>
      <c r="I38">
        <v>0</v>
      </c>
      <c r="J38">
        <v>0</v>
      </c>
      <c r="K38">
        <v>1</v>
      </c>
      <c r="L38" t="s">
        <v>345</v>
      </c>
      <c r="M38" t="s">
        <v>349</v>
      </c>
      <c r="N38" t="s">
        <v>349</v>
      </c>
      <c r="O38" t="s">
        <v>349</v>
      </c>
      <c r="P38" t="s">
        <v>349</v>
      </c>
      <c r="Q38" t="s">
        <v>349</v>
      </c>
      <c r="R38" t="s">
        <v>345</v>
      </c>
      <c r="S38">
        <v>1</v>
      </c>
      <c r="T38" t="s">
        <v>345</v>
      </c>
      <c r="U38">
        <v>0</v>
      </c>
      <c r="V38">
        <v>0</v>
      </c>
      <c r="W38">
        <v>0</v>
      </c>
      <c r="X38">
        <v>0</v>
      </c>
      <c r="Y38">
        <v>0</v>
      </c>
      <c r="Z38" t="s">
        <v>345</v>
      </c>
      <c r="AA38">
        <v>1</v>
      </c>
    </row>
    <row r="39" spans="1:27" x14ac:dyDescent="0.45">
      <c r="A39" t="str">
        <f t="shared" si="1"/>
        <v>ALL41_3_ClassicalCivilisation</v>
      </c>
      <c r="B39" t="s">
        <v>298</v>
      </c>
      <c r="C39" t="s">
        <v>385</v>
      </c>
      <c r="D39">
        <v>3</v>
      </c>
      <c r="E39">
        <v>8</v>
      </c>
      <c r="F39">
        <v>4</v>
      </c>
      <c r="G39">
        <v>10</v>
      </c>
      <c r="H39">
        <v>2</v>
      </c>
      <c r="I39">
        <v>2</v>
      </c>
      <c r="J39">
        <v>2</v>
      </c>
      <c r="K39">
        <v>26</v>
      </c>
      <c r="L39">
        <v>8</v>
      </c>
      <c r="M39">
        <v>4</v>
      </c>
      <c r="N39">
        <v>10</v>
      </c>
      <c r="O39" t="s">
        <v>345</v>
      </c>
      <c r="P39" t="s">
        <v>345</v>
      </c>
      <c r="Q39" t="s">
        <v>345</v>
      </c>
      <c r="R39" t="s">
        <v>345</v>
      </c>
      <c r="S39">
        <v>28</v>
      </c>
      <c r="T39">
        <v>28.6</v>
      </c>
      <c r="U39">
        <v>14.3</v>
      </c>
      <c r="V39">
        <v>35.700000000000003</v>
      </c>
      <c r="W39" t="s">
        <v>345</v>
      </c>
      <c r="X39" t="s">
        <v>345</v>
      </c>
      <c r="Y39" t="s">
        <v>345</v>
      </c>
      <c r="Z39" t="s">
        <v>345</v>
      </c>
      <c r="AA39">
        <v>28</v>
      </c>
    </row>
    <row r="40" spans="1:27" x14ac:dyDescent="0.45">
      <c r="A40" t="str">
        <f t="shared" si="1"/>
        <v>ALL45_Religious_Studies</v>
      </c>
      <c r="B40" t="s">
        <v>298</v>
      </c>
      <c r="C40" t="s">
        <v>387</v>
      </c>
      <c r="D40">
        <v>2</v>
      </c>
      <c r="E40">
        <v>85</v>
      </c>
      <c r="F40">
        <v>104</v>
      </c>
      <c r="G40">
        <v>76</v>
      </c>
      <c r="H40">
        <v>59</v>
      </c>
      <c r="I40">
        <v>26</v>
      </c>
      <c r="J40">
        <v>31</v>
      </c>
      <c r="K40">
        <v>350</v>
      </c>
      <c r="L40">
        <v>85</v>
      </c>
      <c r="M40">
        <v>104</v>
      </c>
      <c r="N40">
        <v>76</v>
      </c>
      <c r="O40">
        <v>59</v>
      </c>
      <c r="P40">
        <v>26</v>
      </c>
      <c r="Q40">
        <v>31</v>
      </c>
      <c r="R40">
        <v>350</v>
      </c>
      <c r="S40">
        <v>381</v>
      </c>
      <c r="T40">
        <v>22.3</v>
      </c>
      <c r="U40">
        <v>27.3</v>
      </c>
      <c r="V40">
        <v>19.899999999999999</v>
      </c>
      <c r="W40">
        <v>15.5</v>
      </c>
      <c r="X40">
        <v>6.8</v>
      </c>
      <c r="Y40">
        <v>8.1</v>
      </c>
      <c r="Z40">
        <v>91.9</v>
      </c>
      <c r="AA40">
        <v>381</v>
      </c>
    </row>
    <row r="41" spans="1:27" x14ac:dyDescent="0.45">
      <c r="A41" t="str">
        <f t="shared" si="1"/>
        <v>ALL46_Music</v>
      </c>
      <c r="B41" t="s">
        <v>298</v>
      </c>
      <c r="C41" t="s">
        <v>388</v>
      </c>
      <c r="D41">
        <v>2</v>
      </c>
      <c r="E41">
        <v>28</v>
      </c>
      <c r="F41">
        <v>15</v>
      </c>
      <c r="G41">
        <v>8</v>
      </c>
      <c r="H41">
        <v>8</v>
      </c>
      <c r="I41">
        <v>5</v>
      </c>
      <c r="J41">
        <v>3</v>
      </c>
      <c r="K41">
        <v>64</v>
      </c>
      <c r="L41">
        <v>28</v>
      </c>
      <c r="M41">
        <v>15</v>
      </c>
      <c r="N41">
        <v>8</v>
      </c>
      <c r="O41">
        <v>8</v>
      </c>
      <c r="P41">
        <v>5</v>
      </c>
      <c r="Q41">
        <v>3</v>
      </c>
      <c r="R41">
        <v>64</v>
      </c>
      <c r="S41">
        <v>67</v>
      </c>
      <c r="T41">
        <v>41.8</v>
      </c>
      <c r="U41">
        <v>22.4</v>
      </c>
      <c r="V41">
        <v>11.9</v>
      </c>
      <c r="W41">
        <v>11.9</v>
      </c>
      <c r="X41">
        <v>7.5</v>
      </c>
      <c r="Y41">
        <v>4.5</v>
      </c>
      <c r="Z41">
        <v>95.5</v>
      </c>
      <c r="AA41">
        <v>67</v>
      </c>
    </row>
    <row r="42" spans="1:27" x14ac:dyDescent="0.45">
      <c r="A42" t="str">
        <f t="shared" si="1"/>
        <v>ALL47_Physical_Education</v>
      </c>
      <c r="B42" t="s">
        <v>298</v>
      </c>
      <c r="C42" t="s">
        <v>389</v>
      </c>
      <c r="D42">
        <v>2</v>
      </c>
      <c r="E42">
        <v>8</v>
      </c>
      <c r="F42">
        <v>6</v>
      </c>
      <c r="G42">
        <v>14</v>
      </c>
      <c r="H42">
        <v>9</v>
      </c>
      <c r="I42">
        <v>14</v>
      </c>
      <c r="J42">
        <v>7</v>
      </c>
      <c r="K42">
        <v>51</v>
      </c>
      <c r="L42" t="s">
        <v>345</v>
      </c>
      <c r="M42" t="s">
        <v>345</v>
      </c>
      <c r="N42">
        <v>14</v>
      </c>
      <c r="O42">
        <v>9</v>
      </c>
      <c r="P42">
        <v>14</v>
      </c>
      <c r="Q42">
        <v>7</v>
      </c>
      <c r="R42">
        <v>51</v>
      </c>
      <c r="S42">
        <v>58</v>
      </c>
      <c r="T42" t="s">
        <v>345</v>
      </c>
      <c r="U42" t="s">
        <v>345</v>
      </c>
      <c r="V42">
        <v>24.1</v>
      </c>
      <c r="W42">
        <v>15.5</v>
      </c>
      <c r="X42">
        <v>24.1</v>
      </c>
      <c r="Y42">
        <v>12.1</v>
      </c>
      <c r="Z42">
        <v>87.9</v>
      </c>
      <c r="AA42">
        <v>58</v>
      </c>
    </row>
    <row r="43" spans="1:27" x14ac:dyDescent="0.45">
      <c r="A43" t="str">
        <f t="shared" si="1"/>
        <v>ALLALL subjects</v>
      </c>
      <c r="B43" t="s">
        <v>298</v>
      </c>
      <c r="C43" t="s">
        <v>459</v>
      </c>
      <c r="D43">
        <v>1</v>
      </c>
      <c r="E43">
        <v>570</v>
      </c>
      <c r="F43">
        <v>327</v>
      </c>
      <c r="G43">
        <v>324</v>
      </c>
      <c r="H43">
        <v>263</v>
      </c>
      <c r="I43">
        <v>193</v>
      </c>
      <c r="J43">
        <v>243</v>
      </c>
      <c r="K43">
        <v>1677</v>
      </c>
      <c r="L43">
        <v>570</v>
      </c>
      <c r="M43">
        <v>327</v>
      </c>
      <c r="N43">
        <v>324</v>
      </c>
      <c r="O43">
        <v>263</v>
      </c>
      <c r="P43">
        <v>193</v>
      </c>
      <c r="Q43">
        <v>243</v>
      </c>
      <c r="R43">
        <v>1677</v>
      </c>
      <c r="S43">
        <v>1920</v>
      </c>
      <c r="T43">
        <v>29.7</v>
      </c>
      <c r="U43">
        <v>17</v>
      </c>
      <c r="V43">
        <v>16.899999999999999</v>
      </c>
      <c r="W43">
        <v>13.7</v>
      </c>
      <c r="X43">
        <v>10.1</v>
      </c>
      <c r="Y43">
        <v>12.7</v>
      </c>
      <c r="Z43">
        <v>87.3</v>
      </c>
      <c r="AA43">
        <v>1920</v>
      </c>
    </row>
    <row r="44" spans="1:27" x14ac:dyDescent="0.45">
      <c r="A44" t="str">
        <f t="shared" si="1"/>
        <v>ALLALL subjects</v>
      </c>
      <c r="B44" t="s">
        <v>298</v>
      </c>
      <c r="C44" t="s">
        <v>459</v>
      </c>
      <c r="D44">
        <v>2</v>
      </c>
      <c r="E44">
        <v>447</v>
      </c>
      <c r="F44">
        <v>283</v>
      </c>
      <c r="G44">
        <v>208</v>
      </c>
      <c r="H44">
        <v>149</v>
      </c>
      <c r="I44">
        <v>89</v>
      </c>
      <c r="J44">
        <v>77</v>
      </c>
      <c r="K44">
        <v>1176</v>
      </c>
      <c r="L44">
        <v>447</v>
      </c>
      <c r="M44">
        <v>283</v>
      </c>
      <c r="N44">
        <v>208</v>
      </c>
      <c r="O44">
        <v>149</v>
      </c>
      <c r="P44">
        <v>89</v>
      </c>
      <c r="Q44">
        <v>77</v>
      </c>
      <c r="R44">
        <v>1176</v>
      </c>
      <c r="S44">
        <v>1253</v>
      </c>
      <c r="T44">
        <v>35.700000000000003</v>
      </c>
      <c r="U44">
        <v>22.6</v>
      </c>
      <c r="V44">
        <v>16.600000000000001</v>
      </c>
      <c r="W44">
        <v>11.9</v>
      </c>
      <c r="X44">
        <v>7.1</v>
      </c>
      <c r="Y44">
        <v>6.1</v>
      </c>
      <c r="Z44">
        <v>93.9</v>
      </c>
      <c r="AA44">
        <v>1253</v>
      </c>
    </row>
    <row r="45" spans="1:27" x14ac:dyDescent="0.45">
      <c r="A45" t="str">
        <f t="shared" si="1"/>
        <v>ALLALL subjects</v>
      </c>
      <c r="B45" t="s">
        <v>298</v>
      </c>
      <c r="C45" t="s">
        <v>459</v>
      </c>
      <c r="D45">
        <v>3</v>
      </c>
      <c r="E45">
        <v>613</v>
      </c>
      <c r="F45">
        <v>320</v>
      </c>
      <c r="G45">
        <v>246</v>
      </c>
      <c r="H45">
        <v>189</v>
      </c>
      <c r="I45">
        <v>134</v>
      </c>
      <c r="J45">
        <v>155</v>
      </c>
      <c r="K45">
        <v>1502</v>
      </c>
      <c r="L45">
        <v>613</v>
      </c>
      <c r="M45">
        <v>320</v>
      </c>
      <c r="N45">
        <v>246</v>
      </c>
      <c r="O45">
        <v>189</v>
      </c>
      <c r="P45">
        <v>134</v>
      </c>
      <c r="Q45">
        <v>155</v>
      </c>
      <c r="R45">
        <v>1502</v>
      </c>
      <c r="S45">
        <v>1657</v>
      </c>
      <c r="T45">
        <v>37</v>
      </c>
      <c r="U45">
        <v>19.3</v>
      </c>
      <c r="V45">
        <v>14.8</v>
      </c>
      <c r="W45">
        <v>11.4</v>
      </c>
      <c r="X45">
        <v>8.1</v>
      </c>
      <c r="Y45">
        <v>9.4</v>
      </c>
      <c r="Z45">
        <v>90.6</v>
      </c>
      <c r="AA45">
        <v>1657</v>
      </c>
    </row>
    <row r="46" spans="1:27" x14ac:dyDescent="0.45">
      <c r="A46" t="str">
        <f t="shared" si="1"/>
        <v>F01_0_Biological Sciences</v>
      </c>
      <c r="B46" t="s">
        <v>310</v>
      </c>
      <c r="C46" t="s">
        <v>338</v>
      </c>
      <c r="D46">
        <v>1</v>
      </c>
      <c r="E46">
        <v>46</v>
      </c>
      <c r="F46">
        <v>23</v>
      </c>
      <c r="G46">
        <v>23</v>
      </c>
      <c r="H46">
        <v>20</v>
      </c>
      <c r="I46">
        <v>11</v>
      </c>
      <c r="J46">
        <v>35</v>
      </c>
      <c r="K46">
        <v>123</v>
      </c>
      <c r="L46">
        <v>46</v>
      </c>
      <c r="M46">
        <v>23</v>
      </c>
      <c r="N46">
        <v>23</v>
      </c>
      <c r="O46">
        <v>20</v>
      </c>
      <c r="P46">
        <v>11</v>
      </c>
      <c r="Q46">
        <v>35</v>
      </c>
      <c r="R46">
        <v>123</v>
      </c>
      <c r="S46">
        <v>158</v>
      </c>
      <c r="T46">
        <v>29.1</v>
      </c>
      <c r="U46">
        <v>14.6</v>
      </c>
      <c r="V46">
        <v>14.6</v>
      </c>
      <c r="W46">
        <v>12.7</v>
      </c>
      <c r="X46">
        <v>7</v>
      </c>
      <c r="Y46">
        <v>22.2</v>
      </c>
      <c r="Z46">
        <v>77.8</v>
      </c>
      <c r="AA46">
        <v>158</v>
      </c>
    </row>
    <row r="47" spans="1:27" x14ac:dyDescent="0.45">
      <c r="A47" t="str">
        <f t="shared" si="1"/>
        <v>F02_Chemistry</v>
      </c>
      <c r="B47" t="s">
        <v>310</v>
      </c>
      <c r="C47" t="s">
        <v>339</v>
      </c>
      <c r="D47">
        <v>1</v>
      </c>
      <c r="E47">
        <v>46</v>
      </c>
      <c r="F47">
        <v>24</v>
      </c>
      <c r="G47">
        <v>16</v>
      </c>
      <c r="H47">
        <v>17</v>
      </c>
      <c r="I47">
        <v>14</v>
      </c>
      <c r="J47">
        <v>20</v>
      </c>
      <c r="K47">
        <v>117</v>
      </c>
      <c r="L47">
        <v>46</v>
      </c>
      <c r="M47">
        <v>24</v>
      </c>
      <c r="N47">
        <v>16</v>
      </c>
      <c r="O47">
        <v>17</v>
      </c>
      <c r="P47">
        <v>14</v>
      </c>
      <c r="Q47">
        <v>20</v>
      </c>
      <c r="R47">
        <v>117</v>
      </c>
      <c r="S47">
        <v>137</v>
      </c>
      <c r="T47">
        <v>33.6</v>
      </c>
      <c r="U47">
        <v>17.5</v>
      </c>
      <c r="V47">
        <v>11.7</v>
      </c>
      <c r="W47">
        <v>12.4</v>
      </c>
      <c r="X47">
        <v>10.199999999999999</v>
      </c>
      <c r="Y47">
        <v>14.6</v>
      </c>
      <c r="Z47">
        <v>85.4</v>
      </c>
      <c r="AA47">
        <v>137</v>
      </c>
    </row>
    <row r="48" spans="1:27" x14ac:dyDescent="0.45">
      <c r="A48" t="str">
        <f t="shared" si="1"/>
        <v>F03_Physics</v>
      </c>
      <c r="B48" t="s">
        <v>310</v>
      </c>
      <c r="C48" t="s">
        <v>340</v>
      </c>
      <c r="D48">
        <v>1</v>
      </c>
      <c r="E48">
        <v>27</v>
      </c>
      <c r="F48">
        <v>10</v>
      </c>
      <c r="G48">
        <v>10</v>
      </c>
      <c r="H48">
        <v>9</v>
      </c>
      <c r="I48">
        <v>10</v>
      </c>
      <c r="J48">
        <v>6</v>
      </c>
      <c r="K48">
        <v>66</v>
      </c>
      <c r="L48">
        <v>27</v>
      </c>
      <c r="M48">
        <v>10</v>
      </c>
      <c r="N48">
        <v>10</v>
      </c>
      <c r="O48">
        <v>9</v>
      </c>
      <c r="P48">
        <v>10</v>
      </c>
      <c r="Q48">
        <v>6</v>
      </c>
      <c r="R48">
        <v>66</v>
      </c>
      <c r="S48">
        <v>72</v>
      </c>
      <c r="T48">
        <v>37.5</v>
      </c>
      <c r="U48">
        <v>13.9</v>
      </c>
      <c r="V48">
        <v>13.9</v>
      </c>
      <c r="W48">
        <v>12.5</v>
      </c>
      <c r="X48">
        <v>13.9</v>
      </c>
      <c r="Y48">
        <v>8.3000000000000007</v>
      </c>
      <c r="Z48">
        <v>91.7</v>
      </c>
      <c r="AA48">
        <v>72</v>
      </c>
    </row>
    <row r="49" spans="1:27" x14ac:dyDescent="0.45">
      <c r="A49" t="str">
        <f t="shared" si="1"/>
        <v>F04_Other_Sciences</v>
      </c>
      <c r="B49" t="s">
        <v>310</v>
      </c>
      <c r="C49" t="s">
        <v>341</v>
      </c>
      <c r="D49">
        <v>3</v>
      </c>
      <c r="E49">
        <v>4</v>
      </c>
      <c r="F49">
        <v>20</v>
      </c>
      <c r="G49">
        <v>16</v>
      </c>
      <c r="H49">
        <v>14</v>
      </c>
      <c r="I49">
        <v>5</v>
      </c>
      <c r="J49">
        <v>2</v>
      </c>
      <c r="K49">
        <v>59</v>
      </c>
      <c r="L49" t="s">
        <v>345</v>
      </c>
      <c r="M49">
        <v>20</v>
      </c>
      <c r="N49">
        <v>16</v>
      </c>
      <c r="O49" t="s">
        <v>345</v>
      </c>
      <c r="P49" t="s">
        <v>345</v>
      </c>
      <c r="Q49" t="s">
        <v>345</v>
      </c>
      <c r="R49" t="s">
        <v>345</v>
      </c>
      <c r="S49">
        <v>61</v>
      </c>
      <c r="T49" t="s">
        <v>345</v>
      </c>
      <c r="U49">
        <v>32.799999999999997</v>
      </c>
      <c r="V49">
        <v>26.2</v>
      </c>
      <c r="W49" t="s">
        <v>345</v>
      </c>
      <c r="X49" t="s">
        <v>345</v>
      </c>
      <c r="Y49" t="s">
        <v>345</v>
      </c>
      <c r="Z49" t="s">
        <v>345</v>
      </c>
      <c r="AA49">
        <v>61</v>
      </c>
    </row>
    <row r="50" spans="1:27" x14ac:dyDescent="0.45">
      <c r="A50" t="str">
        <f t="shared" si="1"/>
        <v>F05_1_Mathematics</v>
      </c>
      <c r="B50" t="s">
        <v>310</v>
      </c>
      <c r="C50" t="s">
        <v>343</v>
      </c>
      <c r="D50">
        <v>3</v>
      </c>
      <c r="E50">
        <v>112</v>
      </c>
      <c r="F50">
        <v>55</v>
      </c>
      <c r="G50">
        <v>29</v>
      </c>
      <c r="H50">
        <v>29</v>
      </c>
      <c r="I50">
        <v>26</v>
      </c>
      <c r="J50">
        <v>44</v>
      </c>
      <c r="K50">
        <v>251</v>
      </c>
      <c r="L50">
        <v>112</v>
      </c>
      <c r="M50">
        <v>55</v>
      </c>
      <c r="N50">
        <v>29</v>
      </c>
      <c r="O50">
        <v>29</v>
      </c>
      <c r="P50">
        <v>26</v>
      </c>
      <c r="Q50">
        <v>44</v>
      </c>
      <c r="R50">
        <v>251</v>
      </c>
      <c r="S50">
        <v>295</v>
      </c>
      <c r="T50">
        <v>38</v>
      </c>
      <c r="U50">
        <v>18.600000000000001</v>
      </c>
      <c r="V50">
        <v>9.8000000000000007</v>
      </c>
      <c r="W50">
        <v>9.8000000000000007</v>
      </c>
      <c r="X50">
        <v>8.8000000000000007</v>
      </c>
      <c r="Y50">
        <v>14.9</v>
      </c>
      <c r="Z50">
        <v>85.1</v>
      </c>
      <c r="AA50">
        <v>295</v>
      </c>
    </row>
    <row r="51" spans="1:27" x14ac:dyDescent="0.45">
      <c r="A51" t="str">
        <f t="shared" si="1"/>
        <v>F05_2_Pure Mathematics</v>
      </c>
      <c r="B51" t="s">
        <v>310</v>
      </c>
      <c r="C51" t="s">
        <v>344</v>
      </c>
      <c r="D51">
        <v>3</v>
      </c>
      <c r="E51">
        <v>1</v>
      </c>
      <c r="F51">
        <v>0</v>
      </c>
      <c r="G51">
        <v>0</v>
      </c>
      <c r="H51">
        <v>0</v>
      </c>
      <c r="I51">
        <v>0</v>
      </c>
      <c r="J51">
        <v>1</v>
      </c>
      <c r="K51">
        <v>1</v>
      </c>
      <c r="L51" t="s">
        <v>345</v>
      </c>
      <c r="M51" t="s">
        <v>349</v>
      </c>
      <c r="N51" t="s">
        <v>349</v>
      </c>
      <c r="O51" t="s">
        <v>349</v>
      </c>
      <c r="P51" t="s">
        <v>349</v>
      </c>
      <c r="Q51" t="s">
        <v>345</v>
      </c>
      <c r="R51" t="s">
        <v>345</v>
      </c>
      <c r="S51">
        <v>2</v>
      </c>
      <c r="T51" t="s">
        <v>345</v>
      </c>
      <c r="U51">
        <v>0</v>
      </c>
      <c r="V51">
        <v>0</v>
      </c>
      <c r="W51">
        <v>0</v>
      </c>
      <c r="X51">
        <v>0</v>
      </c>
      <c r="Y51" t="s">
        <v>345</v>
      </c>
      <c r="Z51" t="s">
        <v>345</v>
      </c>
      <c r="AA51">
        <v>2</v>
      </c>
    </row>
    <row r="52" spans="1:27" x14ac:dyDescent="0.45">
      <c r="A52" t="str">
        <f t="shared" si="1"/>
        <v>F05_3_Statistics</v>
      </c>
      <c r="B52" t="s">
        <v>310</v>
      </c>
      <c r="C52" t="s">
        <v>346</v>
      </c>
      <c r="D52">
        <v>3</v>
      </c>
      <c r="E52">
        <v>2</v>
      </c>
      <c r="F52">
        <v>1</v>
      </c>
      <c r="G52">
        <v>0</v>
      </c>
      <c r="H52">
        <v>0</v>
      </c>
      <c r="I52">
        <v>0</v>
      </c>
      <c r="J52">
        <v>0</v>
      </c>
      <c r="K52">
        <v>3</v>
      </c>
      <c r="L52" t="s">
        <v>345</v>
      </c>
      <c r="M52" t="s">
        <v>345</v>
      </c>
      <c r="N52" t="s">
        <v>349</v>
      </c>
      <c r="O52" t="s">
        <v>349</v>
      </c>
      <c r="P52" t="s">
        <v>349</v>
      </c>
      <c r="Q52" t="s">
        <v>349</v>
      </c>
      <c r="R52">
        <v>3</v>
      </c>
      <c r="S52">
        <v>3</v>
      </c>
      <c r="T52" t="s">
        <v>345</v>
      </c>
      <c r="U52" t="s">
        <v>345</v>
      </c>
      <c r="V52">
        <v>0</v>
      </c>
      <c r="W52">
        <v>0</v>
      </c>
      <c r="X52">
        <v>0</v>
      </c>
      <c r="Y52">
        <v>0</v>
      </c>
      <c r="Z52">
        <v>100</v>
      </c>
      <c r="AA52">
        <v>3</v>
      </c>
    </row>
    <row r="53" spans="1:27" x14ac:dyDescent="0.45">
      <c r="A53" t="str">
        <f t="shared" si="1"/>
        <v>F05_4_Use of Mathematics</v>
      </c>
      <c r="B53" t="s">
        <v>310</v>
      </c>
      <c r="C53" t="s">
        <v>347</v>
      </c>
      <c r="D53">
        <v>3</v>
      </c>
      <c r="E53">
        <v>5</v>
      </c>
      <c r="F53">
        <v>3</v>
      </c>
      <c r="G53">
        <v>4</v>
      </c>
      <c r="H53">
        <v>2</v>
      </c>
      <c r="I53">
        <v>1</v>
      </c>
      <c r="J53">
        <v>0</v>
      </c>
      <c r="K53">
        <v>15</v>
      </c>
      <c r="L53">
        <v>5</v>
      </c>
      <c r="M53">
        <v>3</v>
      </c>
      <c r="N53">
        <v>4</v>
      </c>
      <c r="O53" t="s">
        <v>345</v>
      </c>
      <c r="P53" t="s">
        <v>345</v>
      </c>
      <c r="Q53" t="s">
        <v>349</v>
      </c>
      <c r="R53">
        <v>15</v>
      </c>
      <c r="S53">
        <v>15</v>
      </c>
      <c r="T53">
        <v>33.299999999999997</v>
      </c>
      <c r="U53">
        <v>20</v>
      </c>
      <c r="V53">
        <v>26.7</v>
      </c>
      <c r="W53" t="s">
        <v>345</v>
      </c>
      <c r="X53" t="s">
        <v>345</v>
      </c>
      <c r="Y53">
        <v>0</v>
      </c>
      <c r="Z53">
        <v>100</v>
      </c>
      <c r="AA53">
        <v>15</v>
      </c>
    </row>
    <row r="54" spans="1:27" x14ac:dyDescent="0.45">
      <c r="A54" t="str">
        <f t="shared" si="1"/>
        <v>F05_5_Mathematics_other</v>
      </c>
      <c r="B54" t="s">
        <v>310</v>
      </c>
      <c r="C54" t="s">
        <v>348</v>
      </c>
      <c r="D54">
        <v>3</v>
      </c>
      <c r="E54">
        <v>2</v>
      </c>
      <c r="F54">
        <v>2</v>
      </c>
      <c r="G54">
        <v>1</v>
      </c>
      <c r="H54">
        <v>0</v>
      </c>
      <c r="I54">
        <v>0</v>
      </c>
      <c r="J54">
        <v>0</v>
      </c>
      <c r="K54">
        <v>5</v>
      </c>
      <c r="L54" t="s">
        <v>345</v>
      </c>
      <c r="M54" t="s">
        <v>345</v>
      </c>
      <c r="N54" t="s">
        <v>345</v>
      </c>
      <c r="O54" t="s">
        <v>349</v>
      </c>
      <c r="P54" t="s">
        <v>349</v>
      </c>
      <c r="Q54" t="s">
        <v>349</v>
      </c>
      <c r="R54">
        <v>5</v>
      </c>
      <c r="S54">
        <v>5</v>
      </c>
      <c r="T54" t="s">
        <v>345</v>
      </c>
      <c r="U54" t="s">
        <v>345</v>
      </c>
      <c r="V54" t="s">
        <v>345</v>
      </c>
      <c r="W54">
        <v>0</v>
      </c>
      <c r="X54">
        <v>0</v>
      </c>
      <c r="Y54">
        <v>0</v>
      </c>
      <c r="Z54">
        <v>100</v>
      </c>
      <c r="AA54">
        <v>5</v>
      </c>
    </row>
    <row r="55" spans="1:27" x14ac:dyDescent="0.45">
      <c r="A55" t="str">
        <f t="shared" si="1"/>
        <v>F06_Further_Maths</v>
      </c>
      <c r="B55" t="s">
        <v>310</v>
      </c>
      <c r="C55" t="s">
        <v>350</v>
      </c>
      <c r="D55">
        <v>3</v>
      </c>
      <c r="E55">
        <v>17</v>
      </c>
      <c r="F55">
        <v>5</v>
      </c>
      <c r="G55">
        <v>0</v>
      </c>
      <c r="H55">
        <v>3</v>
      </c>
      <c r="I55">
        <v>2</v>
      </c>
      <c r="J55">
        <v>3</v>
      </c>
      <c r="K55">
        <v>27</v>
      </c>
      <c r="L55">
        <v>17</v>
      </c>
      <c r="M55">
        <v>5</v>
      </c>
      <c r="N55" t="s">
        <v>349</v>
      </c>
      <c r="O55" t="s">
        <v>345</v>
      </c>
      <c r="P55" t="s">
        <v>345</v>
      </c>
      <c r="Q55">
        <v>3</v>
      </c>
      <c r="R55">
        <v>27</v>
      </c>
      <c r="S55">
        <v>30</v>
      </c>
      <c r="T55">
        <v>56.7</v>
      </c>
      <c r="U55">
        <v>16.7</v>
      </c>
      <c r="V55">
        <v>0</v>
      </c>
      <c r="W55" t="s">
        <v>345</v>
      </c>
      <c r="X55" t="s">
        <v>345</v>
      </c>
      <c r="Y55">
        <v>10</v>
      </c>
      <c r="Z55">
        <v>90</v>
      </c>
      <c r="AA55">
        <v>30</v>
      </c>
    </row>
    <row r="56" spans="1:27" x14ac:dyDescent="0.45">
      <c r="A56" t="str">
        <f t="shared" si="1"/>
        <v>F07_1_English_Literature</v>
      </c>
      <c r="B56" t="s">
        <v>310</v>
      </c>
      <c r="C56" t="s">
        <v>352</v>
      </c>
      <c r="D56">
        <v>1</v>
      </c>
      <c r="E56">
        <v>102</v>
      </c>
      <c r="F56">
        <v>33</v>
      </c>
      <c r="G56">
        <v>11</v>
      </c>
      <c r="H56">
        <v>11</v>
      </c>
      <c r="I56">
        <v>12</v>
      </c>
      <c r="J56">
        <v>2</v>
      </c>
      <c r="K56">
        <v>169</v>
      </c>
      <c r="L56">
        <v>102</v>
      </c>
      <c r="M56">
        <v>33</v>
      </c>
      <c r="N56" t="s">
        <v>345</v>
      </c>
      <c r="O56">
        <v>11</v>
      </c>
      <c r="P56" t="s">
        <v>345</v>
      </c>
      <c r="Q56" t="s">
        <v>345</v>
      </c>
      <c r="R56" t="s">
        <v>345</v>
      </c>
      <c r="S56">
        <v>171</v>
      </c>
      <c r="T56">
        <v>59.6</v>
      </c>
      <c r="U56">
        <v>19.3</v>
      </c>
      <c r="V56" t="s">
        <v>345</v>
      </c>
      <c r="W56">
        <v>6.4</v>
      </c>
      <c r="X56" t="s">
        <v>345</v>
      </c>
      <c r="Y56" t="s">
        <v>345</v>
      </c>
      <c r="Z56" t="s">
        <v>345</v>
      </c>
      <c r="AA56">
        <v>171</v>
      </c>
    </row>
    <row r="57" spans="1:27" x14ac:dyDescent="0.45">
      <c r="A57" t="str">
        <f t="shared" si="1"/>
        <v>F07_2_English Language</v>
      </c>
      <c r="B57" t="s">
        <v>310</v>
      </c>
      <c r="C57" t="s">
        <v>353</v>
      </c>
      <c r="D57">
        <v>1</v>
      </c>
      <c r="E57">
        <v>5</v>
      </c>
      <c r="F57">
        <v>8</v>
      </c>
      <c r="G57">
        <v>14</v>
      </c>
      <c r="H57">
        <v>3</v>
      </c>
      <c r="I57">
        <v>1</v>
      </c>
      <c r="J57">
        <v>1</v>
      </c>
      <c r="K57">
        <v>31</v>
      </c>
      <c r="L57" t="s">
        <v>345</v>
      </c>
      <c r="M57">
        <v>8</v>
      </c>
      <c r="N57">
        <v>14</v>
      </c>
      <c r="O57">
        <v>3</v>
      </c>
      <c r="P57" t="s">
        <v>345</v>
      </c>
      <c r="Q57" t="s">
        <v>345</v>
      </c>
      <c r="R57" t="s">
        <v>345</v>
      </c>
      <c r="S57">
        <v>32</v>
      </c>
      <c r="T57" t="s">
        <v>345</v>
      </c>
      <c r="U57">
        <v>25</v>
      </c>
      <c r="V57">
        <v>43.8</v>
      </c>
      <c r="W57">
        <v>9.4</v>
      </c>
      <c r="X57" t="s">
        <v>345</v>
      </c>
      <c r="Y57" t="s">
        <v>345</v>
      </c>
      <c r="Z57" t="s">
        <v>345</v>
      </c>
      <c r="AA57">
        <v>32</v>
      </c>
    </row>
    <row r="58" spans="1:27" x14ac:dyDescent="0.45">
      <c r="A58" t="str">
        <f t="shared" si="1"/>
        <v>F07_3_English_Language&amp;Literature</v>
      </c>
      <c r="B58" t="s">
        <v>310</v>
      </c>
      <c r="C58" t="s">
        <v>354</v>
      </c>
      <c r="D58">
        <v>1</v>
      </c>
      <c r="E58">
        <v>1</v>
      </c>
      <c r="F58">
        <v>8</v>
      </c>
      <c r="G58">
        <v>9</v>
      </c>
      <c r="H58">
        <v>2</v>
      </c>
      <c r="I58">
        <v>1</v>
      </c>
      <c r="J58">
        <v>3</v>
      </c>
      <c r="K58">
        <v>21</v>
      </c>
      <c r="L58" t="s">
        <v>345</v>
      </c>
      <c r="M58" t="s">
        <v>345</v>
      </c>
      <c r="N58" t="s">
        <v>345</v>
      </c>
      <c r="O58" t="s">
        <v>345</v>
      </c>
      <c r="P58" t="s">
        <v>345</v>
      </c>
      <c r="Q58" t="s">
        <v>345</v>
      </c>
      <c r="R58" t="s">
        <v>345</v>
      </c>
      <c r="S58">
        <v>24</v>
      </c>
      <c r="T58" t="s">
        <v>345</v>
      </c>
      <c r="U58" t="s">
        <v>345</v>
      </c>
      <c r="V58" t="s">
        <v>345</v>
      </c>
      <c r="W58" t="s">
        <v>345</v>
      </c>
      <c r="X58" t="s">
        <v>345</v>
      </c>
      <c r="Y58" t="s">
        <v>345</v>
      </c>
      <c r="Z58" t="s">
        <v>345</v>
      </c>
      <c r="AA58">
        <v>24</v>
      </c>
    </row>
    <row r="59" spans="1:27" x14ac:dyDescent="0.45">
      <c r="A59" t="str">
        <f t="shared" si="1"/>
        <v>F15_Design&amp;Technology</v>
      </c>
      <c r="B59" t="s">
        <v>310</v>
      </c>
      <c r="C59" t="s">
        <v>355</v>
      </c>
      <c r="D59">
        <v>3</v>
      </c>
      <c r="E59">
        <v>0</v>
      </c>
      <c r="F59">
        <v>6</v>
      </c>
      <c r="G59">
        <v>4</v>
      </c>
      <c r="H59">
        <v>6</v>
      </c>
      <c r="I59">
        <v>0</v>
      </c>
      <c r="J59">
        <v>2</v>
      </c>
      <c r="K59">
        <v>16</v>
      </c>
      <c r="L59" t="s">
        <v>349</v>
      </c>
      <c r="M59">
        <v>6</v>
      </c>
      <c r="N59" t="s">
        <v>345</v>
      </c>
      <c r="O59">
        <v>6</v>
      </c>
      <c r="P59" t="s">
        <v>349</v>
      </c>
      <c r="Q59" t="s">
        <v>345</v>
      </c>
      <c r="R59" t="s">
        <v>345</v>
      </c>
      <c r="S59">
        <v>18</v>
      </c>
      <c r="T59">
        <v>0</v>
      </c>
      <c r="U59">
        <v>33.299999999999997</v>
      </c>
      <c r="V59" t="s">
        <v>345</v>
      </c>
      <c r="W59">
        <v>33.299999999999997</v>
      </c>
      <c r="X59">
        <v>0</v>
      </c>
      <c r="Y59" t="s">
        <v>345</v>
      </c>
      <c r="Z59" t="s">
        <v>345</v>
      </c>
      <c r="AA59">
        <v>18</v>
      </c>
    </row>
    <row r="60" spans="1:27" x14ac:dyDescent="0.45">
      <c r="A60" t="str">
        <f t="shared" si="1"/>
        <v>F16_Computing</v>
      </c>
      <c r="B60" t="s">
        <v>310</v>
      </c>
      <c r="C60" t="s">
        <v>356</v>
      </c>
      <c r="D60">
        <v>1</v>
      </c>
      <c r="E60">
        <v>5</v>
      </c>
      <c r="F60">
        <v>6</v>
      </c>
      <c r="G60">
        <v>4</v>
      </c>
      <c r="H60">
        <v>2</v>
      </c>
      <c r="I60">
        <v>2</v>
      </c>
      <c r="J60">
        <v>3</v>
      </c>
      <c r="K60">
        <v>19</v>
      </c>
      <c r="L60">
        <v>5</v>
      </c>
      <c r="M60">
        <v>6</v>
      </c>
      <c r="N60" t="s">
        <v>345</v>
      </c>
      <c r="O60" t="s">
        <v>345</v>
      </c>
      <c r="P60" t="s">
        <v>345</v>
      </c>
      <c r="Q60">
        <v>3</v>
      </c>
      <c r="R60">
        <v>19</v>
      </c>
      <c r="S60">
        <v>22</v>
      </c>
      <c r="T60">
        <v>22.7</v>
      </c>
      <c r="U60">
        <v>27.3</v>
      </c>
      <c r="V60" t="s">
        <v>345</v>
      </c>
      <c r="W60" t="s">
        <v>345</v>
      </c>
      <c r="X60" t="s">
        <v>345</v>
      </c>
      <c r="Y60">
        <v>13.6</v>
      </c>
      <c r="Z60">
        <v>86.4</v>
      </c>
      <c r="AA60">
        <v>22</v>
      </c>
    </row>
    <row r="61" spans="1:27" x14ac:dyDescent="0.45">
      <c r="A61" t="str">
        <f t="shared" si="1"/>
        <v>F19_Account&amp;Finance</v>
      </c>
      <c r="B61" t="s">
        <v>310</v>
      </c>
      <c r="C61" t="s">
        <v>359</v>
      </c>
      <c r="D61">
        <v>3</v>
      </c>
      <c r="E61">
        <v>2</v>
      </c>
      <c r="F61">
        <v>1</v>
      </c>
      <c r="G61">
        <v>2</v>
      </c>
      <c r="H61">
        <v>2</v>
      </c>
      <c r="I61">
        <v>3</v>
      </c>
      <c r="J61">
        <v>1</v>
      </c>
      <c r="K61">
        <v>10</v>
      </c>
      <c r="L61" t="s">
        <v>345</v>
      </c>
      <c r="M61" t="s">
        <v>345</v>
      </c>
      <c r="N61" t="s">
        <v>345</v>
      </c>
      <c r="O61" t="s">
        <v>345</v>
      </c>
      <c r="P61" t="s">
        <v>345</v>
      </c>
      <c r="Q61" t="s">
        <v>345</v>
      </c>
      <c r="R61" t="s">
        <v>345</v>
      </c>
      <c r="S61">
        <v>11</v>
      </c>
      <c r="T61" t="s">
        <v>345</v>
      </c>
      <c r="U61" t="s">
        <v>345</v>
      </c>
      <c r="V61" t="s">
        <v>345</v>
      </c>
      <c r="W61" t="s">
        <v>345</v>
      </c>
      <c r="X61" t="s">
        <v>345</v>
      </c>
      <c r="Y61" t="s">
        <v>345</v>
      </c>
      <c r="Z61" t="s">
        <v>345</v>
      </c>
      <c r="AA61">
        <v>11</v>
      </c>
    </row>
    <row r="62" spans="1:27" x14ac:dyDescent="0.45">
      <c r="A62" t="str">
        <f t="shared" si="1"/>
        <v>F20_Business_Studies</v>
      </c>
      <c r="B62" t="s">
        <v>310</v>
      </c>
      <c r="C62" t="s">
        <v>360</v>
      </c>
      <c r="D62">
        <v>1</v>
      </c>
      <c r="E62">
        <v>5</v>
      </c>
      <c r="F62">
        <v>5</v>
      </c>
      <c r="G62">
        <v>9</v>
      </c>
      <c r="H62">
        <v>13</v>
      </c>
      <c r="I62">
        <v>7</v>
      </c>
      <c r="J62">
        <v>6</v>
      </c>
      <c r="K62">
        <v>39</v>
      </c>
      <c r="L62">
        <v>5</v>
      </c>
      <c r="M62">
        <v>5</v>
      </c>
      <c r="N62">
        <v>9</v>
      </c>
      <c r="O62">
        <v>13</v>
      </c>
      <c r="P62">
        <v>7</v>
      </c>
      <c r="Q62">
        <v>6</v>
      </c>
      <c r="R62">
        <v>39</v>
      </c>
      <c r="S62">
        <v>45</v>
      </c>
      <c r="T62">
        <v>11.1</v>
      </c>
      <c r="U62">
        <v>11.1</v>
      </c>
      <c r="V62">
        <v>20</v>
      </c>
      <c r="W62">
        <v>28.9</v>
      </c>
      <c r="X62">
        <v>15.6</v>
      </c>
      <c r="Y62">
        <v>13.3</v>
      </c>
      <c r="Z62">
        <v>86.7</v>
      </c>
      <c r="AA62">
        <v>45</v>
      </c>
    </row>
    <row r="63" spans="1:27" x14ac:dyDescent="0.45">
      <c r="A63" t="str">
        <f t="shared" si="1"/>
        <v>F21_Economics</v>
      </c>
      <c r="B63" t="s">
        <v>310</v>
      </c>
      <c r="C63" t="s">
        <v>361</v>
      </c>
      <c r="D63">
        <v>1</v>
      </c>
      <c r="E63">
        <v>28</v>
      </c>
      <c r="F63">
        <v>22</v>
      </c>
      <c r="G63">
        <v>28</v>
      </c>
      <c r="H63">
        <v>10</v>
      </c>
      <c r="I63">
        <v>5</v>
      </c>
      <c r="J63">
        <v>13</v>
      </c>
      <c r="K63">
        <v>93</v>
      </c>
      <c r="L63">
        <v>28</v>
      </c>
      <c r="M63">
        <v>22</v>
      </c>
      <c r="N63">
        <v>28</v>
      </c>
      <c r="O63">
        <v>10</v>
      </c>
      <c r="P63">
        <v>5</v>
      </c>
      <c r="Q63">
        <v>13</v>
      </c>
      <c r="R63">
        <v>93</v>
      </c>
      <c r="S63">
        <v>106</v>
      </c>
      <c r="T63">
        <v>26.4</v>
      </c>
      <c r="U63">
        <v>20.8</v>
      </c>
      <c r="V63">
        <v>26.4</v>
      </c>
      <c r="W63">
        <v>9.4</v>
      </c>
      <c r="X63">
        <v>4.7</v>
      </c>
      <c r="Y63">
        <v>12.3</v>
      </c>
      <c r="Z63">
        <v>87.7</v>
      </c>
      <c r="AA63">
        <v>106</v>
      </c>
    </row>
    <row r="64" spans="1:27" x14ac:dyDescent="0.45">
      <c r="A64" t="str">
        <f t="shared" si="1"/>
        <v>F22_Geography</v>
      </c>
      <c r="B64" t="s">
        <v>310</v>
      </c>
      <c r="C64" t="s">
        <v>362</v>
      </c>
      <c r="D64">
        <v>2</v>
      </c>
      <c r="E64">
        <v>24</v>
      </c>
      <c r="F64">
        <v>21</v>
      </c>
      <c r="G64">
        <v>14</v>
      </c>
      <c r="H64">
        <v>8</v>
      </c>
      <c r="I64">
        <v>9</v>
      </c>
      <c r="J64">
        <v>7</v>
      </c>
      <c r="K64">
        <v>76</v>
      </c>
      <c r="L64">
        <v>24</v>
      </c>
      <c r="M64">
        <v>21</v>
      </c>
      <c r="N64">
        <v>14</v>
      </c>
      <c r="O64">
        <v>8</v>
      </c>
      <c r="P64">
        <v>9</v>
      </c>
      <c r="Q64">
        <v>7</v>
      </c>
      <c r="R64">
        <v>76</v>
      </c>
      <c r="S64">
        <v>83</v>
      </c>
      <c r="T64">
        <v>28.9</v>
      </c>
      <c r="U64">
        <v>25.3</v>
      </c>
      <c r="V64">
        <v>16.899999999999999</v>
      </c>
      <c r="W64">
        <v>9.6</v>
      </c>
      <c r="X64">
        <v>10.8</v>
      </c>
      <c r="Y64">
        <v>8.4</v>
      </c>
      <c r="Z64">
        <v>91.6</v>
      </c>
      <c r="AA64">
        <v>83</v>
      </c>
    </row>
    <row r="65" spans="1:27" x14ac:dyDescent="0.45">
      <c r="A65" t="str">
        <f t="shared" si="1"/>
        <v>F23_Government&amp;Politics</v>
      </c>
      <c r="B65" t="s">
        <v>310</v>
      </c>
      <c r="C65" t="s">
        <v>363</v>
      </c>
      <c r="D65">
        <v>3</v>
      </c>
      <c r="E65">
        <v>9</v>
      </c>
      <c r="F65">
        <v>6</v>
      </c>
      <c r="G65">
        <v>13</v>
      </c>
      <c r="H65">
        <v>4</v>
      </c>
      <c r="I65">
        <v>2</v>
      </c>
      <c r="J65">
        <v>6</v>
      </c>
      <c r="K65">
        <v>34</v>
      </c>
      <c r="L65">
        <v>9</v>
      </c>
      <c r="M65">
        <v>6</v>
      </c>
      <c r="N65">
        <v>13</v>
      </c>
      <c r="O65" t="s">
        <v>345</v>
      </c>
      <c r="P65" t="s">
        <v>345</v>
      </c>
      <c r="Q65">
        <v>6</v>
      </c>
      <c r="R65">
        <v>34</v>
      </c>
      <c r="S65">
        <v>40</v>
      </c>
      <c r="T65">
        <v>22.5</v>
      </c>
      <c r="U65">
        <v>15</v>
      </c>
      <c r="V65">
        <v>32.5</v>
      </c>
      <c r="W65" t="s">
        <v>345</v>
      </c>
      <c r="X65" t="s">
        <v>345</v>
      </c>
      <c r="Y65">
        <v>15</v>
      </c>
      <c r="Z65">
        <v>85</v>
      </c>
      <c r="AA65">
        <v>40</v>
      </c>
    </row>
    <row r="66" spans="1:27" x14ac:dyDescent="0.45">
      <c r="A66" t="str">
        <f t="shared" si="1"/>
        <v>F24_History</v>
      </c>
      <c r="B66" t="s">
        <v>310</v>
      </c>
      <c r="C66" t="s">
        <v>364</v>
      </c>
      <c r="D66">
        <v>1</v>
      </c>
      <c r="E66">
        <v>19</v>
      </c>
      <c r="F66">
        <v>17</v>
      </c>
      <c r="G66">
        <v>7</v>
      </c>
      <c r="H66">
        <v>11</v>
      </c>
      <c r="I66">
        <v>3</v>
      </c>
      <c r="J66">
        <v>5</v>
      </c>
      <c r="K66">
        <v>57</v>
      </c>
      <c r="L66" t="s">
        <v>345</v>
      </c>
      <c r="M66" t="s">
        <v>345</v>
      </c>
      <c r="N66">
        <v>7</v>
      </c>
      <c r="O66">
        <v>11</v>
      </c>
      <c r="P66">
        <v>3</v>
      </c>
      <c r="Q66">
        <v>5</v>
      </c>
      <c r="R66">
        <v>57</v>
      </c>
      <c r="S66">
        <v>62</v>
      </c>
      <c r="T66" t="s">
        <v>345</v>
      </c>
      <c r="U66" t="s">
        <v>345</v>
      </c>
      <c r="V66">
        <v>11.3</v>
      </c>
      <c r="W66">
        <v>17.7</v>
      </c>
      <c r="X66">
        <v>4.8</v>
      </c>
      <c r="Y66">
        <v>8.1</v>
      </c>
      <c r="Z66">
        <v>91.9</v>
      </c>
      <c r="AA66">
        <v>62</v>
      </c>
    </row>
    <row r="67" spans="1:27" x14ac:dyDescent="0.45">
      <c r="A67" t="str">
        <f t="shared" si="1"/>
        <v>F25_Law</v>
      </c>
      <c r="B67" t="s">
        <v>310</v>
      </c>
      <c r="C67" t="s">
        <v>365</v>
      </c>
      <c r="D67">
        <v>3</v>
      </c>
      <c r="E67">
        <v>4</v>
      </c>
      <c r="F67">
        <v>1</v>
      </c>
      <c r="G67">
        <v>1</v>
      </c>
      <c r="H67">
        <v>1</v>
      </c>
      <c r="I67">
        <v>1</v>
      </c>
      <c r="J67">
        <v>4</v>
      </c>
      <c r="K67">
        <v>8</v>
      </c>
      <c r="L67" t="s">
        <v>345</v>
      </c>
      <c r="M67" t="s">
        <v>345</v>
      </c>
      <c r="N67" t="s">
        <v>345</v>
      </c>
      <c r="O67" t="s">
        <v>345</v>
      </c>
      <c r="P67" t="s">
        <v>345</v>
      </c>
      <c r="Q67">
        <v>4</v>
      </c>
      <c r="R67">
        <v>8</v>
      </c>
      <c r="S67">
        <v>12</v>
      </c>
      <c r="T67" t="s">
        <v>345</v>
      </c>
      <c r="U67" t="s">
        <v>345</v>
      </c>
      <c r="V67" t="s">
        <v>345</v>
      </c>
      <c r="W67" t="s">
        <v>345</v>
      </c>
      <c r="X67" t="s">
        <v>345</v>
      </c>
      <c r="Y67">
        <v>33.299999999999997</v>
      </c>
      <c r="Z67">
        <v>66.7</v>
      </c>
      <c r="AA67">
        <v>12</v>
      </c>
    </row>
    <row r="68" spans="1:27" x14ac:dyDescent="0.45">
      <c r="A68" t="str">
        <f t="shared" ref="A68:A130" si="2">B68&amp;C68</f>
        <v>F26_Psychology</v>
      </c>
      <c r="B68" t="s">
        <v>310</v>
      </c>
      <c r="C68" t="s">
        <v>366</v>
      </c>
      <c r="D68">
        <v>1</v>
      </c>
      <c r="E68">
        <v>18</v>
      </c>
      <c r="F68">
        <v>23</v>
      </c>
      <c r="G68">
        <v>24</v>
      </c>
      <c r="H68">
        <v>12</v>
      </c>
      <c r="I68">
        <v>13</v>
      </c>
      <c r="J68">
        <v>19</v>
      </c>
      <c r="K68">
        <v>90</v>
      </c>
      <c r="L68">
        <v>18</v>
      </c>
      <c r="M68">
        <v>23</v>
      </c>
      <c r="N68">
        <v>24</v>
      </c>
      <c r="O68">
        <v>12</v>
      </c>
      <c r="P68">
        <v>13</v>
      </c>
      <c r="Q68">
        <v>19</v>
      </c>
      <c r="R68">
        <v>90</v>
      </c>
      <c r="S68">
        <v>109</v>
      </c>
      <c r="T68">
        <v>16.5</v>
      </c>
      <c r="U68">
        <v>21.1</v>
      </c>
      <c r="V68">
        <v>22</v>
      </c>
      <c r="W68">
        <v>11</v>
      </c>
      <c r="X68">
        <v>11.9</v>
      </c>
      <c r="Y68">
        <v>17.399999999999999</v>
      </c>
      <c r="Z68">
        <v>82.6</v>
      </c>
      <c r="AA68">
        <v>109</v>
      </c>
    </row>
    <row r="69" spans="1:27" x14ac:dyDescent="0.45">
      <c r="A69" t="str">
        <f t="shared" si="2"/>
        <v>F27_Sociology</v>
      </c>
      <c r="B69" t="s">
        <v>310</v>
      </c>
      <c r="C69" t="s">
        <v>367</v>
      </c>
      <c r="D69">
        <v>1</v>
      </c>
      <c r="E69">
        <v>18</v>
      </c>
      <c r="F69">
        <v>11</v>
      </c>
      <c r="G69">
        <v>13</v>
      </c>
      <c r="H69">
        <v>6</v>
      </c>
      <c r="I69">
        <v>9</v>
      </c>
      <c r="J69">
        <v>15</v>
      </c>
      <c r="K69">
        <v>57</v>
      </c>
      <c r="L69">
        <v>18</v>
      </c>
      <c r="M69">
        <v>11</v>
      </c>
      <c r="N69" t="s">
        <v>345</v>
      </c>
      <c r="O69">
        <v>6</v>
      </c>
      <c r="P69" t="s">
        <v>345</v>
      </c>
      <c r="Q69">
        <v>15</v>
      </c>
      <c r="R69">
        <v>57</v>
      </c>
      <c r="S69">
        <v>72</v>
      </c>
      <c r="T69">
        <v>25</v>
      </c>
      <c r="U69">
        <v>15.3</v>
      </c>
      <c r="V69" t="s">
        <v>345</v>
      </c>
      <c r="W69">
        <v>8.3000000000000007</v>
      </c>
      <c r="X69" t="s">
        <v>345</v>
      </c>
      <c r="Y69">
        <v>20.8</v>
      </c>
      <c r="Z69">
        <v>79.2</v>
      </c>
      <c r="AA69">
        <v>72</v>
      </c>
    </row>
    <row r="70" spans="1:27" x14ac:dyDescent="0.45">
      <c r="A70" t="str">
        <f t="shared" si="2"/>
        <v>F28_Other_Social_Studies</v>
      </c>
      <c r="B70" t="s">
        <v>310</v>
      </c>
      <c r="C70" t="s">
        <v>368</v>
      </c>
      <c r="D70">
        <v>3</v>
      </c>
      <c r="E70">
        <v>21</v>
      </c>
      <c r="F70">
        <v>22</v>
      </c>
      <c r="G70">
        <v>48</v>
      </c>
      <c r="H70">
        <v>36</v>
      </c>
      <c r="I70">
        <v>23</v>
      </c>
      <c r="J70">
        <v>15</v>
      </c>
      <c r="K70">
        <v>150</v>
      </c>
      <c r="L70">
        <v>21</v>
      </c>
      <c r="M70" t="s">
        <v>345</v>
      </c>
      <c r="N70" t="s">
        <v>345</v>
      </c>
      <c r="O70">
        <v>36</v>
      </c>
      <c r="P70">
        <v>23</v>
      </c>
      <c r="Q70">
        <v>15</v>
      </c>
      <c r="R70">
        <v>150</v>
      </c>
      <c r="S70">
        <v>165</v>
      </c>
      <c r="T70">
        <v>12.7</v>
      </c>
      <c r="U70" t="s">
        <v>345</v>
      </c>
      <c r="V70" t="s">
        <v>345</v>
      </c>
      <c r="W70">
        <v>21.8</v>
      </c>
      <c r="X70">
        <v>13.9</v>
      </c>
      <c r="Y70">
        <v>9.1</v>
      </c>
      <c r="Z70">
        <v>90.9</v>
      </c>
      <c r="AA70">
        <v>165</v>
      </c>
    </row>
    <row r="71" spans="1:27" x14ac:dyDescent="0.45">
      <c r="A71" t="str">
        <f t="shared" si="2"/>
        <v>F29_Art&amp;Design</v>
      </c>
      <c r="B71" t="s">
        <v>310</v>
      </c>
      <c r="C71" t="s">
        <v>369</v>
      </c>
      <c r="D71">
        <v>1</v>
      </c>
      <c r="E71">
        <v>26</v>
      </c>
      <c r="F71">
        <v>20</v>
      </c>
      <c r="G71">
        <v>31</v>
      </c>
      <c r="H71">
        <v>22</v>
      </c>
      <c r="I71">
        <v>12</v>
      </c>
      <c r="J71">
        <v>5</v>
      </c>
      <c r="K71">
        <v>111</v>
      </c>
      <c r="L71">
        <v>26</v>
      </c>
      <c r="M71">
        <v>20</v>
      </c>
      <c r="N71">
        <v>31</v>
      </c>
      <c r="O71" t="s">
        <v>345</v>
      </c>
      <c r="P71" t="s">
        <v>345</v>
      </c>
      <c r="Q71">
        <v>5</v>
      </c>
      <c r="R71">
        <v>111</v>
      </c>
      <c r="S71">
        <v>116</v>
      </c>
      <c r="T71">
        <v>22.4</v>
      </c>
      <c r="U71">
        <v>17.2</v>
      </c>
      <c r="V71">
        <v>26.7</v>
      </c>
      <c r="W71" t="s">
        <v>345</v>
      </c>
      <c r="X71" t="s">
        <v>345</v>
      </c>
      <c r="Y71">
        <v>4.3</v>
      </c>
      <c r="Z71">
        <v>95.7</v>
      </c>
      <c r="AA71">
        <v>116</v>
      </c>
    </row>
    <row r="72" spans="1:27" x14ac:dyDescent="0.45">
      <c r="A72" t="str">
        <f t="shared" si="2"/>
        <v>F30_Drama</v>
      </c>
      <c r="B72" t="s">
        <v>310</v>
      </c>
      <c r="C72" t="s">
        <v>370</v>
      </c>
      <c r="D72">
        <v>2</v>
      </c>
      <c r="E72">
        <v>4</v>
      </c>
      <c r="F72">
        <v>7</v>
      </c>
      <c r="G72">
        <v>20</v>
      </c>
      <c r="H72">
        <v>9</v>
      </c>
      <c r="I72">
        <v>3</v>
      </c>
      <c r="J72">
        <v>0</v>
      </c>
      <c r="K72">
        <v>43</v>
      </c>
      <c r="L72" t="s">
        <v>345</v>
      </c>
      <c r="M72" t="s">
        <v>345</v>
      </c>
      <c r="N72">
        <v>20</v>
      </c>
      <c r="O72" t="s">
        <v>345</v>
      </c>
      <c r="P72" t="s">
        <v>345</v>
      </c>
      <c r="Q72" t="s">
        <v>349</v>
      </c>
      <c r="R72">
        <v>43</v>
      </c>
      <c r="S72">
        <v>43</v>
      </c>
      <c r="T72" t="s">
        <v>345</v>
      </c>
      <c r="U72" t="s">
        <v>345</v>
      </c>
      <c r="V72">
        <v>46.5</v>
      </c>
      <c r="W72" t="s">
        <v>345</v>
      </c>
      <c r="X72" t="s">
        <v>345</v>
      </c>
      <c r="Y72">
        <v>0</v>
      </c>
      <c r="Z72">
        <v>100</v>
      </c>
      <c r="AA72">
        <v>43</v>
      </c>
    </row>
    <row r="73" spans="1:27" x14ac:dyDescent="0.45">
      <c r="A73" t="str">
        <f t="shared" si="2"/>
        <v>F31_Media_Film_TV</v>
      </c>
      <c r="B73" t="s">
        <v>310</v>
      </c>
      <c r="C73" t="s">
        <v>371</v>
      </c>
      <c r="D73">
        <v>3</v>
      </c>
      <c r="E73">
        <v>7</v>
      </c>
      <c r="F73">
        <v>8</v>
      </c>
      <c r="G73">
        <v>8</v>
      </c>
      <c r="H73">
        <v>4</v>
      </c>
      <c r="I73">
        <v>4</v>
      </c>
      <c r="J73">
        <v>0</v>
      </c>
      <c r="K73">
        <v>31</v>
      </c>
      <c r="L73" t="s">
        <v>345</v>
      </c>
      <c r="M73">
        <v>8</v>
      </c>
      <c r="N73">
        <v>8</v>
      </c>
      <c r="O73" t="s">
        <v>345</v>
      </c>
      <c r="P73">
        <v>4</v>
      </c>
      <c r="Q73" t="s">
        <v>349</v>
      </c>
      <c r="R73">
        <v>31</v>
      </c>
      <c r="S73">
        <v>31</v>
      </c>
      <c r="T73" t="s">
        <v>345</v>
      </c>
      <c r="U73">
        <v>25.8</v>
      </c>
      <c r="V73">
        <v>25.8</v>
      </c>
      <c r="W73" t="s">
        <v>345</v>
      </c>
      <c r="X73">
        <v>12.9</v>
      </c>
      <c r="Y73">
        <v>0</v>
      </c>
      <c r="Z73">
        <v>100</v>
      </c>
      <c r="AA73">
        <v>31</v>
      </c>
    </row>
    <row r="74" spans="1:27" x14ac:dyDescent="0.45">
      <c r="A74" t="str">
        <f t="shared" si="2"/>
        <v>F33_French</v>
      </c>
      <c r="B74" t="s">
        <v>310</v>
      </c>
      <c r="C74" t="s">
        <v>373</v>
      </c>
      <c r="D74">
        <v>2</v>
      </c>
      <c r="E74">
        <v>71</v>
      </c>
      <c r="F74">
        <v>38</v>
      </c>
      <c r="G74">
        <v>10</v>
      </c>
      <c r="H74">
        <v>17</v>
      </c>
      <c r="I74">
        <v>10</v>
      </c>
      <c r="J74">
        <v>13</v>
      </c>
      <c r="K74">
        <v>146</v>
      </c>
      <c r="L74">
        <v>71</v>
      </c>
      <c r="M74">
        <v>38</v>
      </c>
      <c r="N74" t="s">
        <v>345</v>
      </c>
      <c r="O74" t="s">
        <v>345</v>
      </c>
      <c r="P74" t="s">
        <v>345</v>
      </c>
      <c r="Q74">
        <v>13</v>
      </c>
      <c r="R74">
        <v>146</v>
      </c>
      <c r="S74">
        <v>159</v>
      </c>
      <c r="T74">
        <v>44.7</v>
      </c>
      <c r="U74">
        <v>23.9</v>
      </c>
      <c r="V74" t="s">
        <v>345</v>
      </c>
      <c r="W74" t="s">
        <v>345</v>
      </c>
      <c r="X74" t="s">
        <v>345</v>
      </c>
      <c r="Y74">
        <v>8.1999999999999993</v>
      </c>
      <c r="Z74">
        <v>91.8</v>
      </c>
      <c r="AA74">
        <v>159</v>
      </c>
    </row>
    <row r="75" spans="1:27" x14ac:dyDescent="0.45">
      <c r="A75" t="str">
        <f t="shared" si="2"/>
        <v>F34_German</v>
      </c>
      <c r="B75" t="s">
        <v>310</v>
      </c>
      <c r="C75" t="s">
        <v>374</v>
      </c>
      <c r="D75">
        <v>2</v>
      </c>
      <c r="E75">
        <v>32</v>
      </c>
      <c r="F75">
        <v>12</v>
      </c>
      <c r="G75">
        <v>3</v>
      </c>
      <c r="H75">
        <v>2</v>
      </c>
      <c r="I75">
        <v>0</v>
      </c>
      <c r="J75">
        <v>1</v>
      </c>
      <c r="K75">
        <v>49</v>
      </c>
      <c r="L75">
        <v>32</v>
      </c>
      <c r="M75">
        <v>12</v>
      </c>
      <c r="N75">
        <v>3</v>
      </c>
      <c r="O75" t="s">
        <v>345</v>
      </c>
      <c r="P75" t="s">
        <v>349</v>
      </c>
      <c r="Q75" t="s">
        <v>345</v>
      </c>
      <c r="R75" t="s">
        <v>345</v>
      </c>
      <c r="S75">
        <v>50</v>
      </c>
      <c r="T75">
        <v>64</v>
      </c>
      <c r="U75">
        <v>24</v>
      </c>
      <c r="V75">
        <v>6</v>
      </c>
      <c r="W75" t="s">
        <v>345</v>
      </c>
      <c r="X75">
        <v>0</v>
      </c>
      <c r="Y75" t="s">
        <v>345</v>
      </c>
      <c r="Z75" t="s">
        <v>345</v>
      </c>
      <c r="AA75">
        <v>50</v>
      </c>
    </row>
    <row r="76" spans="1:27" x14ac:dyDescent="0.45">
      <c r="A76" t="str">
        <f t="shared" si="2"/>
        <v>F35_Spanish</v>
      </c>
      <c r="B76" t="s">
        <v>310</v>
      </c>
      <c r="C76" t="s">
        <v>375</v>
      </c>
      <c r="D76">
        <v>2</v>
      </c>
      <c r="E76">
        <v>67</v>
      </c>
      <c r="F76">
        <v>29</v>
      </c>
      <c r="G76">
        <v>26</v>
      </c>
      <c r="H76">
        <v>12</v>
      </c>
      <c r="I76">
        <v>6</v>
      </c>
      <c r="J76">
        <v>1</v>
      </c>
      <c r="K76">
        <v>140</v>
      </c>
      <c r="L76">
        <v>67</v>
      </c>
      <c r="M76">
        <v>29</v>
      </c>
      <c r="N76">
        <v>26</v>
      </c>
      <c r="O76">
        <v>12</v>
      </c>
      <c r="P76" t="s">
        <v>345</v>
      </c>
      <c r="Q76" t="s">
        <v>345</v>
      </c>
      <c r="R76" t="s">
        <v>345</v>
      </c>
      <c r="S76">
        <v>141</v>
      </c>
      <c r="T76">
        <v>47.5</v>
      </c>
      <c r="U76">
        <v>20.6</v>
      </c>
      <c r="V76">
        <v>18.399999999999999</v>
      </c>
      <c r="W76">
        <v>8.5</v>
      </c>
      <c r="X76" t="s">
        <v>345</v>
      </c>
      <c r="Y76" t="s">
        <v>345</v>
      </c>
      <c r="Z76" t="s">
        <v>345</v>
      </c>
      <c r="AA76">
        <v>141</v>
      </c>
    </row>
    <row r="77" spans="1:27" x14ac:dyDescent="0.45">
      <c r="A77" t="str">
        <f t="shared" si="2"/>
        <v>F36_1_Chinese</v>
      </c>
      <c r="B77" t="s">
        <v>310</v>
      </c>
      <c r="C77" t="s">
        <v>377</v>
      </c>
      <c r="D77">
        <v>3</v>
      </c>
      <c r="E77">
        <v>61</v>
      </c>
      <c r="F77">
        <v>25</v>
      </c>
      <c r="G77">
        <v>5</v>
      </c>
      <c r="H77">
        <v>0</v>
      </c>
      <c r="I77">
        <v>0</v>
      </c>
      <c r="J77">
        <v>1</v>
      </c>
      <c r="K77">
        <v>91</v>
      </c>
      <c r="L77">
        <v>61</v>
      </c>
      <c r="M77">
        <v>25</v>
      </c>
      <c r="N77" t="s">
        <v>345</v>
      </c>
      <c r="O77" t="s">
        <v>349</v>
      </c>
      <c r="P77" t="s">
        <v>349</v>
      </c>
      <c r="Q77" t="s">
        <v>345</v>
      </c>
      <c r="R77" t="s">
        <v>345</v>
      </c>
      <c r="S77">
        <v>92</v>
      </c>
      <c r="T77">
        <v>66.3</v>
      </c>
      <c r="U77">
        <v>27.2</v>
      </c>
      <c r="V77" t="s">
        <v>345</v>
      </c>
      <c r="W77">
        <v>0</v>
      </c>
      <c r="X77">
        <v>0</v>
      </c>
      <c r="Y77" t="s">
        <v>345</v>
      </c>
      <c r="Z77" t="s">
        <v>345</v>
      </c>
      <c r="AA77">
        <v>92</v>
      </c>
    </row>
    <row r="78" spans="1:27" x14ac:dyDescent="0.45">
      <c r="A78" t="str">
        <f t="shared" si="2"/>
        <v>F36_2_Italian</v>
      </c>
      <c r="B78" t="s">
        <v>310</v>
      </c>
      <c r="C78" t="s">
        <v>378</v>
      </c>
      <c r="D78">
        <v>3</v>
      </c>
      <c r="E78">
        <v>15</v>
      </c>
      <c r="F78">
        <v>8</v>
      </c>
      <c r="G78">
        <v>8</v>
      </c>
      <c r="H78">
        <v>3</v>
      </c>
      <c r="I78">
        <v>3</v>
      </c>
      <c r="J78">
        <v>1</v>
      </c>
      <c r="K78">
        <v>37</v>
      </c>
      <c r="L78">
        <v>15</v>
      </c>
      <c r="M78">
        <v>8</v>
      </c>
      <c r="N78">
        <v>8</v>
      </c>
      <c r="O78" t="s">
        <v>345</v>
      </c>
      <c r="P78">
        <v>3</v>
      </c>
      <c r="Q78" t="s">
        <v>345</v>
      </c>
      <c r="R78" t="s">
        <v>345</v>
      </c>
      <c r="S78">
        <v>38</v>
      </c>
      <c r="T78">
        <v>39.5</v>
      </c>
      <c r="U78">
        <v>21.1</v>
      </c>
      <c r="V78">
        <v>21.1</v>
      </c>
      <c r="W78" t="s">
        <v>345</v>
      </c>
      <c r="X78">
        <v>7.9</v>
      </c>
      <c r="Y78" t="s">
        <v>345</v>
      </c>
      <c r="Z78" t="s">
        <v>345</v>
      </c>
      <c r="AA78">
        <v>38</v>
      </c>
    </row>
    <row r="79" spans="1:27" x14ac:dyDescent="0.45">
      <c r="A79" t="str">
        <f t="shared" si="2"/>
        <v>F36_4_Russian</v>
      </c>
      <c r="B79" t="s">
        <v>310</v>
      </c>
      <c r="C79" t="s">
        <v>380</v>
      </c>
      <c r="D79">
        <v>3</v>
      </c>
      <c r="E79">
        <v>36</v>
      </c>
      <c r="F79">
        <v>1</v>
      </c>
      <c r="G79">
        <v>0</v>
      </c>
      <c r="H79">
        <v>0</v>
      </c>
      <c r="I79">
        <v>0</v>
      </c>
      <c r="J79">
        <v>0</v>
      </c>
      <c r="K79">
        <v>37</v>
      </c>
      <c r="L79" t="s">
        <v>345</v>
      </c>
      <c r="M79" t="s">
        <v>345</v>
      </c>
      <c r="N79" t="s">
        <v>349</v>
      </c>
      <c r="O79" t="s">
        <v>349</v>
      </c>
      <c r="P79" t="s">
        <v>349</v>
      </c>
      <c r="Q79" t="s">
        <v>349</v>
      </c>
      <c r="R79">
        <v>37</v>
      </c>
      <c r="S79">
        <v>37</v>
      </c>
      <c r="T79" t="s">
        <v>345</v>
      </c>
      <c r="U79" t="s">
        <v>345</v>
      </c>
      <c r="V79">
        <v>0</v>
      </c>
      <c r="W79">
        <v>0</v>
      </c>
      <c r="X79">
        <v>0</v>
      </c>
      <c r="Y79">
        <v>0</v>
      </c>
      <c r="Z79">
        <v>100</v>
      </c>
      <c r="AA79">
        <v>37</v>
      </c>
    </row>
    <row r="80" spans="1:27" x14ac:dyDescent="0.45">
      <c r="A80" t="str">
        <f t="shared" si="2"/>
        <v>F41_1_Latin</v>
      </c>
      <c r="B80" t="s">
        <v>310</v>
      </c>
      <c r="C80" t="s">
        <v>383</v>
      </c>
      <c r="D80">
        <v>2</v>
      </c>
      <c r="E80">
        <v>4</v>
      </c>
      <c r="F80">
        <v>0</v>
      </c>
      <c r="G80">
        <v>0</v>
      </c>
      <c r="H80">
        <v>2</v>
      </c>
      <c r="I80">
        <v>0</v>
      </c>
      <c r="J80">
        <v>0</v>
      </c>
      <c r="K80">
        <v>6</v>
      </c>
      <c r="L80" t="s">
        <v>345</v>
      </c>
      <c r="M80" t="s">
        <v>349</v>
      </c>
      <c r="N80" t="s">
        <v>349</v>
      </c>
      <c r="O80" t="s">
        <v>345</v>
      </c>
      <c r="P80" t="s">
        <v>349</v>
      </c>
      <c r="Q80" t="s">
        <v>349</v>
      </c>
      <c r="R80">
        <v>6</v>
      </c>
      <c r="S80">
        <v>6</v>
      </c>
      <c r="T80" t="s">
        <v>345</v>
      </c>
      <c r="U80">
        <v>0</v>
      </c>
      <c r="V80">
        <v>0</v>
      </c>
      <c r="W80" t="s">
        <v>345</v>
      </c>
      <c r="X80">
        <v>0</v>
      </c>
      <c r="Y80">
        <v>0</v>
      </c>
      <c r="Z80">
        <v>100</v>
      </c>
      <c r="AA80">
        <v>6</v>
      </c>
    </row>
    <row r="81" spans="1:27" x14ac:dyDescent="0.45">
      <c r="A81" t="str">
        <f t="shared" si="2"/>
        <v>F41_3_ClassicalCivilisation</v>
      </c>
      <c r="B81" t="s">
        <v>310</v>
      </c>
      <c r="C81" t="s">
        <v>385</v>
      </c>
      <c r="D81">
        <v>3</v>
      </c>
      <c r="E81">
        <v>2</v>
      </c>
      <c r="F81">
        <v>1</v>
      </c>
      <c r="G81">
        <v>7</v>
      </c>
      <c r="H81">
        <v>2</v>
      </c>
      <c r="I81">
        <v>1</v>
      </c>
      <c r="J81">
        <v>2</v>
      </c>
      <c r="K81">
        <v>13</v>
      </c>
      <c r="L81" t="s">
        <v>345</v>
      </c>
      <c r="M81" t="s">
        <v>345</v>
      </c>
      <c r="N81">
        <v>7</v>
      </c>
      <c r="O81" t="s">
        <v>345</v>
      </c>
      <c r="P81" t="s">
        <v>345</v>
      </c>
      <c r="Q81" t="s">
        <v>345</v>
      </c>
      <c r="R81" t="s">
        <v>345</v>
      </c>
      <c r="S81">
        <v>15</v>
      </c>
      <c r="T81" t="s">
        <v>345</v>
      </c>
      <c r="U81" t="s">
        <v>345</v>
      </c>
      <c r="V81">
        <v>46.7</v>
      </c>
      <c r="W81" t="s">
        <v>345</v>
      </c>
      <c r="X81" t="s">
        <v>345</v>
      </c>
      <c r="Y81" t="s">
        <v>345</v>
      </c>
      <c r="Z81" t="s">
        <v>345</v>
      </c>
      <c r="AA81">
        <v>15</v>
      </c>
    </row>
    <row r="82" spans="1:27" x14ac:dyDescent="0.45">
      <c r="A82" t="str">
        <f t="shared" si="2"/>
        <v>F45_Religious_Studies</v>
      </c>
      <c r="B82" t="s">
        <v>310</v>
      </c>
      <c r="C82" t="s">
        <v>387</v>
      </c>
      <c r="D82">
        <v>2</v>
      </c>
      <c r="E82">
        <v>68</v>
      </c>
      <c r="F82">
        <v>60</v>
      </c>
      <c r="G82">
        <v>55</v>
      </c>
      <c r="H82">
        <v>39</v>
      </c>
      <c r="I82">
        <v>17</v>
      </c>
      <c r="J82">
        <v>24</v>
      </c>
      <c r="K82">
        <v>239</v>
      </c>
      <c r="L82">
        <v>68</v>
      </c>
      <c r="M82">
        <v>60</v>
      </c>
      <c r="N82">
        <v>55</v>
      </c>
      <c r="O82">
        <v>39</v>
      </c>
      <c r="P82">
        <v>17</v>
      </c>
      <c r="Q82">
        <v>24</v>
      </c>
      <c r="R82">
        <v>239</v>
      </c>
      <c r="S82">
        <v>263</v>
      </c>
      <c r="T82">
        <v>25.9</v>
      </c>
      <c r="U82">
        <v>22.8</v>
      </c>
      <c r="V82">
        <v>20.9</v>
      </c>
      <c r="W82">
        <v>14.8</v>
      </c>
      <c r="X82">
        <v>6.5</v>
      </c>
      <c r="Y82">
        <v>9.1</v>
      </c>
      <c r="Z82">
        <v>90.9</v>
      </c>
      <c r="AA82">
        <v>263</v>
      </c>
    </row>
    <row r="83" spans="1:27" x14ac:dyDescent="0.45">
      <c r="A83" t="str">
        <f t="shared" si="2"/>
        <v>F46_Music</v>
      </c>
      <c r="B83" t="s">
        <v>310</v>
      </c>
      <c r="C83" t="s">
        <v>388</v>
      </c>
      <c r="D83">
        <v>2</v>
      </c>
      <c r="E83">
        <v>16</v>
      </c>
      <c r="F83">
        <v>8</v>
      </c>
      <c r="G83">
        <v>6</v>
      </c>
      <c r="H83">
        <v>3</v>
      </c>
      <c r="I83">
        <v>2</v>
      </c>
      <c r="J83">
        <v>2</v>
      </c>
      <c r="K83">
        <v>35</v>
      </c>
      <c r="L83">
        <v>16</v>
      </c>
      <c r="M83">
        <v>8</v>
      </c>
      <c r="N83" t="s">
        <v>345</v>
      </c>
      <c r="O83">
        <v>3</v>
      </c>
      <c r="P83" t="s">
        <v>345</v>
      </c>
      <c r="Q83" t="s">
        <v>345</v>
      </c>
      <c r="R83" t="s">
        <v>345</v>
      </c>
      <c r="S83">
        <v>37</v>
      </c>
      <c r="T83">
        <v>43.2</v>
      </c>
      <c r="U83">
        <v>21.6</v>
      </c>
      <c r="V83" t="s">
        <v>345</v>
      </c>
      <c r="W83">
        <v>8.1</v>
      </c>
      <c r="X83" t="s">
        <v>345</v>
      </c>
      <c r="Y83" t="s">
        <v>345</v>
      </c>
      <c r="Z83" t="s">
        <v>345</v>
      </c>
      <c r="AA83">
        <v>37</v>
      </c>
    </row>
    <row r="84" spans="1:27" x14ac:dyDescent="0.45">
      <c r="A84" t="str">
        <f t="shared" si="2"/>
        <v>F47_Physical_Education</v>
      </c>
      <c r="B84" t="s">
        <v>310</v>
      </c>
      <c r="C84" t="s">
        <v>389</v>
      </c>
      <c r="D84">
        <v>2</v>
      </c>
      <c r="E84">
        <v>8</v>
      </c>
      <c r="F84">
        <v>4</v>
      </c>
      <c r="G84">
        <v>11</v>
      </c>
      <c r="H84">
        <v>1</v>
      </c>
      <c r="I84">
        <v>6</v>
      </c>
      <c r="J84">
        <v>4</v>
      </c>
      <c r="K84">
        <v>30</v>
      </c>
      <c r="L84" t="s">
        <v>345</v>
      </c>
      <c r="M84" t="s">
        <v>345</v>
      </c>
      <c r="N84" t="s">
        <v>345</v>
      </c>
      <c r="O84" t="s">
        <v>345</v>
      </c>
      <c r="P84">
        <v>6</v>
      </c>
      <c r="Q84">
        <v>4</v>
      </c>
      <c r="R84">
        <v>30</v>
      </c>
      <c r="S84">
        <v>34</v>
      </c>
      <c r="T84" t="s">
        <v>345</v>
      </c>
      <c r="U84" t="s">
        <v>345</v>
      </c>
      <c r="V84" t="s">
        <v>345</v>
      </c>
      <c r="W84" t="s">
        <v>345</v>
      </c>
      <c r="X84">
        <v>17.600000000000001</v>
      </c>
      <c r="Y84">
        <v>11.8</v>
      </c>
      <c r="Z84">
        <v>88.2</v>
      </c>
      <c r="AA84">
        <v>34</v>
      </c>
    </row>
    <row r="85" spans="1:27" x14ac:dyDescent="0.45">
      <c r="A85" t="str">
        <f t="shared" si="2"/>
        <v>FALL subjects</v>
      </c>
      <c r="B85" t="s">
        <v>310</v>
      </c>
      <c r="C85" t="s">
        <v>459</v>
      </c>
      <c r="D85">
        <v>1</v>
      </c>
      <c r="E85">
        <v>346</v>
      </c>
      <c r="F85">
        <v>210</v>
      </c>
      <c r="G85">
        <v>199</v>
      </c>
      <c r="H85">
        <v>138</v>
      </c>
      <c r="I85">
        <v>100</v>
      </c>
      <c r="J85">
        <v>133</v>
      </c>
      <c r="K85">
        <v>993</v>
      </c>
      <c r="L85">
        <v>346</v>
      </c>
      <c r="M85">
        <v>210</v>
      </c>
      <c r="N85">
        <v>199</v>
      </c>
      <c r="O85">
        <v>138</v>
      </c>
      <c r="P85">
        <v>100</v>
      </c>
      <c r="Q85">
        <v>133</v>
      </c>
      <c r="R85">
        <v>993</v>
      </c>
      <c r="S85">
        <v>1126</v>
      </c>
      <c r="T85">
        <v>30.7</v>
      </c>
      <c r="U85">
        <v>18.7</v>
      </c>
      <c r="V85">
        <v>17.7</v>
      </c>
      <c r="W85">
        <v>12.3</v>
      </c>
      <c r="X85">
        <v>8.9</v>
      </c>
      <c r="Y85">
        <v>11.8</v>
      </c>
      <c r="Z85">
        <v>88.2</v>
      </c>
      <c r="AA85">
        <v>1126</v>
      </c>
    </row>
    <row r="86" spans="1:27" x14ac:dyDescent="0.45">
      <c r="A86" t="str">
        <f t="shared" si="2"/>
        <v>FALL subjects</v>
      </c>
      <c r="B86" t="s">
        <v>310</v>
      </c>
      <c r="C86" t="s">
        <v>459</v>
      </c>
      <c r="D86">
        <v>2</v>
      </c>
      <c r="E86">
        <v>294</v>
      </c>
      <c r="F86">
        <v>179</v>
      </c>
      <c r="G86">
        <v>145</v>
      </c>
      <c r="H86">
        <v>93</v>
      </c>
      <c r="I86">
        <v>53</v>
      </c>
      <c r="J86">
        <v>52</v>
      </c>
      <c r="K86">
        <v>764</v>
      </c>
      <c r="L86">
        <v>294</v>
      </c>
      <c r="M86">
        <v>179</v>
      </c>
      <c r="N86">
        <v>145</v>
      </c>
      <c r="O86">
        <v>93</v>
      </c>
      <c r="P86">
        <v>53</v>
      </c>
      <c r="Q86">
        <v>52</v>
      </c>
      <c r="R86">
        <v>764</v>
      </c>
      <c r="S86">
        <v>816</v>
      </c>
      <c r="T86">
        <v>36</v>
      </c>
      <c r="U86">
        <v>21.9</v>
      </c>
      <c r="V86">
        <v>17.8</v>
      </c>
      <c r="W86">
        <v>11.4</v>
      </c>
      <c r="X86">
        <v>6.5</v>
      </c>
      <c r="Y86">
        <v>6.4</v>
      </c>
      <c r="Z86">
        <v>93.6</v>
      </c>
      <c r="AA86">
        <v>816</v>
      </c>
    </row>
    <row r="87" spans="1:27" x14ac:dyDescent="0.45">
      <c r="A87" t="str">
        <f t="shared" si="2"/>
        <v>FALL subjects</v>
      </c>
      <c r="B87" t="s">
        <v>310</v>
      </c>
      <c r="C87" t="s">
        <v>459</v>
      </c>
      <c r="D87">
        <v>3</v>
      </c>
      <c r="E87">
        <v>300</v>
      </c>
      <c r="F87">
        <v>165</v>
      </c>
      <c r="G87">
        <v>146</v>
      </c>
      <c r="H87">
        <v>106</v>
      </c>
      <c r="I87">
        <v>71</v>
      </c>
      <c r="J87">
        <v>82</v>
      </c>
      <c r="K87">
        <v>788</v>
      </c>
      <c r="L87">
        <v>300</v>
      </c>
      <c r="M87">
        <v>165</v>
      </c>
      <c r="N87">
        <v>146</v>
      </c>
      <c r="O87">
        <v>106</v>
      </c>
      <c r="P87">
        <v>71</v>
      </c>
      <c r="Q87">
        <v>82</v>
      </c>
      <c r="R87">
        <v>788</v>
      </c>
      <c r="S87">
        <v>870</v>
      </c>
      <c r="T87">
        <v>34.5</v>
      </c>
      <c r="U87">
        <v>19</v>
      </c>
      <c r="V87">
        <v>16.8</v>
      </c>
      <c r="W87">
        <v>12.2</v>
      </c>
      <c r="X87">
        <v>8.1999999999999993</v>
      </c>
      <c r="Y87">
        <v>9.4</v>
      </c>
      <c r="Z87">
        <v>90.6</v>
      </c>
      <c r="AA87">
        <v>870</v>
      </c>
    </row>
    <row r="88" spans="1:27" x14ac:dyDescent="0.45">
      <c r="A88" t="str">
        <f t="shared" si="2"/>
        <v>M01_0_Biological Sciences</v>
      </c>
      <c r="B88" t="s">
        <v>311</v>
      </c>
      <c r="C88" t="s">
        <v>338</v>
      </c>
      <c r="D88">
        <v>1</v>
      </c>
      <c r="E88">
        <v>28</v>
      </c>
      <c r="F88">
        <v>15</v>
      </c>
      <c r="G88">
        <v>16</v>
      </c>
      <c r="H88">
        <v>9</v>
      </c>
      <c r="I88">
        <v>7</v>
      </c>
      <c r="J88">
        <v>18</v>
      </c>
      <c r="K88">
        <v>75</v>
      </c>
      <c r="L88">
        <v>28</v>
      </c>
      <c r="M88">
        <v>15</v>
      </c>
      <c r="N88">
        <v>16</v>
      </c>
      <c r="O88">
        <v>9</v>
      </c>
      <c r="P88">
        <v>7</v>
      </c>
      <c r="Q88">
        <v>18</v>
      </c>
      <c r="R88">
        <v>75</v>
      </c>
      <c r="S88">
        <v>93</v>
      </c>
      <c r="T88">
        <v>30.1</v>
      </c>
      <c r="U88">
        <v>16.100000000000001</v>
      </c>
      <c r="V88">
        <v>17.2</v>
      </c>
      <c r="W88">
        <v>9.6999999999999993</v>
      </c>
      <c r="X88">
        <v>7.5</v>
      </c>
      <c r="Y88">
        <v>19.399999999999999</v>
      </c>
      <c r="Z88">
        <v>80.599999999999994</v>
      </c>
      <c r="AA88">
        <v>93</v>
      </c>
    </row>
    <row r="89" spans="1:27" x14ac:dyDescent="0.45">
      <c r="A89" t="str">
        <f t="shared" si="2"/>
        <v>M02_Chemistry</v>
      </c>
      <c r="B89" t="s">
        <v>311</v>
      </c>
      <c r="C89" t="s">
        <v>339</v>
      </c>
      <c r="D89">
        <v>1</v>
      </c>
      <c r="E89">
        <v>53</v>
      </c>
      <c r="F89">
        <v>16</v>
      </c>
      <c r="G89">
        <v>14</v>
      </c>
      <c r="H89">
        <v>19</v>
      </c>
      <c r="I89">
        <v>12</v>
      </c>
      <c r="J89">
        <v>12</v>
      </c>
      <c r="K89">
        <v>114</v>
      </c>
      <c r="L89">
        <v>53</v>
      </c>
      <c r="M89">
        <v>16</v>
      </c>
      <c r="N89">
        <v>14</v>
      </c>
      <c r="O89">
        <v>19</v>
      </c>
      <c r="P89">
        <v>12</v>
      </c>
      <c r="Q89">
        <v>12</v>
      </c>
      <c r="R89">
        <v>114</v>
      </c>
      <c r="S89">
        <v>126</v>
      </c>
      <c r="T89">
        <v>42.1</v>
      </c>
      <c r="U89">
        <v>12.7</v>
      </c>
      <c r="V89">
        <v>11.1</v>
      </c>
      <c r="W89">
        <v>15.1</v>
      </c>
      <c r="X89">
        <v>9.5</v>
      </c>
      <c r="Y89">
        <v>9.5</v>
      </c>
      <c r="Z89">
        <v>90.5</v>
      </c>
      <c r="AA89">
        <v>126</v>
      </c>
    </row>
    <row r="90" spans="1:27" x14ac:dyDescent="0.45">
      <c r="A90" t="str">
        <f t="shared" si="2"/>
        <v>M03_Physics</v>
      </c>
      <c r="B90" t="s">
        <v>311</v>
      </c>
      <c r="C90" t="s">
        <v>340</v>
      </c>
      <c r="D90">
        <v>1</v>
      </c>
      <c r="E90">
        <v>61</v>
      </c>
      <c r="F90">
        <v>21</v>
      </c>
      <c r="G90">
        <v>17</v>
      </c>
      <c r="H90">
        <v>20</v>
      </c>
      <c r="I90">
        <v>13</v>
      </c>
      <c r="J90">
        <v>20</v>
      </c>
      <c r="K90">
        <v>132</v>
      </c>
      <c r="L90">
        <v>61</v>
      </c>
      <c r="M90">
        <v>21</v>
      </c>
      <c r="N90">
        <v>17</v>
      </c>
      <c r="O90">
        <v>20</v>
      </c>
      <c r="P90">
        <v>13</v>
      </c>
      <c r="Q90">
        <v>20</v>
      </c>
      <c r="R90">
        <v>132</v>
      </c>
      <c r="S90">
        <v>152</v>
      </c>
      <c r="T90">
        <v>40.1</v>
      </c>
      <c r="U90">
        <v>13.8</v>
      </c>
      <c r="V90">
        <v>11.2</v>
      </c>
      <c r="W90">
        <v>13.2</v>
      </c>
      <c r="X90">
        <v>8.6</v>
      </c>
      <c r="Y90">
        <v>13.2</v>
      </c>
      <c r="Z90">
        <v>86.8</v>
      </c>
      <c r="AA90">
        <v>152</v>
      </c>
    </row>
    <row r="91" spans="1:27" x14ac:dyDescent="0.45">
      <c r="A91" t="str">
        <f t="shared" si="2"/>
        <v>M04_Other_Sciences</v>
      </c>
      <c r="B91" t="s">
        <v>311</v>
      </c>
      <c r="C91" t="s">
        <v>341</v>
      </c>
      <c r="D91">
        <v>3</v>
      </c>
      <c r="E91">
        <v>8</v>
      </c>
      <c r="F91">
        <v>3</v>
      </c>
      <c r="G91">
        <v>0</v>
      </c>
      <c r="H91">
        <v>2</v>
      </c>
      <c r="I91">
        <v>1</v>
      </c>
      <c r="J91">
        <v>2</v>
      </c>
      <c r="K91">
        <v>14</v>
      </c>
      <c r="L91" t="s">
        <v>345</v>
      </c>
      <c r="M91">
        <v>3</v>
      </c>
      <c r="N91" t="s">
        <v>349</v>
      </c>
      <c r="O91" t="s">
        <v>345</v>
      </c>
      <c r="P91" t="s">
        <v>345</v>
      </c>
      <c r="Q91" t="s">
        <v>345</v>
      </c>
      <c r="R91" t="s">
        <v>345</v>
      </c>
      <c r="S91">
        <v>16</v>
      </c>
      <c r="T91" t="s">
        <v>345</v>
      </c>
      <c r="U91">
        <v>18.8</v>
      </c>
      <c r="V91">
        <v>0</v>
      </c>
      <c r="W91" t="s">
        <v>345</v>
      </c>
      <c r="X91" t="s">
        <v>345</v>
      </c>
      <c r="Y91" t="s">
        <v>345</v>
      </c>
      <c r="Z91" t="s">
        <v>345</v>
      </c>
      <c r="AA91">
        <v>16</v>
      </c>
    </row>
    <row r="92" spans="1:27" x14ac:dyDescent="0.45">
      <c r="A92" t="str">
        <f t="shared" si="2"/>
        <v>M05_1_Mathematics</v>
      </c>
      <c r="B92" t="s">
        <v>311</v>
      </c>
      <c r="C92" t="s">
        <v>343</v>
      </c>
      <c r="D92">
        <v>3</v>
      </c>
      <c r="E92">
        <v>168</v>
      </c>
      <c r="F92">
        <v>70</v>
      </c>
      <c r="G92">
        <v>45</v>
      </c>
      <c r="H92">
        <v>37</v>
      </c>
      <c r="I92">
        <v>25</v>
      </c>
      <c r="J92">
        <v>40</v>
      </c>
      <c r="K92">
        <v>345</v>
      </c>
      <c r="L92">
        <v>168</v>
      </c>
      <c r="M92">
        <v>70</v>
      </c>
      <c r="N92">
        <v>45</v>
      </c>
      <c r="O92">
        <v>37</v>
      </c>
      <c r="P92">
        <v>25</v>
      </c>
      <c r="Q92">
        <v>40</v>
      </c>
      <c r="R92">
        <v>345</v>
      </c>
      <c r="S92">
        <v>385</v>
      </c>
      <c r="T92">
        <v>43.6</v>
      </c>
      <c r="U92">
        <v>18.2</v>
      </c>
      <c r="V92">
        <v>11.7</v>
      </c>
      <c r="W92">
        <v>9.6</v>
      </c>
      <c r="X92">
        <v>6.5</v>
      </c>
      <c r="Y92">
        <v>10.4</v>
      </c>
      <c r="Z92">
        <v>89.6</v>
      </c>
      <c r="AA92">
        <v>385</v>
      </c>
    </row>
    <row r="93" spans="1:27" x14ac:dyDescent="0.45">
      <c r="A93" t="str">
        <f t="shared" si="2"/>
        <v>M05_2_Pure Mathematics</v>
      </c>
      <c r="B93" t="s">
        <v>311</v>
      </c>
      <c r="C93" t="s">
        <v>344</v>
      </c>
      <c r="D93">
        <v>3</v>
      </c>
      <c r="E93">
        <v>3</v>
      </c>
      <c r="F93">
        <v>0</v>
      </c>
      <c r="G93">
        <v>1</v>
      </c>
      <c r="H93">
        <v>0</v>
      </c>
      <c r="I93">
        <v>0</v>
      </c>
      <c r="J93">
        <v>0</v>
      </c>
      <c r="K93">
        <v>4</v>
      </c>
      <c r="L93" t="s">
        <v>345</v>
      </c>
      <c r="M93" t="s">
        <v>349</v>
      </c>
      <c r="N93" t="s">
        <v>345</v>
      </c>
      <c r="O93" t="s">
        <v>349</v>
      </c>
      <c r="P93" t="s">
        <v>349</v>
      </c>
      <c r="Q93" t="s">
        <v>349</v>
      </c>
      <c r="R93">
        <v>4</v>
      </c>
      <c r="S93">
        <v>4</v>
      </c>
      <c r="T93" t="s">
        <v>345</v>
      </c>
      <c r="U93">
        <v>0</v>
      </c>
      <c r="V93" t="s">
        <v>345</v>
      </c>
      <c r="W93">
        <v>0</v>
      </c>
      <c r="X93">
        <v>0</v>
      </c>
      <c r="Y93">
        <v>0</v>
      </c>
      <c r="Z93">
        <v>100</v>
      </c>
      <c r="AA93">
        <v>4</v>
      </c>
    </row>
    <row r="94" spans="1:27" x14ac:dyDescent="0.45">
      <c r="A94" t="str">
        <f t="shared" si="2"/>
        <v>M05_3_Statistics</v>
      </c>
      <c r="B94" t="s">
        <v>311</v>
      </c>
      <c r="C94" t="s">
        <v>346</v>
      </c>
      <c r="D94">
        <v>3</v>
      </c>
      <c r="E94">
        <v>2</v>
      </c>
      <c r="F94">
        <v>0</v>
      </c>
      <c r="G94">
        <v>2</v>
      </c>
      <c r="H94">
        <v>0</v>
      </c>
      <c r="I94">
        <v>0</v>
      </c>
      <c r="J94">
        <v>1</v>
      </c>
      <c r="K94">
        <v>4</v>
      </c>
      <c r="L94" t="s">
        <v>345</v>
      </c>
      <c r="M94" t="s">
        <v>349</v>
      </c>
      <c r="N94" t="s">
        <v>345</v>
      </c>
      <c r="O94" t="s">
        <v>349</v>
      </c>
      <c r="P94" t="s">
        <v>349</v>
      </c>
      <c r="Q94" t="s">
        <v>345</v>
      </c>
      <c r="R94" t="s">
        <v>345</v>
      </c>
      <c r="S94">
        <v>5</v>
      </c>
      <c r="T94" t="s">
        <v>345</v>
      </c>
      <c r="U94">
        <v>0</v>
      </c>
      <c r="V94" t="s">
        <v>345</v>
      </c>
      <c r="W94">
        <v>0</v>
      </c>
      <c r="X94">
        <v>0</v>
      </c>
      <c r="Y94" t="s">
        <v>345</v>
      </c>
      <c r="Z94" t="s">
        <v>345</v>
      </c>
      <c r="AA94">
        <v>5</v>
      </c>
    </row>
    <row r="95" spans="1:27" x14ac:dyDescent="0.45">
      <c r="A95" t="str">
        <f t="shared" si="2"/>
        <v>M05_4_Use of Mathematics</v>
      </c>
      <c r="B95" t="s">
        <v>311</v>
      </c>
      <c r="C95" t="s">
        <v>347</v>
      </c>
      <c r="D95">
        <v>3</v>
      </c>
      <c r="E95">
        <v>10</v>
      </c>
      <c r="F95">
        <v>7</v>
      </c>
      <c r="G95">
        <v>4</v>
      </c>
      <c r="H95">
        <v>3</v>
      </c>
      <c r="I95">
        <v>3</v>
      </c>
      <c r="J95">
        <v>1</v>
      </c>
      <c r="K95">
        <v>27</v>
      </c>
      <c r="L95">
        <v>10</v>
      </c>
      <c r="M95">
        <v>7</v>
      </c>
      <c r="N95">
        <v>4</v>
      </c>
      <c r="O95" t="s">
        <v>345</v>
      </c>
      <c r="P95">
        <v>3</v>
      </c>
      <c r="Q95" t="s">
        <v>345</v>
      </c>
      <c r="R95" t="s">
        <v>345</v>
      </c>
      <c r="S95">
        <v>28</v>
      </c>
      <c r="T95">
        <v>35.700000000000003</v>
      </c>
      <c r="U95">
        <v>25</v>
      </c>
      <c r="V95">
        <v>14.3</v>
      </c>
      <c r="W95" t="s">
        <v>345</v>
      </c>
      <c r="X95">
        <v>10.7</v>
      </c>
      <c r="Y95" t="s">
        <v>345</v>
      </c>
      <c r="Z95" t="s">
        <v>345</v>
      </c>
      <c r="AA95">
        <v>28</v>
      </c>
    </row>
    <row r="96" spans="1:27" x14ac:dyDescent="0.45">
      <c r="A96" t="str">
        <f t="shared" si="2"/>
        <v>M05_5_Mathematics_other</v>
      </c>
      <c r="B96" t="s">
        <v>311</v>
      </c>
      <c r="C96" t="s">
        <v>348</v>
      </c>
      <c r="D96">
        <v>3</v>
      </c>
      <c r="E96">
        <v>3</v>
      </c>
      <c r="F96">
        <v>3</v>
      </c>
      <c r="G96">
        <v>0</v>
      </c>
      <c r="H96">
        <v>1</v>
      </c>
      <c r="I96">
        <v>2</v>
      </c>
      <c r="J96">
        <v>0</v>
      </c>
      <c r="K96">
        <v>9</v>
      </c>
      <c r="L96" t="s">
        <v>345</v>
      </c>
      <c r="M96" t="s">
        <v>345</v>
      </c>
      <c r="N96" t="s">
        <v>349</v>
      </c>
      <c r="O96" t="s">
        <v>345</v>
      </c>
      <c r="P96" t="s">
        <v>345</v>
      </c>
      <c r="Q96" t="s">
        <v>349</v>
      </c>
      <c r="R96">
        <v>9</v>
      </c>
      <c r="S96">
        <v>9</v>
      </c>
      <c r="T96" t="s">
        <v>345</v>
      </c>
      <c r="U96" t="s">
        <v>345</v>
      </c>
      <c r="V96">
        <v>0</v>
      </c>
      <c r="W96" t="s">
        <v>345</v>
      </c>
      <c r="X96" t="s">
        <v>345</v>
      </c>
      <c r="Y96">
        <v>0</v>
      </c>
      <c r="Z96">
        <v>100</v>
      </c>
      <c r="AA96">
        <v>9</v>
      </c>
    </row>
    <row r="97" spans="1:27" x14ac:dyDescent="0.45">
      <c r="A97" t="str">
        <f t="shared" si="2"/>
        <v>M06_Further_Maths</v>
      </c>
      <c r="B97" t="s">
        <v>311</v>
      </c>
      <c r="C97" t="s">
        <v>350</v>
      </c>
      <c r="D97">
        <v>3</v>
      </c>
      <c r="E97">
        <v>26</v>
      </c>
      <c r="F97">
        <v>8</v>
      </c>
      <c r="G97">
        <v>3</v>
      </c>
      <c r="H97">
        <v>2</v>
      </c>
      <c r="I97">
        <v>3</v>
      </c>
      <c r="J97">
        <v>3</v>
      </c>
      <c r="K97">
        <v>42</v>
      </c>
      <c r="L97">
        <v>26</v>
      </c>
      <c r="M97">
        <v>8</v>
      </c>
      <c r="N97">
        <v>3</v>
      </c>
      <c r="O97" t="s">
        <v>345</v>
      </c>
      <c r="P97" t="s">
        <v>345</v>
      </c>
      <c r="Q97">
        <v>3</v>
      </c>
      <c r="R97">
        <v>42</v>
      </c>
      <c r="S97">
        <v>45</v>
      </c>
      <c r="T97">
        <v>57.8</v>
      </c>
      <c r="U97">
        <v>17.8</v>
      </c>
      <c r="V97">
        <v>6.7</v>
      </c>
      <c r="W97" t="s">
        <v>345</v>
      </c>
      <c r="X97" t="s">
        <v>345</v>
      </c>
      <c r="Y97">
        <v>6.7</v>
      </c>
      <c r="Z97">
        <v>93.3</v>
      </c>
      <c r="AA97">
        <v>45</v>
      </c>
    </row>
    <row r="98" spans="1:27" x14ac:dyDescent="0.45">
      <c r="A98" t="str">
        <f t="shared" si="2"/>
        <v>M07_1_English_Literature</v>
      </c>
      <c r="B98" t="s">
        <v>311</v>
      </c>
      <c r="C98" t="s">
        <v>352</v>
      </c>
      <c r="D98">
        <v>1</v>
      </c>
      <c r="E98">
        <v>6</v>
      </c>
      <c r="F98">
        <v>7</v>
      </c>
      <c r="G98">
        <v>5</v>
      </c>
      <c r="H98">
        <v>4</v>
      </c>
      <c r="I98">
        <v>2</v>
      </c>
      <c r="J98">
        <v>1</v>
      </c>
      <c r="K98">
        <v>24</v>
      </c>
      <c r="L98">
        <v>6</v>
      </c>
      <c r="M98">
        <v>7</v>
      </c>
      <c r="N98" t="s">
        <v>345</v>
      </c>
      <c r="O98">
        <v>4</v>
      </c>
      <c r="P98" t="s">
        <v>345</v>
      </c>
      <c r="Q98" t="s">
        <v>345</v>
      </c>
      <c r="R98" t="s">
        <v>345</v>
      </c>
      <c r="S98">
        <v>25</v>
      </c>
      <c r="T98">
        <v>24</v>
      </c>
      <c r="U98">
        <v>28</v>
      </c>
      <c r="V98" t="s">
        <v>345</v>
      </c>
      <c r="W98">
        <v>16</v>
      </c>
      <c r="X98" t="s">
        <v>345</v>
      </c>
      <c r="Y98" t="s">
        <v>345</v>
      </c>
      <c r="Z98" t="s">
        <v>345</v>
      </c>
      <c r="AA98">
        <v>25</v>
      </c>
    </row>
    <row r="99" spans="1:27" x14ac:dyDescent="0.45">
      <c r="A99" t="str">
        <f t="shared" si="2"/>
        <v>M07_2_English Language</v>
      </c>
      <c r="B99" t="s">
        <v>311</v>
      </c>
      <c r="C99" t="s">
        <v>353</v>
      </c>
      <c r="D99">
        <v>1</v>
      </c>
      <c r="E99">
        <v>9</v>
      </c>
      <c r="F99">
        <v>9</v>
      </c>
      <c r="G99">
        <v>9</v>
      </c>
      <c r="H99">
        <v>6</v>
      </c>
      <c r="I99">
        <v>1</v>
      </c>
      <c r="J99">
        <v>0</v>
      </c>
      <c r="K99">
        <v>34</v>
      </c>
      <c r="L99">
        <v>9</v>
      </c>
      <c r="M99">
        <v>9</v>
      </c>
      <c r="N99">
        <v>9</v>
      </c>
      <c r="O99" t="s">
        <v>345</v>
      </c>
      <c r="P99" t="s">
        <v>345</v>
      </c>
      <c r="Q99" t="s">
        <v>349</v>
      </c>
      <c r="R99">
        <v>34</v>
      </c>
      <c r="S99">
        <v>34</v>
      </c>
      <c r="T99">
        <v>26.5</v>
      </c>
      <c r="U99">
        <v>26.5</v>
      </c>
      <c r="V99">
        <v>26.5</v>
      </c>
      <c r="W99" t="s">
        <v>345</v>
      </c>
      <c r="X99" t="s">
        <v>345</v>
      </c>
      <c r="Y99">
        <v>0</v>
      </c>
      <c r="Z99">
        <v>100</v>
      </c>
      <c r="AA99">
        <v>34</v>
      </c>
    </row>
    <row r="100" spans="1:27" x14ac:dyDescent="0.45">
      <c r="A100" t="str">
        <f t="shared" si="2"/>
        <v>M07_3_English_Language&amp;Literature</v>
      </c>
      <c r="B100" t="s">
        <v>311</v>
      </c>
      <c r="C100" t="s">
        <v>354</v>
      </c>
      <c r="D100">
        <v>1</v>
      </c>
      <c r="E100">
        <v>1</v>
      </c>
      <c r="F100">
        <v>2</v>
      </c>
      <c r="G100">
        <v>2</v>
      </c>
      <c r="H100">
        <v>0</v>
      </c>
      <c r="I100">
        <v>0</v>
      </c>
      <c r="J100">
        <v>1</v>
      </c>
      <c r="K100">
        <v>5</v>
      </c>
      <c r="L100" t="s">
        <v>345</v>
      </c>
      <c r="M100" t="s">
        <v>345</v>
      </c>
      <c r="N100" t="s">
        <v>345</v>
      </c>
      <c r="O100" t="s">
        <v>349</v>
      </c>
      <c r="P100" t="s">
        <v>349</v>
      </c>
      <c r="Q100" t="s">
        <v>345</v>
      </c>
      <c r="R100" t="s">
        <v>345</v>
      </c>
      <c r="S100">
        <v>6</v>
      </c>
      <c r="T100" t="s">
        <v>345</v>
      </c>
      <c r="U100" t="s">
        <v>345</v>
      </c>
      <c r="V100" t="s">
        <v>345</v>
      </c>
      <c r="W100">
        <v>0</v>
      </c>
      <c r="X100">
        <v>0</v>
      </c>
      <c r="Y100" t="s">
        <v>345</v>
      </c>
      <c r="Z100" t="s">
        <v>345</v>
      </c>
      <c r="AA100">
        <v>6</v>
      </c>
    </row>
    <row r="101" spans="1:27" x14ac:dyDescent="0.45">
      <c r="A101" t="str">
        <f t="shared" si="2"/>
        <v>M15_Design&amp;Technology</v>
      </c>
      <c r="B101" t="s">
        <v>311</v>
      </c>
      <c r="C101" t="s">
        <v>355</v>
      </c>
      <c r="D101">
        <v>3</v>
      </c>
      <c r="E101">
        <v>5</v>
      </c>
      <c r="F101">
        <v>12</v>
      </c>
      <c r="G101">
        <v>4</v>
      </c>
      <c r="H101">
        <v>6</v>
      </c>
      <c r="I101">
        <v>3</v>
      </c>
      <c r="J101">
        <v>1</v>
      </c>
      <c r="K101">
        <v>30</v>
      </c>
      <c r="L101" t="s">
        <v>345</v>
      </c>
      <c r="M101">
        <v>12</v>
      </c>
      <c r="N101" t="s">
        <v>345</v>
      </c>
      <c r="O101">
        <v>6</v>
      </c>
      <c r="P101" t="s">
        <v>345</v>
      </c>
      <c r="Q101" t="s">
        <v>345</v>
      </c>
      <c r="R101" t="s">
        <v>345</v>
      </c>
      <c r="S101">
        <v>31</v>
      </c>
      <c r="T101" t="s">
        <v>345</v>
      </c>
      <c r="U101">
        <v>38.700000000000003</v>
      </c>
      <c r="V101" t="s">
        <v>345</v>
      </c>
      <c r="W101">
        <v>19.399999999999999</v>
      </c>
      <c r="X101" t="s">
        <v>345</v>
      </c>
      <c r="Y101" t="s">
        <v>345</v>
      </c>
      <c r="Z101" t="s">
        <v>345</v>
      </c>
      <c r="AA101">
        <v>31</v>
      </c>
    </row>
    <row r="102" spans="1:27" x14ac:dyDescent="0.45">
      <c r="A102" t="str">
        <f t="shared" si="2"/>
        <v>M16_Computing</v>
      </c>
      <c r="B102" t="s">
        <v>311</v>
      </c>
      <c r="C102" t="s">
        <v>356</v>
      </c>
      <c r="D102">
        <v>1</v>
      </c>
      <c r="E102">
        <v>9</v>
      </c>
      <c r="F102">
        <v>5</v>
      </c>
      <c r="G102">
        <v>12</v>
      </c>
      <c r="H102">
        <v>16</v>
      </c>
      <c r="I102">
        <v>12</v>
      </c>
      <c r="J102">
        <v>9</v>
      </c>
      <c r="K102">
        <v>54</v>
      </c>
      <c r="L102">
        <v>9</v>
      </c>
      <c r="M102">
        <v>5</v>
      </c>
      <c r="N102" t="s">
        <v>345</v>
      </c>
      <c r="O102" t="s">
        <v>345</v>
      </c>
      <c r="P102" t="s">
        <v>345</v>
      </c>
      <c r="Q102">
        <v>9</v>
      </c>
      <c r="R102">
        <v>54</v>
      </c>
      <c r="S102">
        <v>63</v>
      </c>
      <c r="T102">
        <v>14.3</v>
      </c>
      <c r="U102">
        <v>7.9</v>
      </c>
      <c r="V102" t="s">
        <v>345</v>
      </c>
      <c r="W102" t="s">
        <v>345</v>
      </c>
      <c r="X102" t="s">
        <v>345</v>
      </c>
      <c r="Y102">
        <v>14.3</v>
      </c>
      <c r="Z102">
        <v>85.7</v>
      </c>
      <c r="AA102">
        <v>63</v>
      </c>
    </row>
    <row r="103" spans="1:27" x14ac:dyDescent="0.45">
      <c r="A103" t="str">
        <f t="shared" si="2"/>
        <v>M19_Account&amp;Finance</v>
      </c>
      <c r="B103" t="s">
        <v>311</v>
      </c>
      <c r="C103" t="s">
        <v>359</v>
      </c>
      <c r="D103">
        <v>3</v>
      </c>
      <c r="E103">
        <v>2</v>
      </c>
      <c r="F103">
        <v>4</v>
      </c>
      <c r="G103">
        <v>3</v>
      </c>
      <c r="H103">
        <v>2</v>
      </c>
      <c r="I103">
        <v>2</v>
      </c>
      <c r="J103">
        <v>2</v>
      </c>
      <c r="K103">
        <v>13</v>
      </c>
      <c r="L103" t="s">
        <v>345</v>
      </c>
      <c r="M103" t="s">
        <v>345</v>
      </c>
      <c r="N103" t="s">
        <v>345</v>
      </c>
      <c r="O103" t="s">
        <v>345</v>
      </c>
      <c r="P103" t="s">
        <v>345</v>
      </c>
      <c r="Q103" t="s">
        <v>345</v>
      </c>
      <c r="R103" t="s">
        <v>345</v>
      </c>
      <c r="S103">
        <v>15</v>
      </c>
      <c r="T103" t="s">
        <v>345</v>
      </c>
      <c r="U103" t="s">
        <v>345</v>
      </c>
      <c r="V103" t="s">
        <v>345</v>
      </c>
      <c r="W103" t="s">
        <v>345</v>
      </c>
      <c r="X103" t="s">
        <v>345</v>
      </c>
      <c r="Y103" t="s">
        <v>345</v>
      </c>
      <c r="Z103" t="s">
        <v>345</v>
      </c>
      <c r="AA103">
        <v>15</v>
      </c>
    </row>
    <row r="104" spans="1:27" x14ac:dyDescent="0.45">
      <c r="A104" t="str">
        <f t="shared" si="2"/>
        <v>M20_Business_Studies</v>
      </c>
      <c r="B104" t="s">
        <v>311</v>
      </c>
      <c r="C104" t="s">
        <v>360</v>
      </c>
      <c r="D104">
        <v>1</v>
      </c>
      <c r="E104">
        <v>14</v>
      </c>
      <c r="F104">
        <v>13</v>
      </c>
      <c r="G104">
        <v>5</v>
      </c>
      <c r="H104">
        <v>16</v>
      </c>
      <c r="I104">
        <v>10</v>
      </c>
      <c r="J104">
        <v>11</v>
      </c>
      <c r="K104">
        <v>58</v>
      </c>
      <c r="L104">
        <v>14</v>
      </c>
      <c r="M104">
        <v>13</v>
      </c>
      <c r="N104">
        <v>5</v>
      </c>
      <c r="O104">
        <v>16</v>
      </c>
      <c r="P104">
        <v>10</v>
      </c>
      <c r="Q104">
        <v>11</v>
      </c>
      <c r="R104">
        <v>58</v>
      </c>
      <c r="S104">
        <v>69</v>
      </c>
      <c r="T104">
        <v>20.3</v>
      </c>
      <c r="U104">
        <v>18.8</v>
      </c>
      <c r="V104">
        <v>7.2</v>
      </c>
      <c r="W104">
        <v>23.2</v>
      </c>
      <c r="X104">
        <v>14.5</v>
      </c>
      <c r="Y104">
        <v>15.9</v>
      </c>
      <c r="Z104">
        <v>84.1</v>
      </c>
      <c r="AA104">
        <v>69</v>
      </c>
    </row>
    <row r="105" spans="1:27" x14ac:dyDescent="0.45">
      <c r="A105" t="str">
        <f t="shared" si="2"/>
        <v>M21_Economics</v>
      </c>
      <c r="B105" t="s">
        <v>311</v>
      </c>
      <c r="C105" t="s">
        <v>361</v>
      </c>
      <c r="D105">
        <v>1</v>
      </c>
      <c r="E105">
        <v>25</v>
      </c>
      <c r="F105">
        <v>10</v>
      </c>
      <c r="G105">
        <v>19</v>
      </c>
      <c r="H105">
        <v>13</v>
      </c>
      <c r="I105">
        <v>16</v>
      </c>
      <c r="J105">
        <v>14</v>
      </c>
      <c r="K105">
        <v>83</v>
      </c>
      <c r="L105">
        <v>25</v>
      </c>
      <c r="M105">
        <v>10</v>
      </c>
      <c r="N105">
        <v>19</v>
      </c>
      <c r="O105">
        <v>13</v>
      </c>
      <c r="P105">
        <v>16</v>
      </c>
      <c r="Q105">
        <v>14</v>
      </c>
      <c r="R105">
        <v>83</v>
      </c>
      <c r="S105">
        <v>97</v>
      </c>
      <c r="T105">
        <v>25.8</v>
      </c>
      <c r="U105">
        <v>10.3</v>
      </c>
      <c r="V105">
        <v>19.600000000000001</v>
      </c>
      <c r="W105">
        <v>13.4</v>
      </c>
      <c r="X105">
        <v>16.5</v>
      </c>
      <c r="Y105">
        <v>14.4</v>
      </c>
      <c r="Z105">
        <v>85.6</v>
      </c>
      <c r="AA105">
        <v>97</v>
      </c>
    </row>
    <row r="106" spans="1:27" x14ac:dyDescent="0.45">
      <c r="A106" t="str">
        <f t="shared" si="2"/>
        <v>M22_Geography</v>
      </c>
      <c r="B106" t="s">
        <v>311</v>
      </c>
      <c r="C106" t="s">
        <v>362</v>
      </c>
      <c r="D106">
        <v>2</v>
      </c>
      <c r="E106">
        <v>17</v>
      </c>
      <c r="F106">
        <v>15</v>
      </c>
      <c r="G106">
        <v>14</v>
      </c>
      <c r="H106">
        <v>12</v>
      </c>
      <c r="I106">
        <v>6</v>
      </c>
      <c r="J106">
        <v>8</v>
      </c>
      <c r="K106">
        <v>64</v>
      </c>
      <c r="L106">
        <v>17</v>
      </c>
      <c r="M106">
        <v>15</v>
      </c>
      <c r="N106">
        <v>14</v>
      </c>
      <c r="O106">
        <v>12</v>
      </c>
      <c r="P106">
        <v>6</v>
      </c>
      <c r="Q106">
        <v>8</v>
      </c>
      <c r="R106">
        <v>64</v>
      </c>
      <c r="S106">
        <v>72</v>
      </c>
      <c r="T106">
        <v>23.6</v>
      </c>
      <c r="U106">
        <v>20.8</v>
      </c>
      <c r="V106">
        <v>19.399999999999999</v>
      </c>
      <c r="W106">
        <v>16.7</v>
      </c>
      <c r="X106">
        <v>8.3000000000000007</v>
      </c>
      <c r="Y106">
        <v>11.1</v>
      </c>
      <c r="Z106">
        <v>88.9</v>
      </c>
      <c r="AA106">
        <v>72</v>
      </c>
    </row>
    <row r="107" spans="1:27" x14ac:dyDescent="0.45">
      <c r="A107" t="str">
        <f t="shared" si="2"/>
        <v>M23_Government&amp;Politics</v>
      </c>
      <c r="B107" t="s">
        <v>311</v>
      </c>
      <c r="C107" t="s">
        <v>363</v>
      </c>
      <c r="D107">
        <v>3</v>
      </c>
      <c r="E107">
        <v>15</v>
      </c>
      <c r="F107">
        <v>9</v>
      </c>
      <c r="G107">
        <v>11</v>
      </c>
      <c r="H107">
        <v>10</v>
      </c>
      <c r="I107">
        <v>7</v>
      </c>
      <c r="J107">
        <v>7</v>
      </c>
      <c r="K107">
        <v>52</v>
      </c>
      <c r="L107">
        <v>15</v>
      </c>
      <c r="M107">
        <v>9</v>
      </c>
      <c r="N107">
        <v>11</v>
      </c>
      <c r="O107" t="s">
        <v>345</v>
      </c>
      <c r="P107" t="s">
        <v>345</v>
      </c>
      <c r="Q107">
        <v>7</v>
      </c>
      <c r="R107">
        <v>52</v>
      </c>
      <c r="S107">
        <v>59</v>
      </c>
      <c r="T107">
        <v>25.4</v>
      </c>
      <c r="U107">
        <v>15.3</v>
      </c>
      <c r="V107">
        <v>18.600000000000001</v>
      </c>
      <c r="W107" t="s">
        <v>345</v>
      </c>
      <c r="X107" t="s">
        <v>345</v>
      </c>
      <c r="Y107">
        <v>11.9</v>
      </c>
      <c r="Z107">
        <v>88.1</v>
      </c>
      <c r="AA107">
        <v>59</v>
      </c>
    </row>
    <row r="108" spans="1:27" x14ac:dyDescent="0.45">
      <c r="A108" t="str">
        <f t="shared" si="2"/>
        <v>M24_History</v>
      </c>
      <c r="B108" t="s">
        <v>311</v>
      </c>
      <c r="C108" t="s">
        <v>364</v>
      </c>
      <c r="D108">
        <v>1</v>
      </c>
      <c r="E108">
        <v>3</v>
      </c>
      <c r="F108">
        <v>4</v>
      </c>
      <c r="G108">
        <v>8</v>
      </c>
      <c r="H108">
        <v>11</v>
      </c>
      <c r="I108">
        <v>9</v>
      </c>
      <c r="J108">
        <v>4</v>
      </c>
      <c r="K108">
        <v>35</v>
      </c>
      <c r="L108" t="s">
        <v>345</v>
      </c>
      <c r="M108" t="s">
        <v>345</v>
      </c>
      <c r="N108">
        <v>8</v>
      </c>
      <c r="O108">
        <v>11</v>
      </c>
      <c r="P108">
        <v>9</v>
      </c>
      <c r="Q108">
        <v>4</v>
      </c>
      <c r="R108">
        <v>35</v>
      </c>
      <c r="S108">
        <v>39</v>
      </c>
      <c r="T108" t="s">
        <v>345</v>
      </c>
      <c r="U108" t="s">
        <v>345</v>
      </c>
      <c r="V108">
        <v>20.5</v>
      </c>
      <c r="W108">
        <v>28.2</v>
      </c>
      <c r="X108">
        <v>23.1</v>
      </c>
      <c r="Y108">
        <v>10.3</v>
      </c>
      <c r="Z108">
        <v>89.7</v>
      </c>
      <c r="AA108">
        <v>39</v>
      </c>
    </row>
    <row r="109" spans="1:27" x14ac:dyDescent="0.45">
      <c r="A109" t="str">
        <f t="shared" si="2"/>
        <v>M25_Law</v>
      </c>
      <c r="B109" t="s">
        <v>311</v>
      </c>
      <c r="C109" t="s">
        <v>365</v>
      </c>
      <c r="D109">
        <v>3</v>
      </c>
      <c r="E109">
        <v>2</v>
      </c>
      <c r="F109">
        <v>4</v>
      </c>
      <c r="G109">
        <v>3</v>
      </c>
      <c r="H109">
        <v>1</v>
      </c>
      <c r="I109">
        <v>1</v>
      </c>
      <c r="J109">
        <v>3</v>
      </c>
      <c r="K109">
        <v>11</v>
      </c>
      <c r="L109" t="s">
        <v>345</v>
      </c>
      <c r="M109" t="s">
        <v>345</v>
      </c>
      <c r="N109" t="s">
        <v>345</v>
      </c>
      <c r="O109" t="s">
        <v>345</v>
      </c>
      <c r="P109" t="s">
        <v>345</v>
      </c>
      <c r="Q109">
        <v>3</v>
      </c>
      <c r="R109">
        <v>11</v>
      </c>
      <c r="S109">
        <v>14</v>
      </c>
      <c r="T109" t="s">
        <v>345</v>
      </c>
      <c r="U109" t="s">
        <v>345</v>
      </c>
      <c r="V109" t="s">
        <v>345</v>
      </c>
      <c r="W109" t="s">
        <v>345</v>
      </c>
      <c r="X109" t="s">
        <v>345</v>
      </c>
      <c r="Y109">
        <v>21.4</v>
      </c>
      <c r="Z109">
        <v>78.599999999999994</v>
      </c>
      <c r="AA109">
        <v>14</v>
      </c>
    </row>
    <row r="110" spans="1:27" x14ac:dyDescent="0.45">
      <c r="A110" t="str">
        <f t="shared" si="2"/>
        <v>M26_Psychology</v>
      </c>
      <c r="B110" t="s">
        <v>311</v>
      </c>
      <c r="C110" t="s">
        <v>366</v>
      </c>
      <c r="D110">
        <v>1</v>
      </c>
      <c r="E110">
        <v>3</v>
      </c>
      <c r="F110">
        <v>6</v>
      </c>
      <c r="G110">
        <v>8</v>
      </c>
      <c r="H110">
        <v>4</v>
      </c>
      <c r="I110">
        <v>7</v>
      </c>
      <c r="J110">
        <v>11</v>
      </c>
      <c r="K110">
        <v>28</v>
      </c>
      <c r="L110">
        <v>3</v>
      </c>
      <c r="M110">
        <v>6</v>
      </c>
      <c r="N110">
        <v>8</v>
      </c>
      <c r="O110">
        <v>4</v>
      </c>
      <c r="P110">
        <v>7</v>
      </c>
      <c r="Q110">
        <v>11</v>
      </c>
      <c r="R110">
        <v>28</v>
      </c>
      <c r="S110">
        <v>39</v>
      </c>
      <c r="T110">
        <v>7.7</v>
      </c>
      <c r="U110">
        <v>15.4</v>
      </c>
      <c r="V110">
        <v>20.5</v>
      </c>
      <c r="W110">
        <v>10.3</v>
      </c>
      <c r="X110">
        <v>17.899999999999999</v>
      </c>
      <c r="Y110">
        <v>28.2</v>
      </c>
      <c r="Z110">
        <v>71.8</v>
      </c>
      <c r="AA110">
        <v>39</v>
      </c>
    </row>
    <row r="111" spans="1:27" x14ac:dyDescent="0.45">
      <c r="A111" t="str">
        <f t="shared" si="2"/>
        <v>M27_Sociology</v>
      </c>
      <c r="B111" t="s">
        <v>311</v>
      </c>
      <c r="C111" t="s">
        <v>367</v>
      </c>
      <c r="D111">
        <v>1</v>
      </c>
      <c r="E111">
        <v>0</v>
      </c>
      <c r="F111">
        <v>4</v>
      </c>
      <c r="G111">
        <v>1</v>
      </c>
      <c r="H111">
        <v>4</v>
      </c>
      <c r="I111">
        <v>2</v>
      </c>
      <c r="J111">
        <v>3</v>
      </c>
      <c r="K111">
        <v>11</v>
      </c>
      <c r="L111" t="s">
        <v>349</v>
      </c>
      <c r="M111">
        <v>4</v>
      </c>
      <c r="N111" t="s">
        <v>345</v>
      </c>
      <c r="O111">
        <v>4</v>
      </c>
      <c r="P111" t="s">
        <v>345</v>
      </c>
      <c r="Q111">
        <v>3</v>
      </c>
      <c r="R111">
        <v>11</v>
      </c>
      <c r="S111">
        <v>14</v>
      </c>
      <c r="T111">
        <v>0</v>
      </c>
      <c r="U111">
        <v>28.6</v>
      </c>
      <c r="V111" t="s">
        <v>345</v>
      </c>
      <c r="W111">
        <v>28.6</v>
      </c>
      <c r="X111" t="s">
        <v>345</v>
      </c>
      <c r="Y111">
        <v>21.4</v>
      </c>
      <c r="Z111">
        <v>78.599999999999994</v>
      </c>
      <c r="AA111">
        <v>14</v>
      </c>
    </row>
    <row r="112" spans="1:27" x14ac:dyDescent="0.45">
      <c r="A112" t="str">
        <f t="shared" si="2"/>
        <v>M28_Other_Social_Studies</v>
      </c>
      <c r="B112" t="s">
        <v>311</v>
      </c>
      <c r="C112" t="s">
        <v>368</v>
      </c>
      <c r="D112">
        <v>3</v>
      </c>
      <c r="E112">
        <v>0</v>
      </c>
      <c r="F112">
        <v>1</v>
      </c>
      <c r="G112">
        <v>6</v>
      </c>
      <c r="H112">
        <v>9</v>
      </c>
      <c r="I112">
        <v>9</v>
      </c>
      <c r="J112">
        <v>8</v>
      </c>
      <c r="K112">
        <v>25</v>
      </c>
      <c r="L112" t="s">
        <v>349</v>
      </c>
      <c r="M112" t="s">
        <v>345</v>
      </c>
      <c r="N112" t="s">
        <v>345</v>
      </c>
      <c r="O112">
        <v>9</v>
      </c>
      <c r="P112">
        <v>9</v>
      </c>
      <c r="Q112">
        <v>8</v>
      </c>
      <c r="R112">
        <v>25</v>
      </c>
      <c r="S112">
        <v>33</v>
      </c>
      <c r="T112">
        <v>0</v>
      </c>
      <c r="U112" t="s">
        <v>345</v>
      </c>
      <c r="V112" t="s">
        <v>345</v>
      </c>
      <c r="W112">
        <v>27.3</v>
      </c>
      <c r="X112">
        <v>27.3</v>
      </c>
      <c r="Y112">
        <v>24.2</v>
      </c>
      <c r="Z112">
        <v>75.8</v>
      </c>
      <c r="AA112">
        <v>33</v>
      </c>
    </row>
    <row r="113" spans="1:27" x14ac:dyDescent="0.45">
      <c r="A113" t="str">
        <f t="shared" si="2"/>
        <v>M29_Art&amp;Design</v>
      </c>
      <c r="B113" t="s">
        <v>311</v>
      </c>
      <c r="C113" t="s">
        <v>369</v>
      </c>
      <c r="D113">
        <v>1</v>
      </c>
      <c r="E113">
        <v>12</v>
      </c>
      <c r="F113">
        <v>5</v>
      </c>
      <c r="G113">
        <v>9</v>
      </c>
      <c r="H113">
        <v>3</v>
      </c>
      <c r="I113">
        <v>2</v>
      </c>
      <c r="J113">
        <v>6</v>
      </c>
      <c r="K113">
        <v>31</v>
      </c>
      <c r="L113">
        <v>12</v>
      </c>
      <c r="M113">
        <v>5</v>
      </c>
      <c r="N113">
        <v>9</v>
      </c>
      <c r="O113" t="s">
        <v>345</v>
      </c>
      <c r="P113" t="s">
        <v>345</v>
      </c>
      <c r="Q113">
        <v>6</v>
      </c>
      <c r="R113">
        <v>31</v>
      </c>
      <c r="S113">
        <v>37</v>
      </c>
      <c r="T113">
        <v>32.4</v>
      </c>
      <c r="U113">
        <v>13.5</v>
      </c>
      <c r="V113">
        <v>24.3</v>
      </c>
      <c r="W113" t="s">
        <v>345</v>
      </c>
      <c r="X113" t="s">
        <v>345</v>
      </c>
      <c r="Y113">
        <v>16.2</v>
      </c>
      <c r="Z113">
        <v>83.8</v>
      </c>
      <c r="AA113">
        <v>37</v>
      </c>
    </row>
    <row r="114" spans="1:27" x14ac:dyDescent="0.45">
      <c r="A114" t="str">
        <f t="shared" si="2"/>
        <v>M30_Drama</v>
      </c>
      <c r="B114" t="s">
        <v>311</v>
      </c>
      <c r="C114" t="s">
        <v>370</v>
      </c>
      <c r="D114">
        <v>2</v>
      </c>
      <c r="E114">
        <v>0</v>
      </c>
      <c r="F114">
        <v>4</v>
      </c>
      <c r="G114">
        <v>4</v>
      </c>
      <c r="H114">
        <v>1</v>
      </c>
      <c r="I114">
        <v>1</v>
      </c>
      <c r="J114">
        <v>0</v>
      </c>
      <c r="K114">
        <v>10</v>
      </c>
      <c r="L114" t="s">
        <v>349</v>
      </c>
      <c r="M114" t="s">
        <v>345</v>
      </c>
      <c r="N114">
        <v>4</v>
      </c>
      <c r="O114" t="s">
        <v>345</v>
      </c>
      <c r="P114" t="s">
        <v>345</v>
      </c>
      <c r="Q114" t="s">
        <v>349</v>
      </c>
      <c r="R114">
        <v>10</v>
      </c>
      <c r="S114">
        <v>10</v>
      </c>
      <c r="T114">
        <v>0</v>
      </c>
      <c r="U114" t="s">
        <v>345</v>
      </c>
      <c r="V114">
        <v>40</v>
      </c>
      <c r="W114" t="s">
        <v>345</v>
      </c>
      <c r="X114" t="s">
        <v>345</v>
      </c>
      <c r="Y114">
        <v>0</v>
      </c>
      <c r="Z114">
        <v>100</v>
      </c>
      <c r="AA114">
        <v>10</v>
      </c>
    </row>
    <row r="115" spans="1:27" x14ac:dyDescent="0.45">
      <c r="A115" t="str">
        <f t="shared" si="2"/>
        <v>M31_Media_Film_TV</v>
      </c>
      <c r="B115" t="s">
        <v>311</v>
      </c>
      <c r="C115" t="s">
        <v>371</v>
      </c>
      <c r="D115">
        <v>3</v>
      </c>
      <c r="E115">
        <v>1</v>
      </c>
      <c r="F115">
        <v>0</v>
      </c>
      <c r="G115">
        <v>5</v>
      </c>
      <c r="H115">
        <v>6</v>
      </c>
      <c r="I115">
        <v>1</v>
      </c>
      <c r="J115">
        <v>1</v>
      </c>
      <c r="K115">
        <v>13</v>
      </c>
      <c r="L115" t="s">
        <v>345</v>
      </c>
      <c r="M115" t="s">
        <v>349</v>
      </c>
      <c r="N115">
        <v>5</v>
      </c>
      <c r="O115" t="s">
        <v>345</v>
      </c>
      <c r="P115" t="s">
        <v>345</v>
      </c>
      <c r="Q115" t="s">
        <v>345</v>
      </c>
      <c r="R115" t="s">
        <v>345</v>
      </c>
      <c r="S115">
        <v>14</v>
      </c>
      <c r="T115" t="s">
        <v>345</v>
      </c>
      <c r="U115">
        <v>0</v>
      </c>
      <c r="V115">
        <v>35.700000000000003</v>
      </c>
      <c r="W115" t="s">
        <v>345</v>
      </c>
      <c r="X115" t="s">
        <v>345</v>
      </c>
      <c r="Y115" t="s">
        <v>345</v>
      </c>
      <c r="Z115" t="s">
        <v>345</v>
      </c>
      <c r="AA115">
        <v>14</v>
      </c>
    </row>
    <row r="116" spans="1:27" x14ac:dyDescent="0.45">
      <c r="A116" t="str">
        <f t="shared" si="2"/>
        <v>M33_French</v>
      </c>
      <c r="B116" t="s">
        <v>311</v>
      </c>
      <c r="C116" t="s">
        <v>373</v>
      </c>
      <c r="D116">
        <v>2</v>
      </c>
      <c r="E116">
        <v>51</v>
      </c>
      <c r="F116">
        <v>10</v>
      </c>
      <c r="G116">
        <v>8</v>
      </c>
      <c r="H116">
        <v>3</v>
      </c>
      <c r="I116">
        <v>5</v>
      </c>
      <c r="J116">
        <v>4</v>
      </c>
      <c r="K116">
        <v>77</v>
      </c>
      <c r="L116">
        <v>51</v>
      </c>
      <c r="M116">
        <v>10</v>
      </c>
      <c r="N116" t="s">
        <v>345</v>
      </c>
      <c r="O116" t="s">
        <v>345</v>
      </c>
      <c r="P116" t="s">
        <v>345</v>
      </c>
      <c r="Q116">
        <v>4</v>
      </c>
      <c r="R116">
        <v>77</v>
      </c>
      <c r="S116">
        <v>81</v>
      </c>
      <c r="T116">
        <v>63</v>
      </c>
      <c r="U116">
        <v>12.3</v>
      </c>
      <c r="V116" t="s">
        <v>345</v>
      </c>
      <c r="W116" t="s">
        <v>345</v>
      </c>
      <c r="X116" t="s">
        <v>345</v>
      </c>
      <c r="Y116">
        <v>4.9000000000000004</v>
      </c>
      <c r="Z116">
        <v>95.1</v>
      </c>
      <c r="AA116">
        <v>81</v>
      </c>
    </row>
    <row r="117" spans="1:27" x14ac:dyDescent="0.45">
      <c r="A117" t="str">
        <f t="shared" si="2"/>
        <v>M34_German</v>
      </c>
      <c r="B117" t="s">
        <v>311</v>
      </c>
      <c r="C117" t="s">
        <v>374</v>
      </c>
      <c r="D117">
        <v>2</v>
      </c>
      <c r="E117">
        <v>28</v>
      </c>
      <c r="F117">
        <v>6</v>
      </c>
      <c r="G117">
        <v>0</v>
      </c>
      <c r="H117">
        <v>3</v>
      </c>
      <c r="I117">
        <v>2</v>
      </c>
      <c r="J117">
        <v>1</v>
      </c>
      <c r="K117">
        <v>39</v>
      </c>
      <c r="L117">
        <v>28</v>
      </c>
      <c r="M117">
        <v>6</v>
      </c>
      <c r="N117" t="s">
        <v>349</v>
      </c>
      <c r="O117">
        <v>3</v>
      </c>
      <c r="P117" t="s">
        <v>345</v>
      </c>
      <c r="Q117" t="s">
        <v>345</v>
      </c>
      <c r="R117" t="s">
        <v>345</v>
      </c>
      <c r="S117">
        <v>40</v>
      </c>
      <c r="T117">
        <v>70</v>
      </c>
      <c r="U117">
        <v>15</v>
      </c>
      <c r="V117">
        <v>0</v>
      </c>
      <c r="W117">
        <v>7.5</v>
      </c>
      <c r="X117" t="s">
        <v>345</v>
      </c>
      <c r="Y117" t="s">
        <v>345</v>
      </c>
      <c r="Z117" t="s">
        <v>345</v>
      </c>
      <c r="AA117">
        <v>40</v>
      </c>
    </row>
    <row r="118" spans="1:27" x14ac:dyDescent="0.45">
      <c r="A118" t="str">
        <f t="shared" si="2"/>
        <v>M35_Spanish</v>
      </c>
      <c r="B118" t="s">
        <v>311</v>
      </c>
      <c r="C118" t="s">
        <v>375</v>
      </c>
      <c r="D118">
        <v>2</v>
      </c>
      <c r="E118">
        <v>24</v>
      </c>
      <c r="F118">
        <v>14</v>
      </c>
      <c r="G118">
        <v>11</v>
      </c>
      <c r="H118">
        <v>4</v>
      </c>
      <c r="I118">
        <v>2</v>
      </c>
      <c r="J118">
        <v>1</v>
      </c>
      <c r="K118">
        <v>55</v>
      </c>
      <c r="L118">
        <v>24</v>
      </c>
      <c r="M118">
        <v>14</v>
      </c>
      <c r="N118">
        <v>11</v>
      </c>
      <c r="O118">
        <v>4</v>
      </c>
      <c r="P118" t="s">
        <v>345</v>
      </c>
      <c r="Q118" t="s">
        <v>345</v>
      </c>
      <c r="R118" t="s">
        <v>345</v>
      </c>
      <c r="S118">
        <v>56</v>
      </c>
      <c r="T118">
        <v>42.9</v>
      </c>
      <c r="U118">
        <v>25</v>
      </c>
      <c r="V118">
        <v>19.600000000000001</v>
      </c>
      <c r="W118">
        <v>7.1</v>
      </c>
      <c r="X118" t="s">
        <v>345</v>
      </c>
      <c r="Y118" t="s">
        <v>345</v>
      </c>
      <c r="Z118" t="s">
        <v>345</v>
      </c>
      <c r="AA118">
        <v>56</v>
      </c>
    </row>
    <row r="119" spans="1:27" x14ac:dyDescent="0.45">
      <c r="A119" t="str">
        <f t="shared" si="2"/>
        <v>M36_1_Chinese</v>
      </c>
      <c r="B119" t="s">
        <v>311</v>
      </c>
      <c r="C119" t="s">
        <v>377</v>
      </c>
      <c r="D119">
        <v>3</v>
      </c>
      <c r="E119">
        <v>23</v>
      </c>
      <c r="F119">
        <v>19</v>
      </c>
      <c r="G119">
        <v>4</v>
      </c>
      <c r="H119">
        <v>2</v>
      </c>
      <c r="I119">
        <v>0</v>
      </c>
      <c r="J119">
        <v>3</v>
      </c>
      <c r="K119">
        <v>48</v>
      </c>
      <c r="L119">
        <v>23</v>
      </c>
      <c r="M119">
        <v>19</v>
      </c>
      <c r="N119" t="s">
        <v>345</v>
      </c>
      <c r="O119" t="s">
        <v>345</v>
      </c>
      <c r="P119" t="s">
        <v>349</v>
      </c>
      <c r="Q119" t="s">
        <v>345</v>
      </c>
      <c r="R119" t="s">
        <v>345</v>
      </c>
      <c r="S119">
        <v>51</v>
      </c>
      <c r="T119">
        <v>45.1</v>
      </c>
      <c r="U119">
        <v>37.299999999999997</v>
      </c>
      <c r="V119" t="s">
        <v>345</v>
      </c>
      <c r="W119" t="s">
        <v>345</v>
      </c>
      <c r="X119">
        <v>0</v>
      </c>
      <c r="Y119" t="s">
        <v>345</v>
      </c>
      <c r="Z119" t="s">
        <v>345</v>
      </c>
      <c r="AA119">
        <v>51</v>
      </c>
    </row>
    <row r="120" spans="1:27" x14ac:dyDescent="0.45">
      <c r="A120" t="str">
        <f t="shared" si="2"/>
        <v>M36_2_Italian</v>
      </c>
      <c r="B120" t="s">
        <v>311</v>
      </c>
      <c r="C120" t="s">
        <v>378</v>
      </c>
      <c r="D120">
        <v>3</v>
      </c>
      <c r="E120">
        <v>10</v>
      </c>
      <c r="F120">
        <v>10</v>
      </c>
      <c r="G120">
        <v>5</v>
      </c>
      <c r="H120">
        <v>2</v>
      </c>
      <c r="I120">
        <v>5</v>
      </c>
      <c r="J120">
        <v>1</v>
      </c>
      <c r="K120">
        <v>32</v>
      </c>
      <c r="L120">
        <v>10</v>
      </c>
      <c r="M120">
        <v>10</v>
      </c>
      <c r="N120">
        <v>5</v>
      </c>
      <c r="O120" t="s">
        <v>345</v>
      </c>
      <c r="P120">
        <v>5</v>
      </c>
      <c r="Q120" t="s">
        <v>345</v>
      </c>
      <c r="R120" t="s">
        <v>345</v>
      </c>
      <c r="S120">
        <v>33</v>
      </c>
      <c r="T120">
        <v>30.3</v>
      </c>
      <c r="U120">
        <v>30.3</v>
      </c>
      <c r="V120">
        <v>15.2</v>
      </c>
      <c r="W120" t="s">
        <v>345</v>
      </c>
      <c r="X120">
        <v>15.2</v>
      </c>
      <c r="Y120" t="s">
        <v>345</v>
      </c>
      <c r="Z120" t="s">
        <v>345</v>
      </c>
      <c r="AA120">
        <v>33</v>
      </c>
    </row>
    <row r="121" spans="1:27" x14ac:dyDescent="0.45">
      <c r="A121" t="str">
        <f t="shared" si="2"/>
        <v>M36_4_Russian</v>
      </c>
      <c r="B121" t="s">
        <v>311</v>
      </c>
      <c r="C121" t="s">
        <v>380</v>
      </c>
      <c r="D121">
        <v>3</v>
      </c>
      <c r="E121">
        <v>29</v>
      </c>
      <c r="F121">
        <v>2</v>
      </c>
      <c r="G121">
        <v>1</v>
      </c>
      <c r="H121">
        <v>0</v>
      </c>
      <c r="I121">
        <v>0</v>
      </c>
      <c r="J121">
        <v>0</v>
      </c>
      <c r="K121">
        <v>32</v>
      </c>
      <c r="L121" t="s">
        <v>345</v>
      </c>
      <c r="M121" t="s">
        <v>345</v>
      </c>
      <c r="N121" t="s">
        <v>345</v>
      </c>
      <c r="O121" t="s">
        <v>349</v>
      </c>
      <c r="P121" t="s">
        <v>349</v>
      </c>
      <c r="Q121" t="s">
        <v>349</v>
      </c>
      <c r="R121">
        <v>32</v>
      </c>
      <c r="S121">
        <v>32</v>
      </c>
      <c r="T121" t="s">
        <v>345</v>
      </c>
      <c r="U121" t="s">
        <v>345</v>
      </c>
      <c r="V121" t="s">
        <v>345</v>
      </c>
      <c r="W121">
        <v>0</v>
      </c>
      <c r="X121">
        <v>0</v>
      </c>
      <c r="Y121">
        <v>0</v>
      </c>
      <c r="Z121">
        <v>100</v>
      </c>
      <c r="AA121">
        <v>32</v>
      </c>
    </row>
    <row r="122" spans="1:27" x14ac:dyDescent="0.45">
      <c r="A122" t="str">
        <f t="shared" si="2"/>
        <v>M41_1_Latin</v>
      </c>
      <c r="B122" t="s">
        <v>311</v>
      </c>
      <c r="C122" t="s">
        <v>383</v>
      </c>
      <c r="D122">
        <v>2</v>
      </c>
      <c r="E122">
        <v>3</v>
      </c>
      <c r="F122">
        <v>2</v>
      </c>
      <c r="G122">
        <v>0</v>
      </c>
      <c r="H122">
        <v>0</v>
      </c>
      <c r="I122">
        <v>0</v>
      </c>
      <c r="J122">
        <v>0</v>
      </c>
      <c r="K122">
        <v>5</v>
      </c>
      <c r="L122" t="s">
        <v>345</v>
      </c>
      <c r="M122" t="s">
        <v>345</v>
      </c>
      <c r="N122" t="s">
        <v>349</v>
      </c>
      <c r="O122" t="s">
        <v>349</v>
      </c>
      <c r="P122" t="s">
        <v>349</v>
      </c>
      <c r="Q122" t="s">
        <v>349</v>
      </c>
      <c r="R122">
        <v>5</v>
      </c>
      <c r="S122">
        <v>5</v>
      </c>
      <c r="T122" t="s">
        <v>345</v>
      </c>
      <c r="U122" t="s">
        <v>345</v>
      </c>
      <c r="V122">
        <v>0</v>
      </c>
      <c r="W122">
        <v>0</v>
      </c>
      <c r="X122">
        <v>0</v>
      </c>
      <c r="Y122">
        <v>0</v>
      </c>
      <c r="Z122">
        <v>100</v>
      </c>
      <c r="AA122">
        <v>5</v>
      </c>
    </row>
    <row r="123" spans="1:27" x14ac:dyDescent="0.45">
      <c r="A123" t="str">
        <f t="shared" si="2"/>
        <v>M41_2_Greek</v>
      </c>
      <c r="B123" t="s">
        <v>311</v>
      </c>
      <c r="C123" t="s">
        <v>384</v>
      </c>
      <c r="D123">
        <v>2</v>
      </c>
      <c r="E123">
        <v>1</v>
      </c>
      <c r="F123">
        <v>0</v>
      </c>
      <c r="G123">
        <v>0</v>
      </c>
      <c r="H123">
        <v>0</v>
      </c>
      <c r="I123">
        <v>0</v>
      </c>
      <c r="J123">
        <v>0</v>
      </c>
      <c r="K123">
        <v>1</v>
      </c>
      <c r="L123" t="s">
        <v>345</v>
      </c>
      <c r="M123" t="s">
        <v>349</v>
      </c>
      <c r="N123" t="s">
        <v>349</v>
      </c>
      <c r="O123" t="s">
        <v>349</v>
      </c>
      <c r="P123" t="s">
        <v>349</v>
      </c>
      <c r="Q123" t="s">
        <v>349</v>
      </c>
      <c r="R123" t="s">
        <v>345</v>
      </c>
      <c r="S123">
        <v>1</v>
      </c>
      <c r="T123" t="s">
        <v>345</v>
      </c>
      <c r="U123">
        <v>0</v>
      </c>
      <c r="V123">
        <v>0</v>
      </c>
      <c r="W123">
        <v>0</v>
      </c>
      <c r="X123">
        <v>0</v>
      </c>
      <c r="Y123">
        <v>0</v>
      </c>
      <c r="Z123" t="s">
        <v>345</v>
      </c>
      <c r="AA123">
        <v>1</v>
      </c>
    </row>
    <row r="124" spans="1:27" x14ac:dyDescent="0.45">
      <c r="A124" t="str">
        <f t="shared" si="2"/>
        <v>M41_3_ClassicalCivilisation</v>
      </c>
      <c r="B124" t="s">
        <v>311</v>
      </c>
      <c r="C124" t="s">
        <v>385</v>
      </c>
      <c r="D124">
        <v>3</v>
      </c>
      <c r="E124">
        <v>6</v>
      </c>
      <c r="F124">
        <v>3</v>
      </c>
      <c r="G124">
        <v>3</v>
      </c>
      <c r="H124">
        <v>0</v>
      </c>
      <c r="I124">
        <v>1</v>
      </c>
      <c r="J124">
        <v>0</v>
      </c>
      <c r="K124">
        <v>13</v>
      </c>
      <c r="L124" t="s">
        <v>345</v>
      </c>
      <c r="M124" t="s">
        <v>345</v>
      </c>
      <c r="N124">
        <v>3</v>
      </c>
      <c r="O124" t="s">
        <v>349</v>
      </c>
      <c r="P124" t="s">
        <v>345</v>
      </c>
      <c r="Q124" t="s">
        <v>349</v>
      </c>
      <c r="R124">
        <v>13</v>
      </c>
      <c r="S124">
        <v>13</v>
      </c>
      <c r="T124" t="s">
        <v>345</v>
      </c>
      <c r="U124" t="s">
        <v>345</v>
      </c>
      <c r="V124">
        <v>23.1</v>
      </c>
      <c r="W124">
        <v>0</v>
      </c>
      <c r="X124" t="s">
        <v>345</v>
      </c>
      <c r="Y124">
        <v>0</v>
      </c>
      <c r="Z124">
        <v>100</v>
      </c>
      <c r="AA124">
        <v>13</v>
      </c>
    </row>
    <row r="125" spans="1:27" x14ac:dyDescent="0.45">
      <c r="A125" t="str">
        <f t="shared" si="2"/>
        <v>M45_Religious_Studies</v>
      </c>
      <c r="B125" t="s">
        <v>311</v>
      </c>
      <c r="C125" t="s">
        <v>387</v>
      </c>
      <c r="D125">
        <v>2</v>
      </c>
      <c r="E125">
        <v>17</v>
      </c>
      <c r="F125">
        <v>44</v>
      </c>
      <c r="G125">
        <v>21</v>
      </c>
      <c r="H125">
        <v>20</v>
      </c>
      <c r="I125">
        <v>9</v>
      </c>
      <c r="J125">
        <v>7</v>
      </c>
      <c r="K125">
        <v>111</v>
      </c>
      <c r="L125">
        <v>17</v>
      </c>
      <c r="M125">
        <v>44</v>
      </c>
      <c r="N125">
        <v>21</v>
      </c>
      <c r="O125">
        <v>20</v>
      </c>
      <c r="P125">
        <v>9</v>
      </c>
      <c r="Q125">
        <v>7</v>
      </c>
      <c r="R125">
        <v>111</v>
      </c>
      <c r="S125">
        <v>118</v>
      </c>
      <c r="T125">
        <v>14.4</v>
      </c>
      <c r="U125">
        <v>37.299999999999997</v>
      </c>
      <c r="V125">
        <v>17.8</v>
      </c>
      <c r="W125">
        <v>16.899999999999999</v>
      </c>
      <c r="X125">
        <v>7.6</v>
      </c>
      <c r="Y125">
        <v>5.9</v>
      </c>
      <c r="Z125">
        <v>94.1</v>
      </c>
      <c r="AA125">
        <v>118</v>
      </c>
    </row>
    <row r="126" spans="1:27" x14ac:dyDescent="0.45">
      <c r="A126" t="str">
        <f t="shared" si="2"/>
        <v>M46_Music</v>
      </c>
      <c r="B126" t="s">
        <v>311</v>
      </c>
      <c r="C126" t="s">
        <v>388</v>
      </c>
      <c r="D126">
        <v>2</v>
      </c>
      <c r="E126">
        <v>12</v>
      </c>
      <c r="F126">
        <v>7</v>
      </c>
      <c r="G126">
        <v>2</v>
      </c>
      <c r="H126">
        <v>5</v>
      </c>
      <c r="I126">
        <v>3</v>
      </c>
      <c r="J126">
        <v>1</v>
      </c>
      <c r="K126">
        <v>29</v>
      </c>
      <c r="L126">
        <v>12</v>
      </c>
      <c r="M126">
        <v>7</v>
      </c>
      <c r="N126" t="s">
        <v>345</v>
      </c>
      <c r="O126">
        <v>5</v>
      </c>
      <c r="P126" t="s">
        <v>345</v>
      </c>
      <c r="Q126" t="s">
        <v>345</v>
      </c>
      <c r="R126" t="s">
        <v>345</v>
      </c>
      <c r="S126">
        <v>30</v>
      </c>
      <c r="T126">
        <v>40</v>
      </c>
      <c r="U126">
        <v>23.3</v>
      </c>
      <c r="V126" t="s">
        <v>345</v>
      </c>
      <c r="W126">
        <v>16.7</v>
      </c>
      <c r="X126" t="s">
        <v>345</v>
      </c>
      <c r="Y126" t="s">
        <v>345</v>
      </c>
      <c r="Z126" t="s">
        <v>345</v>
      </c>
      <c r="AA126">
        <v>30</v>
      </c>
    </row>
    <row r="127" spans="1:27" x14ac:dyDescent="0.45">
      <c r="A127" t="str">
        <f t="shared" si="2"/>
        <v>M47_Physical_Education</v>
      </c>
      <c r="B127" t="s">
        <v>311</v>
      </c>
      <c r="C127" t="s">
        <v>389</v>
      </c>
      <c r="D127">
        <v>2</v>
      </c>
      <c r="E127">
        <v>0</v>
      </c>
      <c r="F127">
        <v>2</v>
      </c>
      <c r="G127">
        <v>3</v>
      </c>
      <c r="H127">
        <v>8</v>
      </c>
      <c r="I127">
        <v>8</v>
      </c>
      <c r="J127">
        <v>3</v>
      </c>
      <c r="K127">
        <v>21</v>
      </c>
      <c r="L127" t="s">
        <v>349</v>
      </c>
      <c r="M127" t="s">
        <v>345</v>
      </c>
      <c r="N127" t="s">
        <v>345</v>
      </c>
      <c r="O127" t="s">
        <v>345</v>
      </c>
      <c r="P127">
        <v>8</v>
      </c>
      <c r="Q127">
        <v>3</v>
      </c>
      <c r="R127">
        <v>21</v>
      </c>
      <c r="S127">
        <v>24</v>
      </c>
      <c r="T127">
        <v>0</v>
      </c>
      <c r="U127" t="s">
        <v>345</v>
      </c>
      <c r="V127" t="s">
        <v>345</v>
      </c>
      <c r="W127" t="s">
        <v>345</v>
      </c>
      <c r="X127">
        <v>33.299999999999997</v>
      </c>
      <c r="Y127">
        <v>12.5</v>
      </c>
      <c r="Z127">
        <v>87.5</v>
      </c>
      <c r="AA127">
        <v>24</v>
      </c>
    </row>
    <row r="128" spans="1:27" x14ac:dyDescent="0.45">
      <c r="A128" t="str">
        <f t="shared" si="2"/>
        <v>MALL subjects</v>
      </c>
      <c r="B128" t="s">
        <v>311</v>
      </c>
      <c r="C128" t="s">
        <v>459</v>
      </c>
      <c r="D128">
        <v>1</v>
      </c>
      <c r="E128">
        <v>224</v>
      </c>
      <c r="F128">
        <v>117</v>
      </c>
      <c r="G128">
        <v>125</v>
      </c>
      <c r="H128">
        <v>125</v>
      </c>
      <c r="I128">
        <v>93</v>
      </c>
      <c r="J128">
        <v>110</v>
      </c>
      <c r="K128">
        <v>684</v>
      </c>
      <c r="L128">
        <v>224</v>
      </c>
      <c r="M128">
        <v>117</v>
      </c>
      <c r="N128">
        <v>125</v>
      </c>
      <c r="O128">
        <v>125</v>
      </c>
      <c r="P128">
        <v>93</v>
      </c>
      <c r="Q128">
        <v>110</v>
      </c>
      <c r="R128">
        <v>684</v>
      </c>
      <c r="S128">
        <v>794</v>
      </c>
      <c r="T128">
        <v>28.2</v>
      </c>
      <c r="U128">
        <v>14.7</v>
      </c>
      <c r="V128">
        <v>15.7</v>
      </c>
      <c r="W128">
        <v>15.7</v>
      </c>
      <c r="X128">
        <v>11.7</v>
      </c>
      <c r="Y128">
        <v>13.9</v>
      </c>
      <c r="Z128">
        <v>86.1</v>
      </c>
      <c r="AA128">
        <v>794</v>
      </c>
    </row>
    <row r="129" spans="1:27" x14ac:dyDescent="0.45">
      <c r="A129" t="str">
        <f t="shared" si="2"/>
        <v>MALL subjects</v>
      </c>
      <c r="B129" t="s">
        <v>311</v>
      </c>
      <c r="C129" t="s">
        <v>459</v>
      </c>
      <c r="D129">
        <v>2</v>
      </c>
      <c r="E129">
        <v>153</v>
      </c>
      <c r="F129">
        <v>104</v>
      </c>
      <c r="G129">
        <v>63</v>
      </c>
      <c r="H129">
        <v>56</v>
      </c>
      <c r="I129">
        <v>36</v>
      </c>
      <c r="J129">
        <v>25</v>
      </c>
      <c r="K129">
        <v>412</v>
      </c>
      <c r="L129">
        <v>153</v>
      </c>
      <c r="M129">
        <v>104</v>
      </c>
      <c r="N129">
        <v>63</v>
      </c>
      <c r="O129">
        <v>56</v>
      </c>
      <c r="P129">
        <v>36</v>
      </c>
      <c r="Q129">
        <v>25</v>
      </c>
      <c r="R129">
        <v>412</v>
      </c>
      <c r="S129">
        <v>437</v>
      </c>
      <c r="T129">
        <v>35</v>
      </c>
      <c r="U129">
        <v>23.8</v>
      </c>
      <c r="V129">
        <v>14.4</v>
      </c>
      <c r="W129">
        <v>12.8</v>
      </c>
      <c r="X129">
        <v>8.1999999999999993</v>
      </c>
      <c r="Y129">
        <v>5.7</v>
      </c>
      <c r="Z129">
        <v>94.3</v>
      </c>
      <c r="AA129">
        <v>437</v>
      </c>
    </row>
    <row r="130" spans="1:27" x14ac:dyDescent="0.45">
      <c r="A130" t="str">
        <f t="shared" si="2"/>
        <v>MALL subjects</v>
      </c>
      <c r="B130" t="s">
        <v>311</v>
      </c>
      <c r="C130" t="s">
        <v>459</v>
      </c>
      <c r="D130">
        <v>3</v>
      </c>
      <c r="E130">
        <v>313</v>
      </c>
      <c r="F130">
        <v>155</v>
      </c>
      <c r="G130">
        <v>100</v>
      </c>
      <c r="H130">
        <v>83</v>
      </c>
      <c r="I130">
        <v>63</v>
      </c>
      <c r="J130">
        <v>73</v>
      </c>
      <c r="K130">
        <v>714</v>
      </c>
      <c r="L130">
        <v>313</v>
      </c>
      <c r="M130">
        <v>155</v>
      </c>
      <c r="N130">
        <v>100</v>
      </c>
      <c r="O130">
        <v>83</v>
      </c>
      <c r="P130">
        <v>63</v>
      </c>
      <c r="Q130">
        <v>73</v>
      </c>
      <c r="R130">
        <v>714</v>
      </c>
      <c r="S130">
        <v>787</v>
      </c>
      <c r="T130">
        <v>39.799999999999997</v>
      </c>
      <c r="U130">
        <v>19.7</v>
      </c>
      <c r="V130">
        <v>12.7</v>
      </c>
      <c r="W130">
        <v>10.5</v>
      </c>
      <c r="X130">
        <v>8</v>
      </c>
      <c r="Y130">
        <v>9.3000000000000007</v>
      </c>
      <c r="Z130">
        <v>90.7</v>
      </c>
      <c r="AA130">
        <v>787</v>
      </c>
    </row>
  </sheetData>
  <autoFilter ref="A2:AA77"/>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A130"/>
  <sheetViews>
    <sheetView zoomScaleNormal="100" workbookViewId="0">
      <selection activeCell="B132" sqref="B132"/>
    </sheetView>
  </sheetViews>
  <sheetFormatPr defaultRowHeight="14.25" x14ac:dyDescent="0.45"/>
  <cols>
    <col min="1" max="1" width="35.59765625" bestFit="1" customWidth="1"/>
    <col min="3" max="3" width="32.3984375" bestFit="1" customWidth="1"/>
  </cols>
  <sheetData>
    <row r="1" spans="1:27" x14ac:dyDescent="0.45">
      <c r="A1">
        <v>1</v>
      </c>
      <c r="B1">
        <f>A1+1</f>
        <v>2</v>
      </c>
      <c r="C1">
        <f t="shared" ref="C1:AA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row>
    <row r="2" spans="1:27" x14ac:dyDescent="0.45">
      <c r="B2" t="s">
        <v>313</v>
      </c>
      <c r="C2" t="s">
        <v>314</v>
      </c>
      <c r="D2" t="s">
        <v>457</v>
      </c>
      <c r="E2" t="s">
        <v>315</v>
      </c>
      <c r="F2" t="s">
        <v>316</v>
      </c>
      <c r="G2" t="s">
        <v>317</v>
      </c>
      <c r="H2" t="s">
        <v>318</v>
      </c>
      <c r="I2" t="s">
        <v>319</v>
      </c>
      <c r="J2" t="s">
        <v>320</v>
      </c>
      <c r="K2" t="s">
        <v>321</v>
      </c>
      <c r="L2" t="s">
        <v>323</v>
      </c>
      <c r="M2" t="s">
        <v>324</v>
      </c>
      <c r="N2" t="s">
        <v>325</v>
      </c>
      <c r="O2" t="s">
        <v>326</v>
      </c>
      <c r="P2" t="s">
        <v>327</v>
      </c>
      <c r="Q2" t="s">
        <v>328</v>
      </c>
      <c r="R2" t="s">
        <v>329</v>
      </c>
      <c r="S2" t="s">
        <v>330</v>
      </c>
      <c r="T2" t="s">
        <v>331</v>
      </c>
      <c r="U2" t="s">
        <v>332</v>
      </c>
      <c r="V2" t="s">
        <v>333</v>
      </c>
      <c r="W2" t="s">
        <v>334</v>
      </c>
      <c r="X2" t="s">
        <v>335</v>
      </c>
      <c r="Y2" t="s">
        <v>336</v>
      </c>
      <c r="Z2" t="s">
        <v>337</v>
      </c>
      <c r="AA2" t="s">
        <v>297</v>
      </c>
    </row>
    <row r="3" spans="1:27" x14ac:dyDescent="0.45">
      <c r="A3" t="str">
        <f t="shared" ref="A3:A66" si="1">B3&amp;C3</f>
        <v>ALL01_0_Biological Sciences</v>
      </c>
      <c r="B3" t="s">
        <v>298</v>
      </c>
      <c r="C3" t="s">
        <v>338</v>
      </c>
      <c r="D3">
        <v>1</v>
      </c>
      <c r="E3">
        <v>74</v>
      </c>
      <c r="F3">
        <v>38</v>
      </c>
      <c r="G3">
        <v>39</v>
      </c>
      <c r="H3">
        <v>29</v>
      </c>
      <c r="I3">
        <v>18</v>
      </c>
      <c r="J3">
        <v>53</v>
      </c>
      <c r="K3">
        <v>198</v>
      </c>
      <c r="L3">
        <v>74</v>
      </c>
      <c r="M3">
        <v>38</v>
      </c>
      <c r="N3">
        <v>39</v>
      </c>
      <c r="O3">
        <v>29</v>
      </c>
      <c r="P3">
        <v>18</v>
      </c>
      <c r="Q3">
        <v>53</v>
      </c>
      <c r="R3">
        <v>198</v>
      </c>
      <c r="S3">
        <v>251</v>
      </c>
      <c r="T3">
        <v>29.5</v>
      </c>
      <c r="U3">
        <v>15.1</v>
      </c>
      <c r="V3">
        <v>15.5</v>
      </c>
      <c r="W3">
        <v>11.6</v>
      </c>
      <c r="X3">
        <v>7.2</v>
      </c>
      <c r="Y3">
        <v>21.1</v>
      </c>
      <c r="Z3">
        <v>78.900000000000006</v>
      </c>
      <c r="AA3">
        <v>251</v>
      </c>
    </row>
    <row r="4" spans="1:27" x14ac:dyDescent="0.45">
      <c r="A4" t="str">
        <f t="shared" si="1"/>
        <v>ALL02_Chemistry</v>
      </c>
      <c r="B4" t="s">
        <v>298</v>
      </c>
      <c r="C4" t="s">
        <v>339</v>
      </c>
      <c r="D4">
        <v>1</v>
      </c>
      <c r="E4">
        <v>99</v>
      </c>
      <c r="F4">
        <v>40</v>
      </c>
      <c r="G4">
        <v>30</v>
      </c>
      <c r="H4">
        <v>36</v>
      </c>
      <c r="I4">
        <v>26</v>
      </c>
      <c r="J4">
        <v>32</v>
      </c>
      <c r="K4">
        <v>231</v>
      </c>
      <c r="L4">
        <v>99</v>
      </c>
      <c r="M4">
        <v>40</v>
      </c>
      <c r="N4">
        <v>30</v>
      </c>
      <c r="O4">
        <v>36</v>
      </c>
      <c r="P4">
        <v>26</v>
      </c>
      <c r="Q4">
        <v>32</v>
      </c>
      <c r="R4">
        <v>231</v>
      </c>
      <c r="S4">
        <v>263</v>
      </c>
      <c r="T4">
        <v>37.6</v>
      </c>
      <c r="U4">
        <v>15.2</v>
      </c>
      <c r="V4">
        <v>11.4</v>
      </c>
      <c r="W4">
        <v>13.7</v>
      </c>
      <c r="X4">
        <v>9.9</v>
      </c>
      <c r="Y4">
        <v>12.2</v>
      </c>
      <c r="Z4">
        <v>87.8</v>
      </c>
      <c r="AA4">
        <v>263</v>
      </c>
    </row>
    <row r="5" spans="1:27" x14ac:dyDescent="0.45">
      <c r="A5" t="str">
        <f t="shared" si="1"/>
        <v>ALL03_Physics</v>
      </c>
      <c r="B5" t="s">
        <v>298</v>
      </c>
      <c r="C5" t="s">
        <v>340</v>
      </c>
      <c r="D5">
        <v>1</v>
      </c>
      <c r="E5">
        <v>88</v>
      </c>
      <c r="F5">
        <v>31</v>
      </c>
      <c r="G5">
        <v>27</v>
      </c>
      <c r="H5">
        <v>29</v>
      </c>
      <c r="I5">
        <v>23</v>
      </c>
      <c r="J5">
        <v>26</v>
      </c>
      <c r="K5">
        <v>198</v>
      </c>
      <c r="L5">
        <v>88</v>
      </c>
      <c r="M5">
        <v>31</v>
      </c>
      <c r="N5">
        <v>27</v>
      </c>
      <c r="O5">
        <v>29</v>
      </c>
      <c r="P5">
        <v>23</v>
      </c>
      <c r="Q5">
        <v>26</v>
      </c>
      <c r="R5">
        <v>198</v>
      </c>
      <c r="S5">
        <v>224</v>
      </c>
      <c r="T5">
        <v>39.299999999999997</v>
      </c>
      <c r="U5">
        <v>13.8</v>
      </c>
      <c r="V5">
        <v>12.1</v>
      </c>
      <c r="W5">
        <v>12.9</v>
      </c>
      <c r="X5">
        <v>10.3</v>
      </c>
      <c r="Y5">
        <v>11.6</v>
      </c>
      <c r="Z5">
        <v>88.4</v>
      </c>
      <c r="AA5">
        <v>224</v>
      </c>
    </row>
    <row r="6" spans="1:27" x14ac:dyDescent="0.45">
      <c r="A6" t="str">
        <f t="shared" si="1"/>
        <v>ALL04_Other_Sciences</v>
      </c>
      <c r="B6" t="s">
        <v>298</v>
      </c>
      <c r="C6" t="s">
        <v>341</v>
      </c>
      <c r="D6">
        <v>3</v>
      </c>
      <c r="E6">
        <v>12</v>
      </c>
      <c r="F6">
        <v>23</v>
      </c>
      <c r="G6">
        <v>16</v>
      </c>
      <c r="H6">
        <v>16</v>
      </c>
      <c r="I6">
        <v>6</v>
      </c>
      <c r="J6">
        <v>4</v>
      </c>
      <c r="K6">
        <v>73</v>
      </c>
      <c r="L6">
        <v>12</v>
      </c>
      <c r="M6">
        <v>23</v>
      </c>
      <c r="N6">
        <v>16</v>
      </c>
      <c r="O6">
        <v>16</v>
      </c>
      <c r="P6">
        <v>6</v>
      </c>
      <c r="Q6">
        <v>4</v>
      </c>
      <c r="R6">
        <v>73</v>
      </c>
      <c r="S6">
        <v>77</v>
      </c>
      <c r="T6">
        <v>15.6</v>
      </c>
      <c r="U6">
        <v>29.9</v>
      </c>
      <c r="V6">
        <v>20.8</v>
      </c>
      <c r="W6">
        <v>20.8</v>
      </c>
      <c r="X6">
        <v>7.8</v>
      </c>
      <c r="Y6">
        <v>5.2</v>
      </c>
      <c r="Z6">
        <v>94.8</v>
      </c>
      <c r="AA6">
        <v>77</v>
      </c>
    </row>
    <row r="7" spans="1:27" x14ac:dyDescent="0.45">
      <c r="A7" t="str">
        <f t="shared" si="1"/>
        <v>ALL05_1_Mathematics</v>
      </c>
      <c r="B7" t="s">
        <v>298</v>
      </c>
      <c r="C7" t="s">
        <v>343</v>
      </c>
      <c r="D7">
        <v>3</v>
      </c>
      <c r="E7">
        <v>280</v>
      </c>
      <c r="F7">
        <v>125</v>
      </c>
      <c r="G7">
        <v>74</v>
      </c>
      <c r="H7">
        <v>66</v>
      </c>
      <c r="I7">
        <v>50</v>
      </c>
      <c r="J7">
        <v>83</v>
      </c>
      <c r="K7">
        <v>595</v>
      </c>
      <c r="L7">
        <v>280</v>
      </c>
      <c r="M7">
        <v>125</v>
      </c>
      <c r="N7">
        <v>74</v>
      </c>
      <c r="O7">
        <v>66</v>
      </c>
      <c r="P7">
        <v>50</v>
      </c>
      <c r="Q7">
        <v>83</v>
      </c>
      <c r="R7">
        <v>595</v>
      </c>
      <c r="S7">
        <v>678</v>
      </c>
      <c r="T7">
        <v>41.3</v>
      </c>
      <c r="U7">
        <v>18.399999999999999</v>
      </c>
      <c r="V7">
        <v>10.9</v>
      </c>
      <c r="W7">
        <v>9.6999999999999993</v>
      </c>
      <c r="X7">
        <v>7.4</v>
      </c>
      <c r="Y7">
        <v>12.2</v>
      </c>
      <c r="Z7">
        <v>87.8</v>
      </c>
      <c r="AA7">
        <v>678</v>
      </c>
    </row>
    <row r="8" spans="1:27" x14ac:dyDescent="0.45">
      <c r="A8" t="str">
        <f t="shared" si="1"/>
        <v>ALL05_2_Pure Mathematics</v>
      </c>
      <c r="B8" t="s">
        <v>298</v>
      </c>
      <c r="C8" t="s">
        <v>344</v>
      </c>
      <c r="D8">
        <v>3</v>
      </c>
      <c r="E8">
        <v>4</v>
      </c>
      <c r="F8">
        <v>0</v>
      </c>
      <c r="G8">
        <v>1</v>
      </c>
      <c r="H8">
        <v>0</v>
      </c>
      <c r="I8">
        <v>0</v>
      </c>
      <c r="J8">
        <v>1</v>
      </c>
      <c r="K8">
        <v>5</v>
      </c>
      <c r="L8" t="s">
        <v>345</v>
      </c>
      <c r="M8" t="s">
        <v>349</v>
      </c>
      <c r="N8" t="s">
        <v>345</v>
      </c>
      <c r="O8" t="s">
        <v>349</v>
      </c>
      <c r="P8" t="s">
        <v>349</v>
      </c>
      <c r="Q8" t="s">
        <v>345</v>
      </c>
      <c r="R8" t="s">
        <v>345</v>
      </c>
      <c r="S8">
        <v>6</v>
      </c>
      <c r="T8" t="s">
        <v>345</v>
      </c>
      <c r="U8">
        <v>0</v>
      </c>
      <c r="V8" t="s">
        <v>345</v>
      </c>
      <c r="W8">
        <v>0</v>
      </c>
      <c r="X8">
        <v>0</v>
      </c>
      <c r="Y8" t="s">
        <v>345</v>
      </c>
      <c r="Z8" t="s">
        <v>345</v>
      </c>
      <c r="AA8">
        <v>6</v>
      </c>
    </row>
    <row r="9" spans="1:27" x14ac:dyDescent="0.45">
      <c r="A9" t="str">
        <f t="shared" si="1"/>
        <v>ALL05_3_Statistics</v>
      </c>
      <c r="B9" t="s">
        <v>298</v>
      </c>
      <c r="C9" t="s">
        <v>346</v>
      </c>
      <c r="D9">
        <v>3</v>
      </c>
      <c r="E9">
        <v>4</v>
      </c>
      <c r="F9">
        <v>1</v>
      </c>
      <c r="G9">
        <v>2</v>
      </c>
      <c r="H9">
        <v>0</v>
      </c>
      <c r="I9">
        <v>0</v>
      </c>
      <c r="J9">
        <v>1</v>
      </c>
      <c r="K9">
        <v>7</v>
      </c>
      <c r="L9">
        <v>4</v>
      </c>
      <c r="M9" t="s">
        <v>345</v>
      </c>
      <c r="N9" t="s">
        <v>345</v>
      </c>
      <c r="O9" t="s">
        <v>349</v>
      </c>
      <c r="P9" t="s">
        <v>349</v>
      </c>
      <c r="Q9" t="s">
        <v>345</v>
      </c>
      <c r="R9" t="s">
        <v>345</v>
      </c>
      <c r="S9">
        <v>8</v>
      </c>
      <c r="T9">
        <v>50</v>
      </c>
      <c r="U9" t="s">
        <v>345</v>
      </c>
      <c r="V9" t="s">
        <v>345</v>
      </c>
      <c r="W9">
        <v>0</v>
      </c>
      <c r="X9">
        <v>0</v>
      </c>
      <c r="Y9" t="s">
        <v>345</v>
      </c>
      <c r="Z9" t="s">
        <v>345</v>
      </c>
      <c r="AA9">
        <v>8</v>
      </c>
    </row>
    <row r="10" spans="1:27" x14ac:dyDescent="0.45">
      <c r="A10" t="str">
        <f t="shared" si="1"/>
        <v>ALL05_4_Use of Mathematics</v>
      </c>
      <c r="B10" t="s">
        <v>298</v>
      </c>
      <c r="C10" t="s">
        <v>347</v>
      </c>
      <c r="D10">
        <v>3</v>
      </c>
      <c r="E10">
        <v>15</v>
      </c>
      <c r="F10">
        <v>10</v>
      </c>
      <c r="G10">
        <v>8</v>
      </c>
      <c r="H10">
        <v>6</v>
      </c>
      <c r="I10">
        <v>4</v>
      </c>
      <c r="J10">
        <v>1</v>
      </c>
      <c r="K10">
        <v>43</v>
      </c>
      <c r="L10">
        <v>15</v>
      </c>
      <c r="M10">
        <v>10</v>
      </c>
      <c r="N10">
        <v>8</v>
      </c>
      <c r="O10">
        <v>6</v>
      </c>
      <c r="P10" t="s">
        <v>345</v>
      </c>
      <c r="Q10" t="s">
        <v>345</v>
      </c>
      <c r="R10" t="s">
        <v>345</v>
      </c>
      <c r="S10">
        <v>44</v>
      </c>
      <c r="T10">
        <v>34.1</v>
      </c>
      <c r="U10">
        <v>22.7</v>
      </c>
      <c r="V10">
        <v>18.2</v>
      </c>
      <c r="W10">
        <v>13.6</v>
      </c>
      <c r="X10" t="s">
        <v>345</v>
      </c>
      <c r="Y10" t="s">
        <v>345</v>
      </c>
      <c r="Z10" t="s">
        <v>345</v>
      </c>
      <c r="AA10">
        <v>44</v>
      </c>
    </row>
    <row r="11" spans="1:27" x14ac:dyDescent="0.45">
      <c r="A11" t="str">
        <f t="shared" si="1"/>
        <v>ALL05_5_Mathematics_other</v>
      </c>
      <c r="B11" t="s">
        <v>298</v>
      </c>
      <c r="C11" t="s">
        <v>348</v>
      </c>
      <c r="D11">
        <v>3</v>
      </c>
      <c r="E11">
        <v>5</v>
      </c>
      <c r="F11">
        <v>5</v>
      </c>
      <c r="G11">
        <v>1</v>
      </c>
      <c r="H11">
        <v>1</v>
      </c>
      <c r="I11">
        <v>2</v>
      </c>
      <c r="J11">
        <v>0</v>
      </c>
      <c r="K11">
        <v>14</v>
      </c>
      <c r="L11">
        <v>5</v>
      </c>
      <c r="M11">
        <v>5</v>
      </c>
      <c r="N11" t="s">
        <v>345</v>
      </c>
      <c r="O11" t="s">
        <v>345</v>
      </c>
      <c r="P11" t="s">
        <v>345</v>
      </c>
      <c r="Q11" t="s">
        <v>349</v>
      </c>
      <c r="R11">
        <v>14</v>
      </c>
      <c r="S11">
        <v>14</v>
      </c>
      <c r="T11">
        <v>35.700000000000003</v>
      </c>
      <c r="U11">
        <v>35.700000000000003</v>
      </c>
      <c r="V11" t="s">
        <v>345</v>
      </c>
      <c r="W11" t="s">
        <v>345</v>
      </c>
      <c r="X11" t="s">
        <v>345</v>
      </c>
      <c r="Y11">
        <v>0</v>
      </c>
      <c r="Z11">
        <v>100</v>
      </c>
      <c r="AA11">
        <v>14</v>
      </c>
    </row>
    <row r="12" spans="1:27" x14ac:dyDescent="0.45">
      <c r="A12" t="str">
        <f t="shared" si="1"/>
        <v>ALL06_Further_Maths</v>
      </c>
      <c r="B12" t="s">
        <v>298</v>
      </c>
      <c r="C12" t="s">
        <v>350</v>
      </c>
      <c r="D12">
        <v>3</v>
      </c>
      <c r="E12">
        <v>43</v>
      </c>
      <c r="F12">
        <v>13</v>
      </c>
      <c r="G12">
        <v>3</v>
      </c>
      <c r="H12">
        <v>5</v>
      </c>
      <c r="I12">
        <v>5</v>
      </c>
      <c r="J12">
        <v>6</v>
      </c>
      <c r="K12">
        <v>69</v>
      </c>
      <c r="L12">
        <v>43</v>
      </c>
      <c r="M12">
        <v>13</v>
      </c>
      <c r="N12">
        <v>3</v>
      </c>
      <c r="O12">
        <v>5</v>
      </c>
      <c r="P12">
        <v>5</v>
      </c>
      <c r="Q12">
        <v>6</v>
      </c>
      <c r="R12">
        <v>69</v>
      </c>
      <c r="S12">
        <v>75</v>
      </c>
      <c r="T12">
        <v>57.3</v>
      </c>
      <c r="U12">
        <v>17.3</v>
      </c>
      <c r="V12">
        <v>4</v>
      </c>
      <c r="W12">
        <v>6.7</v>
      </c>
      <c r="X12">
        <v>6.7</v>
      </c>
      <c r="Y12">
        <v>8</v>
      </c>
      <c r="Z12">
        <v>92</v>
      </c>
      <c r="AA12">
        <v>75</v>
      </c>
    </row>
    <row r="13" spans="1:27" x14ac:dyDescent="0.45">
      <c r="A13" t="str">
        <f t="shared" si="1"/>
        <v>ALL07_1_English_Literature</v>
      </c>
      <c r="B13" t="s">
        <v>298</v>
      </c>
      <c r="C13" t="s">
        <v>352</v>
      </c>
      <c r="D13">
        <v>1</v>
      </c>
      <c r="E13">
        <v>108</v>
      </c>
      <c r="F13">
        <v>40</v>
      </c>
      <c r="G13">
        <v>16</v>
      </c>
      <c r="H13">
        <v>15</v>
      </c>
      <c r="I13">
        <v>14</v>
      </c>
      <c r="J13">
        <v>3</v>
      </c>
      <c r="K13">
        <v>193</v>
      </c>
      <c r="L13">
        <v>108</v>
      </c>
      <c r="M13">
        <v>40</v>
      </c>
      <c r="N13">
        <v>16</v>
      </c>
      <c r="O13">
        <v>15</v>
      </c>
      <c r="P13" t="s">
        <v>345</v>
      </c>
      <c r="Q13" t="s">
        <v>345</v>
      </c>
      <c r="R13" t="s">
        <v>345</v>
      </c>
      <c r="S13">
        <v>196</v>
      </c>
      <c r="T13">
        <v>55.1</v>
      </c>
      <c r="U13">
        <v>20.399999999999999</v>
      </c>
      <c r="V13">
        <v>8.1999999999999993</v>
      </c>
      <c r="W13">
        <v>7.7</v>
      </c>
      <c r="X13" t="s">
        <v>345</v>
      </c>
      <c r="Y13" t="s">
        <v>345</v>
      </c>
      <c r="Z13" t="s">
        <v>345</v>
      </c>
      <c r="AA13">
        <v>196</v>
      </c>
    </row>
    <row r="14" spans="1:27" x14ac:dyDescent="0.45">
      <c r="A14" t="str">
        <f t="shared" si="1"/>
        <v>ALL07_2_English Language</v>
      </c>
      <c r="B14" t="s">
        <v>298</v>
      </c>
      <c r="C14" t="s">
        <v>353</v>
      </c>
      <c r="D14">
        <v>1</v>
      </c>
      <c r="E14">
        <v>14</v>
      </c>
      <c r="F14">
        <v>17</v>
      </c>
      <c r="G14">
        <v>23</v>
      </c>
      <c r="H14">
        <v>9</v>
      </c>
      <c r="I14">
        <v>2</v>
      </c>
      <c r="J14">
        <v>1</v>
      </c>
      <c r="K14">
        <v>65</v>
      </c>
      <c r="L14" t="s">
        <v>345</v>
      </c>
      <c r="M14">
        <v>17</v>
      </c>
      <c r="N14">
        <v>23</v>
      </c>
      <c r="O14" t="s">
        <v>345</v>
      </c>
      <c r="P14" t="s">
        <v>345</v>
      </c>
      <c r="Q14" t="s">
        <v>345</v>
      </c>
      <c r="R14" t="s">
        <v>345</v>
      </c>
      <c r="S14">
        <v>66</v>
      </c>
      <c r="T14" t="s">
        <v>345</v>
      </c>
      <c r="U14">
        <v>25.8</v>
      </c>
      <c r="V14">
        <v>34.799999999999997</v>
      </c>
      <c r="W14" t="s">
        <v>345</v>
      </c>
      <c r="X14" t="s">
        <v>345</v>
      </c>
      <c r="Y14" t="s">
        <v>345</v>
      </c>
      <c r="Z14" t="s">
        <v>345</v>
      </c>
      <c r="AA14">
        <v>66</v>
      </c>
    </row>
    <row r="15" spans="1:27" x14ac:dyDescent="0.45">
      <c r="A15" t="str">
        <f t="shared" si="1"/>
        <v>ALL07_3_English_Language&amp;Literature</v>
      </c>
      <c r="B15" t="s">
        <v>298</v>
      </c>
      <c r="C15" t="s">
        <v>354</v>
      </c>
      <c r="D15">
        <v>1</v>
      </c>
      <c r="E15">
        <v>2</v>
      </c>
      <c r="F15">
        <v>10</v>
      </c>
      <c r="G15">
        <v>11</v>
      </c>
      <c r="H15">
        <v>2</v>
      </c>
      <c r="I15">
        <v>1</v>
      </c>
      <c r="J15">
        <v>4</v>
      </c>
      <c r="K15">
        <v>26</v>
      </c>
      <c r="L15" t="s">
        <v>345</v>
      </c>
      <c r="M15">
        <v>10</v>
      </c>
      <c r="N15">
        <v>11</v>
      </c>
      <c r="O15" t="s">
        <v>345</v>
      </c>
      <c r="P15" t="s">
        <v>345</v>
      </c>
      <c r="Q15" t="s">
        <v>345</v>
      </c>
      <c r="R15" t="s">
        <v>345</v>
      </c>
      <c r="S15">
        <v>30</v>
      </c>
      <c r="T15" t="s">
        <v>345</v>
      </c>
      <c r="U15">
        <v>33.299999999999997</v>
      </c>
      <c r="V15">
        <v>36.700000000000003</v>
      </c>
      <c r="W15" t="s">
        <v>345</v>
      </c>
      <c r="X15" t="s">
        <v>345</v>
      </c>
      <c r="Y15" t="s">
        <v>345</v>
      </c>
      <c r="Z15" t="s">
        <v>345</v>
      </c>
      <c r="AA15">
        <v>30</v>
      </c>
    </row>
    <row r="16" spans="1:27" x14ac:dyDescent="0.45">
      <c r="A16" t="str">
        <f t="shared" si="1"/>
        <v>ALL15_Design&amp;Technology</v>
      </c>
      <c r="B16" t="s">
        <v>298</v>
      </c>
      <c r="C16" t="s">
        <v>355</v>
      </c>
      <c r="D16">
        <v>3</v>
      </c>
      <c r="E16">
        <v>5</v>
      </c>
      <c r="F16">
        <v>18</v>
      </c>
      <c r="G16">
        <v>8</v>
      </c>
      <c r="H16">
        <v>12</v>
      </c>
      <c r="I16">
        <v>3</v>
      </c>
      <c r="J16">
        <v>3</v>
      </c>
      <c r="K16">
        <v>46</v>
      </c>
      <c r="L16" t="s">
        <v>345</v>
      </c>
      <c r="M16">
        <v>18</v>
      </c>
      <c r="N16">
        <v>8</v>
      </c>
      <c r="O16">
        <v>12</v>
      </c>
      <c r="P16" t="s">
        <v>345</v>
      </c>
      <c r="Q16">
        <v>3</v>
      </c>
      <c r="R16">
        <v>46</v>
      </c>
      <c r="S16">
        <v>49</v>
      </c>
      <c r="T16" t="s">
        <v>345</v>
      </c>
      <c r="U16">
        <v>36.700000000000003</v>
      </c>
      <c r="V16">
        <v>16.3</v>
      </c>
      <c r="W16">
        <v>24.5</v>
      </c>
      <c r="X16" t="s">
        <v>345</v>
      </c>
      <c r="Y16">
        <v>6.1</v>
      </c>
      <c r="Z16">
        <v>93.9</v>
      </c>
      <c r="AA16">
        <v>49</v>
      </c>
    </row>
    <row r="17" spans="1:27" x14ac:dyDescent="0.45">
      <c r="A17" t="str">
        <f t="shared" si="1"/>
        <v>ALL16_Computing</v>
      </c>
      <c r="B17" t="s">
        <v>298</v>
      </c>
      <c r="C17" t="s">
        <v>356</v>
      </c>
      <c r="D17">
        <v>1</v>
      </c>
      <c r="E17">
        <v>14</v>
      </c>
      <c r="F17">
        <v>11</v>
      </c>
      <c r="G17">
        <v>16</v>
      </c>
      <c r="H17">
        <v>18</v>
      </c>
      <c r="I17">
        <v>14</v>
      </c>
      <c r="J17">
        <v>12</v>
      </c>
      <c r="K17">
        <v>73</v>
      </c>
      <c r="L17">
        <v>14</v>
      </c>
      <c r="M17">
        <v>11</v>
      </c>
      <c r="N17">
        <v>16</v>
      </c>
      <c r="O17">
        <v>18</v>
      </c>
      <c r="P17">
        <v>14</v>
      </c>
      <c r="Q17">
        <v>12</v>
      </c>
      <c r="R17">
        <v>73</v>
      </c>
      <c r="S17">
        <v>85</v>
      </c>
      <c r="T17">
        <v>16.5</v>
      </c>
      <c r="U17">
        <v>12.9</v>
      </c>
      <c r="V17">
        <v>18.8</v>
      </c>
      <c r="W17">
        <v>21.2</v>
      </c>
      <c r="X17">
        <v>16.5</v>
      </c>
      <c r="Y17">
        <v>14.1</v>
      </c>
      <c r="Z17">
        <v>85.9</v>
      </c>
      <c r="AA17">
        <v>85</v>
      </c>
    </row>
    <row r="18" spans="1:27" x14ac:dyDescent="0.45">
      <c r="A18" t="str">
        <f t="shared" si="1"/>
        <v>ALL19_Account&amp;Finance</v>
      </c>
      <c r="B18" t="s">
        <v>298</v>
      </c>
      <c r="C18" t="s">
        <v>359</v>
      </c>
      <c r="D18">
        <v>3</v>
      </c>
      <c r="E18">
        <v>4</v>
      </c>
      <c r="F18">
        <v>5</v>
      </c>
      <c r="G18">
        <v>5</v>
      </c>
      <c r="H18">
        <v>4</v>
      </c>
      <c r="I18">
        <v>5</v>
      </c>
      <c r="J18">
        <v>2</v>
      </c>
      <c r="K18">
        <v>23</v>
      </c>
      <c r="L18" t="s">
        <v>345</v>
      </c>
      <c r="M18">
        <v>5</v>
      </c>
      <c r="N18">
        <v>5</v>
      </c>
      <c r="O18">
        <v>4</v>
      </c>
      <c r="P18">
        <v>5</v>
      </c>
      <c r="Q18" t="s">
        <v>345</v>
      </c>
      <c r="R18" t="s">
        <v>345</v>
      </c>
      <c r="S18">
        <v>25</v>
      </c>
      <c r="T18" t="s">
        <v>345</v>
      </c>
      <c r="U18">
        <v>20</v>
      </c>
      <c r="V18">
        <v>20</v>
      </c>
      <c r="W18">
        <v>16</v>
      </c>
      <c r="X18">
        <v>20</v>
      </c>
      <c r="Y18" t="s">
        <v>345</v>
      </c>
      <c r="Z18" t="s">
        <v>345</v>
      </c>
      <c r="AA18">
        <v>25</v>
      </c>
    </row>
    <row r="19" spans="1:27" x14ac:dyDescent="0.45">
      <c r="A19" t="str">
        <f t="shared" si="1"/>
        <v>ALL20_Business_Studies</v>
      </c>
      <c r="B19" t="s">
        <v>298</v>
      </c>
      <c r="C19" t="s">
        <v>360</v>
      </c>
      <c r="D19">
        <v>1</v>
      </c>
      <c r="E19">
        <v>19</v>
      </c>
      <c r="F19">
        <v>18</v>
      </c>
      <c r="G19">
        <v>14</v>
      </c>
      <c r="H19">
        <v>29</v>
      </c>
      <c r="I19">
        <v>16</v>
      </c>
      <c r="J19">
        <v>17</v>
      </c>
      <c r="K19">
        <v>96</v>
      </c>
      <c r="L19">
        <v>19</v>
      </c>
      <c r="M19">
        <v>18</v>
      </c>
      <c r="N19">
        <v>14</v>
      </c>
      <c r="O19">
        <v>29</v>
      </c>
      <c r="P19">
        <v>16</v>
      </c>
      <c r="Q19">
        <v>17</v>
      </c>
      <c r="R19">
        <v>96</v>
      </c>
      <c r="S19">
        <v>113</v>
      </c>
      <c r="T19">
        <v>16.8</v>
      </c>
      <c r="U19">
        <v>15.9</v>
      </c>
      <c r="V19">
        <v>12.4</v>
      </c>
      <c r="W19">
        <v>25.7</v>
      </c>
      <c r="X19">
        <v>14.2</v>
      </c>
      <c r="Y19">
        <v>15</v>
      </c>
      <c r="Z19">
        <v>85</v>
      </c>
      <c r="AA19">
        <v>113</v>
      </c>
    </row>
    <row r="20" spans="1:27" x14ac:dyDescent="0.45">
      <c r="A20" t="str">
        <f t="shared" si="1"/>
        <v>ALL21_Economics</v>
      </c>
      <c r="B20" t="s">
        <v>298</v>
      </c>
      <c r="C20" t="s">
        <v>361</v>
      </c>
      <c r="D20">
        <v>1</v>
      </c>
      <c r="E20">
        <v>53</v>
      </c>
      <c r="F20">
        <v>32</v>
      </c>
      <c r="G20">
        <v>47</v>
      </c>
      <c r="H20">
        <v>23</v>
      </c>
      <c r="I20">
        <v>21</v>
      </c>
      <c r="J20">
        <v>26</v>
      </c>
      <c r="K20">
        <v>176</v>
      </c>
      <c r="L20">
        <v>53</v>
      </c>
      <c r="M20">
        <v>32</v>
      </c>
      <c r="N20">
        <v>47</v>
      </c>
      <c r="O20">
        <v>23</v>
      </c>
      <c r="P20">
        <v>21</v>
      </c>
      <c r="Q20">
        <v>26</v>
      </c>
      <c r="R20">
        <v>176</v>
      </c>
      <c r="S20">
        <v>202</v>
      </c>
      <c r="T20">
        <v>26.2</v>
      </c>
      <c r="U20">
        <v>15.8</v>
      </c>
      <c r="V20">
        <v>23.3</v>
      </c>
      <c r="W20">
        <v>11.4</v>
      </c>
      <c r="X20">
        <v>10.4</v>
      </c>
      <c r="Y20">
        <v>12.9</v>
      </c>
      <c r="Z20">
        <v>87.1</v>
      </c>
      <c r="AA20">
        <v>202</v>
      </c>
    </row>
    <row r="21" spans="1:27" x14ac:dyDescent="0.45">
      <c r="A21" t="str">
        <f t="shared" si="1"/>
        <v>ALL22_Geography</v>
      </c>
      <c r="B21" t="s">
        <v>298</v>
      </c>
      <c r="C21" t="s">
        <v>362</v>
      </c>
      <c r="D21">
        <v>2</v>
      </c>
      <c r="E21">
        <v>41</v>
      </c>
      <c r="F21">
        <v>36</v>
      </c>
      <c r="G21">
        <v>28</v>
      </c>
      <c r="H21">
        <v>20</v>
      </c>
      <c r="I21">
        <v>15</v>
      </c>
      <c r="J21">
        <v>15</v>
      </c>
      <c r="K21">
        <v>140</v>
      </c>
      <c r="L21">
        <v>41</v>
      </c>
      <c r="M21">
        <v>36</v>
      </c>
      <c r="N21">
        <v>28</v>
      </c>
      <c r="O21">
        <v>20</v>
      </c>
      <c r="P21">
        <v>15</v>
      </c>
      <c r="Q21">
        <v>15</v>
      </c>
      <c r="R21">
        <v>140</v>
      </c>
      <c r="S21">
        <v>155</v>
      </c>
      <c r="T21">
        <v>26.5</v>
      </c>
      <c r="U21">
        <v>23.2</v>
      </c>
      <c r="V21">
        <v>18.100000000000001</v>
      </c>
      <c r="W21">
        <v>12.9</v>
      </c>
      <c r="X21">
        <v>9.6999999999999993</v>
      </c>
      <c r="Y21">
        <v>9.6999999999999993</v>
      </c>
      <c r="Z21">
        <v>90.3</v>
      </c>
      <c r="AA21">
        <v>155</v>
      </c>
    </row>
    <row r="22" spans="1:27" x14ac:dyDescent="0.45">
      <c r="A22" t="str">
        <f t="shared" si="1"/>
        <v>ALL23_Government&amp;Politics</v>
      </c>
      <c r="B22" t="s">
        <v>298</v>
      </c>
      <c r="C22" t="s">
        <v>363</v>
      </c>
      <c r="D22">
        <v>3</v>
      </c>
      <c r="E22">
        <v>24</v>
      </c>
      <c r="F22">
        <v>15</v>
      </c>
      <c r="G22">
        <v>24</v>
      </c>
      <c r="H22">
        <v>14</v>
      </c>
      <c r="I22">
        <v>9</v>
      </c>
      <c r="J22">
        <v>13</v>
      </c>
      <c r="K22">
        <v>86</v>
      </c>
      <c r="L22">
        <v>24</v>
      </c>
      <c r="M22">
        <v>15</v>
      </c>
      <c r="N22">
        <v>24</v>
      </c>
      <c r="O22">
        <v>14</v>
      </c>
      <c r="P22">
        <v>9</v>
      </c>
      <c r="Q22">
        <v>13</v>
      </c>
      <c r="R22">
        <v>86</v>
      </c>
      <c r="S22">
        <v>99</v>
      </c>
      <c r="T22">
        <v>24.2</v>
      </c>
      <c r="U22">
        <v>15.2</v>
      </c>
      <c r="V22">
        <v>24.2</v>
      </c>
      <c r="W22">
        <v>14.1</v>
      </c>
      <c r="X22">
        <v>9.1</v>
      </c>
      <c r="Y22">
        <v>13.1</v>
      </c>
      <c r="Z22">
        <v>86.9</v>
      </c>
      <c r="AA22">
        <v>99</v>
      </c>
    </row>
    <row r="23" spans="1:27" x14ac:dyDescent="0.45">
      <c r="A23" t="str">
        <f t="shared" si="1"/>
        <v>ALL24_History</v>
      </c>
      <c r="B23" t="s">
        <v>298</v>
      </c>
      <c r="C23" t="s">
        <v>364</v>
      </c>
      <c r="D23">
        <v>1</v>
      </c>
      <c r="E23">
        <v>22</v>
      </c>
      <c r="F23">
        <v>21</v>
      </c>
      <c r="G23">
        <v>15</v>
      </c>
      <c r="H23">
        <v>21</v>
      </c>
      <c r="I23">
        <v>12</v>
      </c>
      <c r="J23">
        <v>9</v>
      </c>
      <c r="K23">
        <v>91</v>
      </c>
      <c r="L23">
        <v>22</v>
      </c>
      <c r="M23">
        <v>21</v>
      </c>
      <c r="N23">
        <v>15</v>
      </c>
      <c r="O23">
        <v>21</v>
      </c>
      <c r="P23">
        <v>12</v>
      </c>
      <c r="Q23">
        <v>9</v>
      </c>
      <c r="R23">
        <v>91</v>
      </c>
      <c r="S23">
        <v>100</v>
      </c>
      <c r="T23">
        <v>22</v>
      </c>
      <c r="U23">
        <v>21</v>
      </c>
      <c r="V23">
        <v>15</v>
      </c>
      <c r="W23">
        <v>21</v>
      </c>
      <c r="X23">
        <v>12</v>
      </c>
      <c r="Y23">
        <v>9</v>
      </c>
      <c r="Z23">
        <v>91</v>
      </c>
      <c r="AA23">
        <v>100</v>
      </c>
    </row>
    <row r="24" spans="1:27" x14ac:dyDescent="0.45">
      <c r="A24" t="str">
        <f t="shared" si="1"/>
        <v>ALL25_Law</v>
      </c>
      <c r="B24" t="s">
        <v>298</v>
      </c>
      <c r="C24" t="s">
        <v>365</v>
      </c>
      <c r="D24">
        <v>3</v>
      </c>
      <c r="E24">
        <v>6</v>
      </c>
      <c r="F24">
        <v>5</v>
      </c>
      <c r="G24">
        <v>4</v>
      </c>
      <c r="H24">
        <v>2</v>
      </c>
      <c r="I24">
        <v>2</v>
      </c>
      <c r="J24">
        <v>7</v>
      </c>
      <c r="K24">
        <v>19</v>
      </c>
      <c r="L24">
        <v>6</v>
      </c>
      <c r="M24">
        <v>5</v>
      </c>
      <c r="N24">
        <v>4</v>
      </c>
      <c r="O24" t="s">
        <v>345</v>
      </c>
      <c r="P24" t="s">
        <v>345</v>
      </c>
      <c r="Q24">
        <v>7</v>
      </c>
      <c r="R24">
        <v>19</v>
      </c>
      <c r="S24">
        <v>26</v>
      </c>
      <c r="T24">
        <v>23.1</v>
      </c>
      <c r="U24">
        <v>19.2</v>
      </c>
      <c r="V24">
        <v>15.4</v>
      </c>
      <c r="W24" t="s">
        <v>345</v>
      </c>
      <c r="X24" t="s">
        <v>345</v>
      </c>
      <c r="Y24">
        <v>26.9</v>
      </c>
      <c r="Z24">
        <v>73.099999999999994</v>
      </c>
      <c r="AA24">
        <v>26</v>
      </c>
    </row>
    <row r="25" spans="1:27" x14ac:dyDescent="0.45">
      <c r="A25" t="str">
        <f t="shared" si="1"/>
        <v>ALL26_Psychology</v>
      </c>
      <c r="B25" t="s">
        <v>298</v>
      </c>
      <c r="C25" t="s">
        <v>366</v>
      </c>
      <c r="D25">
        <v>1</v>
      </c>
      <c r="E25">
        <v>21</v>
      </c>
      <c r="F25">
        <v>29</v>
      </c>
      <c r="G25">
        <v>32</v>
      </c>
      <c r="H25">
        <v>16</v>
      </c>
      <c r="I25">
        <v>20</v>
      </c>
      <c r="J25">
        <v>30</v>
      </c>
      <c r="K25">
        <v>118</v>
      </c>
      <c r="L25">
        <v>21</v>
      </c>
      <c r="M25">
        <v>29</v>
      </c>
      <c r="N25">
        <v>32</v>
      </c>
      <c r="O25">
        <v>16</v>
      </c>
      <c r="P25">
        <v>20</v>
      </c>
      <c r="Q25">
        <v>30</v>
      </c>
      <c r="R25">
        <v>118</v>
      </c>
      <c r="S25">
        <v>148</v>
      </c>
      <c r="T25">
        <v>14.2</v>
      </c>
      <c r="U25">
        <v>19.600000000000001</v>
      </c>
      <c r="V25">
        <v>21.6</v>
      </c>
      <c r="W25">
        <v>10.8</v>
      </c>
      <c r="X25">
        <v>13.5</v>
      </c>
      <c r="Y25">
        <v>20.3</v>
      </c>
      <c r="Z25">
        <v>79.7</v>
      </c>
      <c r="AA25">
        <v>148</v>
      </c>
    </row>
    <row r="26" spans="1:27" x14ac:dyDescent="0.45">
      <c r="A26" s="414" t="str">
        <f t="shared" si="1"/>
        <v>ALL27_Sociology</v>
      </c>
      <c r="B26" t="s">
        <v>298</v>
      </c>
      <c r="C26" t="s">
        <v>367</v>
      </c>
      <c r="D26">
        <v>1</v>
      </c>
      <c r="E26">
        <v>18</v>
      </c>
      <c r="F26">
        <v>15</v>
      </c>
      <c r="G26">
        <v>14</v>
      </c>
      <c r="H26">
        <v>10</v>
      </c>
      <c r="I26">
        <v>11</v>
      </c>
      <c r="J26">
        <v>18</v>
      </c>
      <c r="K26">
        <v>68</v>
      </c>
      <c r="L26">
        <v>18</v>
      </c>
      <c r="M26">
        <v>15</v>
      </c>
      <c r="N26">
        <v>14</v>
      </c>
      <c r="O26">
        <v>10</v>
      </c>
      <c r="P26">
        <v>11</v>
      </c>
      <c r="Q26">
        <v>18</v>
      </c>
      <c r="R26">
        <v>68</v>
      </c>
      <c r="S26">
        <v>86</v>
      </c>
      <c r="T26">
        <v>20.9</v>
      </c>
      <c r="U26">
        <v>17.399999999999999</v>
      </c>
      <c r="V26">
        <v>16.3</v>
      </c>
      <c r="W26">
        <v>11.6</v>
      </c>
      <c r="X26">
        <v>12.8</v>
      </c>
      <c r="Y26">
        <v>20.9</v>
      </c>
      <c r="Z26">
        <v>79.099999999999994</v>
      </c>
      <c r="AA26">
        <v>86</v>
      </c>
    </row>
    <row r="27" spans="1:27" x14ac:dyDescent="0.45">
      <c r="A27" s="414" t="s">
        <v>660</v>
      </c>
      <c r="B27" t="s">
        <v>298</v>
      </c>
      <c r="C27" t="s">
        <v>368</v>
      </c>
      <c r="D27">
        <v>3</v>
      </c>
      <c r="E27">
        <v>21</v>
      </c>
      <c r="F27">
        <v>23</v>
      </c>
      <c r="G27">
        <v>54</v>
      </c>
      <c r="H27">
        <v>45</v>
      </c>
      <c r="I27">
        <v>32</v>
      </c>
      <c r="J27">
        <v>23</v>
      </c>
      <c r="K27">
        <v>175</v>
      </c>
      <c r="L27">
        <v>21</v>
      </c>
      <c r="M27">
        <v>23</v>
      </c>
      <c r="N27">
        <v>54</v>
      </c>
      <c r="O27">
        <v>45</v>
      </c>
      <c r="P27">
        <v>32</v>
      </c>
      <c r="Q27">
        <v>23</v>
      </c>
      <c r="R27">
        <v>175</v>
      </c>
      <c r="S27">
        <v>198</v>
      </c>
      <c r="T27">
        <v>10.6</v>
      </c>
      <c r="U27">
        <v>11.6</v>
      </c>
      <c r="V27">
        <v>27.3</v>
      </c>
      <c r="W27">
        <v>22.7</v>
      </c>
      <c r="X27">
        <v>16.2</v>
      </c>
      <c r="Y27">
        <v>11.6</v>
      </c>
      <c r="Z27">
        <v>88.4</v>
      </c>
      <c r="AA27">
        <v>198</v>
      </c>
    </row>
    <row r="28" spans="1:27" x14ac:dyDescent="0.45">
      <c r="A28" t="str">
        <f t="shared" si="1"/>
        <v>ALL29_Art&amp;Design</v>
      </c>
      <c r="B28" t="s">
        <v>298</v>
      </c>
      <c r="C28" t="s">
        <v>369</v>
      </c>
      <c r="D28">
        <v>1</v>
      </c>
      <c r="E28">
        <v>38</v>
      </c>
      <c r="F28">
        <v>25</v>
      </c>
      <c r="G28">
        <v>40</v>
      </c>
      <c r="H28">
        <v>25</v>
      </c>
      <c r="I28">
        <v>14</v>
      </c>
      <c r="J28">
        <v>11</v>
      </c>
      <c r="K28">
        <v>142</v>
      </c>
      <c r="L28">
        <v>38</v>
      </c>
      <c r="M28">
        <v>25</v>
      </c>
      <c r="N28">
        <v>40</v>
      </c>
      <c r="O28">
        <v>25</v>
      </c>
      <c r="P28">
        <v>14</v>
      </c>
      <c r="Q28">
        <v>11</v>
      </c>
      <c r="R28">
        <v>142</v>
      </c>
      <c r="S28">
        <v>153</v>
      </c>
      <c r="T28">
        <v>24.8</v>
      </c>
      <c r="U28">
        <v>16.3</v>
      </c>
      <c r="V28">
        <v>26.1</v>
      </c>
      <c r="W28">
        <v>16.3</v>
      </c>
      <c r="X28">
        <v>9.1999999999999993</v>
      </c>
      <c r="Y28">
        <v>7.2</v>
      </c>
      <c r="Z28">
        <v>92.8</v>
      </c>
      <c r="AA28">
        <v>153</v>
      </c>
    </row>
    <row r="29" spans="1:27" x14ac:dyDescent="0.45">
      <c r="A29" t="str">
        <f t="shared" si="1"/>
        <v>ALL30_Drama</v>
      </c>
      <c r="B29" t="s">
        <v>298</v>
      </c>
      <c r="C29" t="s">
        <v>370</v>
      </c>
      <c r="D29">
        <v>2</v>
      </c>
      <c r="E29">
        <v>4</v>
      </c>
      <c r="F29">
        <v>11</v>
      </c>
      <c r="G29">
        <v>24</v>
      </c>
      <c r="H29">
        <v>10</v>
      </c>
      <c r="I29">
        <v>4</v>
      </c>
      <c r="J29">
        <v>0</v>
      </c>
      <c r="K29">
        <v>53</v>
      </c>
      <c r="L29" t="s">
        <v>345</v>
      </c>
      <c r="M29">
        <v>11</v>
      </c>
      <c r="N29">
        <v>24</v>
      </c>
      <c r="O29">
        <v>10</v>
      </c>
      <c r="P29" t="s">
        <v>345</v>
      </c>
      <c r="Q29" t="s">
        <v>349</v>
      </c>
      <c r="R29">
        <v>53</v>
      </c>
      <c r="S29">
        <v>53</v>
      </c>
      <c r="T29" t="s">
        <v>345</v>
      </c>
      <c r="U29">
        <v>20.8</v>
      </c>
      <c r="V29">
        <v>45.3</v>
      </c>
      <c r="W29">
        <v>18.899999999999999</v>
      </c>
      <c r="X29" t="s">
        <v>345</v>
      </c>
      <c r="Y29">
        <v>0</v>
      </c>
      <c r="Z29">
        <v>100</v>
      </c>
      <c r="AA29">
        <v>53</v>
      </c>
    </row>
    <row r="30" spans="1:27" x14ac:dyDescent="0.45">
      <c r="A30" t="str">
        <f t="shared" si="1"/>
        <v>ALL31_Media_Film_TV</v>
      </c>
      <c r="B30" t="s">
        <v>298</v>
      </c>
      <c r="C30" t="s">
        <v>371</v>
      </c>
      <c r="D30">
        <v>3</v>
      </c>
      <c r="E30">
        <v>8</v>
      </c>
      <c r="F30">
        <v>8</v>
      </c>
      <c r="G30">
        <v>13</v>
      </c>
      <c r="H30">
        <v>10</v>
      </c>
      <c r="I30">
        <v>5</v>
      </c>
      <c r="J30">
        <v>1</v>
      </c>
      <c r="K30">
        <v>44</v>
      </c>
      <c r="L30">
        <v>8</v>
      </c>
      <c r="M30">
        <v>8</v>
      </c>
      <c r="N30">
        <v>13</v>
      </c>
      <c r="O30">
        <v>10</v>
      </c>
      <c r="P30" t="s">
        <v>345</v>
      </c>
      <c r="Q30" t="s">
        <v>345</v>
      </c>
      <c r="R30" t="s">
        <v>345</v>
      </c>
      <c r="S30">
        <v>45</v>
      </c>
      <c r="T30">
        <v>17.8</v>
      </c>
      <c r="U30">
        <v>17.8</v>
      </c>
      <c r="V30">
        <v>28.9</v>
      </c>
      <c r="W30">
        <v>22.2</v>
      </c>
      <c r="X30" t="s">
        <v>345</v>
      </c>
      <c r="Y30" t="s">
        <v>345</v>
      </c>
      <c r="Z30" t="s">
        <v>345</v>
      </c>
      <c r="AA30">
        <v>45</v>
      </c>
    </row>
    <row r="31" spans="1:27" x14ac:dyDescent="0.45">
      <c r="A31" t="str">
        <f t="shared" si="1"/>
        <v>ALL33_French</v>
      </c>
      <c r="B31" t="s">
        <v>298</v>
      </c>
      <c r="C31" t="s">
        <v>373</v>
      </c>
      <c r="D31">
        <v>2</v>
      </c>
      <c r="E31">
        <v>122</v>
      </c>
      <c r="F31">
        <v>48</v>
      </c>
      <c r="G31">
        <v>18</v>
      </c>
      <c r="H31">
        <v>20</v>
      </c>
      <c r="I31">
        <v>14</v>
      </c>
      <c r="J31">
        <v>17</v>
      </c>
      <c r="K31">
        <v>222</v>
      </c>
      <c r="L31">
        <v>122</v>
      </c>
      <c r="M31">
        <v>48</v>
      </c>
      <c r="N31">
        <v>18</v>
      </c>
      <c r="O31">
        <v>20</v>
      </c>
      <c r="P31">
        <v>14</v>
      </c>
      <c r="Q31">
        <v>17</v>
      </c>
      <c r="R31">
        <v>222</v>
      </c>
      <c r="S31">
        <v>239</v>
      </c>
      <c r="T31">
        <v>51</v>
      </c>
      <c r="U31">
        <v>20.100000000000001</v>
      </c>
      <c r="V31">
        <v>7.5</v>
      </c>
      <c r="W31">
        <v>8.4</v>
      </c>
      <c r="X31">
        <v>5.9</v>
      </c>
      <c r="Y31">
        <v>7.1</v>
      </c>
      <c r="Z31">
        <v>92.9</v>
      </c>
      <c r="AA31">
        <v>239</v>
      </c>
    </row>
    <row r="32" spans="1:27" x14ac:dyDescent="0.45">
      <c r="A32" t="str">
        <f t="shared" si="1"/>
        <v>ALL34_German</v>
      </c>
      <c r="B32" t="s">
        <v>298</v>
      </c>
      <c r="C32" t="s">
        <v>374</v>
      </c>
      <c r="D32">
        <v>2</v>
      </c>
      <c r="E32">
        <v>60</v>
      </c>
      <c r="F32">
        <v>18</v>
      </c>
      <c r="G32">
        <v>3</v>
      </c>
      <c r="H32">
        <v>5</v>
      </c>
      <c r="I32">
        <v>2</v>
      </c>
      <c r="J32">
        <v>2</v>
      </c>
      <c r="K32">
        <v>88</v>
      </c>
      <c r="L32">
        <v>60</v>
      </c>
      <c r="M32">
        <v>18</v>
      </c>
      <c r="N32">
        <v>3</v>
      </c>
      <c r="O32" t="s">
        <v>345</v>
      </c>
      <c r="P32" t="s">
        <v>345</v>
      </c>
      <c r="Q32" t="s">
        <v>345</v>
      </c>
      <c r="R32" t="s">
        <v>345</v>
      </c>
      <c r="S32">
        <v>90</v>
      </c>
      <c r="T32">
        <v>66.7</v>
      </c>
      <c r="U32">
        <v>20</v>
      </c>
      <c r="V32">
        <v>3.3</v>
      </c>
      <c r="W32" t="s">
        <v>345</v>
      </c>
      <c r="X32" t="s">
        <v>345</v>
      </c>
      <c r="Y32" t="s">
        <v>345</v>
      </c>
      <c r="Z32" t="s">
        <v>345</v>
      </c>
      <c r="AA32">
        <v>90</v>
      </c>
    </row>
    <row r="33" spans="1:27" x14ac:dyDescent="0.45">
      <c r="A33" t="str">
        <f t="shared" si="1"/>
        <v>ALL35_Spanish</v>
      </c>
      <c r="B33" t="s">
        <v>298</v>
      </c>
      <c r="C33" t="s">
        <v>375</v>
      </c>
      <c r="D33">
        <v>2</v>
      </c>
      <c r="E33">
        <v>91</v>
      </c>
      <c r="F33">
        <v>43</v>
      </c>
      <c r="G33">
        <v>37</v>
      </c>
      <c r="H33">
        <v>16</v>
      </c>
      <c r="I33">
        <v>8</v>
      </c>
      <c r="J33">
        <v>2</v>
      </c>
      <c r="K33">
        <v>195</v>
      </c>
      <c r="L33">
        <v>91</v>
      </c>
      <c r="M33">
        <v>43</v>
      </c>
      <c r="N33">
        <v>37</v>
      </c>
      <c r="O33">
        <v>16</v>
      </c>
      <c r="P33" t="s">
        <v>345</v>
      </c>
      <c r="Q33" t="s">
        <v>345</v>
      </c>
      <c r="R33" t="s">
        <v>345</v>
      </c>
      <c r="S33">
        <v>197</v>
      </c>
      <c r="T33">
        <v>46.2</v>
      </c>
      <c r="U33">
        <v>21.8</v>
      </c>
      <c r="V33">
        <v>18.8</v>
      </c>
      <c r="W33">
        <v>8.1</v>
      </c>
      <c r="X33" t="s">
        <v>345</v>
      </c>
      <c r="Y33" t="s">
        <v>345</v>
      </c>
      <c r="Z33" t="s">
        <v>345</v>
      </c>
      <c r="AA33">
        <v>197</v>
      </c>
    </row>
    <row r="34" spans="1:27" x14ac:dyDescent="0.45">
      <c r="A34" t="str">
        <f t="shared" si="1"/>
        <v>ALL36_1_Chinese</v>
      </c>
      <c r="B34" t="s">
        <v>298</v>
      </c>
      <c r="C34" t="s">
        <v>377</v>
      </c>
      <c r="D34">
        <v>3</v>
      </c>
      <c r="E34">
        <v>84</v>
      </c>
      <c r="F34">
        <v>44</v>
      </c>
      <c r="G34">
        <v>9</v>
      </c>
      <c r="H34">
        <v>2</v>
      </c>
      <c r="I34">
        <v>0</v>
      </c>
      <c r="J34">
        <v>4</v>
      </c>
      <c r="K34">
        <v>139</v>
      </c>
      <c r="L34">
        <v>84</v>
      </c>
      <c r="M34">
        <v>44</v>
      </c>
      <c r="N34" t="s">
        <v>345</v>
      </c>
      <c r="O34" t="s">
        <v>345</v>
      </c>
      <c r="P34" t="s">
        <v>349</v>
      </c>
      <c r="Q34">
        <v>4</v>
      </c>
      <c r="R34">
        <v>139</v>
      </c>
      <c r="S34">
        <v>143</v>
      </c>
      <c r="T34">
        <v>58.7</v>
      </c>
      <c r="U34">
        <v>30.8</v>
      </c>
      <c r="V34" t="s">
        <v>345</v>
      </c>
      <c r="W34" t="s">
        <v>345</v>
      </c>
      <c r="X34">
        <v>0</v>
      </c>
      <c r="Y34">
        <v>2.8</v>
      </c>
      <c r="Z34">
        <v>97.2</v>
      </c>
      <c r="AA34">
        <v>143</v>
      </c>
    </row>
    <row r="35" spans="1:27" x14ac:dyDescent="0.45">
      <c r="A35" t="str">
        <f t="shared" si="1"/>
        <v>ALL36_2_Italian</v>
      </c>
      <c r="B35" t="s">
        <v>298</v>
      </c>
      <c r="C35" t="s">
        <v>378</v>
      </c>
      <c r="D35">
        <v>3</v>
      </c>
      <c r="E35">
        <v>25</v>
      </c>
      <c r="F35">
        <v>18</v>
      </c>
      <c r="G35">
        <v>13</v>
      </c>
      <c r="H35">
        <v>5</v>
      </c>
      <c r="I35">
        <v>8</v>
      </c>
      <c r="J35">
        <v>2</v>
      </c>
      <c r="K35">
        <v>69</v>
      </c>
      <c r="L35">
        <v>25</v>
      </c>
      <c r="M35">
        <v>18</v>
      </c>
      <c r="N35">
        <v>13</v>
      </c>
      <c r="O35" t="s">
        <v>345</v>
      </c>
      <c r="P35">
        <v>8</v>
      </c>
      <c r="Q35" t="s">
        <v>345</v>
      </c>
      <c r="R35" t="s">
        <v>345</v>
      </c>
      <c r="S35">
        <v>71</v>
      </c>
      <c r="T35">
        <v>35.200000000000003</v>
      </c>
      <c r="U35">
        <v>25.4</v>
      </c>
      <c r="V35">
        <v>18.3</v>
      </c>
      <c r="W35" t="s">
        <v>345</v>
      </c>
      <c r="X35">
        <v>11.3</v>
      </c>
      <c r="Y35" t="s">
        <v>345</v>
      </c>
      <c r="Z35" t="s">
        <v>345</v>
      </c>
      <c r="AA35">
        <v>71</v>
      </c>
    </row>
    <row r="36" spans="1:27" x14ac:dyDescent="0.45">
      <c r="A36" t="str">
        <f t="shared" si="1"/>
        <v>ALL36_4_Russian</v>
      </c>
      <c r="B36" t="s">
        <v>298</v>
      </c>
      <c r="C36" t="s">
        <v>380</v>
      </c>
      <c r="D36">
        <v>3</v>
      </c>
      <c r="E36">
        <v>65</v>
      </c>
      <c r="F36">
        <v>3</v>
      </c>
      <c r="G36">
        <v>1</v>
      </c>
      <c r="H36">
        <v>0</v>
      </c>
      <c r="I36">
        <v>0</v>
      </c>
      <c r="J36">
        <v>0</v>
      </c>
      <c r="K36">
        <v>69</v>
      </c>
      <c r="L36">
        <v>65</v>
      </c>
      <c r="M36" t="s">
        <v>345</v>
      </c>
      <c r="N36" t="s">
        <v>345</v>
      </c>
      <c r="O36" t="s">
        <v>349</v>
      </c>
      <c r="P36" t="s">
        <v>349</v>
      </c>
      <c r="Q36" t="s">
        <v>349</v>
      </c>
      <c r="R36">
        <v>69</v>
      </c>
      <c r="S36">
        <v>69</v>
      </c>
      <c r="T36">
        <v>94.2</v>
      </c>
      <c r="U36" t="s">
        <v>345</v>
      </c>
      <c r="V36" t="s">
        <v>345</v>
      </c>
      <c r="W36">
        <v>0</v>
      </c>
      <c r="X36">
        <v>0</v>
      </c>
      <c r="Y36">
        <v>0</v>
      </c>
      <c r="Z36">
        <v>100</v>
      </c>
      <c r="AA36">
        <v>69</v>
      </c>
    </row>
    <row r="37" spans="1:27" x14ac:dyDescent="0.45">
      <c r="A37" t="str">
        <f t="shared" si="1"/>
        <v>ALL41_1_Latin</v>
      </c>
      <c r="B37" t="s">
        <v>298</v>
      </c>
      <c r="C37" t="s">
        <v>383</v>
      </c>
      <c r="D37">
        <v>2</v>
      </c>
      <c r="E37">
        <v>7</v>
      </c>
      <c r="F37">
        <v>2</v>
      </c>
      <c r="G37">
        <v>0</v>
      </c>
      <c r="H37">
        <v>2</v>
      </c>
      <c r="I37">
        <v>0</v>
      </c>
      <c r="J37">
        <v>0</v>
      </c>
      <c r="K37">
        <v>11</v>
      </c>
      <c r="L37">
        <v>7</v>
      </c>
      <c r="M37" t="s">
        <v>345</v>
      </c>
      <c r="N37" t="s">
        <v>349</v>
      </c>
      <c r="O37" t="s">
        <v>345</v>
      </c>
      <c r="P37" t="s">
        <v>349</v>
      </c>
      <c r="Q37" t="s">
        <v>349</v>
      </c>
      <c r="R37">
        <v>11</v>
      </c>
      <c r="S37">
        <v>11</v>
      </c>
      <c r="T37">
        <v>63.6</v>
      </c>
      <c r="U37" t="s">
        <v>345</v>
      </c>
      <c r="V37">
        <v>0</v>
      </c>
      <c r="W37" t="s">
        <v>345</v>
      </c>
      <c r="X37">
        <v>0</v>
      </c>
      <c r="Y37">
        <v>0</v>
      </c>
      <c r="Z37">
        <v>100</v>
      </c>
      <c r="AA37">
        <v>11</v>
      </c>
    </row>
    <row r="38" spans="1:27" x14ac:dyDescent="0.45">
      <c r="A38" t="str">
        <f t="shared" si="1"/>
        <v>ALL41_2_Greek</v>
      </c>
      <c r="B38" t="s">
        <v>298</v>
      </c>
      <c r="C38" t="s">
        <v>384</v>
      </c>
      <c r="D38">
        <v>2</v>
      </c>
      <c r="E38">
        <v>1</v>
      </c>
      <c r="F38">
        <v>0</v>
      </c>
      <c r="G38">
        <v>0</v>
      </c>
      <c r="H38">
        <v>0</v>
      </c>
      <c r="I38">
        <v>0</v>
      </c>
      <c r="J38">
        <v>0</v>
      </c>
      <c r="K38">
        <v>1</v>
      </c>
      <c r="L38" t="s">
        <v>345</v>
      </c>
      <c r="M38" t="s">
        <v>349</v>
      </c>
      <c r="N38" t="s">
        <v>349</v>
      </c>
      <c r="O38" t="s">
        <v>349</v>
      </c>
      <c r="P38" t="s">
        <v>349</v>
      </c>
      <c r="Q38" t="s">
        <v>349</v>
      </c>
      <c r="R38" t="s">
        <v>345</v>
      </c>
      <c r="S38">
        <v>1</v>
      </c>
      <c r="T38" t="s">
        <v>345</v>
      </c>
      <c r="U38">
        <v>0</v>
      </c>
      <c r="V38">
        <v>0</v>
      </c>
      <c r="W38">
        <v>0</v>
      </c>
      <c r="X38">
        <v>0</v>
      </c>
      <c r="Y38">
        <v>0</v>
      </c>
      <c r="Z38" t="s">
        <v>345</v>
      </c>
      <c r="AA38">
        <v>1</v>
      </c>
    </row>
    <row r="39" spans="1:27" x14ac:dyDescent="0.45">
      <c r="A39" t="str">
        <f t="shared" si="1"/>
        <v>ALL41_3_ClassicalCivilisation</v>
      </c>
      <c r="B39" t="s">
        <v>298</v>
      </c>
      <c r="C39" t="s">
        <v>385</v>
      </c>
      <c r="D39">
        <v>3</v>
      </c>
      <c r="E39">
        <v>8</v>
      </c>
      <c r="F39">
        <v>4</v>
      </c>
      <c r="G39">
        <v>10</v>
      </c>
      <c r="H39">
        <v>2</v>
      </c>
      <c r="I39">
        <v>2</v>
      </c>
      <c r="J39">
        <v>2</v>
      </c>
      <c r="K39">
        <v>26</v>
      </c>
      <c r="L39">
        <v>8</v>
      </c>
      <c r="M39">
        <v>4</v>
      </c>
      <c r="N39">
        <v>10</v>
      </c>
      <c r="O39" t="s">
        <v>345</v>
      </c>
      <c r="P39" t="s">
        <v>345</v>
      </c>
      <c r="Q39" t="s">
        <v>345</v>
      </c>
      <c r="R39" t="s">
        <v>345</v>
      </c>
      <c r="S39">
        <v>28</v>
      </c>
      <c r="T39">
        <v>28.6</v>
      </c>
      <c r="U39">
        <v>14.3</v>
      </c>
      <c r="V39">
        <v>35.700000000000003</v>
      </c>
      <c r="W39" t="s">
        <v>345</v>
      </c>
      <c r="X39" t="s">
        <v>345</v>
      </c>
      <c r="Y39" t="s">
        <v>345</v>
      </c>
      <c r="Z39" t="s">
        <v>345</v>
      </c>
      <c r="AA39">
        <v>28</v>
      </c>
    </row>
    <row r="40" spans="1:27" x14ac:dyDescent="0.45">
      <c r="A40" t="str">
        <f t="shared" si="1"/>
        <v>ALL45_Religious_Studies</v>
      </c>
      <c r="B40" t="s">
        <v>298</v>
      </c>
      <c r="C40" t="s">
        <v>387</v>
      </c>
      <c r="D40">
        <v>2</v>
      </c>
      <c r="E40">
        <v>85</v>
      </c>
      <c r="F40">
        <v>104</v>
      </c>
      <c r="G40">
        <v>76</v>
      </c>
      <c r="H40">
        <v>59</v>
      </c>
      <c r="I40">
        <v>26</v>
      </c>
      <c r="J40">
        <v>31</v>
      </c>
      <c r="K40">
        <v>350</v>
      </c>
      <c r="L40">
        <v>85</v>
      </c>
      <c r="M40">
        <v>104</v>
      </c>
      <c r="N40">
        <v>76</v>
      </c>
      <c r="O40">
        <v>59</v>
      </c>
      <c r="P40">
        <v>26</v>
      </c>
      <c r="Q40">
        <v>31</v>
      </c>
      <c r="R40">
        <v>350</v>
      </c>
      <c r="S40">
        <v>381</v>
      </c>
      <c r="T40">
        <v>22.3</v>
      </c>
      <c r="U40">
        <v>27.3</v>
      </c>
      <c r="V40">
        <v>19.899999999999999</v>
      </c>
      <c r="W40">
        <v>15.5</v>
      </c>
      <c r="X40">
        <v>6.8</v>
      </c>
      <c r="Y40">
        <v>8.1</v>
      </c>
      <c r="Z40">
        <v>91.9</v>
      </c>
      <c r="AA40">
        <v>381</v>
      </c>
    </row>
    <row r="41" spans="1:27" x14ac:dyDescent="0.45">
      <c r="A41" t="str">
        <f t="shared" si="1"/>
        <v>ALL46_Music</v>
      </c>
      <c r="B41" t="s">
        <v>298</v>
      </c>
      <c r="C41" t="s">
        <v>388</v>
      </c>
      <c r="D41">
        <v>2</v>
      </c>
      <c r="E41">
        <v>28</v>
      </c>
      <c r="F41">
        <v>15</v>
      </c>
      <c r="G41">
        <v>8</v>
      </c>
      <c r="H41">
        <v>8</v>
      </c>
      <c r="I41">
        <v>4</v>
      </c>
      <c r="J41">
        <v>3</v>
      </c>
      <c r="K41">
        <v>63</v>
      </c>
      <c r="L41">
        <v>28</v>
      </c>
      <c r="M41">
        <v>15</v>
      </c>
      <c r="N41">
        <v>8</v>
      </c>
      <c r="O41">
        <v>8</v>
      </c>
      <c r="P41">
        <v>4</v>
      </c>
      <c r="Q41">
        <v>3</v>
      </c>
      <c r="R41">
        <v>63</v>
      </c>
      <c r="S41">
        <v>66</v>
      </c>
      <c r="T41">
        <v>42.4</v>
      </c>
      <c r="U41">
        <v>22.7</v>
      </c>
      <c r="V41">
        <v>12.1</v>
      </c>
      <c r="W41">
        <v>12.1</v>
      </c>
      <c r="X41">
        <v>6.1</v>
      </c>
      <c r="Y41">
        <v>4.5</v>
      </c>
      <c r="Z41">
        <v>95.5</v>
      </c>
      <c r="AA41">
        <v>66</v>
      </c>
    </row>
    <row r="42" spans="1:27" x14ac:dyDescent="0.45">
      <c r="A42" t="str">
        <f t="shared" si="1"/>
        <v>ALL47_Physical_Education</v>
      </c>
      <c r="B42" t="s">
        <v>298</v>
      </c>
      <c r="C42" t="s">
        <v>389</v>
      </c>
      <c r="D42">
        <v>2</v>
      </c>
      <c r="E42">
        <v>8</v>
      </c>
      <c r="F42">
        <v>6</v>
      </c>
      <c r="G42">
        <v>14</v>
      </c>
      <c r="H42">
        <v>9</v>
      </c>
      <c r="I42">
        <v>14</v>
      </c>
      <c r="J42">
        <v>7</v>
      </c>
      <c r="K42">
        <v>51</v>
      </c>
      <c r="L42" t="s">
        <v>345</v>
      </c>
      <c r="M42" t="s">
        <v>345</v>
      </c>
      <c r="N42">
        <v>14</v>
      </c>
      <c r="O42">
        <v>9</v>
      </c>
      <c r="P42">
        <v>14</v>
      </c>
      <c r="Q42">
        <v>7</v>
      </c>
      <c r="R42">
        <v>51</v>
      </c>
      <c r="S42">
        <v>58</v>
      </c>
      <c r="T42" t="s">
        <v>345</v>
      </c>
      <c r="U42" t="s">
        <v>345</v>
      </c>
      <c r="V42">
        <v>24.1</v>
      </c>
      <c r="W42">
        <v>15.5</v>
      </c>
      <c r="X42">
        <v>24.1</v>
      </c>
      <c r="Y42">
        <v>12.1</v>
      </c>
      <c r="Z42">
        <v>87.9</v>
      </c>
      <c r="AA42">
        <v>58</v>
      </c>
    </row>
    <row r="43" spans="1:27" x14ac:dyDescent="0.45">
      <c r="A43" t="str">
        <f t="shared" si="1"/>
        <v>ALLALL subjects</v>
      </c>
      <c r="B43" t="s">
        <v>298</v>
      </c>
      <c r="C43" t="s">
        <v>459</v>
      </c>
      <c r="D43">
        <v>1</v>
      </c>
      <c r="E43">
        <v>570</v>
      </c>
      <c r="F43">
        <v>327</v>
      </c>
      <c r="G43">
        <v>324</v>
      </c>
      <c r="H43">
        <v>262</v>
      </c>
      <c r="I43">
        <v>192</v>
      </c>
      <c r="J43">
        <v>242</v>
      </c>
      <c r="K43">
        <v>1675</v>
      </c>
      <c r="L43">
        <v>570</v>
      </c>
      <c r="M43">
        <v>327</v>
      </c>
      <c r="N43">
        <v>324</v>
      </c>
      <c r="O43">
        <v>262</v>
      </c>
      <c r="P43">
        <v>192</v>
      </c>
      <c r="Q43">
        <v>242</v>
      </c>
      <c r="R43">
        <v>1675</v>
      </c>
      <c r="S43">
        <v>1917</v>
      </c>
      <c r="T43">
        <v>29.7</v>
      </c>
      <c r="U43">
        <v>17.100000000000001</v>
      </c>
      <c r="V43">
        <v>16.899999999999999</v>
      </c>
      <c r="W43">
        <v>13.7</v>
      </c>
      <c r="X43">
        <v>10</v>
      </c>
      <c r="Y43">
        <v>12.6</v>
      </c>
      <c r="Z43">
        <v>87.4</v>
      </c>
      <c r="AA43">
        <v>1917</v>
      </c>
    </row>
    <row r="44" spans="1:27" x14ac:dyDescent="0.45">
      <c r="A44" t="str">
        <f t="shared" si="1"/>
        <v>ALLALL subjects</v>
      </c>
      <c r="B44" t="s">
        <v>298</v>
      </c>
      <c r="C44" t="s">
        <v>459</v>
      </c>
      <c r="D44">
        <v>2</v>
      </c>
      <c r="E44">
        <v>447</v>
      </c>
      <c r="F44">
        <v>283</v>
      </c>
      <c r="G44">
        <v>208</v>
      </c>
      <c r="H44">
        <v>149</v>
      </c>
      <c r="I44">
        <v>87</v>
      </c>
      <c r="J44">
        <v>77</v>
      </c>
      <c r="K44">
        <v>1174</v>
      </c>
      <c r="L44">
        <v>447</v>
      </c>
      <c r="M44">
        <v>283</v>
      </c>
      <c r="N44">
        <v>208</v>
      </c>
      <c r="O44">
        <v>149</v>
      </c>
      <c r="P44">
        <v>87</v>
      </c>
      <c r="Q44">
        <v>77</v>
      </c>
      <c r="R44">
        <v>1174</v>
      </c>
      <c r="S44">
        <v>1251</v>
      </c>
      <c r="T44">
        <v>35.700000000000003</v>
      </c>
      <c r="U44">
        <v>22.6</v>
      </c>
      <c r="V44">
        <v>16.600000000000001</v>
      </c>
      <c r="W44">
        <v>11.9</v>
      </c>
      <c r="X44">
        <v>7</v>
      </c>
      <c r="Y44">
        <v>6.2</v>
      </c>
      <c r="Z44">
        <v>93.8</v>
      </c>
      <c r="AA44">
        <v>1251</v>
      </c>
    </row>
    <row r="45" spans="1:27" x14ac:dyDescent="0.45">
      <c r="A45" t="str">
        <f t="shared" si="1"/>
        <v>ALLALL subjects</v>
      </c>
      <c r="B45" t="s">
        <v>298</v>
      </c>
      <c r="C45" t="s">
        <v>459</v>
      </c>
      <c r="D45">
        <v>3</v>
      </c>
      <c r="E45">
        <v>613</v>
      </c>
      <c r="F45">
        <v>320</v>
      </c>
      <c r="G45">
        <v>246</v>
      </c>
      <c r="H45">
        <v>190</v>
      </c>
      <c r="I45">
        <v>133</v>
      </c>
      <c r="J45">
        <v>153</v>
      </c>
      <c r="K45">
        <v>1502</v>
      </c>
      <c r="L45">
        <v>613</v>
      </c>
      <c r="M45">
        <v>320</v>
      </c>
      <c r="N45">
        <v>246</v>
      </c>
      <c r="O45">
        <v>190</v>
      </c>
      <c r="P45">
        <v>133</v>
      </c>
      <c r="Q45">
        <v>153</v>
      </c>
      <c r="R45">
        <v>1502</v>
      </c>
      <c r="S45">
        <v>1655</v>
      </c>
      <c r="T45">
        <v>37</v>
      </c>
      <c r="U45">
        <v>19.3</v>
      </c>
      <c r="V45">
        <v>14.9</v>
      </c>
      <c r="W45">
        <v>11.5</v>
      </c>
      <c r="X45">
        <v>8</v>
      </c>
      <c r="Y45">
        <v>9.1999999999999993</v>
      </c>
      <c r="Z45">
        <v>90.8</v>
      </c>
      <c r="AA45">
        <v>1655</v>
      </c>
    </row>
    <row r="46" spans="1:27" x14ac:dyDescent="0.45">
      <c r="A46" t="str">
        <f t="shared" si="1"/>
        <v>F01_0_Biological Sciences</v>
      </c>
      <c r="B46" t="s">
        <v>310</v>
      </c>
      <c r="C46" t="s">
        <v>338</v>
      </c>
      <c r="D46">
        <v>1</v>
      </c>
      <c r="E46">
        <v>46</v>
      </c>
      <c r="F46">
        <v>23</v>
      </c>
      <c r="G46">
        <v>23</v>
      </c>
      <c r="H46">
        <v>20</v>
      </c>
      <c r="I46">
        <v>11</v>
      </c>
      <c r="J46">
        <v>35</v>
      </c>
      <c r="K46">
        <v>123</v>
      </c>
      <c r="L46">
        <v>46</v>
      </c>
      <c r="M46">
        <v>23</v>
      </c>
      <c r="N46">
        <v>23</v>
      </c>
      <c r="O46">
        <v>20</v>
      </c>
      <c r="P46">
        <v>11</v>
      </c>
      <c r="Q46">
        <v>35</v>
      </c>
      <c r="R46">
        <v>123</v>
      </c>
      <c r="S46">
        <v>158</v>
      </c>
      <c r="T46">
        <v>29.1</v>
      </c>
      <c r="U46">
        <v>14.6</v>
      </c>
      <c r="V46">
        <v>14.6</v>
      </c>
      <c r="W46">
        <v>12.7</v>
      </c>
      <c r="X46">
        <v>7</v>
      </c>
      <c r="Y46">
        <v>22.2</v>
      </c>
      <c r="Z46">
        <v>77.8</v>
      </c>
      <c r="AA46">
        <v>158</v>
      </c>
    </row>
    <row r="47" spans="1:27" x14ac:dyDescent="0.45">
      <c r="A47" t="str">
        <f t="shared" si="1"/>
        <v>F02_Chemistry</v>
      </c>
      <c r="B47" t="s">
        <v>310</v>
      </c>
      <c r="C47" t="s">
        <v>339</v>
      </c>
      <c r="D47">
        <v>1</v>
      </c>
      <c r="E47">
        <v>46</v>
      </c>
      <c r="F47">
        <v>24</v>
      </c>
      <c r="G47">
        <v>16</v>
      </c>
      <c r="H47">
        <v>17</v>
      </c>
      <c r="I47">
        <v>14</v>
      </c>
      <c r="J47">
        <v>20</v>
      </c>
      <c r="K47">
        <v>117</v>
      </c>
      <c r="L47">
        <v>46</v>
      </c>
      <c r="M47">
        <v>24</v>
      </c>
      <c r="N47">
        <v>16</v>
      </c>
      <c r="O47">
        <v>17</v>
      </c>
      <c r="P47">
        <v>14</v>
      </c>
      <c r="Q47">
        <v>20</v>
      </c>
      <c r="R47">
        <v>117</v>
      </c>
      <c r="S47">
        <v>137</v>
      </c>
      <c r="T47">
        <v>33.6</v>
      </c>
      <c r="U47">
        <v>17.5</v>
      </c>
      <c r="V47">
        <v>11.7</v>
      </c>
      <c r="W47">
        <v>12.4</v>
      </c>
      <c r="X47">
        <v>10.199999999999999</v>
      </c>
      <c r="Y47">
        <v>14.6</v>
      </c>
      <c r="Z47">
        <v>85.4</v>
      </c>
      <c r="AA47">
        <v>137</v>
      </c>
    </row>
    <row r="48" spans="1:27" x14ac:dyDescent="0.45">
      <c r="A48" t="str">
        <f t="shared" si="1"/>
        <v>F03_Physics</v>
      </c>
      <c r="B48" t="s">
        <v>310</v>
      </c>
      <c r="C48" t="s">
        <v>340</v>
      </c>
      <c r="D48">
        <v>1</v>
      </c>
      <c r="E48">
        <v>27</v>
      </c>
      <c r="F48">
        <v>10</v>
      </c>
      <c r="G48">
        <v>10</v>
      </c>
      <c r="H48">
        <v>9</v>
      </c>
      <c r="I48">
        <v>10</v>
      </c>
      <c r="J48">
        <v>6</v>
      </c>
      <c r="K48">
        <v>66</v>
      </c>
      <c r="L48">
        <v>27</v>
      </c>
      <c r="M48">
        <v>10</v>
      </c>
      <c r="N48">
        <v>10</v>
      </c>
      <c r="O48">
        <v>9</v>
      </c>
      <c r="P48">
        <v>10</v>
      </c>
      <c r="Q48">
        <v>6</v>
      </c>
      <c r="R48">
        <v>66</v>
      </c>
      <c r="S48">
        <v>72</v>
      </c>
      <c r="T48">
        <v>37.5</v>
      </c>
      <c r="U48">
        <v>13.9</v>
      </c>
      <c r="V48">
        <v>13.9</v>
      </c>
      <c r="W48">
        <v>12.5</v>
      </c>
      <c r="X48">
        <v>13.9</v>
      </c>
      <c r="Y48">
        <v>8.3000000000000007</v>
      </c>
      <c r="Z48">
        <v>91.7</v>
      </c>
      <c r="AA48">
        <v>72</v>
      </c>
    </row>
    <row r="49" spans="1:27" x14ac:dyDescent="0.45">
      <c r="A49" t="str">
        <f t="shared" si="1"/>
        <v>F04_Other_Sciences</v>
      </c>
      <c r="B49" t="s">
        <v>310</v>
      </c>
      <c r="C49" t="s">
        <v>341</v>
      </c>
      <c r="D49">
        <v>3</v>
      </c>
      <c r="E49">
        <v>4</v>
      </c>
      <c r="F49">
        <v>20</v>
      </c>
      <c r="G49">
        <v>16</v>
      </c>
      <c r="H49">
        <v>14</v>
      </c>
      <c r="I49">
        <v>5</v>
      </c>
      <c r="J49">
        <v>2</v>
      </c>
      <c r="K49">
        <v>59</v>
      </c>
      <c r="L49" t="s">
        <v>345</v>
      </c>
      <c r="M49">
        <v>20</v>
      </c>
      <c r="N49">
        <v>16</v>
      </c>
      <c r="O49" t="s">
        <v>345</v>
      </c>
      <c r="P49" t="s">
        <v>345</v>
      </c>
      <c r="Q49" t="s">
        <v>345</v>
      </c>
      <c r="R49" t="s">
        <v>345</v>
      </c>
      <c r="S49">
        <v>61</v>
      </c>
      <c r="T49" t="s">
        <v>345</v>
      </c>
      <c r="U49">
        <v>32.799999999999997</v>
      </c>
      <c r="V49">
        <v>26.2</v>
      </c>
      <c r="W49" t="s">
        <v>345</v>
      </c>
      <c r="X49" t="s">
        <v>345</v>
      </c>
      <c r="Y49" t="s">
        <v>345</v>
      </c>
      <c r="Z49" t="s">
        <v>345</v>
      </c>
      <c r="AA49">
        <v>61</v>
      </c>
    </row>
    <row r="50" spans="1:27" x14ac:dyDescent="0.45">
      <c r="A50" t="str">
        <f t="shared" si="1"/>
        <v>F05_1_Mathematics</v>
      </c>
      <c r="B50" t="s">
        <v>310</v>
      </c>
      <c r="C50" t="s">
        <v>343</v>
      </c>
      <c r="D50">
        <v>3</v>
      </c>
      <c r="E50">
        <v>112</v>
      </c>
      <c r="F50">
        <v>55</v>
      </c>
      <c r="G50">
        <v>29</v>
      </c>
      <c r="H50">
        <v>29</v>
      </c>
      <c r="I50">
        <v>25</v>
      </c>
      <c r="J50">
        <v>44</v>
      </c>
      <c r="K50">
        <v>250</v>
      </c>
      <c r="L50">
        <v>112</v>
      </c>
      <c r="M50">
        <v>55</v>
      </c>
      <c r="N50">
        <v>29</v>
      </c>
      <c r="O50">
        <v>29</v>
      </c>
      <c r="P50">
        <v>25</v>
      </c>
      <c r="Q50">
        <v>44</v>
      </c>
      <c r="R50">
        <v>250</v>
      </c>
      <c r="S50">
        <v>294</v>
      </c>
      <c r="T50">
        <v>38.1</v>
      </c>
      <c r="U50">
        <v>18.7</v>
      </c>
      <c r="V50">
        <v>9.9</v>
      </c>
      <c r="W50">
        <v>9.9</v>
      </c>
      <c r="X50">
        <v>8.5</v>
      </c>
      <c r="Y50">
        <v>15</v>
      </c>
      <c r="Z50">
        <v>85</v>
      </c>
      <c r="AA50">
        <v>294</v>
      </c>
    </row>
    <row r="51" spans="1:27" x14ac:dyDescent="0.45">
      <c r="A51" s="414" t="str">
        <f t="shared" si="1"/>
        <v>F05_2_Pure Mathematics</v>
      </c>
      <c r="B51" t="s">
        <v>310</v>
      </c>
      <c r="C51" t="s">
        <v>344</v>
      </c>
      <c r="D51">
        <v>3</v>
      </c>
      <c r="E51">
        <v>1</v>
      </c>
      <c r="F51">
        <v>0</v>
      </c>
      <c r="G51">
        <v>0</v>
      </c>
      <c r="H51">
        <v>0</v>
      </c>
      <c r="I51">
        <v>0</v>
      </c>
      <c r="J51">
        <v>1</v>
      </c>
      <c r="K51">
        <v>1</v>
      </c>
      <c r="L51" t="s">
        <v>345</v>
      </c>
      <c r="M51" t="s">
        <v>349</v>
      </c>
      <c r="N51" t="s">
        <v>349</v>
      </c>
      <c r="O51" t="s">
        <v>349</v>
      </c>
      <c r="P51" t="s">
        <v>349</v>
      </c>
      <c r="Q51" t="s">
        <v>345</v>
      </c>
      <c r="R51" t="s">
        <v>345</v>
      </c>
      <c r="S51">
        <v>2</v>
      </c>
      <c r="T51" t="s">
        <v>345</v>
      </c>
      <c r="U51">
        <v>0</v>
      </c>
      <c r="V51">
        <v>0</v>
      </c>
      <c r="W51">
        <v>0</v>
      </c>
      <c r="X51">
        <v>0</v>
      </c>
      <c r="Y51" t="s">
        <v>345</v>
      </c>
      <c r="Z51" t="s">
        <v>345</v>
      </c>
      <c r="AA51">
        <v>2</v>
      </c>
    </row>
    <row r="52" spans="1:27" x14ac:dyDescent="0.45">
      <c r="A52" s="414" t="s">
        <v>662</v>
      </c>
      <c r="B52" t="s">
        <v>310</v>
      </c>
      <c r="C52" t="s">
        <v>346</v>
      </c>
      <c r="D52">
        <v>3</v>
      </c>
      <c r="E52">
        <v>2</v>
      </c>
      <c r="F52">
        <v>1</v>
      </c>
      <c r="G52">
        <v>0</v>
      </c>
      <c r="H52">
        <v>0</v>
      </c>
      <c r="I52">
        <v>0</v>
      </c>
      <c r="J52">
        <v>0</v>
      </c>
      <c r="K52">
        <v>3</v>
      </c>
      <c r="L52" t="s">
        <v>345</v>
      </c>
      <c r="M52" t="s">
        <v>345</v>
      </c>
      <c r="N52" t="s">
        <v>349</v>
      </c>
      <c r="O52" t="s">
        <v>349</v>
      </c>
      <c r="P52" t="s">
        <v>349</v>
      </c>
      <c r="Q52" t="s">
        <v>349</v>
      </c>
      <c r="R52">
        <v>3</v>
      </c>
      <c r="S52">
        <v>3</v>
      </c>
      <c r="T52" t="s">
        <v>345</v>
      </c>
      <c r="U52" t="s">
        <v>345</v>
      </c>
      <c r="V52">
        <v>0</v>
      </c>
      <c r="W52">
        <v>0</v>
      </c>
      <c r="X52">
        <v>0</v>
      </c>
      <c r="Y52">
        <v>0</v>
      </c>
      <c r="Z52">
        <v>100</v>
      </c>
      <c r="AA52">
        <v>3</v>
      </c>
    </row>
    <row r="53" spans="1:27" x14ac:dyDescent="0.45">
      <c r="A53" t="str">
        <f t="shared" si="1"/>
        <v>F05_4_Use of Mathematics</v>
      </c>
      <c r="B53" t="s">
        <v>310</v>
      </c>
      <c r="C53" t="s">
        <v>347</v>
      </c>
      <c r="D53">
        <v>3</v>
      </c>
      <c r="E53">
        <v>5</v>
      </c>
      <c r="F53">
        <v>3</v>
      </c>
      <c r="G53">
        <v>4</v>
      </c>
      <c r="H53">
        <v>2</v>
      </c>
      <c r="I53">
        <v>1</v>
      </c>
      <c r="J53">
        <v>0</v>
      </c>
      <c r="K53">
        <v>15</v>
      </c>
      <c r="L53">
        <v>5</v>
      </c>
      <c r="M53">
        <v>3</v>
      </c>
      <c r="N53">
        <v>4</v>
      </c>
      <c r="O53" t="s">
        <v>345</v>
      </c>
      <c r="P53" t="s">
        <v>345</v>
      </c>
      <c r="Q53" t="s">
        <v>349</v>
      </c>
      <c r="R53">
        <v>15</v>
      </c>
      <c r="S53">
        <v>15</v>
      </c>
      <c r="T53">
        <v>33.299999999999997</v>
      </c>
      <c r="U53">
        <v>20</v>
      </c>
      <c r="V53">
        <v>26.7</v>
      </c>
      <c r="W53" t="s">
        <v>345</v>
      </c>
      <c r="X53" t="s">
        <v>345</v>
      </c>
      <c r="Y53">
        <v>0</v>
      </c>
      <c r="Z53">
        <v>100</v>
      </c>
      <c r="AA53">
        <v>15</v>
      </c>
    </row>
    <row r="54" spans="1:27" x14ac:dyDescent="0.45">
      <c r="A54" t="str">
        <f t="shared" si="1"/>
        <v>F05_5_Mathematics_other</v>
      </c>
      <c r="B54" t="s">
        <v>310</v>
      </c>
      <c r="C54" t="s">
        <v>348</v>
      </c>
      <c r="D54">
        <v>3</v>
      </c>
      <c r="E54">
        <v>2</v>
      </c>
      <c r="F54">
        <v>2</v>
      </c>
      <c r="G54">
        <v>1</v>
      </c>
      <c r="H54">
        <v>0</v>
      </c>
      <c r="I54">
        <v>0</v>
      </c>
      <c r="J54">
        <v>0</v>
      </c>
      <c r="K54">
        <v>5</v>
      </c>
      <c r="L54" t="s">
        <v>345</v>
      </c>
      <c r="M54" t="s">
        <v>345</v>
      </c>
      <c r="N54" t="s">
        <v>345</v>
      </c>
      <c r="O54" t="s">
        <v>349</v>
      </c>
      <c r="P54" t="s">
        <v>349</v>
      </c>
      <c r="Q54" t="s">
        <v>349</v>
      </c>
      <c r="R54">
        <v>5</v>
      </c>
      <c r="S54">
        <v>5</v>
      </c>
      <c r="T54" t="s">
        <v>345</v>
      </c>
      <c r="U54" t="s">
        <v>345</v>
      </c>
      <c r="V54" t="s">
        <v>345</v>
      </c>
      <c r="W54">
        <v>0</v>
      </c>
      <c r="X54">
        <v>0</v>
      </c>
      <c r="Y54">
        <v>0</v>
      </c>
      <c r="Z54">
        <v>100</v>
      </c>
      <c r="AA54">
        <v>5</v>
      </c>
    </row>
    <row r="55" spans="1:27" x14ac:dyDescent="0.45">
      <c r="A55" t="str">
        <f t="shared" si="1"/>
        <v>F06_Further_Maths</v>
      </c>
      <c r="B55" t="s">
        <v>310</v>
      </c>
      <c r="C55" t="s">
        <v>350</v>
      </c>
      <c r="D55">
        <v>3</v>
      </c>
      <c r="E55">
        <v>17</v>
      </c>
      <c r="F55">
        <v>5</v>
      </c>
      <c r="G55">
        <v>0</v>
      </c>
      <c r="H55">
        <v>3</v>
      </c>
      <c r="I55">
        <v>2</v>
      </c>
      <c r="J55">
        <v>3</v>
      </c>
      <c r="K55">
        <v>27</v>
      </c>
      <c r="L55">
        <v>17</v>
      </c>
      <c r="M55">
        <v>5</v>
      </c>
      <c r="N55" t="s">
        <v>349</v>
      </c>
      <c r="O55" t="s">
        <v>345</v>
      </c>
      <c r="P55" t="s">
        <v>345</v>
      </c>
      <c r="Q55">
        <v>3</v>
      </c>
      <c r="R55">
        <v>27</v>
      </c>
      <c r="S55">
        <v>30</v>
      </c>
      <c r="T55">
        <v>56.7</v>
      </c>
      <c r="U55">
        <v>16.7</v>
      </c>
      <c r="V55">
        <v>0</v>
      </c>
      <c r="W55" t="s">
        <v>345</v>
      </c>
      <c r="X55" t="s">
        <v>345</v>
      </c>
      <c r="Y55">
        <v>10</v>
      </c>
      <c r="Z55">
        <v>90</v>
      </c>
      <c r="AA55">
        <v>30</v>
      </c>
    </row>
    <row r="56" spans="1:27" x14ac:dyDescent="0.45">
      <c r="A56" t="str">
        <f t="shared" si="1"/>
        <v>F07_1_English_Literature</v>
      </c>
      <c r="B56" t="s">
        <v>310</v>
      </c>
      <c r="C56" t="s">
        <v>352</v>
      </c>
      <c r="D56">
        <v>1</v>
      </c>
      <c r="E56">
        <v>102</v>
      </c>
      <c r="F56">
        <v>33</v>
      </c>
      <c r="G56">
        <v>11</v>
      </c>
      <c r="H56">
        <v>11</v>
      </c>
      <c r="I56">
        <v>12</v>
      </c>
      <c r="J56">
        <v>2</v>
      </c>
      <c r="K56">
        <v>169</v>
      </c>
      <c r="L56">
        <v>102</v>
      </c>
      <c r="M56">
        <v>33</v>
      </c>
      <c r="N56" t="s">
        <v>345</v>
      </c>
      <c r="O56">
        <v>11</v>
      </c>
      <c r="P56" t="s">
        <v>345</v>
      </c>
      <c r="Q56" t="s">
        <v>345</v>
      </c>
      <c r="R56" t="s">
        <v>345</v>
      </c>
      <c r="S56">
        <v>171</v>
      </c>
      <c r="T56">
        <v>59.6</v>
      </c>
      <c r="U56">
        <v>19.3</v>
      </c>
      <c r="V56" t="s">
        <v>345</v>
      </c>
      <c r="W56">
        <v>6.4</v>
      </c>
      <c r="X56" t="s">
        <v>345</v>
      </c>
      <c r="Y56" t="s">
        <v>345</v>
      </c>
      <c r="Z56" t="s">
        <v>345</v>
      </c>
      <c r="AA56">
        <v>171</v>
      </c>
    </row>
    <row r="57" spans="1:27" x14ac:dyDescent="0.45">
      <c r="A57" t="str">
        <f t="shared" si="1"/>
        <v>F07_2_English Language</v>
      </c>
      <c r="B57" t="s">
        <v>310</v>
      </c>
      <c r="C57" t="s">
        <v>353</v>
      </c>
      <c r="D57">
        <v>1</v>
      </c>
      <c r="E57">
        <v>5</v>
      </c>
      <c r="F57">
        <v>8</v>
      </c>
      <c r="G57">
        <v>14</v>
      </c>
      <c r="H57">
        <v>3</v>
      </c>
      <c r="I57">
        <v>1</v>
      </c>
      <c r="J57">
        <v>1</v>
      </c>
      <c r="K57">
        <v>31</v>
      </c>
      <c r="L57" t="s">
        <v>345</v>
      </c>
      <c r="M57">
        <v>8</v>
      </c>
      <c r="N57">
        <v>14</v>
      </c>
      <c r="O57">
        <v>3</v>
      </c>
      <c r="P57" t="s">
        <v>345</v>
      </c>
      <c r="Q57" t="s">
        <v>345</v>
      </c>
      <c r="R57" t="s">
        <v>345</v>
      </c>
      <c r="S57">
        <v>32</v>
      </c>
      <c r="T57" t="s">
        <v>345</v>
      </c>
      <c r="U57">
        <v>25</v>
      </c>
      <c r="V57">
        <v>43.8</v>
      </c>
      <c r="W57">
        <v>9.4</v>
      </c>
      <c r="X57" t="s">
        <v>345</v>
      </c>
      <c r="Y57" t="s">
        <v>345</v>
      </c>
      <c r="Z57" t="s">
        <v>345</v>
      </c>
      <c r="AA57">
        <v>32</v>
      </c>
    </row>
    <row r="58" spans="1:27" x14ac:dyDescent="0.45">
      <c r="A58" t="str">
        <f t="shared" si="1"/>
        <v>F07_3_English_Language&amp;Literature</v>
      </c>
      <c r="B58" t="s">
        <v>310</v>
      </c>
      <c r="C58" t="s">
        <v>354</v>
      </c>
      <c r="D58">
        <v>1</v>
      </c>
      <c r="E58">
        <v>1</v>
      </c>
      <c r="F58">
        <v>8</v>
      </c>
      <c r="G58">
        <v>9</v>
      </c>
      <c r="H58">
        <v>2</v>
      </c>
      <c r="I58">
        <v>1</v>
      </c>
      <c r="J58">
        <v>3</v>
      </c>
      <c r="K58">
        <v>21</v>
      </c>
      <c r="L58" t="s">
        <v>345</v>
      </c>
      <c r="M58" t="s">
        <v>345</v>
      </c>
      <c r="N58" t="s">
        <v>345</v>
      </c>
      <c r="O58" t="s">
        <v>345</v>
      </c>
      <c r="P58" t="s">
        <v>345</v>
      </c>
      <c r="Q58" t="s">
        <v>345</v>
      </c>
      <c r="R58" t="s">
        <v>345</v>
      </c>
      <c r="S58">
        <v>24</v>
      </c>
      <c r="T58" t="s">
        <v>345</v>
      </c>
      <c r="U58" t="s">
        <v>345</v>
      </c>
      <c r="V58" t="s">
        <v>345</v>
      </c>
      <c r="W58" t="s">
        <v>345</v>
      </c>
      <c r="X58" t="s">
        <v>345</v>
      </c>
      <c r="Y58" t="s">
        <v>345</v>
      </c>
      <c r="Z58" t="s">
        <v>345</v>
      </c>
      <c r="AA58">
        <v>24</v>
      </c>
    </row>
    <row r="59" spans="1:27" x14ac:dyDescent="0.45">
      <c r="A59" t="str">
        <f t="shared" si="1"/>
        <v>F15_Design&amp;Technology</v>
      </c>
      <c r="B59" t="s">
        <v>310</v>
      </c>
      <c r="C59" t="s">
        <v>355</v>
      </c>
      <c r="D59">
        <v>3</v>
      </c>
      <c r="E59">
        <v>0</v>
      </c>
      <c r="F59">
        <v>6</v>
      </c>
      <c r="G59">
        <v>4</v>
      </c>
      <c r="H59">
        <v>6</v>
      </c>
      <c r="I59">
        <v>0</v>
      </c>
      <c r="J59">
        <v>2</v>
      </c>
      <c r="K59">
        <v>16</v>
      </c>
      <c r="L59" t="s">
        <v>349</v>
      </c>
      <c r="M59">
        <v>6</v>
      </c>
      <c r="N59" t="s">
        <v>345</v>
      </c>
      <c r="O59">
        <v>6</v>
      </c>
      <c r="P59" t="s">
        <v>349</v>
      </c>
      <c r="Q59" t="s">
        <v>345</v>
      </c>
      <c r="R59" t="s">
        <v>345</v>
      </c>
      <c r="S59">
        <v>18</v>
      </c>
      <c r="T59">
        <v>0</v>
      </c>
      <c r="U59">
        <v>33.299999999999997</v>
      </c>
      <c r="V59" t="s">
        <v>345</v>
      </c>
      <c r="W59">
        <v>33.299999999999997</v>
      </c>
      <c r="X59">
        <v>0</v>
      </c>
      <c r="Y59" t="s">
        <v>345</v>
      </c>
      <c r="Z59" t="s">
        <v>345</v>
      </c>
      <c r="AA59">
        <v>18</v>
      </c>
    </row>
    <row r="60" spans="1:27" x14ac:dyDescent="0.45">
      <c r="A60" t="str">
        <f t="shared" si="1"/>
        <v>F16_Computing</v>
      </c>
      <c r="B60" t="s">
        <v>310</v>
      </c>
      <c r="C60" t="s">
        <v>356</v>
      </c>
      <c r="D60">
        <v>1</v>
      </c>
      <c r="E60">
        <v>5</v>
      </c>
      <c r="F60">
        <v>6</v>
      </c>
      <c r="G60">
        <v>4</v>
      </c>
      <c r="H60">
        <v>2</v>
      </c>
      <c r="I60">
        <v>2</v>
      </c>
      <c r="J60">
        <v>3</v>
      </c>
      <c r="K60">
        <v>19</v>
      </c>
      <c r="L60">
        <v>5</v>
      </c>
      <c r="M60">
        <v>6</v>
      </c>
      <c r="N60" t="s">
        <v>345</v>
      </c>
      <c r="O60" t="s">
        <v>345</v>
      </c>
      <c r="P60" t="s">
        <v>345</v>
      </c>
      <c r="Q60">
        <v>3</v>
      </c>
      <c r="R60">
        <v>19</v>
      </c>
      <c r="S60">
        <v>22</v>
      </c>
      <c r="T60">
        <v>22.7</v>
      </c>
      <c r="U60">
        <v>27.3</v>
      </c>
      <c r="V60" t="s">
        <v>345</v>
      </c>
      <c r="W60" t="s">
        <v>345</v>
      </c>
      <c r="X60" t="s">
        <v>345</v>
      </c>
      <c r="Y60">
        <v>13.6</v>
      </c>
      <c r="Z60">
        <v>86.4</v>
      </c>
      <c r="AA60">
        <v>22</v>
      </c>
    </row>
    <row r="61" spans="1:27" x14ac:dyDescent="0.45">
      <c r="A61" t="str">
        <f t="shared" si="1"/>
        <v>F19_Account&amp;Finance</v>
      </c>
      <c r="B61" t="s">
        <v>310</v>
      </c>
      <c r="C61" t="s">
        <v>359</v>
      </c>
      <c r="D61">
        <v>3</v>
      </c>
      <c r="E61">
        <v>2</v>
      </c>
      <c r="F61">
        <v>1</v>
      </c>
      <c r="G61">
        <v>2</v>
      </c>
      <c r="H61">
        <v>2</v>
      </c>
      <c r="I61">
        <v>3</v>
      </c>
      <c r="J61">
        <v>0</v>
      </c>
      <c r="K61">
        <v>10</v>
      </c>
      <c r="L61" t="s">
        <v>345</v>
      </c>
      <c r="M61" t="s">
        <v>345</v>
      </c>
      <c r="N61" t="s">
        <v>345</v>
      </c>
      <c r="O61" t="s">
        <v>345</v>
      </c>
      <c r="P61" t="s">
        <v>345</v>
      </c>
      <c r="Q61" t="s">
        <v>349</v>
      </c>
      <c r="R61">
        <v>10</v>
      </c>
      <c r="S61">
        <v>10</v>
      </c>
      <c r="T61" t="s">
        <v>345</v>
      </c>
      <c r="U61" t="s">
        <v>345</v>
      </c>
      <c r="V61" t="s">
        <v>345</v>
      </c>
      <c r="W61" t="s">
        <v>345</v>
      </c>
      <c r="X61" t="s">
        <v>345</v>
      </c>
      <c r="Y61">
        <v>0</v>
      </c>
      <c r="Z61">
        <v>100</v>
      </c>
      <c r="AA61">
        <v>10</v>
      </c>
    </row>
    <row r="62" spans="1:27" x14ac:dyDescent="0.45">
      <c r="A62" t="str">
        <f t="shared" si="1"/>
        <v>F20_Business_Studies</v>
      </c>
      <c r="B62" t="s">
        <v>310</v>
      </c>
      <c r="C62" t="s">
        <v>360</v>
      </c>
      <c r="D62">
        <v>1</v>
      </c>
      <c r="E62">
        <v>5</v>
      </c>
      <c r="F62">
        <v>5</v>
      </c>
      <c r="G62">
        <v>9</v>
      </c>
      <c r="H62">
        <v>13</v>
      </c>
      <c r="I62">
        <v>7</v>
      </c>
      <c r="J62">
        <v>6</v>
      </c>
      <c r="K62">
        <v>39</v>
      </c>
      <c r="L62">
        <v>5</v>
      </c>
      <c r="M62">
        <v>5</v>
      </c>
      <c r="N62">
        <v>9</v>
      </c>
      <c r="O62">
        <v>13</v>
      </c>
      <c r="P62">
        <v>7</v>
      </c>
      <c r="Q62">
        <v>6</v>
      </c>
      <c r="R62">
        <v>39</v>
      </c>
      <c r="S62">
        <v>45</v>
      </c>
      <c r="T62">
        <v>11.1</v>
      </c>
      <c r="U62">
        <v>11.1</v>
      </c>
      <c r="V62">
        <v>20</v>
      </c>
      <c r="W62">
        <v>28.9</v>
      </c>
      <c r="X62">
        <v>15.6</v>
      </c>
      <c r="Y62">
        <v>13.3</v>
      </c>
      <c r="Z62">
        <v>86.7</v>
      </c>
      <c r="AA62">
        <v>45</v>
      </c>
    </row>
    <row r="63" spans="1:27" x14ac:dyDescent="0.45">
      <c r="A63" t="str">
        <f t="shared" si="1"/>
        <v>F21_Economics</v>
      </c>
      <c r="B63" t="s">
        <v>310</v>
      </c>
      <c r="C63" t="s">
        <v>361</v>
      </c>
      <c r="D63">
        <v>1</v>
      </c>
      <c r="E63">
        <v>28</v>
      </c>
      <c r="F63">
        <v>22</v>
      </c>
      <c r="G63">
        <v>28</v>
      </c>
      <c r="H63">
        <v>10</v>
      </c>
      <c r="I63">
        <v>5</v>
      </c>
      <c r="J63">
        <v>12</v>
      </c>
      <c r="K63">
        <v>93</v>
      </c>
      <c r="L63">
        <v>28</v>
      </c>
      <c r="M63">
        <v>22</v>
      </c>
      <c r="N63">
        <v>28</v>
      </c>
      <c r="O63">
        <v>10</v>
      </c>
      <c r="P63">
        <v>5</v>
      </c>
      <c r="Q63">
        <v>12</v>
      </c>
      <c r="R63">
        <v>93</v>
      </c>
      <c r="S63">
        <v>105</v>
      </c>
      <c r="T63">
        <v>26.7</v>
      </c>
      <c r="U63">
        <v>21</v>
      </c>
      <c r="V63">
        <v>26.7</v>
      </c>
      <c r="W63">
        <v>9.5</v>
      </c>
      <c r="X63">
        <v>4.8</v>
      </c>
      <c r="Y63">
        <v>11.4</v>
      </c>
      <c r="Z63">
        <v>88.6</v>
      </c>
      <c r="AA63">
        <v>105</v>
      </c>
    </row>
    <row r="64" spans="1:27" x14ac:dyDescent="0.45">
      <c r="A64" t="str">
        <f t="shared" si="1"/>
        <v>F22_Geography</v>
      </c>
      <c r="B64" t="s">
        <v>310</v>
      </c>
      <c r="C64" t="s">
        <v>362</v>
      </c>
      <c r="D64">
        <v>2</v>
      </c>
      <c r="E64">
        <v>24</v>
      </c>
      <c r="F64">
        <v>21</v>
      </c>
      <c r="G64">
        <v>14</v>
      </c>
      <c r="H64">
        <v>8</v>
      </c>
      <c r="I64">
        <v>9</v>
      </c>
      <c r="J64">
        <v>7</v>
      </c>
      <c r="K64">
        <v>76</v>
      </c>
      <c r="L64">
        <v>24</v>
      </c>
      <c r="M64">
        <v>21</v>
      </c>
      <c r="N64">
        <v>14</v>
      </c>
      <c r="O64">
        <v>8</v>
      </c>
      <c r="P64">
        <v>9</v>
      </c>
      <c r="Q64">
        <v>7</v>
      </c>
      <c r="R64">
        <v>76</v>
      </c>
      <c r="S64">
        <v>83</v>
      </c>
      <c r="T64">
        <v>28.9</v>
      </c>
      <c r="U64">
        <v>25.3</v>
      </c>
      <c r="V64">
        <v>16.899999999999999</v>
      </c>
      <c r="W64">
        <v>9.6</v>
      </c>
      <c r="X64">
        <v>10.8</v>
      </c>
      <c r="Y64">
        <v>8.4</v>
      </c>
      <c r="Z64">
        <v>91.6</v>
      </c>
      <c r="AA64">
        <v>83</v>
      </c>
    </row>
    <row r="65" spans="1:27" x14ac:dyDescent="0.45">
      <c r="A65" t="str">
        <f t="shared" si="1"/>
        <v>F23_Government&amp;Politics</v>
      </c>
      <c r="B65" t="s">
        <v>310</v>
      </c>
      <c r="C65" t="s">
        <v>363</v>
      </c>
      <c r="D65">
        <v>3</v>
      </c>
      <c r="E65">
        <v>9</v>
      </c>
      <c r="F65">
        <v>6</v>
      </c>
      <c r="G65">
        <v>13</v>
      </c>
      <c r="H65">
        <v>4</v>
      </c>
      <c r="I65">
        <v>2</v>
      </c>
      <c r="J65">
        <v>6</v>
      </c>
      <c r="K65">
        <v>34</v>
      </c>
      <c r="L65">
        <v>9</v>
      </c>
      <c r="M65">
        <v>6</v>
      </c>
      <c r="N65">
        <v>13</v>
      </c>
      <c r="O65" t="s">
        <v>345</v>
      </c>
      <c r="P65" t="s">
        <v>345</v>
      </c>
      <c r="Q65">
        <v>6</v>
      </c>
      <c r="R65">
        <v>34</v>
      </c>
      <c r="S65">
        <v>40</v>
      </c>
      <c r="T65">
        <v>22.5</v>
      </c>
      <c r="U65">
        <v>15</v>
      </c>
      <c r="V65">
        <v>32.5</v>
      </c>
      <c r="W65" t="s">
        <v>345</v>
      </c>
      <c r="X65" t="s">
        <v>345</v>
      </c>
      <c r="Y65">
        <v>15</v>
      </c>
      <c r="Z65">
        <v>85</v>
      </c>
      <c r="AA65">
        <v>40</v>
      </c>
    </row>
    <row r="66" spans="1:27" x14ac:dyDescent="0.45">
      <c r="A66" t="str">
        <f t="shared" si="1"/>
        <v>F24_History</v>
      </c>
      <c r="B66" t="s">
        <v>310</v>
      </c>
      <c r="C66" t="s">
        <v>364</v>
      </c>
      <c r="D66">
        <v>1</v>
      </c>
      <c r="E66">
        <v>19</v>
      </c>
      <c r="F66">
        <v>17</v>
      </c>
      <c r="G66">
        <v>7</v>
      </c>
      <c r="H66">
        <v>11</v>
      </c>
      <c r="I66">
        <v>3</v>
      </c>
      <c r="J66">
        <v>5</v>
      </c>
      <c r="K66">
        <v>57</v>
      </c>
      <c r="L66" t="s">
        <v>345</v>
      </c>
      <c r="M66" t="s">
        <v>345</v>
      </c>
      <c r="N66">
        <v>7</v>
      </c>
      <c r="O66">
        <v>11</v>
      </c>
      <c r="P66">
        <v>3</v>
      </c>
      <c r="Q66">
        <v>5</v>
      </c>
      <c r="R66">
        <v>57</v>
      </c>
      <c r="S66">
        <v>62</v>
      </c>
      <c r="T66" t="s">
        <v>345</v>
      </c>
      <c r="U66" t="s">
        <v>345</v>
      </c>
      <c r="V66">
        <v>11.3</v>
      </c>
      <c r="W66">
        <v>17.7</v>
      </c>
      <c r="X66">
        <v>4.8</v>
      </c>
      <c r="Y66">
        <v>8.1</v>
      </c>
      <c r="Z66">
        <v>91.9</v>
      </c>
      <c r="AA66">
        <v>62</v>
      </c>
    </row>
    <row r="67" spans="1:27" x14ac:dyDescent="0.45">
      <c r="A67" t="str">
        <f t="shared" ref="A67:A76" si="2">B67&amp;C67</f>
        <v>F25_Law</v>
      </c>
      <c r="B67" t="s">
        <v>310</v>
      </c>
      <c r="C67" t="s">
        <v>365</v>
      </c>
      <c r="D67">
        <v>3</v>
      </c>
      <c r="E67">
        <v>4</v>
      </c>
      <c r="F67">
        <v>1</v>
      </c>
      <c r="G67">
        <v>1</v>
      </c>
      <c r="H67">
        <v>1</v>
      </c>
      <c r="I67">
        <v>1</v>
      </c>
      <c r="J67">
        <v>4</v>
      </c>
      <c r="K67">
        <v>8</v>
      </c>
      <c r="L67" t="s">
        <v>345</v>
      </c>
      <c r="M67" t="s">
        <v>345</v>
      </c>
      <c r="N67" t="s">
        <v>345</v>
      </c>
      <c r="O67" t="s">
        <v>345</v>
      </c>
      <c r="P67" t="s">
        <v>345</v>
      </c>
      <c r="Q67">
        <v>4</v>
      </c>
      <c r="R67">
        <v>8</v>
      </c>
      <c r="S67">
        <v>12</v>
      </c>
      <c r="T67" t="s">
        <v>345</v>
      </c>
      <c r="U67" t="s">
        <v>345</v>
      </c>
      <c r="V67" t="s">
        <v>345</v>
      </c>
      <c r="W67" t="s">
        <v>345</v>
      </c>
      <c r="X67" t="s">
        <v>345</v>
      </c>
      <c r="Y67">
        <v>33.299999999999997</v>
      </c>
      <c r="Z67">
        <v>66.7</v>
      </c>
      <c r="AA67">
        <v>12</v>
      </c>
    </row>
    <row r="68" spans="1:27" x14ac:dyDescent="0.45">
      <c r="A68" t="str">
        <f t="shared" si="2"/>
        <v>F26_Psychology</v>
      </c>
      <c r="B68" t="s">
        <v>310</v>
      </c>
      <c r="C68" t="s">
        <v>366</v>
      </c>
      <c r="D68">
        <v>1</v>
      </c>
      <c r="E68">
        <v>18</v>
      </c>
      <c r="F68">
        <v>23</v>
      </c>
      <c r="G68">
        <v>24</v>
      </c>
      <c r="H68">
        <v>12</v>
      </c>
      <c r="I68">
        <v>13</v>
      </c>
      <c r="J68">
        <v>19</v>
      </c>
      <c r="K68">
        <v>90</v>
      </c>
      <c r="L68">
        <v>18</v>
      </c>
      <c r="M68">
        <v>23</v>
      </c>
      <c r="N68">
        <v>24</v>
      </c>
      <c r="O68">
        <v>12</v>
      </c>
      <c r="P68">
        <v>13</v>
      </c>
      <c r="Q68">
        <v>19</v>
      </c>
      <c r="R68">
        <v>90</v>
      </c>
      <c r="S68">
        <v>109</v>
      </c>
      <c r="T68">
        <v>16.5</v>
      </c>
      <c r="U68">
        <v>21.1</v>
      </c>
      <c r="V68">
        <v>22</v>
      </c>
      <c r="W68">
        <v>11</v>
      </c>
      <c r="X68">
        <v>11.9</v>
      </c>
      <c r="Y68">
        <v>17.399999999999999</v>
      </c>
      <c r="Z68">
        <v>82.6</v>
      </c>
      <c r="AA68">
        <v>109</v>
      </c>
    </row>
    <row r="69" spans="1:27" x14ac:dyDescent="0.45">
      <c r="A69" t="str">
        <f t="shared" si="2"/>
        <v>F27_Sociology</v>
      </c>
      <c r="B69" t="s">
        <v>310</v>
      </c>
      <c r="C69" t="s">
        <v>367</v>
      </c>
      <c r="D69">
        <v>1</v>
      </c>
      <c r="E69">
        <v>18</v>
      </c>
      <c r="F69">
        <v>11</v>
      </c>
      <c r="G69">
        <v>13</v>
      </c>
      <c r="H69">
        <v>6</v>
      </c>
      <c r="I69">
        <v>9</v>
      </c>
      <c r="J69">
        <v>15</v>
      </c>
      <c r="K69">
        <v>57</v>
      </c>
      <c r="L69">
        <v>18</v>
      </c>
      <c r="M69">
        <v>11</v>
      </c>
      <c r="N69" t="s">
        <v>345</v>
      </c>
      <c r="O69">
        <v>6</v>
      </c>
      <c r="P69" t="s">
        <v>345</v>
      </c>
      <c r="Q69">
        <v>15</v>
      </c>
      <c r="R69">
        <v>57</v>
      </c>
      <c r="S69">
        <v>72</v>
      </c>
      <c r="T69">
        <v>25</v>
      </c>
      <c r="U69">
        <v>15.3</v>
      </c>
      <c r="V69" t="s">
        <v>345</v>
      </c>
      <c r="W69">
        <v>8.3000000000000007</v>
      </c>
      <c r="X69" t="s">
        <v>345</v>
      </c>
      <c r="Y69">
        <v>20.8</v>
      </c>
      <c r="Z69">
        <v>79.2</v>
      </c>
      <c r="AA69">
        <v>72</v>
      </c>
    </row>
    <row r="70" spans="1:27" x14ac:dyDescent="0.45">
      <c r="A70" t="str">
        <f t="shared" si="2"/>
        <v>F28_Other_Social_Studies</v>
      </c>
      <c r="B70" t="s">
        <v>310</v>
      </c>
      <c r="C70" t="s">
        <v>368</v>
      </c>
      <c r="D70">
        <v>3</v>
      </c>
      <c r="E70">
        <v>21</v>
      </c>
      <c r="F70">
        <v>22</v>
      </c>
      <c r="G70">
        <v>48</v>
      </c>
      <c r="H70">
        <v>36</v>
      </c>
      <c r="I70">
        <v>23</v>
      </c>
      <c r="J70">
        <v>15</v>
      </c>
      <c r="K70">
        <v>150</v>
      </c>
      <c r="L70">
        <v>21</v>
      </c>
      <c r="M70" t="s">
        <v>345</v>
      </c>
      <c r="N70" t="s">
        <v>345</v>
      </c>
      <c r="O70">
        <v>36</v>
      </c>
      <c r="P70">
        <v>23</v>
      </c>
      <c r="Q70">
        <v>15</v>
      </c>
      <c r="R70">
        <v>150</v>
      </c>
      <c r="S70">
        <v>165</v>
      </c>
      <c r="T70">
        <v>12.7</v>
      </c>
      <c r="U70" t="s">
        <v>345</v>
      </c>
      <c r="V70" t="s">
        <v>345</v>
      </c>
      <c r="W70">
        <v>21.8</v>
      </c>
      <c r="X70">
        <v>13.9</v>
      </c>
      <c r="Y70">
        <v>9.1</v>
      </c>
      <c r="Z70">
        <v>90.9</v>
      </c>
      <c r="AA70">
        <v>165</v>
      </c>
    </row>
    <row r="71" spans="1:27" x14ac:dyDescent="0.45">
      <c r="A71" t="str">
        <f t="shared" si="2"/>
        <v>F29_Art&amp;Design</v>
      </c>
      <c r="B71" t="s">
        <v>310</v>
      </c>
      <c r="C71" t="s">
        <v>369</v>
      </c>
      <c r="D71">
        <v>1</v>
      </c>
      <c r="E71">
        <v>26</v>
      </c>
      <c r="F71">
        <v>20</v>
      </c>
      <c r="G71">
        <v>31</v>
      </c>
      <c r="H71">
        <v>22</v>
      </c>
      <c r="I71">
        <v>12</v>
      </c>
      <c r="J71">
        <v>5</v>
      </c>
      <c r="K71">
        <v>111</v>
      </c>
      <c r="L71">
        <v>26</v>
      </c>
      <c r="M71">
        <v>20</v>
      </c>
      <c r="N71">
        <v>31</v>
      </c>
      <c r="O71" t="s">
        <v>345</v>
      </c>
      <c r="P71" t="s">
        <v>345</v>
      </c>
      <c r="Q71">
        <v>5</v>
      </c>
      <c r="R71">
        <v>111</v>
      </c>
      <c r="S71">
        <v>116</v>
      </c>
      <c r="T71">
        <v>22.4</v>
      </c>
      <c r="U71">
        <v>17.2</v>
      </c>
      <c r="V71">
        <v>26.7</v>
      </c>
      <c r="W71" t="s">
        <v>345</v>
      </c>
      <c r="X71" t="s">
        <v>345</v>
      </c>
      <c r="Y71">
        <v>4.3</v>
      </c>
      <c r="Z71">
        <v>95.7</v>
      </c>
      <c r="AA71">
        <v>116</v>
      </c>
    </row>
    <row r="72" spans="1:27" x14ac:dyDescent="0.45">
      <c r="A72" t="str">
        <f t="shared" si="2"/>
        <v>F30_Drama</v>
      </c>
      <c r="B72" t="s">
        <v>310</v>
      </c>
      <c r="C72" t="s">
        <v>370</v>
      </c>
      <c r="D72">
        <v>2</v>
      </c>
      <c r="E72">
        <v>4</v>
      </c>
      <c r="F72">
        <v>7</v>
      </c>
      <c r="G72">
        <v>20</v>
      </c>
      <c r="H72">
        <v>9</v>
      </c>
      <c r="I72">
        <v>3</v>
      </c>
      <c r="J72">
        <v>0</v>
      </c>
      <c r="K72">
        <v>43</v>
      </c>
      <c r="L72" t="s">
        <v>345</v>
      </c>
      <c r="M72" t="s">
        <v>345</v>
      </c>
      <c r="N72">
        <v>20</v>
      </c>
      <c r="O72" t="s">
        <v>345</v>
      </c>
      <c r="P72" t="s">
        <v>345</v>
      </c>
      <c r="Q72" t="s">
        <v>349</v>
      </c>
      <c r="R72">
        <v>43</v>
      </c>
      <c r="S72">
        <v>43</v>
      </c>
      <c r="T72" t="s">
        <v>345</v>
      </c>
      <c r="U72" t="s">
        <v>345</v>
      </c>
      <c r="V72">
        <v>46.5</v>
      </c>
      <c r="W72" t="s">
        <v>345</v>
      </c>
      <c r="X72" t="s">
        <v>345</v>
      </c>
      <c r="Y72">
        <v>0</v>
      </c>
      <c r="Z72">
        <v>100</v>
      </c>
      <c r="AA72">
        <v>43</v>
      </c>
    </row>
    <row r="73" spans="1:27" x14ac:dyDescent="0.45">
      <c r="A73" t="str">
        <f t="shared" si="2"/>
        <v>F31_Media_Film_TV</v>
      </c>
      <c r="B73" t="s">
        <v>310</v>
      </c>
      <c r="C73" t="s">
        <v>371</v>
      </c>
      <c r="D73">
        <v>3</v>
      </c>
      <c r="E73">
        <v>7</v>
      </c>
      <c r="F73">
        <v>8</v>
      </c>
      <c r="G73">
        <v>8</v>
      </c>
      <c r="H73">
        <v>4</v>
      </c>
      <c r="I73">
        <v>4</v>
      </c>
      <c r="J73">
        <v>0</v>
      </c>
      <c r="K73">
        <v>31</v>
      </c>
      <c r="L73" t="s">
        <v>345</v>
      </c>
      <c r="M73">
        <v>8</v>
      </c>
      <c r="N73">
        <v>8</v>
      </c>
      <c r="O73" t="s">
        <v>345</v>
      </c>
      <c r="P73">
        <v>4</v>
      </c>
      <c r="Q73" t="s">
        <v>349</v>
      </c>
      <c r="R73">
        <v>31</v>
      </c>
      <c r="S73">
        <v>31</v>
      </c>
      <c r="T73" t="s">
        <v>345</v>
      </c>
      <c r="U73">
        <v>25.8</v>
      </c>
      <c r="V73">
        <v>25.8</v>
      </c>
      <c r="W73" t="s">
        <v>345</v>
      </c>
      <c r="X73">
        <v>12.9</v>
      </c>
      <c r="Y73">
        <v>0</v>
      </c>
      <c r="Z73">
        <v>100</v>
      </c>
      <c r="AA73">
        <v>31</v>
      </c>
    </row>
    <row r="74" spans="1:27" x14ac:dyDescent="0.45">
      <c r="A74" t="str">
        <f t="shared" si="2"/>
        <v>F33_French</v>
      </c>
      <c r="B74" t="s">
        <v>310</v>
      </c>
      <c r="C74" t="s">
        <v>373</v>
      </c>
      <c r="D74">
        <v>2</v>
      </c>
      <c r="E74">
        <v>71</v>
      </c>
      <c r="F74">
        <v>38</v>
      </c>
      <c r="G74">
        <v>10</v>
      </c>
      <c r="H74">
        <v>17</v>
      </c>
      <c r="I74">
        <v>10</v>
      </c>
      <c r="J74">
        <v>13</v>
      </c>
      <c r="K74">
        <v>146</v>
      </c>
      <c r="L74">
        <v>71</v>
      </c>
      <c r="M74">
        <v>38</v>
      </c>
      <c r="N74">
        <v>10</v>
      </c>
      <c r="O74">
        <v>17</v>
      </c>
      <c r="P74">
        <v>10</v>
      </c>
      <c r="Q74">
        <v>13</v>
      </c>
      <c r="R74">
        <v>146</v>
      </c>
      <c r="S74">
        <v>159</v>
      </c>
      <c r="T74">
        <v>44.7</v>
      </c>
      <c r="U74">
        <v>23.9</v>
      </c>
      <c r="V74">
        <v>6.3</v>
      </c>
      <c r="W74">
        <v>10.7</v>
      </c>
      <c r="X74">
        <v>6.3</v>
      </c>
      <c r="Y74">
        <v>8.1999999999999993</v>
      </c>
      <c r="Z74">
        <v>91.8</v>
      </c>
      <c r="AA74">
        <v>159</v>
      </c>
    </row>
    <row r="75" spans="1:27" x14ac:dyDescent="0.45">
      <c r="A75" t="str">
        <f t="shared" si="2"/>
        <v>F34_German</v>
      </c>
      <c r="B75" t="s">
        <v>310</v>
      </c>
      <c r="C75" t="s">
        <v>374</v>
      </c>
      <c r="D75">
        <v>2</v>
      </c>
      <c r="E75">
        <v>32</v>
      </c>
      <c r="F75">
        <v>12</v>
      </c>
      <c r="G75">
        <v>3</v>
      </c>
      <c r="H75">
        <v>2</v>
      </c>
      <c r="I75">
        <v>0</v>
      </c>
      <c r="J75">
        <v>1</v>
      </c>
      <c r="K75">
        <v>49</v>
      </c>
      <c r="L75">
        <v>32</v>
      </c>
      <c r="M75">
        <v>12</v>
      </c>
      <c r="N75">
        <v>3</v>
      </c>
      <c r="O75" t="s">
        <v>345</v>
      </c>
      <c r="P75" t="s">
        <v>349</v>
      </c>
      <c r="Q75" t="s">
        <v>345</v>
      </c>
      <c r="R75" t="s">
        <v>345</v>
      </c>
      <c r="S75">
        <v>50</v>
      </c>
      <c r="T75">
        <v>64</v>
      </c>
      <c r="U75">
        <v>24</v>
      </c>
      <c r="V75">
        <v>6</v>
      </c>
      <c r="W75" t="s">
        <v>345</v>
      </c>
      <c r="X75">
        <v>0</v>
      </c>
      <c r="Y75" t="s">
        <v>345</v>
      </c>
      <c r="Z75" t="s">
        <v>345</v>
      </c>
      <c r="AA75">
        <v>50</v>
      </c>
    </row>
    <row r="76" spans="1:27" x14ac:dyDescent="0.45">
      <c r="A76" s="414" t="str">
        <f t="shared" si="2"/>
        <v>F35_Spanish</v>
      </c>
      <c r="B76" t="s">
        <v>310</v>
      </c>
      <c r="C76" t="s">
        <v>375</v>
      </c>
      <c r="D76">
        <v>2</v>
      </c>
      <c r="E76">
        <v>67</v>
      </c>
      <c r="F76">
        <v>29</v>
      </c>
      <c r="G76">
        <v>26</v>
      </c>
      <c r="H76">
        <v>12</v>
      </c>
      <c r="I76">
        <v>6</v>
      </c>
      <c r="J76">
        <v>1</v>
      </c>
      <c r="K76">
        <v>140</v>
      </c>
      <c r="L76">
        <v>67</v>
      </c>
      <c r="M76">
        <v>29</v>
      </c>
      <c r="N76">
        <v>26</v>
      </c>
      <c r="O76">
        <v>12</v>
      </c>
      <c r="P76" t="s">
        <v>345</v>
      </c>
      <c r="Q76" t="s">
        <v>345</v>
      </c>
      <c r="R76" t="s">
        <v>345</v>
      </c>
      <c r="S76">
        <v>141</v>
      </c>
      <c r="T76">
        <v>47.5</v>
      </c>
      <c r="U76">
        <v>20.6</v>
      </c>
      <c r="V76">
        <v>18.399999999999999</v>
      </c>
      <c r="W76">
        <v>8.5</v>
      </c>
      <c r="X76" t="s">
        <v>345</v>
      </c>
      <c r="Y76" t="s">
        <v>345</v>
      </c>
      <c r="Z76" t="s">
        <v>345</v>
      </c>
      <c r="AA76">
        <v>141</v>
      </c>
    </row>
    <row r="77" spans="1:27" x14ac:dyDescent="0.45">
      <c r="A77" s="414" t="s">
        <v>666</v>
      </c>
      <c r="B77" t="s">
        <v>310</v>
      </c>
      <c r="C77" t="s">
        <v>377</v>
      </c>
      <c r="D77">
        <v>3</v>
      </c>
      <c r="E77">
        <v>61</v>
      </c>
      <c r="F77">
        <v>25</v>
      </c>
      <c r="G77">
        <v>5</v>
      </c>
      <c r="H77">
        <v>0</v>
      </c>
      <c r="I77">
        <v>0</v>
      </c>
      <c r="J77">
        <v>1</v>
      </c>
      <c r="K77">
        <v>91</v>
      </c>
      <c r="L77">
        <v>61</v>
      </c>
      <c r="M77">
        <v>25</v>
      </c>
      <c r="N77" t="s">
        <v>345</v>
      </c>
      <c r="O77" t="s">
        <v>349</v>
      </c>
      <c r="P77" t="s">
        <v>349</v>
      </c>
      <c r="Q77" t="s">
        <v>345</v>
      </c>
      <c r="R77" t="s">
        <v>345</v>
      </c>
      <c r="S77">
        <v>92</v>
      </c>
      <c r="T77">
        <v>66.3</v>
      </c>
      <c r="U77">
        <v>27.2</v>
      </c>
      <c r="V77" t="s">
        <v>345</v>
      </c>
      <c r="W77">
        <v>0</v>
      </c>
      <c r="X77">
        <v>0</v>
      </c>
      <c r="Y77" t="s">
        <v>345</v>
      </c>
      <c r="Z77" t="s">
        <v>345</v>
      </c>
      <c r="AA77">
        <v>92</v>
      </c>
    </row>
    <row r="78" spans="1:27" x14ac:dyDescent="0.45">
      <c r="A78" s="414" t="s">
        <v>661</v>
      </c>
      <c r="B78" t="s">
        <v>310</v>
      </c>
      <c r="C78" t="s">
        <v>378</v>
      </c>
      <c r="D78">
        <v>3</v>
      </c>
      <c r="E78">
        <v>15</v>
      </c>
      <c r="F78">
        <v>8</v>
      </c>
      <c r="G78">
        <v>8</v>
      </c>
      <c r="H78">
        <v>3</v>
      </c>
      <c r="I78">
        <v>3</v>
      </c>
      <c r="J78">
        <v>1</v>
      </c>
      <c r="K78">
        <v>37</v>
      </c>
      <c r="L78">
        <v>15</v>
      </c>
      <c r="M78">
        <v>8</v>
      </c>
      <c r="N78">
        <v>8</v>
      </c>
      <c r="O78" t="s">
        <v>345</v>
      </c>
      <c r="P78">
        <v>3</v>
      </c>
      <c r="Q78" t="s">
        <v>345</v>
      </c>
      <c r="R78" t="s">
        <v>345</v>
      </c>
      <c r="S78">
        <v>38</v>
      </c>
      <c r="T78">
        <v>39.5</v>
      </c>
      <c r="U78">
        <v>21.1</v>
      </c>
      <c r="V78">
        <v>21.1</v>
      </c>
      <c r="W78" t="s">
        <v>345</v>
      </c>
      <c r="X78">
        <v>7.9</v>
      </c>
      <c r="Y78" t="s">
        <v>345</v>
      </c>
      <c r="Z78" t="s">
        <v>345</v>
      </c>
      <c r="AA78">
        <v>38</v>
      </c>
    </row>
    <row r="79" spans="1:27" x14ac:dyDescent="0.45">
      <c r="A79" s="414" t="s">
        <v>664</v>
      </c>
      <c r="B79" t="s">
        <v>310</v>
      </c>
      <c r="C79" t="s">
        <v>380</v>
      </c>
      <c r="D79">
        <v>3</v>
      </c>
      <c r="E79">
        <v>36</v>
      </c>
      <c r="F79">
        <v>1</v>
      </c>
      <c r="G79">
        <v>0</v>
      </c>
      <c r="H79">
        <v>0</v>
      </c>
      <c r="I79">
        <v>0</v>
      </c>
      <c r="J79">
        <v>0</v>
      </c>
      <c r="K79">
        <v>37</v>
      </c>
      <c r="L79" t="s">
        <v>345</v>
      </c>
      <c r="M79" t="s">
        <v>345</v>
      </c>
      <c r="N79" t="s">
        <v>349</v>
      </c>
      <c r="O79" t="s">
        <v>349</v>
      </c>
      <c r="P79" t="s">
        <v>349</v>
      </c>
      <c r="Q79" t="s">
        <v>349</v>
      </c>
      <c r="R79">
        <v>37</v>
      </c>
      <c r="S79">
        <v>37</v>
      </c>
      <c r="T79" t="s">
        <v>345</v>
      </c>
      <c r="U79" t="s">
        <v>345</v>
      </c>
      <c r="V79">
        <v>0</v>
      </c>
      <c r="W79">
        <v>0</v>
      </c>
      <c r="X79">
        <v>0</v>
      </c>
      <c r="Y79">
        <v>0</v>
      </c>
      <c r="Z79">
        <v>100</v>
      </c>
      <c r="AA79">
        <v>37</v>
      </c>
    </row>
    <row r="80" spans="1:27" x14ac:dyDescent="0.45">
      <c r="A80" s="414" t="s">
        <v>665</v>
      </c>
      <c r="B80" t="s">
        <v>310</v>
      </c>
      <c r="C80" t="s">
        <v>383</v>
      </c>
      <c r="D80">
        <v>2</v>
      </c>
      <c r="E80">
        <v>4</v>
      </c>
      <c r="F80">
        <v>0</v>
      </c>
      <c r="G80">
        <v>0</v>
      </c>
      <c r="H80">
        <v>2</v>
      </c>
      <c r="I80">
        <v>0</v>
      </c>
      <c r="J80">
        <v>0</v>
      </c>
      <c r="K80">
        <v>6</v>
      </c>
      <c r="L80" t="s">
        <v>345</v>
      </c>
      <c r="M80" t="s">
        <v>349</v>
      </c>
      <c r="N80" t="s">
        <v>349</v>
      </c>
      <c r="O80" t="s">
        <v>345</v>
      </c>
      <c r="P80" t="s">
        <v>349</v>
      </c>
      <c r="Q80" t="s">
        <v>349</v>
      </c>
      <c r="R80">
        <v>6</v>
      </c>
      <c r="S80">
        <v>6</v>
      </c>
      <c r="T80" t="s">
        <v>345</v>
      </c>
      <c r="U80">
        <v>0</v>
      </c>
      <c r="V80">
        <v>0</v>
      </c>
      <c r="W80" t="s">
        <v>345</v>
      </c>
      <c r="X80">
        <v>0</v>
      </c>
      <c r="Y80">
        <v>0</v>
      </c>
      <c r="Z80">
        <v>100</v>
      </c>
      <c r="AA80">
        <v>6</v>
      </c>
    </row>
    <row r="81" spans="2:27" x14ac:dyDescent="0.45">
      <c r="B81" t="s">
        <v>310</v>
      </c>
      <c r="C81" t="s">
        <v>385</v>
      </c>
      <c r="D81">
        <v>3</v>
      </c>
      <c r="E81">
        <v>2</v>
      </c>
      <c r="F81">
        <v>1</v>
      </c>
      <c r="G81">
        <v>7</v>
      </c>
      <c r="H81">
        <v>2</v>
      </c>
      <c r="I81">
        <v>1</v>
      </c>
      <c r="J81">
        <v>2</v>
      </c>
      <c r="K81">
        <v>13</v>
      </c>
      <c r="L81" t="s">
        <v>345</v>
      </c>
      <c r="M81" t="s">
        <v>345</v>
      </c>
      <c r="N81">
        <v>7</v>
      </c>
      <c r="O81" t="s">
        <v>345</v>
      </c>
      <c r="P81" t="s">
        <v>345</v>
      </c>
      <c r="Q81" t="s">
        <v>345</v>
      </c>
      <c r="R81" t="s">
        <v>345</v>
      </c>
      <c r="S81">
        <v>15</v>
      </c>
      <c r="T81" t="s">
        <v>345</v>
      </c>
      <c r="U81" t="s">
        <v>345</v>
      </c>
      <c r="V81">
        <v>46.7</v>
      </c>
      <c r="W81" t="s">
        <v>345</v>
      </c>
      <c r="X81" t="s">
        <v>345</v>
      </c>
      <c r="Y81" t="s">
        <v>345</v>
      </c>
      <c r="Z81" t="s">
        <v>345</v>
      </c>
      <c r="AA81">
        <v>15</v>
      </c>
    </row>
    <row r="82" spans="2:27" x14ac:dyDescent="0.45">
      <c r="B82" t="s">
        <v>310</v>
      </c>
      <c r="C82" t="s">
        <v>387</v>
      </c>
      <c r="D82">
        <v>2</v>
      </c>
      <c r="E82">
        <v>68</v>
      </c>
      <c r="F82">
        <v>60</v>
      </c>
      <c r="G82">
        <v>55</v>
      </c>
      <c r="H82">
        <v>39</v>
      </c>
      <c r="I82">
        <v>17</v>
      </c>
      <c r="J82">
        <v>24</v>
      </c>
      <c r="K82">
        <v>239</v>
      </c>
      <c r="L82">
        <v>68</v>
      </c>
      <c r="M82">
        <v>60</v>
      </c>
      <c r="N82">
        <v>55</v>
      </c>
      <c r="O82">
        <v>39</v>
      </c>
      <c r="P82">
        <v>17</v>
      </c>
      <c r="Q82">
        <v>24</v>
      </c>
      <c r="R82">
        <v>239</v>
      </c>
      <c r="S82">
        <v>263</v>
      </c>
      <c r="T82">
        <v>25.9</v>
      </c>
      <c r="U82">
        <v>22.8</v>
      </c>
      <c r="V82">
        <v>20.9</v>
      </c>
      <c r="W82">
        <v>14.8</v>
      </c>
      <c r="X82">
        <v>6.5</v>
      </c>
      <c r="Y82">
        <v>9.1</v>
      </c>
      <c r="Z82">
        <v>90.9</v>
      </c>
      <c r="AA82">
        <v>263</v>
      </c>
    </row>
    <row r="83" spans="2:27" x14ac:dyDescent="0.45">
      <c r="B83" t="s">
        <v>310</v>
      </c>
      <c r="C83" t="s">
        <v>388</v>
      </c>
      <c r="D83">
        <v>2</v>
      </c>
      <c r="E83">
        <v>16</v>
      </c>
      <c r="F83">
        <v>8</v>
      </c>
      <c r="G83">
        <v>6</v>
      </c>
      <c r="H83">
        <v>3</v>
      </c>
      <c r="I83">
        <v>1</v>
      </c>
      <c r="J83">
        <v>2</v>
      </c>
      <c r="K83">
        <v>34</v>
      </c>
      <c r="L83">
        <v>16</v>
      </c>
      <c r="M83">
        <v>8</v>
      </c>
      <c r="N83" t="s">
        <v>345</v>
      </c>
      <c r="O83">
        <v>3</v>
      </c>
      <c r="P83" t="s">
        <v>345</v>
      </c>
      <c r="Q83" t="s">
        <v>345</v>
      </c>
      <c r="R83" t="s">
        <v>345</v>
      </c>
      <c r="S83">
        <v>36</v>
      </c>
      <c r="T83">
        <v>44.4</v>
      </c>
      <c r="U83">
        <v>22.2</v>
      </c>
      <c r="V83" t="s">
        <v>345</v>
      </c>
      <c r="W83">
        <v>8.3000000000000007</v>
      </c>
      <c r="X83" t="s">
        <v>345</v>
      </c>
      <c r="Y83" t="s">
        <v>345</v>
      </c>
      <c r="Z83" t="s">
        <v>345</v>
      </c>
      <c r="AA83">
        <v>36</v>
      </c>
    </row>
    <row r="84" spans="2:27" x14ac:dyDescent="0.45">
      <c r="B84" t="s">
        <v>310</v>
      </c>
      <c r="C84" t="s">
        <v>389</v>
      </c>
      <c r="D84">
        <v>2</v>
      </c>
      <c r="E84">
        <v>8</v>
      </c>
      <c r="F84">
        <v>4</v>
      </c>
      <c r="G84">
        <v>11</v>
      </c>
      <c r="H84">
        <v>1</v>
      </c>
      <c r="I84">
        <v>6</v>
      </c>
      <c r="J84">
        <v>4</v>
      </c>
      <c r="K84">
        <v>30</v>
      </c>
      <c r="L84" t="s">
        <v>345</v>
      </c>
      <c r="M84" t="s">
        <v>345</v>
      </c>
      <c r="N84" t="s">
        <v>345</v>
      </c>
      <c r="O84" t="s">
        <v>345</v>
      </c>
      <c r="P84">
        <v>6</v>
      </c>
      <c r="Q84">
        <v>4</v>
      </c>
      <c r="R84">
        <v>30</v>
      </c>
      <c r="S84">
        <v>34</v>
      </c>
      <c r="T84" t="s">
        <v>345</v>
      </c>
      <c r="U84" t="s">
        <v>345</v>
      </c>
      <c r="V84" t="s">
        <v>345</v>
      </c>
      <c r="W84" t="s">
        <v>345</v>
      </c>
      <c r="X84">
        <v>17.600000000000001</v>
      </c>
      <c r="Y84">
        <v>11.8</v>
      </c>
      <c r="Z84">
        <v>88.2</v>
      </c>
      <c r="AA84">
        <v>34</v>
      </c>
    </row>
    <row r="85" spans="2:27" x14ac:dyDescent="0.45">
      <c r="B85" t="s">
        <v>310</v>
      </c>
      <c r="C85" t="s">
        <v>459</v>
      </c>
      <c r="D85">
        <v>1</v>
      </c>
      <c r="E85">
        <v>346</v>
      </c>
      <c r="F85">
        <v>210</v>
      </c>
      <c r="G85">
        <v>199</v>
      </c>
      <c r="H85">
        <v>138</v>
      </c>
      <c r="I85">
        <v>100</v>
      </c>
      <c r="J85">
        <v>132</v>
      </c>
      <c r="K85">
        <v>993</v>
      </c>
      <c r="L85">
        <v>346</v>
      </c>
      <c r="M85">
        <v>210</v>
      </c>
      <c r="N85">
        <v>199</v>
      </c>
      <c r="O85">
        <v>138</v>
      </c>
      <c r="P85">
        <v>100</v>
      </c>
      <c r="Q85">
        <v>132</v>
      </c>
      <c r="R85">
        <v>993</v>
      </c>
      <c r="S85">
        <v>1125</v>
      </c>
      <c r="T85">
        <v>30.8</v>
      </c>
      <c r="U85">
        <v>18.7</v>
      </c>
      <c r="V85">
        <v>17.7</v>
      </c>
      <c r="W85">
        <v>12.3</v>
      </c>
      <c r="X85">
        <v>8.9</v>
      </c>
      <c r="Y85">
        <v>11.7</v>
      </c>
      <c r="Z85">
        <v>88.3</v>
      </c>
      <c r="AA85">
        <v>1125</v>
      </c>
    </row>
    <row r="86" spans="2:27" x14ac:dyDescent="0.45">
      <c r="B86" t="s">
        <v>310</v>
      </c>
      <c r="C86" t="s">
        <v>459</v>
      </c>
      <c r="D86">
        <v>2</v>
      </c>
      <c r="E86">
        <v>294</v>
      </c>
      <c r="F86">
        <v>179</v>
      </c>
      <c r="G86">
        <v>145</v>
      </c>
      <c r="H86">
        <v>93</v>
      </c>
      <c r="I86">
        <v>52</v>
      </c>
      <c r="J86">
        <v>52</v>
      </c>
      <c r="K86">
        <v>763</v>
      </c>
      <c r="L86">
        <v>294</v>
      </c>
      <c r="M86">
        <v>179</v>
      </c>
      <c r="N86">
        <v>145</v>
      </c>
      <c r="O86">
        <v>93</v>
      </c>
      <c r="P86">
        <v>52</v>
      </c>
      <c r="Q86">
        <v>52</v>
      </c>
      <c r="R86">
        <v>763</v>
      </c>
      <c r="S86">
        <v>815</v>
      </c>
      <c r="T86">
        <v>36.1</v>
      </c>
      <c r="U86">
        <v>22</v>
      </c>
      <c r="V86">
        <v>17.8</v>
      </c>
      <c r="W86">
        <v>11.4</v>
      </c>
      <c r="X86">
        <v>6.4</v>
      </c>
      <c r="Y86">
        <v>6.4</v>
      </c>
      <c r="Z86">
        <v>93.6</v>
      </c>
      <c r="AA86">
        <v>815</v>
      </c>
    </row>
    <row r="87" spans="2:27" x14ac:dyDescent="0.45">
      <c r="B87" t="s">
        <v>310</v>
      </c>
      <c r="C87" t="s">
        <v>459</v>
      </c>
      <c r="D87">
        <v>3</v>
      </c>
      <c r="E87">
        <v>300</v>
      </c>
      <c r="F87">
        <v>165</v>
      </c>
      <c r="G87">
        <v>146</v>
      </c>
      <c r="H87">
        <v>106</v>
      </c>
      <c r="I87">
        <v>70</v>
      </c>
      <c r="J87">
        <v>81</v>
      </c>
      <c r="K87">
        <v>787</v>
      </c>
      <c r="L87">
        <v>300</v>
      </c>
      <c r="M87">
        <v>165</v>
      </c>
      <c r="N87">
        <v>146</v>
      </c>
      <c r="O87">
        <v>106</v>
      </c>
      <c r="P87">
        <v>70</v>
      </c>
      <c r="Q87">
        <v>81</v>
      </c>
      <c r="R87">
        <v>787</v>
      </c>
      <c r="S87">
        <v>868</v>
      </c>
      <c r="T87">
        <v>34.6</v>
      </c>
      <c r="U87">
        <v>19</v>
      </c>
      <c r="V87">
        <v>16.8</v>
      </c>
      <c r="W87">
        <v>12.2</v>
      </c>
      <c r="X87">
        <v>8.1</v>
      </c>
      <c r="Y87">
        <v>9.3000000000000007</v>
      </c>
      <c r="Z87">
        <v>90.7</v>
      </c>
      <c r="AA87">
        <v>868</v>
      </c>
    </row>
    <row r="88" spans="2:27" x14ac:dyDescent="0.45">
      <c r="B88" t="s">
        <v>311</v>
      </c>
      <c r="C88" t="s">
        <v>338</v>
      </c>
      <c r="D88">
        <v>1</v>
      </c>
      <c r="E88">
        <v>28</v>
      </c>
      <c r="F88">
        <v>15</v>
      </c>
      <c r="G88">
        <v>16</v>
      </c>
      <c r="H88">
        <v>9</v>
      </c>
      <c r="I88">
        <v>7</v>
      </c>
      <c r="J88">
        <v>18</v>
      </c>
      <c r="K88">
        <v>75</v>
      </c>
      <c r="L88">
        <v>28</v>
      </c>
      <c r="M88">
        <v>15</v>
      </c>
      <c r="N88">
        <v>16</v>
      </c>
      <c r="O88">
        <v>9</v>
      </c>
      <c r="P88">
        <v>7</v>
      </c>
      <c r="Q88">
        <v>18</v>
      </c>
      <c r="R88">
        <v>75</v>
      </c>
      <c r="S88">
        <v>93</v>
      </c>
      <c r="T88">
        <v>30.1</v>
      </c>
      <c r="U88">
        <v>16.100000000000001</v>
      </c>
      <c r="V88">
        <v>17.2</v>
      </c>
      <c r="W88">
        <v>9.6999999999999993</v>
      </c>
      <c r="X88">
        <v>7.5</v>
      </c>
      <c r="Y88">
        <v>19.399999999999999</v>
      </c>
      <c r="Z88">
        <v>80.599999999999994</v>
      </c>
      <c r="AA88">
        <v>93</v>
      </c>
    </row>
    <row r="89" spans="2:27" x14ac:dyDescent="0.45">
      <c r="B89" t="s">
        <v>311</v>
      </c>
      <c r="C89" t="s">
        <v>339</v>
      </c>
      <c r="D89">
        <v>1</v>
      </c>
      <c r="E89">
        <v>53</v>
      </c>
      <c r="F89">
        <v>16</v>
      </c>
      <c r="G89">
        <v>14</v>
      </c>
      <c r="H89">
        <v>19</v>
      </c>
      <c r="I89">
        <v>12</v>
      </c>
      <c r="J89">
        <v>12</v>
      </c>
      <c r="K89">
        <v>114</v>
      </c>
      <c r="L89">
        <v>53</v>
      </c>
      <c r="M89">
        <v>16</v>
      </c>
      <c r="N89">
        <v>14</v>
      </c>
      <c r="O89">
        <v>19</v>
      </c>
      <c r="P89">
        <v>12</v>
      </c>
      <c r="Q89">
        <v>12</v>
      </c>
      <c r="R89">
        <v>114</v>
      </c>
      <c r="S89">
        <v>126</v>
      </c>
      <c r="T89">
        <v>42.1</v>
      </c>
      <c r="U89">
        <v>12.7</v>
      </c>
      <c r="V89">
        <v>11.1</v>
      </c>
      <c r="W89">
        <v>15.1</v>
      </c>
      <c r="X89">
        <v>9.5</v>
      </c>
      <c r="Y89">
        <v>9.5</v>
      </c>
      <c r="Z89">
        <v>90.5</v>
      </c>
      <c r="AA89">
        <v>126</v>
      </c>
    </row>
    <row r="90" spans="2:27" x14ac:dyDescent="0.45">
      <c r="B90" t="s">
        <v>311</v>
      </c>
      <c r="C90" t="s">
        <v>340</v>
      </c>
      <c r="D90">
        <v>1</v>
      </c>
      <c r="E90">
        <v>61</v>
      </c>
      <c r="F90">
        <v>21</v>
      </c>
      <c r="G90">
        <v>17</v>
      </c>
      <c r="H90">
        <v>20</v>
      </c>
      <c r="I90">
        <v>13</v>
      </c>
      <c r="J90">
        <v>20</v>
      </c>
      <c r="K90">
        <v>132</v>
      </c>
      <c r="L90">
        <v>61</v>
      </c>
      <c r="M90">
        <v>21</v>
      </c>
      <c r="N90">
        <v>17</v>
      </c>
      <c r="O90">
        <v>20</v>
      </c>
      <c r="P90">
        <v>13</v>
      </c>
      <c r="Q90">
        <v>20</v>
      </c>
      <c r="R90">
        <v>132</v>
      </c>
      <c r="S90">
        <v>152</v>
      </c>
      <c r="T90">
        <v>40.1</v>
      </c>
      <c r="U90">
        <v>13.8</v>
      </c>
      <c r="V90">
        <v>11.2</v>
      </c>
      <c r="W90">
        <v>13.2</v>
      </c>
      <c r="X90">
        <v>8.6</v>
      </c>
      <c r="Y90">
        <v>13.2</v>
      </c>
      <c r="Z90">
        <v>86.8</v>
      </c>
      <c r="AA90">
        <v>152</v>
      </c>
    </row>
    <row r="91" spans="2:27" x14ac:dyDescent="0.45">
      <c r="B91" t="s">
        <v>311</v>
      </c>
      <c r="C91" t="s">
        <v>341</v>
      </c>
      <c r="D91">
        <v>3</v>
      </c>
      <c r="E91">
        <v>8</v>
      </c>
      <c r="F91">
        <v>3</v>
      </c>
      <c r="G91">
        <v>0</v>
      </c>
      <c r="H91">
        <v>2</v>
      </c>
      <c r="I91">
        <v>1</v>
      </c>
      <c r="J91">
        <v>2</v>
      </c>
      <c r="K91">
        <v>14</v>
      </c>
      <c r="L91" t="s">
        <v>345</v>
      </c>
      <c r="M91">
        <v>3</v>
      </c>
      <c r="N91" t="s">
        <v>349</v>
      </c>
      <c r="O91" t="s">
        <v>345</v>
      </c>
      <c r="P91" t="s">
        <v>345</v>
      </c>
      <c r="Q91" t="s">
        <v>345</v>
      </c>
      <c r="R91" t="s">
        <v>345</v>
      </c>
      <c r="S91">
        <v>16</v>
      </c>
      <c r="T91" t="s">
        <v>345</v>
      </c>
      <c r="U91">
        <v>18.8</v>
      </c>
      <c r="V91">
        <v>0</v>
      </c>
      <c r="W91" t="s">
        <v>345</v>
      </c>
      <c r="X91" t="s">
        <v>345</v>
      </c>
      <c r="Y91" t="s">
        <v>345</v>
      </c>
      <c r="Z91" t="s">
        <v>345</v>
      </c>
      <c r="AA91">
        <v>16</v>
      </c>
    </row>
    <row r="92" spans="2:27" x14ac:dyDescent="0.45">
      <c r="B92" t="s">
        <v>311</v>
      </c>
      <c r="C92" t="s">
        <v>343</v>
      </c>
      <c r="D92">
        <v>3</v>
      </c>
      <c r="E92">
        <v>168</v>
      </c>
      <c r="F92">
        <v>70</v>
      </c>
      <c r="G92">
        <v>45</v>
      </c>
      <c r="H92">
        <v>37</v>
      </c>
      <c r="I92">
        <v>25</v>
      </c>
      <c r="J92">
        <v>39</v>
      </c>
      <c r="K92">
        <v>345</v>
      </c>
      <c r="L92">
        <v>168</v>
      </c>
      <c r="M92">
        <v>70</v>
      </c>
      <c r="N92">
        <v>45</v>
      </c>
      <c r="O92">
        <v>37</v>
      </c>
      <c r="P92">
        <v>25</v>
      </c>
      <c r="Q92">
        <v>39</v>
      </c>
      <c r="R92">
        <v>345</v>
      </c>
      <c r="S92">
        <v>384</v>
      </c>
      <c r="T92">
        <v>43.8</v>
      </c>
      <c r="U92">
        <v>18.2</v>
      </c>
      <c r="V92">
        <v>11.7</v>
      </c>
      <c r="W92">
        <v>9.6</v>
      </c>
      <c r="X92">
        <v>6.5</v>
      </c>
      <c r="Y92">
        <v>10.199999999999999</v>
      </c>
      <c r="Z92">
        <v>89.8</v>
      </c>
      <c r="AA92">
        <v>384</v>
      </c>
    </row>
    <row r="93" spans="2:27" x14ac:dyDescent="0.45">
      <c r="B93" t="s">
        <v>311</v>
      </c>
      <c r="C93" t="s">
        <v>344</v>
      </c>
      <c r="D93">
        <v>3</v>
      </c>
      <c r="E93">
        <v>3</v>
      </c>
      <c r="F93">
        <v>0</v>
      </c>
      <c r="G93">
        <v>1</v>
      </c>
      <c r="H93">
        <v>0</v>
      </c>
      <c r="I93">
        <v>0</v>
      </c>
      <c r="J93">
        <v>0</v>
      </c>
      <c r="K93">
        <v>4</v>
      </c>
      <c r="L93" t="s">
        <v>345</v>
      </c>
      <c r="M93" t="s">
        <v>349</v>
      </c>
      <c r="N93" t="s">
        <v>345</v>
      </c>
      <c r="O93" t="s">
        <v>349</v>
      </c>
      <c r="P93" t="s">
        <v>349</v>
      </c>
      <c r="Q93" t="s">
        <v>349</v>
      </c>
      <c r="R93">
        <v>4</v>
      </c>
      <c r="S93">
        <v>4</v>
      </c>
      <c r="T93" t="s">
        <v>345</v>
      </c>
      <c r="U93">
        <v>0</v>
      </c>
      <c r="V93" t="s">
        <v>345</v>
      </c>
      <c r="W93">
        <v>0</v>
      </c>
      <c r="X93">
        <v>0</v>
      </c>
      <c r="Y93">
        <v>0</v>
      </c>
      <c r="Z93">
        <v>100</v>
      </c>
      <c r="AA93">
        <v>4</v>
      </c>
    </row>
    <row r="94" spans="2:27" x14ac:dyDescent="0.45">
      <c r="B94" t="s">
        <v>311</v>
      </c>
      <c r="C94" t="s">
        <v>346</v>
      </c>
      <c r="D94">
        <v>3</v>
      </c>
      <c r="E94">
        <v>2</v>
      </c>
      <c r="F94">
        <v>0</v>
      </c>
      <c r="G94">
        <v>2</v>
      </c>
      <c r="H94">
        <v>0</v>
      </c>
      <c r="I94">
        <v>0</v>
      </c>
      <c r="J94">
        <v>1</v>
      </c>
      <c r="K94">
        <v>4</v>
      </c>
      <c r="L94" t="s">
        <v>345</v>
      </c>
      <c r="M94" t="s">
        <v>349</v>
      </c>
      <c r="N94" t="s">
        <v>345</v>
      </c>
      <c r="O94" t="s">
        <v>349</v>
      </c>
      <c r="P94" t="s">
        <v>349</v>
      </c>
      <c r="Q94" t="s">
        <v>345</v>
      </c>
      <c r="R94" t="s">
        <v>345</v>
      </c>
      <c r="S94">
        <v>5</v>
      </c>
      <c r="T94" t="s">
        <v>345</v>
      </c>
      <c r="U94">
        <v>0</v>
      </c>
      <c r="V94" t="s">
        <v>345</v>
      </c>
      <c r="W94">
        <v>0</v>
      </c>
      <c r="X94">
        <v>0</v>
      </c>
      <c r="Y94" t="s">
        <v>345</v>
      </c>
      <c r="Z94" t="s">
        <v>345</v>
      </c>
      <c r="AA94">
        <v>5</v>
      </c>
    </row>
    <row r="95" spans="2:27" x14ac:dyDescent="0.45">
      <c r="B95" t="s">
        <v>311</v>
      </c>
      <c r="C95" t="s">
        <v>347</v>
      </c>
      <c r="D95">
        <v>3</v>
      </c>
      <c r="E95">
        <v>10</v>
      </c>
      <c r="F95">
        <v>7</v>
      </c>
      <c r="G95">
        <v>4</v>
      </c>
      <c r="H95">
        <v>4</v>
      </c>
      <c r="I95">
        <v>3</v>
      </c>
      <c r="J95">
        <v>1</v>
      </c>
      <c r="K95">
        <v>28</v>
      </c>
      <c r="L95">
        <v>10</v>
      </c>
      <c r="M95">
        <v>7</v>
      </c>
      <c r="N95">
        <v>4</v>
      </c>
      <c r="O95" t="s">
        <v>345</v>
      </c>
      <c r="P95" t="s">
        <v>345</v>
      </c>
      <c r="Q95" t="s">
        <v>345</v>
      </c>
      <c r="R95" t="s">
        <v>345</v>
      </c>
      <c r="S95">
        <v>29</v>
      </c>
      <c r="T95">
        <v>34.5</v>
      </c>
      <c r="U95">
        <v>24.1</v>
      </c>
      <c r="V95">
        <v>13.8</v>
      </c>
      <c r="W95" t="s">
        <v>345</v>
      </c>
      <c r="X95" t="s">
        <v>345</v>
      </c>
      <c r="Y95" t="s">
        <v>345</v>
      </c>
      <c r="Z95" t="s">
        <v>345</v>
      </c>
      <c r="AA95">
        <v>29</v>
      </c>
    </row>
    <row r="96" spans="2:27" x14ac:dyDescent="0.45">
      <c r="B96" t="s">
        <v>311</v>
      </c>
      <c r="C96" t="s">
        <v>348</v>
      </c>
      <c r="D96">
        <v>3</v>
      </c>
      <c r="E96">
        <v>3</v>
      </c>
      <c r="F96">
        <v>3</v>
      </c>
      <c r="G96">
        <v>0</v>
      </c>
      <c r="H96">
        <v>1</v>
      </c>
      <c r="I96">
        <v>2</v>
      </c>
      <c r="J96">
        <v>0</v>
      </c>
      <c r="K96">
        <v>9</v>
      </c>
      <c r="L96" t="s">
        <v>345</v>
      </c>
      <c r="M96" t="s">
        <v>345</v>
      </c>
      <c r="N96" t="s">
        <v>349</v>
      </c>
      <c r="O96" t="s">
        <v>345</v>
      </c>
      <c r="P96" t="s">
        <v>345</v>
      </c>
      <c r="Q96" t="s">
        <v>349</v>
      </c>
      <c r="R96">
        <v>9</v>
      </c>
      <c r="S96">
        <v>9</v>
      </c>
      <c r="T96" t="s">
        <v>345</v>
      </c>
      <c r="U96" t="s">
        <v>345</v>
      </c>
      <c r="V96">
        <v>0</v>
      </c>
      <c r="W96" t="s">
        <v>345</v>
      </c>
      <c r="X96" t="s">
        <v>345</v>
      </c>
      <c r="Y96">
        <v>0</v>
      </c>
      <c r="Z96">
        <v>100</v>
      </c>
      <c r="AA96">
        <v>9</v>
      </c>
    </row>
    <row r="97" spans="2:27" x14ac:dyDescent="0.45">
      <c r="B97" t="s">
        <v>311</v>
      </c>
      <c r="C97" t="s">
        <v>350</v>
      </c>
      <c r="D97">
        <v>3</v>
      </c>
      <c r="E97">
        <v>26</v>
      </c>
      <c r="F97">
        <v>8</v>
      </c>
      <c r="G97">
        <v>3</v>
      </c>
      <c r="H97">
        <v>2</v>
      </c>
      <c r="I97">
        <v>3</v>
      </c>
      <c r="J97">
        <v>3</v>
      </c>
      <c r="K97">
        <v>42</v>
      </c>
      <c r="L97">
        <v>26</v>
      </c>
      <c r="M97">
        <v>8</v>
      </c>
      <c r="N97">
        <v>3</v>
      </c>
      <c r="O97" t="s">
        <v>345</v>
      </c>
      <c r="P97" t="s">
        <v>345</v>
      </c>
      <c r="Q97">
        <v>3</v>
      </c>
      <c r="R97">
        <v>42</v>
      </c>
      <c r="S97">
        <v>45</v>
      </c>
      <c r="T97">
        <v>57.8</v>
      </c>
      <c r="U97">
        <v>17.8</v>
      </c>
      <c r="V97">
        <v>6.7</v>
      </c>
      <c r="W97" t="s">
        <v>345</v>
      </c>
      <c r="X97" t="s">
        <v>345</v>
      </c>
      <c r="Y97">
        <v>6.7</v>
      </c>
      <c r="Z97">
        <v>93.3</v>
      </c>
      <c r="AA97">
        <v>45</v>
      </c>
    </row>
    <row r="98" spans="2:27" x14ac:dyDescent="0.45">
      <c r="B98" t="s">
        <v>311</v>
      </c>
      <c r="C98" t="s">
        <v>352</v>
      </c>
      <c r="D98">
        <v>1</v>
      </c>
      <c r="E98">
        <v>6</v>
      </c>
      <c r="F98">
        <v>7</v>
      </c>
      <c r="G98">
        <v>5</v>
      </c>
      <c r="H98">
        <v>4</v>
      </c>
      <c r="I98">
        <v>2</v>
      </c>
      <c r="J98">
        <v>1</v>
      </c>
      <c r="K98">
        <v>24</v>
      </c>
      <c r="L98">
        <v>6</v>
      </c>
      <c r="M98">
        <v>7</v>
      </c>
      <c r="N98" t="s">
        <v>345</v>
      </c>
      <c r="O98">
        <v>4</v>
      </c>
      <c r="P98" t="s">
        <v>345</v>
      </c>
      <c r="Q98" t="s">
        <v>345</v>
      </c>
      <c r="R98" t="s">
        <v>345</v>
      </c>
      <c r="S98">
        <v>25</v>
      </c>
      <c r="T98">
        <v>24</v>
      </c>
      <c r="U98">
        <v>28</v>
      </c>
      <c r="V98" t="s">
        <v>345</v>
      </c>
      <c r="W98">
        <v>16</v>
      </c>
      <c r="X98" t="s">
        <v>345</v>
      </c>
      <c r="Y98" t="s">
        <v>345</v>
      </c>
      <c r="Z98" t="s">
        <v>345</v>
      </c>
      <c r="AA98">
        <v>25</v>
      </c>
    </row>
    <row r="99" spans="2:27" x14ac:dyDescent="0.45">
      <c r="B99" t="s">
        <v>311</v>
      </c>
      <c r="C99" t="s">
        <v>353</v>
      </c>
      <c r="D99">
        <v>1</v>
      </c>
      <c r="E99">
        <v>9</v>
      </c>
      <c r="F99">
        <v>9</v>
      </c>
      <c r="G99">
        <v>9</v>
      </c>
      <c r="H99">
        <v>6</v>
      </c>
      <c r="I99">
        <v>1</v>
      </c>
      <c r="J99">
        <v>0</v>
      </c>
      <c r="K99">
        <v>34</v>
      </c>
      <c r="L99">
        <v>9</v>
      </c>
      <c r="M99">
        <v>9</v>
      </c>
      <c r="N99">
        <v>9</v>
      </c>
      <c r="O99" t="s">
        <v>345</v>
      </c>
      <c r="P99" t="s">
        <v>345</v>
      </c>
      <c r="Q99" t="s">
        <v>349</v>
      </c>
      <c r="R99">
        <v>34</v>
      </c>
      <c r="S99">
        <v>34</v>
      </c>
      <c r="T99">
        <v>26.5</v>
      </c>
      <c r="U99">
        <v>26.5</v>
      </c>
      <c r="V99">
        <v>26.5</v>
      </c>
      <c r="W99" t="s">
        <v>345</v>
      </c>
      <c r="X99" t="s">
        <v>345</v>
      </c>
      <c r="Y99">
        <v>0</v>
      </c>
      <c r="Z99">
        <v>100</v>
      </c>
      <c r="AA99">
        <v>34</v>
      </c>
    </row>
    <row r="100" spans="2:27" x14ac:dyDescent="0.45">
      <c r="B100" t="s">
        <v>311</v>
      </c>
      <c r="C100" t="s">
        <v>354</v>
      </c>
      <c r="D100">
        <v>1</v>
      </c>
      <c r="E100">
        <v>1</v>
      </c>
      <c r="F100">
        <v>2</v>
      </c>
      <c r="G100">
        <v>2</v>
      </c>
      <c r="H100">
        <v>0</v>
      </c>
      <c r="I100">
        <v>0</v>
      </c>
      <c r="J100">
        <v>1</v>
      </c>
      <c r="K100">
        <v>5</v>
      </c>
      <c r="L100" t="s">
        <v>345</v>
      </c>
      <c r="M100" t="s">
        <v>345</v>
      </c>
      <c r="N100" t="s">
        <v>345</v>
      </c>
      <c r="O100" t="s">
        <v>349</v>
      </c>
      <c r="P100" t="s">
        <v>349</v>
      </c>
      <c r="Q100" t="s">
        <v>345</v>
      </c>
      <c r="R100" t="s">
        <v>345</v>
      </c>
      <c r="S100">
        <v>6</v>
      </c>
      <c r="T100" t="s">
        <v>345</v>
      </c>
      <c r="U100" t="s">
        <v>345</v>
      </c>
      <c r="V100" t="s">
        <v>345</v>
      </c>
      <c r="W100">
        <v>0</v>
      </c>
      <c r="X100">
        <v>0</v>
      </c>
      <c r="Y100" t="s">
        <v>345</v>
      </c>
      <c r="Z100" t="s">
        <v>345</v>
      </c>
      <c r="AA100">
        <v>6</v>
      </c>
    </row>
    <row r="101" spans="2:27" x14ac:dyDescent="0.45">
      <c r="B101" t="s">
        <v>311</v>
      </c>
      <c r="C101" t="s">
        <v>355</v>
      </c>
      <c r="D101">
        <v>3</v>
      </c>
      <c r="E101">
        <v>5</v>
      </c>
      <c r="F101">
        <v>12</v>
      </c>
      <c r="G101">
        <v>4</v>
      </c>
      <c r="H101">
        <v>6</v>
      </c>
      <c r="I101">
        <v>3</v>
      </c>
      <c r="J101">
        <v>1</v>
      </c>
      <c r="K101">
        <v>30</v>
      </c>
      <c r="L101" t="s">
        <v>345</v>
      </c>
      <c r="M101">
        <v>12</v>
      </c>
      <c r="N101" t="s">
        <v>345</v>
      </c>
      <c r="O101">
        <v>6</v>
      </c>
      <c r="P101" t="s">
        <v>345</v>
      </c>
      <c r="Q101" t="s">
        <v>345</v>
      </c>
      <c r="R101" t="s">
        <v>345</v>
      </c>
      <c r="S101">
        <v>31</v>
      </c>
      <c r="T101" t="s">
        <v>345</v>
      </c>
      <c r="U101">
        <v>38.700000000000003</v>
      </c>
      <c r="V101" t="s">
        <v>345</v>
      </c>
      <c r="W101">
        <v>19.399999999999999</v>
      </c>
      <c r="X101" t="s">
        <v>345</v>
      </c>
      <c r="Y101" t="s">
        <v>345</v>
      </c>
      <c r="Z101" t="s">
        <v>345</v>
      </c>
      <c r="AA101">
        <v>31</v>
      </c>
    </row>
    <row r="102" spans="2:27" x14ac:dyDescent="0.45">
      <c r="B102" t="s">
        <v>311</v>
      </c>
      <c r="C102" t="s">
        <v>356</v>
      </c>
      <c r="D102">
        <v>1</v>
      </c>
      <c r="E102">
        <v>9</v>
      </c>
      <c r="F102">
        <v>5</v>
      </c>
      <c r="G102">
        <v>12</v>
      </c>
      <c r="H102">
        <v>16</v>
      </c>
      <c r="I102">
        <v>12</v>
      </c>
      <c r="J102">
        <v>9</v>
      </c>
      <c r="K102">
        <v>54</v>
      </c>
      <c r="L102">
        <v>9</v>
      </c>
      <c r="M102">
        <v>5</v>
      </c>
      <c r="N102" t="s">
        <v>345</v>
      </c>
      <c r="O102" t="s">
        <v>345</v>
      </c>
      <c r="P102" t="s">
        <v>345</v>
      </c>
      <c r="Q102">
        <v>9</v>
      </c>
      <c r="R102">
        <v>54</v>
      </c>
      <c r="S102">
        <v>63</v>
      </c>
      <c r="T102">
        <v>14.3</v>
      </c>
      <c r="U102">
        <v>7.9</v>
      </c>
      <c r="V102" t="s">
        <v>345</v>
      </c>
      <c r="W102" t="s">
        <v>345</v>
      </c>
      <c r="X102" t="s">
        <v>345</v>
      </c>
      <c r="Y102">
        <v>14.3</v>
      </c>
      <c r="Z102">
        <v>85.7</v>
      </c>
      <c r="AA102">
        <v>63</v>
      </c>
    </row>
    <row r="103" spans="2:27" x14ac:dyDescent="0.45">
      <c r="B103" t="s">
        <v>311</v>
      </c>
      <c r="C103" t="s">
        <v>359</v>
      </c>
      <c r="D103">
        <v>3</v>
      </c>
      <c r="E103">
        <v>2</v>
      </c>
      <c r="F103">
        <v>4</v>
      </c>
      <c r="G103">
        <v>3</v>
      </c>
      <c r="H103">
        <v>2</v>
      </c>
      <c r="I103">
        <v>2</v>
      </c>
      <c r="J103">
        <v>2</v>
      </c>
      <c r="K103">
        <v>13</v>
      </c>
      <c r="L103" t="s">
        <v>345</v>
      </c>
      <c r="M103" t="s">
        <v>345</v>
      </c>
      <c r="N103" t="s">
        <v>345</v>
      </c>
      <c r="O103" t="s">
        <v>345</v>
      </c>
      <c r="P103" t="s">
        <v>345</v>
      </c>
      <c r="Q103" t="s">
        <v>345</v>
      </c>
      <c r="R103" t="s">
        <v>345</v>
      </c>
      <c r="S103">
        <v>15</v>
      </c>
      <c r="T103" t="s">
        <v>345</v>
      </c>
      <c r="U103" t="s">
        <v>345</v>
      </c>
      <c r="V103" t="s">
        <v>345</v>
      </c>
      <c r="W103" t="s">
        <v>345</v>
      </c>
      <c r="X103" t="s">
        <v>345</v>
      </c>
      <c r="Y103" t="s">
        <v>345</v>
      </c>
      <c r="Z103" t="s">
        <v>345</v>
      </c>
      <c r="AA103">
        <v>15</v>
      </c>
    </row>
    <row r="104" spans="2:27" x14ac:dyDescent="0.45">
      <c r="B104" t="s">
        <v>311</v>
      </c>
      <c r="C104" t="s">
        <v>360</v>
      </c>
      <c r="D104">
        <v>1</v>
      </c>
      <c r="E104">
        <v>14</v>
      </c>
      <c r="F104">
        <v>13</v>
      </c>
      <c r="G104">
        <v>5</v>
      </c>
      <c r="H104">
        <v>16</v>
      </c>
      <c r="I104">
        <v>9</v>
      </c>
      <c r="J104">
        <v>11</v>
      </c>
      <c r="K104">
        <v>57</v>
      </c>
      <c r="L104">
        <v>14</v>
      </c>
      <c r="M104">
        <v>13</v>
      </c>
      <c r="N104">
        <v>5</v>
      </c>
      <c r="O104">
        <v>16</v>
      </c>
      <c r="P104">
        <v>9</v>
      </c>
      <c r="Q104">
        <v>11</v>
      </c>
      <c r="R104">
        <v>57</v>
      </c>
      <c r="S104">
        <v>68</v>
      </c>
      <c r="T104">
        <v>20.6</v>
      </c>
      <c r="U104">
        <v>19.100000000000001</v>
      </c>
      <c r="V104">
        <v>7.4</v>
      </c>
      <c r="W104">
        <v>23.5</v>
      </c>
      <c r="X104">
        <v>13.2</v>
      </c>
      <c r="Y104">
        <v>16.2</v>
      </c>
      <c r="Z104">
        <v>83.8</v>
      </c>
      <c r="AA104">
        <v>68</v>
      </c>
    </row>
    <row r="105" spans="2:27" x14ac:dyDescent="0.45">
      <c r="B105" t="s">
        <v>311</v>
      </c>
      <c r="C105" t="s">
        <v>361</v>
      </c>
      <c r="D105">
        <v>1</v>
      </c>
      <c r="E105">
        <v>25</v>
      </c>
      <c r="F105">
        <v>10</v>
      </c>
      <c r="G105">
        <v>19</v>
      </c>
      <c r="H105">
        <v>13</v>
      </c>
      <c r="I105">
        <v>16</v>
      </c>
      <c r="J105">
        <v>14</v>
      </c>
      <c r="K105">
        <v>83</v>
      </c>
      <c r="L105">
        <v>25</v>
      </c>
      <c r="M105">
        <v>10</v>
      </c>
      <c r="N105">
        <v>19</v>
      </c>
      <c r="O105">
        <v>13</v>
      </c>
      <c r="P105">
        <v>16</v>
      </c>
      <c r="Q105">
        <v>14</v>
      </c>
      <c r="R105">
        <v>83</v>
      </c>
      <c r="S105">
        <v>97</v>
      </c>
      <c r="T105">
        <v>25.8</v>
      </c>
      <c r="U105">
        <v>10.3</v>
      </c>
      <c r="V105">
        <v>19.600000000000001</v>
      </c>
      <c r="W105">
        <v>13.4</v>
      </c>
      <c r="X105">
        <v>16.5</v>
      </c>
      <c r="Y105">
        <v>14.4</v>
      </c>
      <c r="Z105">
        <v>85.6</v>
      </c>
      <c r="AA105">
        <v>97</v>
      </c>
    </row>
    <row r="106" spans="2:27" x14ac:dyDescent="0.45">
      <c r="B106" t="s">
        <v>311</v>
      </c>
      <c r="C106" t="s">
        <v>362</v>
      </c>
      <c r="D106">
        <v>2</v>
      </c>
      <c r="E106">
        <v>17</v>
      </c>
      <c r="F106">
        <v>15</v>
      </c>
      <c r="G106">
        <v>14</v>
      </c>
      <c r="H106">
        <v>12</v>
      </c>
      <c r="I106">
        <v>6</v>
      </c>
      <c r="J106">
        <v>8</v>
      </c>
      <c r="K106">
        <v>64</v>
      </c>
      <c r="L106">
        <v>17</v>
      </c>
      <c r="M106">
        <v>15</v>
      </c>
      <c r="N106">
        <v>14</v>
      </c>
      <c r="O106">
        <v>12</v>
      </c>
      <c r="P106">
        <v>6</v>
      </c>
      <c r="Q106">
        <v>8</v>
      </c>
      <c r="R106">
        <v>64</v>
      </c>
      <c r="S106">
        <v>72</v>
      </c>
      <c r="T106">
        <v>23.6</v>
      </c>
      <c r="U106">
        <v>20.8</v>
      </c>
      <c r="V106">
        <v>19.399999999999999</v>
      </c>
      <c r="W106">
        <v>16.7</v>
      </c>
      <c r="X106">
        <v>8.3000000000000007</v>
      </c>
      <c r="Y106">
        <v>11.1</v>
      </c>
      <c r="Z106">
        <v>88.9</v>
      </c>
      <c r="AA106">
        <v>72</v>
      </c>
    </row>
    <row r="107" spans="2:27" x14ac:dyDescent="0.45">
      <c r="B107" t="s">
        <v>311</v>
      </c>
      <c r="C107" t="s">
        <v>363</v>
      </c>
      <c r="D107">
        <v>3</v>
      </c>
      <c r="E107">
        <v>15</v>
      </c>
      <c r="F107">
        <v>9</v>
      </c>
      <c r="G107">
        <v>11</v>
      </c>
      <c r="H107">
        <v>10</v>
      </c>
      <c r="I107">
        <v>7</v>
      </c>
      <c r="J107">
        <v>7</v>
      </c>
      <c r="K107">
        <v>52</v>
      </c>
      <c r="L107">
        <v>15</v>
      </c>
      <c r="M107">
        <v>9</v>
      </c>
      <c r="N107">
        <v>11</v>
      </c>
      <c r="O107" t="s">
        <v>345</v>
      </c>
      <c r="P107" t="s">
        <v>345</v>
      </c>
      <c r="Q107">
        <v>7</v>
      </c>
      <c r="R107">
        <v>52</v>
      </c>
      <c r="S107">
        <v>59</v>
      </c>
      <c r="T107">
        <v>25.4</v>
      </c>
      <c r="U107">
        <v>15.3</v>
      </c>
      <c r="V107">
        <v>18.600000000000001</v>
      </c>
      <c r="W107" t="s">
        <v>345</v>
      </c>
      <c r="X107" t="s">
        <v>345</v>
      </c>
      <c r="Y107">
        <v>11.9</v>
      </c>
      <c r="Z107">
        <v>88.1</v>
      </c>
      <c r="AA107">
        <v>59</v>
      </c>
    </row>
    <row r="108" spans="2:27" x14ac:dyDescent="0.45">
      <c r="B108" t="s">
        <v>311</v>
      </c>
      <c r="C108" t="s">
        <v>364</v>
      </c>
      <c r="D108">
        <v>1</v>
      </c>
      <c r="E108">
        <v>3</v>
      </c>
      <c r="F108">
        <v>4</v>
      </c>
      <c r="G108">
        <v>8</v>
      </c>
      <c r="H108">
        <v>10</v>
      </c>
      <c r="I108">
        <v>9</v>
      </c>
      <c r="J108">
        <v>4</v>
      </c>
      <c r="K108">
        <v>34</v>
      </c>
      <c r="L108" t="s">
        <v>345</v>
      </c>
      <c r="M108" t="s">
        <v>345</v>
      </c>
      <c r="N108">
        <v>8</v>
      </c>
      <c r="O108">
        <v>10</v>
      </c>
      <c r="P108">
        <v>9</v>
      </c>
      <c r="Q108">
        <v>4</v>
      </c>
      <c r="R108">
        <v>34</v>
      </c>
      <c r="S108">
        <v>38</v>
      </c>
      <c r="T108" t="s">
        <v>345</v>
      </c>
      <c r="U108" t="s">
        <v>345</v>
      </c>
      <c r="V108">
        <v>21.1</v>
      </c>
      <c r="W108">
        <v>26.3</v>
      </c>
      <c r="X108">
        <v>23.7</v>
      </c>
      <c r="Y108">
        <v>10.5</v>
      </c>
      <c r="Z108">
        <v>89.5</v>
      </c>
      <c r="AA108">
        <v>38</v>
      </c>
    </row>
    <row r="109" spans="2:27" x14ac:dyDescent="0.45">
      <c r="B109" t="s">
        <v>311</v>
      </c>
      <c r="C109" t="s">
        <v>365</v>
      </c>
      <c r="D109">
        <v>3</v>
      </c>
      <c r="E109">
        <v>2</v>
      </c>
      <c r="F109">
        <v>4</v>
      </c>
      <c r="G109">
        <v>3</v>
      </c>
      <c r="H109">
        <v>1</v>
      </c>
      <c r="I109">
        <v>1</v>
      </c>
      <c r="J109">
        <v>3</v>
      </c>
      <c r="K109">
        <v>11</v>
      </c>
      <c r="L109" t="s">
        <v>345</v>
      </c>
      <c r="M109" t="s">
        <v>345</v>
      </c>
      <c r="N109" t="s">
        <v>345</v>
      </c>
      <c r="O109" t="s">
        <v>345</v>
      </c>
      <c r="P109" t="s">
        <v>345</v>
      </c>
      <c r="Q109">
        <v>3</v>
      </c>
      <c r="R109">
        <v>11</v>
      </c>
      <c r="S109">
        <v>14</v>
      </c>
      <c r="T109" t="s">
        <v>345</v>
      </c>
      <c r="U109" t="s">
        <v>345</v>
      </c>
      <c r="V109" t="s">
        <v>345</v>
      </c>
      <c r="W109" t="s">
        <v>345</v>
      </c>
      <c r="X109" t="s">
        <v>345</v>
      </c>
      <c r="Y109">
        <v>21.4</v>
      </c>
      <c r="Z109">
        <v>78.599999999999994</v>
      </c>
      <c r="AA109">
        <v>14</v>
      </c>
    </row>
    <row r="110" spans="2:27" x14ac:dyDescent="0.45">
      <c r="B110" t="s">
        <v>311</v>
      </c>
      <c r="C110" t="s">
        <v>366</v>
      </c>
      <c r="D110">
        <v>1</v>
      </c>
      <c r="E110">
        <v>3</v>
      </c>
      <c r="F110">
        <v>6</v>
      </c>
      <c r="G110">
        <v>8</v>
      </c>
      <c r="H110">
        <v>4</v>
      </c>
      <c r="I110">
        <v>7</v>
      </c>
      <c r="J110">
        <v>11</v>
      </c>
      <c r="K110">
        <v>28</v>
      </c>
      <c r="L110">
        <v>3</v>
      </c>
      <c r="M110">
        <v>6</v>
      </c>
      <c r="N110">
        <v>8</v>
      </c>
      <c r="O110">
        <v>4</v>
      </c>
      <c r="P110">
        <v>7</v>
      </c>
      <c r="Q110">
        <v>11</v>
      </c>
      <c r="R110">
        <v>28</v>
      </c>
      <c r="S110">
        <v>39</v>
      </c>
      <c r="T110">
        <v>7.7</v>
      </c>
      <c r="U110">
        <v>15.4</v>
      </c>
      <c r="V110">
        <v>20.5</v>
      </c>
      <c r="W110">
        <v>10.3</v>
      </c>
      <c r="X110">
        <v>17.899999999999999</v>
      </c>
      <c r="Y110">
        <v>28.2</v>
      </c>
      <c r="Z110">
        <v>71.8</v>
      </c>
      <c r="AA110">
        <v>39</v>
      </c>
    </row>
    <row r="111" spans="2:27" x14ac:dyDescent="0.45">
      <c r="B111" t="s">
        <v>311</v>
      </c>
      <c r="C111" t="s">
        <v>367</v>
      </c>
      <c r="D111">
        <v>1</v>
      </c>
      <c r="E111">
        <v>0</v>
      </c>
      <c r="F111">
        <v>4</v>
      </c>
      <c r="G111">
        <v>1</v>
      </c>
      <c r="H111">
        <v>4</v>
      </c>
      <c r="I111">
        <v>2</v>
      </c>
      <c r="J111">
        <v>3</v>
      </c>
      <c r="K111">
        <v>11</v>
      </c>
      <c r="L111" t="s">
        <v>349</v>
      </c>
      <c r="M111">
        <v>4</v>
      </c>
      <c r="N111" t="s">
        <v>345</v>
      </c>
      <c r="O111">
        <v>4</v>
      </c>
      <c r="P111" t="s">
        <v>345</v>
      </c>
      <c r="Q111">
        <v>3</v>
      </c>
      <c r="R111">
        <v>11</v>
      </c>
      <c r="S111">
        <v>14</v>
      </c>
      <c r="T111">
        <v>0</v>
      </c>
      <c r="U111">
        <v>28.6</v>
      </c>
      <c r="V111" t="s">
        <v>345</v>
      </c>
      <c r="W111">
        <v>28.6</v>
      </c>
      <c r="X111" t="s">
        <v>345</v>
      </c>
      <c r="Y111">
        <v>21.4</v>
      </c>
      <c r="Z111">
        <v>78.599999999999994</v>
      </c>
      <c r="AA111">
        <v>14</v>
      </c>
    </row>
    <row r="112" spans="2:27" x14ac:dyDescent="0.45">
      <c r="B112" t="s">
        <v>311</v>
      </c>
      <c r="C112" t="s">
        <v>368</v>
      </c>
      <c r="D112">
        <v>3</v>
      </c>
      <c r="E112">
        <v>0</v>
      </c>
      <c r="F112">
        <v>1</v>
      </c>
      <c r="G112">
        <v>6</v>
      </c>
      <c r="H112">
        <v>9</v>
      </c>
      <c r="I112">
        <v>9</v>
      </c>
      <c r="J112">
        <v>8</v>
      </c>
      <c r="K112">
        <v>25</v>
      </c>
      <c r="L112" t="s">
        <v>349</v>
      </c>
      <c r="M112" t="s">
        <v>345</v>
      </c>
      <c r="N112" t="s">
        <v>345</v>
      </c>
      <c r="O112">
        <v>9</v>
      </c>
      <c r="P112">
        <v>9</v>
      </c>
      <c r="Q112">
        <v>8</v>
      </c>
      <c r="R112">
        <v>25</v>
      </c>
      <c r="S112">
        <v>33</v>
      </c>
      <c r="T112">
        <v>0</v>
      </c>
      <c r="U112" t="s">
        <v>345</v>
      </c>
      <c r="V112" t="s">
        <v>345</v>
      </c>
      <c r="W112">
        <v>27.3</v>
      </c>
      <c r="X112">
        <v>27.3</v>
      </c>
      <c r="Y112">
        <v>24.2</v>
      </c>
      <c r="Z112">
        <v>75.8</v>
      </c>
      <c r="AA112">
        <v>33</v>
      </c>
    </row>
    <row r="113" spans="2:27" x14ac:dyDescent="0.45">
      <c r="B113" t="s">
        <v>311</v>
      </c>
      <c r="C113" t="s">
        <v>369</v>
      </c>
      <c r="D113">
        <v>1</v>
      </c>
      <c r="E113">
        <v>12</v>
      </c>
      <c r="F113">
        <v>5</v>
      </c>
      <c r="G113">
        <v>9</v>
      </c>
      <c r="H113">
        <v>3</v>
      </c>
      <c r="I113">
        <v>2</v>
      </c>
      <c r="J113">
        <v>6</v>
      </c>
      <c r="K113">
        <v>31</v>
      </c>
      <c r="L113">
        <v>12</v>
      </c>
      <c r="M113">
        <v>5</v>
      </c>
      <c r="N113">
        <v>9</v>
      </c>
      <c r="O113" t="s">
        <v>345</v>
      </c>
      <c r="P113" t="s">
        <v>345</v>
      </c>
      <c r="Q113">
        <v>6</v>
      </c>
      <c r="R113">
        <v>31</v>
      </c>
      <c r="S113">
        <v>37</v>
      </c>
      <c r="T113">
        <v>32.4</v>
      </c>
      <c r="U113">
        <v>13.5</v>
      </c>
      <c r="V113">
        <v>24.3</v>
      </c>
      <c r="W113" t="s">
        <v>345</v>
      </c>
      <c r="X113" t="s">
        <v>345</v>
      </c>
      <c r="Y113">
        <v>16.2</v>
      </c>
      <c r="Z113">
        <v>83.8</v>
      </c>
      <c r="AA113">
        <v>37</v>
      </c>
    </row>
    <row r="114" spans="2:27" x14ac:dyDescent="0.45">
      <c r="B114" t="s">
        <v>311</v>
      </c>
      <c r="C114" t="s">
        <v>370</v>
      </c>
      <c r="D114">
        <v>2</v>
      </c>
      <c r="E114">
        <v>0</v>
      </c>
      <c r="F114">
        <v>4</v>
      </c>
      <c r="G114">
        <v>4</v>
      </c>
      <c r="H114">
        <v>1</v>
      </c>
      <c r="I114">
        <v>1</v>
      </c>
      <c r="J114">
        <v>0</v>
      </c>
      <c r="K114">
        <v>10</v>
      </c>
      <c r="L114" t="s">
        <v>349</v>
      </c>
      <c r="M114" t="s">
        <v>345</v>
      </c>
      <c r="N114">
        <v>4</v>
      </c>
      <c r="O114" t="s">
        <v>345</v>
      </c>
      <c r="P114" t="s">
        <v>345</v>
      </c>
      <c r="Q114" t="s">
        <v>349</v>
      </c>
      <c r="R114">
        <v>10</v>
      </c>
      <c r="S114">
        <v>10</v>
      </c>
      <c r="T114">
        <v>0</v>
      </c>
      <c r="U114" t="s">
        <v>345</v>
      </c>
      <c r="V114">
        <v>40</v>
      </c>
      <c r="W114" t="s">
        <v>345</v>
      </c>
      <c r="X114" t="s">
        <v>345</v>
      </c>
      <c r="Y114">
        <v>0</v>
      </c>
      <c r="Z114">
        <v>100</v>
      </c>
      <c r="AA114">
        <v>10</v>
      </c>
    </row>
    <row r="115" spans="2:27" x14ac:dyDescent="0.45">
      <c r="B115" t="s">
        <v>311</v>
      </c>
      <c r="C115" t="s">
        <v>371</v>
      </c>
      <c r="D115">
        <v>3</v>
      </c>
      <c r="E115">
        <v>1</v>
      </c>
      <c r="F115">
        <v>0</v>
      </c>
      <c r="G115">
        <v>5</v>
      </c>
      <c r="H115">
        <v>6</v>
      </c>
      <c r="I115">
        <v>1</v>
      </c>
      <c r="J115">
        <v>1</v>
      </c>
      <c r="K115">
        <v>13</v>
      </c>
      <c r="L115" t="s">
        <v>345</v>
      </c>
      <c r="M115" t="s">
        <v>349</v>
      </c>
      <c r="N115">
        <v>5</v>
      </c>
      <c r="O115" t="s">
        <v>345</v>
      </c>
      <c r="P115" t="s">
        <v>345</v>
      </c>
      <c r="Q115" t="s">
        <v>345</v>
      </c>
      <c r="R115" t="s">
        <v>345</v>
      </c>
      <c r="S115">
        <v>14</v>
      </c>
      <c r="T115" t="s">
        <v>345</v>
      </c>
      <c r="U115">
        <v>0</v>
      </c>
      <c r="V115">
        <v>35.700000000000003</v>
      </c>
      <c r="W115" t="s">
        <v>345</v>
      </c>
      <c r="X115" t="s">
        <v>345</v>
      </c>
      <c r="Y115" t="s">
        <v>345</v>
      </c>
      <c r="Z115" t="s">
        <v>345</v>
      </c>
      <c r="AA115">
        <v>14</v>
      </c>
    </row>
    <row r="116" spans="2:27" x14ac:dyDescent="0.45">
      <c r="B116" t="s">
        <v>311</v>
      </c>
      <c r="C116" t="s">
        <v>373</v>
      </c>
      <c r="D116">
        <v>2</v>
      </c>
      <c r="E116">
        <v>51</v>
      </c>
      <c r="F116">
        <v>10</v>
      </c>
      <c r="G116">
        <v>8</v>
      </c>
      <c r="H116">
        <v>3</v>
      </c>
      <c r="I116">
        <v>4</v>
      </c>
      <c r="J116">
        <v>4</v>
      </c>
      <c r="K116">
        <v>76</v>
      </c>
      <c r="L116">
        <v>51</v>
      </c>
      <c r="M116">
        <v>10</v>
      </c>
      <c r="N116">
        <v>8</v>
      </c>
      <c r="O116">
        <v>3</v>
      </c>
      <c r="P116">
        <v>4</v>
      </c>
      <c r="Q116">
        <v>4</v>
      </c>
      <c r="R116">
        <v>76</v>
      </c>
      <c r="S116">
        <v>80</v>
      </c>
      <c r="T116">
        <v>63.8</v>
      </c>
      <c r="U116">
        <v>12.5</v>
      </c>
      <c r="V116">
        <v>10</v>
      </c>
      <c r="W116">
        <v>3.8</v>
      </c>
      <c r="X116">
        <v>5</v>
      </c>
      <c r="Y116">
        <v>5</v>
      </c>
      <c r="Z116">
        <v>95</v>
      </c>
      <c r="AA116">
        <v>80</v>
      </c>
    </row>
    <row r="117" spans="2:27" x14ac:dyDescent="0.45">
      <c r="B117" t="s">
        <v>311</v>
      </c>
      <c r="C117" t="s">
        <v>374</v>
      </c>
      <c r="D117">
        <v>2</v>
      </c>
      <c r="E117">
        <v>28</v>
      </c>
      <c r="F117">
        <v>6</v>
      </c>
      <c r="G117">
        <v>0</v>
      </c>
      <c r="H117">
        <v>3</v>
      </c>
      <c r="I117">
        <v>2</v>
      </c>
      <c r="J117">
        <v>1</v>
      </c>
      <c r="K117">
        <v>39</v>
      </c>
      <c r="L117">
        <v>28</v>
      </c>
      <c r="M117">
        <v>6</v>
      </c>
      <c r="N117" t="s">
        <v>349</v>
      </c>
      <c r="O117" t="s">
        <v>345</v>
      </c>
      <c r="P117" t="s">
        <v>345</v>
      </c>
      <c r="Q117" t="s">
        <v>345</v>
      </c>
      <c r="R117" t="s">
        <v>345</v>
      </c>
      <c r="S117">
        <v>40</v>
      </c>
      <c r="T117">
        <v>70</v>
      </c>
      <c r="U117">
        <v>15</v>
      </c>
      <c r="V117">
        <v>0</v>
      </c>
      <c r="W117" t="s">
        <v>345</v>
      </c>
      <c r="X117" t="s">
        <v>345</v>
      </c>
      <c r="Y117" t="s">
        <v>345</v>
      </c>
      <c r="Z117" t="s">
        <v>345</v>
      </c>
      <c r="AA117">
        <v>40</v>
      </c>
    </row>
    <row r="118" spans="2:27" x14ac:dyDescent="0.45">
      <c r="B118" t="s">
        <v>311</v>
      </c>
      <c r="C118" t="s">
        <v>375</v>
      </c>
      <c r="D118">
        <v>2</v>
      </c>
      <c r="E118">
        <v>24</v>
      </c>
      <c r="F118">
        <v>14</v>
      </c>
      <c r="G118">
        <v>11</v>
      </c>
      <c r="H118">
        <v>4</v>
      </c>
      <c r="I118">
        <v>2</v>
      </c>
      <c r="J118">
        <v>1</v>
      </c>
      <c r="K118">
        <v>55</v>
      </c>
      <c r="L118">
        <v>24</v>
      </c>
      <c r="M118">
        <v>14</v>
      </c>
      <c r="N118">
        <v>11</v>
      </c>
      <c r="O118">
        <v>4</v>
      </c>
      <c r="P118" t="s">
        <v>345</v>
      </c>
      <c r="Q118" t="s">
        <v>345</v>
      </c>
      <c r="R118" t="s">
        <v>345</v>
      </c>
      <c r="S118">
        <v>56</v>
      </c>
      <c r="T118">
        <v>42.9</v>
      </c>
      <c r="U118">
        <v>25</v>
      </c>
      <c r="V118">
        <v>19.600000000000001</v>
      </c>
      <c r="W118">
        <v>7.1</v>
      </c>
      <c r="X118" t="s">
        <v>345</v>
      </c>
      <c r="Y118" t="s">
        <v>345</v>
      </c>
      <c r="Z118" t="s">
        <v>345</v>
      </c>
      <c r="AA118">
        <v>56</v>
      </c>
    </row>
    <row r="119" spans="2:27" x14ac:dyDescent="0.45">
      <c r="B119" t="s">
        <v>311</v>
      </c>
      <c r="C119" t="s">
        <v>377</v>
      </c>
      <c r="D119">
        <v>3</v>
      </c>
      <c r="E119">
        <v>23</v>
      </c>
      <c r="F119">
        <v>19</v>
      </c>
      <c r="G119">
        <v>4</v>
      </c>
      <c r="H119">
        <v>2</v>
      </c>
      <c r="I119">
        <v>0</v>
      </c>
      <c r="J119">
        <v>3</v>
      </c>
      <c r="K119">
        <v>48</v>
      </c>
      <c r="L119">
        <v>23</v>
      </c>
      <c r="M119">
        <v>19</v>
      </c>
      <c r="N119" t="s">
        <v>345</v>
      </c>
      <c r="O119" t="s">
        <v>345</v>
      </c>
      <c r="P119" t="s">
        <v>349</v>
      </c>
      <c r="Q119" t="s">
        <v>345</v>
      </c>
      <c r="R119" t="s">
        <v>345</v>
      </c>
      <c r="S119">
        <v>51</v>
      </c>
      <c r="T119">
        <v>45.1</v>
      </c>
      <c r="U119">
        <v>37.299999999999997</v>
      </c>
      <c r="V119" t="s">
        <v>345</v>
      </c>
      <c r="W119" t="s">
        <v>345</v>
      </c>
      <c r="X119">
        <v>0</v>
      </c>
      <c r="Y119" t="s">
        <v>345</v>
      </c>
      <c r="Z119" t="s">
        <v>345</v>
      </c>
      <c r="AA119">
        <v>51</v>
      </c>
    </row>
    <row r="120" spans="2:27" x14ac:dyDescent="0.45">
      <c r="B120" t="s">
        <v>311</v>
      </c>
      <c r="C120" t="s">
        <v>378</v>
      </c>
      <c r="D120">
        <v>3</v>
      </c>
      <c r="E120">
        <v>10</v>
      </c>
      <c r="F120">
        <v>10</v>
      </c>
      <c r="G120">
        <v>5</v>
      </c>
      <c r="H120">
        <v>2</v>
      </c>
      <c r="I120">
        <v>5</v>
      </c>
      <c r="J120">
        <v>1</v>
      </c>
      <c r="K120">
        <v>32</v>
      </c>
      <c r="L120">
        <v>10</v>
      </c>
      <c r="M120">
        <v>10</v>
      </c>
      <c r="N120">
        <v>5</v>
      </c>
      <c r="O120" t="s">
        <v>345</v>
      </c>
      <c r="P120">
        <v>5</v>
      </c>
      <c r="Q120" t="s">
        <v>345</v>
      </c>
      <c r="R120" t="s">
        <v>345</v>
      </c>
      <c r="S120">
        <v>33</v>
      </c>
      <c r="T120">
        <v>30.3</v>
      </c>
      <c r="U120">
        <v>30.3</v>
      </c>
      <c r="V120">
        <v>15.2</v>
      </c>
      <c r="W120" t="s">
        <v>345</v>
      </c>
      <c r="X120">
        <v>15.2</v>
      </c>
      <c r="Y120" t="s">
        <v>345</v>
      </c>
      <c r="Z120" t="s">
        <v>345</v>
      </c>
      <c r="AA120">
        <v>33</v>
      </c>
    </row>
    <row r="121" spans="2:27" x14ac:dyDescent="0.45">
      <c r="B121" t="s">
        <v>311</v>
      </c>
      <c r="C121" t="s">
        <v>380</v>
      </c>
      <c r="D121">
        <v>3</v>
      </c>
      <c r="E121">
        <v>29</v>
      </c>
      <c r="F121">
        <v>2</v>
      </c>
      <c r="G121">
        <v>1</v>
      </c>
      <c r="H121">
        <v>0</v>
      </c>
      <c r="I121">
        <v>0</v>
      </c>
      <c r="J121">
        <v>0</v>
      </c>
      <c r="K121">
        <v>32</v>
      </c>
      <c r="L121" t="s">
        <v>345</v>
      </c>
      <c r="M121" t="s">
        <v>345</v>
      </c>
      <c r="N121" t="s">
        <v>345</v>
      </c>
      <c r="O121" t="s">
        <v>349</v>
      </c>
      <c r="P121" t="s">
        <v>349</v>
      </c>
      <c r="Q121" t="s">
        <v>349</v>
      </c>
      <c r="R121">
        <v>32</v>
      </c>
      <c r="S121">
        <v>32</v>
      </c>
      <c r="T121" t="s">
        <v>345</v>
      </c>
      <c r="U121" t="s">
        <v>345</v>
      </c>
      <c r="V121" t="s">
        <v>345</v>
      </c>
      <c r="W121">
        <v>0</v>
      </c>
      <c r="X121">
        <v>0</v>
      </c>
      <c r="Y121">
        <v>0</v>
      </c>
      <c r="Z121">
        <v>100</v>
      </c>
      <c r="AA121">
        <v>32</v>
      </c>
    </row>
    <row r="122" spans="2:27" x14ac:dyDescent="0.45">
      <c r="B122" t="s">
        <v>311</v>
      </c>
      <c r="C122" t="s">
        <v>383</v>
      </c>
      <c r="D122">
        <v>2</v>
      </c>
      <c r="E122">
        <v>3</v>
      </c>
      <c r="F122">
        <v>2</v>
      </c>
      <c r="G122">
        <v>0</v>
      </c>
      <c r="H122">
        <v>0</v>
      </c>
      <c r="I122">
        <v>0</v>
      </c>
      <c r="J122">
        <v>0</v>
      </c>
      <c r="K122">
        <v>5</v>
      </c>
      <c r="L122" t="s">
        <v>345</v>
      </c>
      <c r="M122" t="s">
        <v>345</v>
      </c>
      <c r="N122" t="s">
        <v>349</v>
      </c>
      <c r="O122" t="s">
        <v>349</v>
      </c>
      <c r="P122" t="s">
        <v>349</v>
      </c>
      <c r="Q122" t="s">
        <v>349</v>
      </c>
      <c r="R122">
        <v>5</v>
      </c>
      <c r="S122">
        <v>5</v>
      </c>
      <c r="T122" t="s">
        <v>345</v>
      </c>
      <c r="U122" t="s">
        <v>345</v>
      </c>
      <c r="V122">
        <v>0</v>
      </c>
      <c r="W122">
        <v>0</v>
      </c>
      <c r="X122">
        <v>0</v>
      </c>
      <c r="Y122">
        <v>0</v>
      </c>
      <c r="Z122">
        <v>100</v>
      </c>
      <c r="AA122">
        <v>5</v>
      </c>
    </row>
    <row r="123" spans="2:27" x14ac:dyDescent="0.45">
      <c r="B123" t="s">
        <v>311</v>
      </c>
      <c r="C123" t="s">
        <v>384</v>
      </c>
      <c r="D123">
        <v>2</v>
      </c>
      <c r="E123">
        <v>1</v>
      </c>
      <c r="F123">
        <v>0</v>
      </c>
      <c r="G123">
        <v>0</v>
      </c>
      <c r="H123">
        <v>0</v>
      </c>
      <c r="I123">
        <v>0</v>
      </c>
      <c r="J123">
        <v>0</v>
      </c>
      <c r="K123">
        <v>1</v>
      </c>
      <c r="L123" t="s">
        <v>345</v>
      </c>
      <c r="M123" t="s">
        <v>349</v>
      </c>
      <c r="N123" t="s">
        <v>349</v>
      </c>
      <c r="O123" t="s">
        <v>349</v>
      </c>
      <c r="P123" t="s">
        <v>349</v>
      </c>
      <c r="Q123" t="s">
        <v>349</v>
      </c>
      <c r="R123" t="s">
        <v>345</v>
      </c>
      <c r="S123">
        <v>1</v>
      </c>
      <c r="T123" t="s">
        <v>345</v>
      </c>
      <c r="U123">
        <v>0</v>
      </c>
      <c r="V123">
        <v>0</v>
      </c>
      <c r="W123">
        <v>0</v>
      </c>
      <c r="X123">
        <v>0</v>
      </c>
      <c r="Y123">
        <v>0</v>
      </c>
      <c r="Z123" t="s">
        <v>345</v>
      </c>
      <c r="AA123">
        <v>1</v>
      </c>
    </row>
    <row r="124" spans="2:27" x14ac:dyDescent="0.45">
      <c r="B124" t="s">
        <v>311</v>
      </c>
      <c r="C124" t="s">
        <v>385</v>
      </c>
      <c r="D124">
        <v>3</v>
      </c>
      <c r="E124">
        <v>6</v>
      </c>
      <c r="F124">
        <v>3</v>
      </c>
      <c r="G124">
        <v>3</v>
      </c>
      <c r="H124">
        <v>0</v>
      </c>
      <c r="I124">
        <v>1</v>
      </c>
      <c r="J124">
        <v>0</v>
      </c>
      <c r="K124">
        <v>13</v>
      </c>
      <c r="L124" t="s">
        <v>345</v>
      </c>
      <c r="M124" t="s">
        <v>345</v>
      </c>
      <c r="N124">
        <v>3</v>
      </c>
      <c r="O124" t="s">
        <v>349</v>
      </c>
      <c r="P124" t="s">
        <v>345</v>
      </c>
      <c r="Q124" t="s">
        <v>349</v>
      </c>
      <c r="R124">
        <v>13</v>
      </c>
      <c r="S124">
        <v>13</v>
      </c>
      <c r="T124" t="s">
        <v>345</v>
      </c>
      <c r="U124" t="s">
        <v>345</v>
      </c>
      <c r="V124">
        <v>23.1</v>
      </c>
      <c r="W124">
        <v>0</v>
      </c>
      <c r="X124" t="s">
        <v>345</v>
      </c>
      <c r="Y124">
        <v>0</v>
      </c>
      <c r="Z124">
        <v>100</v>
      </c>
      <c r="AA124">
        <v>13</v>
      </c>
    </row>
    <row r="125" spans="2:27" x14ac:dyDescent="0.45">
      <c r="B125" t="s">
        <v>311</v>
      </c>
      <c r="C125" t="s">
        <v>387</v>
      </c>
      <c r="D125">
        <v>2</v>
      </c>
      <c r="E125">
        <v>17</v>
      </c>
      <c r="F125">
        <v>44</v>
      </c>
      <c r="G125">
        <v>21</v>
      </c>
      <c r="H125">
        <v>20</v>
      </c>
      <c r="I125">
        <v>9</v>
      </c>
      <c r="J125">
        <v>7</v>
      </c>
      <c r="K125">
        <v>111</v>
      </c>
      <c r="L125">
        <v>17</v>
      </c>
      <c r="M125">
        <v>44</v>
      </c>
      <c r="N125">
        <v>21</v>
      </c>
      <c r="O125">
        <v>20</v>
      </c>
      <c r="P125">
        <v>9</v>
      </c>
      <c r="Q125">
        <v>7</v>
      </c>
      <c r="R125">
        <v>111</v>
      </c>
      <c r="S125">
        <v>118</v>
      </c>
      <c r="T125">
        <v>14.4</v>
      </c>
      <c r="U125">
        <v>37.299999999999997</v>
      </c>
      <c r="V125">
        <v>17.8</v>
      </c>
      <c r="W125">
        <v>16.899999999999999</v>
      </c>
      <c r="X125">
        <v>7.6</v>
      </c>
      <c r="Y125">
        <v>5.9</v>
      </c>
      <c r="Z125">
        <v>94.1</v>
      </c>
      <c r="AA125">
        <v>118</v>
      </c>
    </row>
    <row r="126" spans="2:27" x14ac:dyDescent="0.45">
      <c r="B126" t="s">
        <v>311</v>
      </c>
      <c r="C126" t="s">
        <v>388</v>
      </c>
      <c r="D126">
        <v>2</v>
      </c>
      <c r="E126">
        <v>12</v>
      </c>
      <c r="F126">
        <v>7</v>
      </c>
      <c r="G126">
        <v>2</v>
      </c>
      <c r="H126">
        <v>5</v>
      </c>
      <c r="I126">
        <v>3</v>
      </c>
      <c r="J126">
        <v>1</v>
      </c>
      <c r="K126">
        <v>29</v>
      </c>
      <c r="L126">
        <v>12</v>
      </c>
      <c r="M126">
        <v>7</v>
      </c>
      <c r="N126" t="s">
        <v>345</v>
      </c>
      <c r="O126">
        <v>5</v>
      </c>
      <c r="P126" t="s">
        <v>345</v>
      </c>
      <c r="Q126" t="s">
        <v>345</v>
      </c>
      <c r="R126" t="s">
        <v>345</v>
      </c>
      <c r="S126">
        <v>30</v>
      </c>
      <c r="T126">
        <v>40</v>
      </c>
      <c r="U126">
        <v>23.3</v>
      </c>
      <c r="V126" t="s">
        <v>345</v>
      </c>
      <c r="W126">
        <v>16.7</v>
      </c>
      <c r="X126" t="s">
        <v>345</v>
      </c>
      <c r="Y126" t="s">
        <v>345</v>
      </c>
      <c r="Z126" t="s">
        <v>345</v>
      </c>
      <c r="AA126">
        <v>30</v>
      </c>
    </row>
    <row r="127" spans="2:27" x14ac:dyDescent="0.45">
      <c r="B127" t="s">
        <v>311</v>
      </c>
      <c r="C127" t="s">
        <v>389</v>
      </c>
      <c r="D127">
        <v>2</v>
      </c>
      <c r="E127">
        <v>0</v>
      </c>
      <c r="F127">
        <v>2</v>
      </c>
      <c r="G127">
        <v>3</v>
      </c>
      <c r="H127">
        <v>8</v>
      </c>
      <c r="I127">
        <v>8</v>
      </c>
      <c r="J127">
        <v>3</v>
      </c>
      <c r="K127">
        <v>21</v>
      </c>
      <c r="L127" t="s">
        <v>349</v>
      </c>
      <c r="M127" t="s">
        <v>345</v>
      </c>
      <c r="N127" t="s">
        <v>345</v>
      </c>
      <c r="O127" t="s">
        <v>345</v>
      </c>
      <c r="P127">
        <v>8</v>
      </c>
      <c r="Q127">
        <v>3</v>
      </c>
      <c r="R127">
        <v>21</v>
      </c>
      <c r="S127">
        <v>24</v>
      </c>
      <c r="T127">
        <v>0</v>
      </c>
      <c r="U127" t="s">
        <v>345</v>
      </c>
      <c r="V127" t="s">
        <v>345</v>
      </c>
      <c r="W127" t="s">
        <v>345</v>
      </c>
      <c r="X127">
        <v>33.299999999999997</v>
      </c>
      <c r="Y127">
        <v>12.5</v>
      </c>
      <c r="Z127">
        <v>87.5</v>
      </c>
      <c r="AA127">
        <v>24</v>
      </c>
    </row>
    <row r="128" spans="2:27" x14ac:dyDescent="0.45">
      <c r="B128" t="s">
        <v>311</v>
      </c>
      <c r="C128" t="s">
        <v>459</v>
      </c>
      <c r="D128">
        <v>1</v>
      </c>
      <c r="E128">
        <v>224</v>
      </c>
      <c r="F128">
        <v>117</v>
      </c>
      <c r="G128">
        <v>125</v>
      </c>
      <c r="H128">
        <v>124</v>
      </c>
      <c r="I128">
        <v>92</v>
      </c>
      <c r="J128">
        <v>110</v>
      </c>
      <c r="K128">
        <v>682</v>
      </c>
      <c r="L128">
        <v>224</v>
      </c>
      <c r="M128">
        <v>117</v>
      </c>
      <c r="N128">
        <v>125</v>
      </c>
      <c r="O128">
        <v>124</v>
      </c>
      <c r="P128">
        <v>92</v>
      </c>
      <c r="Q128">
        <v>110</v>
      </c>
      <c r="R128">
        <v>682</v>
      </c>
      <c r="S128">
        <v>792</v>
      </c>
      <c r="T128">
        <v>28.3</v>
      </c>
      <c r="U128">
        <v>14.8</v>
      </c>
      <c r="V128">
        <v>15.8</v>
      </c>
      <c r="W128">
        <v>15.7</v>
      </c>
      <c r="X128">
        <v>11.6</v>
      </c>
      <c r="Y128">
        <v>13.9</v>
      </c>
      <c r="Z128">
        <v>86.1</v>
      </c>
      <c r="AA128">
        <v>792</v>
      </c>
    </row>
    <row r="129" spans="2:27" x14ac:dyDescent="0.45">
      <c r="B129" t="s">
        <v>311</v>
      </c>
      <c r="C129" t="s">
        <v>459</v>
      </c>
      <c r="D129">
        <v>2</v>
      </c>
      <c r="E129">
        <v>153</v>
      </c>
      <c r="F129">
        <v>104</v>
      </c>
      <c r="G129">
        <v>63</v>
      </c>
      <c r="H129">
        <v>56</v>
      </c>
      <c r="I129">
        <v>35</v>
      </c>
      <c r="J129">
        <v>25</v>
      </c>
      <c r="K129">
        <v>411</v>
      </c>
      <c r="L129">
        <v>153</v>
      </c>
      <c r="M129">
        <v>104</v>
      </c>
      <c r="N129">
        <v>63</v>
      </c>
      <c r="O129">
        <v>56</v>
      </c>
      <c r="P129">
        <v>35</v>
      </c>
      <c r="Q129">
        <v>25</v>
      </c>
      <c r="R129">
        <v>411</v>
      </c>
      <c r="S129">
        <v>436</v>
      </c>
      <c r="T129">
        <v>35.1</v>
      </c>
      <c r="U129">
        <v>23.9</v>
      </c>
      <c r="V129">
        <v>14.4</v>
      </c>
      <c r="W129">
        <v>12.8</v>
      </c>
      <c r="X129">
        <v>8</v>
      </c>
      <c r="Y129">
        <v>5.7</v>
      </c>
      <c r="Z129">
        <v>94.3</v>
      </c>
      <c r="AA129">
        <v>436</v>
      </c>
    </row>
    <row r="130" spans="2:27" x14ac:dyDescent="0.45">
      <c r="B130" t="s">
        <v>311</v>
      </c>
      <c r="C130" t="s">
        <v>459</v>
      </c>
      <c r="D130">
        <v>3</v>
      </c>
      <c r="E130">
        <v>313</v>
      </c>
      <c r="F130">
        <v>155</v>
      </c>
      <c r="G130">
        <v>100</v>
      </c>
      <c r="H130">
        <v>84</v>
      </c>
      <c r="I130">
        <v>63</v>
      </c>
      <c r="J130">
        <v>72</v>
      </c>
      <c r="K130">
        <v>715</v>
      </c>
      <c r="L130">
        <v>313</v>
      </c>
      <c r="M130">
        <v>155</v>
      </c>
      <c r="N130">
        <v>100</v>
      </c>
      <c r="O130">
        <v>84</v>
      </c>
      <c r="P130">
        <v>63</v>
      </c>
      <c r="Q130">
        <v>72</v>
      </c>
      <c r="R130">
        <v>715</v>
      </c>
      <c r="S130">
        <v>787</v>
      </c>
      <c r="T130">
        <v>39.799999999999997</v>
      </c>
      <c r="U130">
        <v>19.7</v>
      </c>
      <c r="V130">
        <v>12.7</v>
      </c>
      <c r="W130">
        <v>10.7</v>
      </c>
      <c r="X130">
        <v>8</v>
      </c>
      <c r="Y130">
        <v>9.1</v>
      </c>
      <c r="Z130">
        <v>90.9</v>
      </c>
      <c r="AA130">
        <v>787</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J54"/>
  <sheetViews>
    <sheetView showGridLines="0" topLeftCell="C1" zoomScaleNormal="100" workbookViewId="0">
      <selection activeCell="L42" sqref="L42"/>
    </sheetView>
  </sheetViews>
  <sheetFormatPr defaultRowHeight="14.25" x14ac:dyDescent="0.45"/>
  <cols>
    <col min="2" max="2" width="29.73046875" customWidth="1"/>
    <col min="3" max="3" width="21.3984375" customWidth="1"/>
    <col min="4" max="4" width="31.86328125" style="31" customWidth="1"/>
    <col min="5" max="5" width="9.265625" style="31" customWidth="1"/>
    <col min="6" max="13" width="8.59765625" style="31" customWidth="1"/>
    <col min="14" max="14" width="1.73046875" style="31" customWidth="1"/>
    <col min="15" max="15" width="8" style="31" customWidth="1"/>
    <col min="16" max="23" width="8.59765625" style="31" customWidth="1"/>
  </cols>
  <sheetData>
    <row r="1" spans="1:27" x14ac:dyDescent="0.45">
      <c r="D1" s="451" t="s">
        <v>488</v>
      </c>
      <c r="O1" s="495"/>
    </row>
    <row r="2" spans="1:27" x14ac:dyDescent="0.45">
      <c r="D2" s="143" t="s">
        <v>279</v>
      </c>
      <c r="E2" s="143"/>
      <c r="F2" s="143"/>
      <c r="G2" s="143"/>
      <c r="H2" s="88"/>
      <c r="I2" s="88"/>
      <c r="J2" s="89"/>
      <c r="K2" s="89"/>
      <c r="L2" s="89"/>
      <c r="M2" s="170"/>
      <c r="N2" s="170"/>
      <c r="O2" s="170"/>
      <c r="P2" s="87"/>
      <c r="Q2" s="87"/>
      <c r="R2" s="88"/>
      <c r="S2" s="88"/>
      <c r="T2" s="89"/>
      <c r="U2" s="89"/>
      <c r="V2" s="89"/>
      <c r="W2" s="170"/>
    </row>
    <row r="3" spans="1:27" x14ac:dyDescent="0.45">
      <c r="D3" s="247" t="s">
        <v>481</v>
      </c>
      <c r="E3" s="247"/>
      <c r="F3" s="249"/>
      <c r="G3" s="249"/>
      <c r="H3" s="91"/>
      <c r="I3" s="172"/>
      <c r="J3" s="173"/>
      <c r="K3" s="16"/>
      <c r="L3" s="16"/>
      <c r="M3" s="16"/>
      <c r="N3" s="16"/>
      <c r="O3" s="16"/>
      <c r="P3" s="171"/>
      <c r="Q3" s="171"/>
      <c r="R3" s="91"/>
      <c r="S3" s="172"/>
      <c r="T3" s="173"/>
      <c r="U3" s="16"/>
      <c r="V3" s="16"/>
      <c r="W3" s="16"/>
    </row>
    <row r="4" spans="1:27" x14ac:dyDescent="0.45">
      <c r="D4" s="1053" t="s">
        <v>0</v>
      </c>
      <c r="E4" s="1053"/>
      <c r="F4" s="1053"/>
      <c r="G4" s="1053"/>
      <c r="H4" s="91"/>
      <c r="I4" s="172"/>
      <c r="J4" s="174"/>
      <c r="K4" s="16"/>
      <c r="L4" s="16"/>
      <c r="M4" s="16"/>
      <c r="N4" s="16"/>
      <c r="O4" s="16"/>
      <c r="P4" s="16"/>
      <c r="Q4" s="16"/>
      <c r="R4" s="91"/>
      <c r="S4" s="172"/>
      <c r="T4" s="174"/>
      <c r="U4" s="16"/>
      <c r="V4" s="16"/>
      <c r="W4" s="16"/>
    </row>
    <row r="5" spans="1:27" x14ac:dyDescent="0.45">
      <c r="D5" s="175"/>
      <c r="E5" s="175"/>
      <c r="F5" s="176"/>
      <c r="G5" s="176"/>
      <c r="H5" s="94"/>
      <c r="I5" s="94"/>
      <c r="J5" s="91"/>
      <c r="K5" s="91"/>
      <c r="L5" s="91"/>
      <c r="M5" s="177"/>
      <c r="N5" s="177"/>
      <c r="O5" s="177"/>
      <c r="P5" s="176"/>
      <c r="Q5" s="176"/>
      <c r="R5" s="94"/>
      <c r="S5" s="94"/>
      <c r="T5" s="91"/>
      <c r="U5" s="91"/>
      <c r="V5" s="91"/>
      <c r="W5" s="177"/>
    </row>
    <row r="6" spans="1:27" x14ac:dyDescent="0.45">
      <c r="D6" s="139"/>
      <c r="E6" s="1042" t="s">
        <v>647</v>
      </c>
      <c r="F6" s="1056"/>
      <c r="G6" s="1056"/>
      <c r="H6" s="1056"/>
      <c r="I6" s="1056"/>
      <c r="J6" s="1056"/>
      <c r="K6" s="1056"/>
      <c r="L6" s="1056"/>
      <c r="M6" s="1056"/>
      <c r="N6" s="178"/>
      <c r="O6" s="1043" t="s">
        <v>646</v>
      </c>
      <c r="P6" s="1056"/>
      <c r="Q6" s="1056"/>
      <c r="R6" s="1056"/>
      <c r="S6" s="1056"/>
      <c r="T6" s="1056"/>
      <c r="U6" s="1056"/>
      <c r="V6" s="1056"/>
      <c r="W6" s="1056"/>
    </row>
    <row r="7" spans="1:27" ht="15" customHeight="1" x14ac:dyDescent="0.45">
      <c r="D7" s="179"/>
      <c r="E7" s="496"/>
      <c r="F7" s="1054" t="s">
        <v>48</v>
      </c>
      <c r="G7" s="1054"/>
      <c r="H7" s="1054"/>
      <c r="I7" s="1054"/>
      <c r="J7" s="1054"/>
      <c r="K7" s="1054"/>
      <c r="L7" s="1054"/>
      <c r="M7" s="1055" t="s">
        <v>49</v>
      </c>
      <c r="N7" s="480"/>
      <c r="O7" s="496"/>
      <c r="P7" s="1042" t="s">
        <v>48</v>
      </c>
      <c r="Q7" s="1042"/>
      <c r="R7" s="1042"/>
      <c r="S7" s="1042"/>
      <c r="T7" s="1042"/>
      <c r="U7" s="1042"/>
      <c r="V7" s="1042"/>
      <c r="W7" s="1048" t="s">
        <v>49</v>
      </c>
    </row>
    <row r="8" spans="1:27" x14ac:dyDescent="0.45">
      <c r="D8" s="478" t="s">
        <v>47</v>
      </c>
      <c r="E8" s="478" t="s">
        <v>559</v>
      </c>
      <c r="F8" s="180" t="s">
        <v>51</v>
      </c>
      <c r="G8" s="180" t="s">
        <v>52</v>
      </c>
      <c r="H8" s="180" t="s">
        <v>53</v>
      </c>
      <c r="I8" s="180" t="s">
        <v>54</v>
      </c>
      <c r="J8" s="180" t="s">
        <v>55</v>
      </c>
      <c r="K8" s="181" t="s">
        <v>56</v>
      </c>
      <c r="L8" s="417" t="s">
        <v>139</v>
      </c>
      <c r="M8" s="1049"/>
      <c r="N8" s="480"/>
      <c r="O8" s="478" t="s">
        <v>559</v>
      </c>
      <c r="P8" s="180" t="s">
        <v>51</v>
      </c>
      <c r="Q8" s="180" t="s">
        <v>52</v>
      </c>
      <c r="R8" s="180" t="s">
        <v>53</v>
      </c>
      <c r="S8" s="180" t="s">
        <v>54</v>
      </c>
      <c r="T8" s="180" t="s">
        <v>55</v>
      </c>
      <c r="U8" s="181" t="s">
        <v>56</v>
      </c>
      <c r="V8" s="417" t="s">
        <v>139</v>
      </c>
      <c r="W8" s="1049"/>
    </row>
    <row r="9" spans="1:27" x14ac:dyDescent="0.45">
      <c r="D9" s="184"/>
      <c r="E9" s="184"/>
      <c r="F9" s="186"/>
      <c r="G9" s="186"/>
      <c r="H9" s="186"/>
      <c r="I9" s="186"/>
      <c r="J9" s="186"/>
      <c r="K9" s="187"/>
      <c r="L9" s="188"/>
      <c r="M9" s="185"/>
      <c r="N9" s="185"/>
      <c r="O9" s="184"/>
      <c r="P9" s="186"/>
      <c r="Q9" s="186"/>
      <c r="R9" s="186"/>
      <c r="S9" s="186"/>
      <c r="T9" s="186"/>
      <c r="U9" s="187"/>
      <c r="V9" s="188"/>
      <c r="W9" s="185"/>
      <c r="Y9" t="s">
        <v>467</v>
      </c>
    </row>
    <row r="10" spans="1:27" x14ac:dyDescent="0.45">
      <c r="A10" t="s">
        <v>298</v>
      </c>
      <c r="B10" t="s">
        <v>338</v>
      </c>
      <c r="C10" t="str">
        <f>A10&amp;B10</f>
        <v>ALL01_0_Biological Sciences</v>
      </c>
      <c r="D10" s="189" t="s">
        <v>59</v>
      </c>
      <c r="E10" s="189">
        <f>VLOOKUP($C10,'SQL-3b - old'!$A:$AA,'SQL-3b - old'!D$1,FALSE)</f>
        <v>1</v>
      </c>
      <c r="F10" s="103">
        <f>VLOOKUP($C10,'SQL-3b_2016 - old'!$A:$AA,'SQL-3b_2016 - old'!T$1,FALSE)</f>
        <v>29.5</v>
      </c>
      <c r="G10" s="103">
        <f>VLOOKUP($C10,'SQL-3b_2016 - old'!$A:$AA,'SQL-3b_2016 - old'!U$1,FALSE)</f>
        <v>15.1</v>
      </c>
      <c r="H10" s="103">
        <f>VLOOKUP($C10,'SQL-3b_2016 - old'!$A:$AA,'SQL-3b_2016 - old'!V$1,FALSE)</f>
        <v>15.5</v>
      </c>
      <c r="I10" s="103">
        <f>VLOOKUP($C10,'SQL-3b_2016 - old'!$A:$AA,'SQL-3b_2016 - old'!W$1,FALSE)</f>
        <v>11.6</v>
      </c>
      <c r="J10" s="103">
        <f>VLOOKUP($C10,'SQL-3b_2016 - old'!$A:$AA,'SQL-3b_2016 - old'!X$1,FALSE)</f>
        <v>7.2</v>
      </c>
      <c r="K10" s="103">
        <f>VLOOKUP($C10,'SQL-3b_2016 - old'!$A:$AA,'SQL-3b_2016 - old'!Y$1,FALSE)</f>
        <v>21.1</v>
      </c>
      <c r="L10" s="103">
        <f>VLOOKUP($C10,'SQL-3b_2016 - old'!$A:$AA,'SQL-3b_2016 - old'!Z$1,FALSE)</f>
        <v>78.900000000000006</v>
      </c>
      <c r="M10" s="104">
        <f>VLOOKUP($C10,'SQL-3b_2016 - old'!$A:$AA,'SQL-3b_2016 - old'!AA$1,FALSE)</f>
        <v>251</v>
      </c>
      <c r="N10" s="108"/>
      <c r="O10" s="497">
        <v>1</v>
      </c>
      <c r="P10" s="103">
        <f>VLOOKUP($C10,'SQL-3b - old'!$A:$AA,'SQL-3b - old'!T$1,FALSE)</f>
        <v>29.5</v>
      </c>
      <c r="Q10" s="103">
        <f>VLOOKUP($C10,'SQL-3b - old'!$A:$AA,'SQL-3b - old'!U$1,FALSE)</f>
        <v>15.1</v>
      </c>
      <c r="R10" s="103">
        <f>VLOOKUP($C10,'SQL-3b - old'!$A:$AA,'SQL-3b - old'!V$1,FALSE)</f>
        <v>15.5</v>
      </c>
      <c r="S10" s="103">
        <f>VLOOKUP($C10,'SQL-3b - old'!$A:$AA,'SQL-3b - old'!W$1,FALSE)</f>
        <v>11.6</v>
      </c>
      <c r="T10" s="103">
        <f>VLOOKUP($C10,'SQL-3b - old'!$A:$AA,'SQL-3b - old'!X$1,FALSE)</f>
        <v>7.2</v>
      </c>
      <c r="U10" s="103">
        <f>VLOOKUP($C10,'SQL-3b - old'!$A:$AA,'SQL-3b - old'!Y$1,FALSE)</f>
        <v>21.1</v>
      </c>
      <c r="V10" s="103">
        <f>VLOOKUP($C10,'SQL-3b - old'!$A:$AA,'SQL-3b - old'!Z$1,FALSE)</f>
        <v>78.900000000000006</v>
      </c>
      <c r="W10" s="104">
        <f>VLOOKUP($C10,'SQL-3b - old'!$A:$AA,'SQL-3b - old'!AA$1,FALSE)</f>
        <v>251</v>
      </c>
      <c r="Y10" s="406">
        <f>(W10-M10)/M10</f>
        <v>0</v>
      </c>
      <c r="Z10" s="584"/>
      <c r="AA10" s="406"/>
    </row>
    <row r="11" spans="1:27" x14ac:dyDescent="0.45">
      <c r="A11" t="s">
        <v>298</v>
      </c>
      <c r="B11" t="s">
        <v>339</v>
      </c>
      <c r="C11" t="str">
        <f>A11&amp;B11</f>
        <v>ALL02_Chemistry</v>
      </c>
      <c r="D11" s="191" t="s">
        <v>60</v>
      </c>
      <c r="E11" s="189">
        <f>VLOOKUP($C11,'SQL-3b - old'!$A:$AA,'SQL-3b - old'!D$1,FALSE)</f>
        <v>1</v>
      </c>
      <c r="F11" s="103">
        <f>VLOOKUP($C11,'SQL-3b_2016 - old'!$A:$AA,'SQL-3b_2016 - old'!T$1,FALSE)</f>
        <v>37.6</v>
      </c>
      <c r="G11" s="103">
        <f>VLOOKUP($C11,'SQL-3b_2016 - old'!$A:$AA,'SQL-3b_2016 - old'!U$1,FALSE)</f>
        <v>15.2</v>
      </c>
      <c r="H11" s="103">
        <f>VLOOKUP($C11,'SQL-3b_2016 - old'!$A:$AA,'SQL-3b_2016 - old'!V$1,FALSE)</f>
        <v>11.4</v>
      </c>
      <c r="I11" s="103">
        <f>VLOOKUP($C11,'SQL-3b_2016 - old'!$A:$AA,'SQL-3b_2016 - old'!W$1,FALSE)</f>
        <v>13.7</v>
      </c>
      <c r="J11" s="103">
        <f>VLOOKUP($C11,'SQL-3b_2016 - old'!$A:$AA,'SQL-3b_2016 - old'!X$1,FALSE)</f>
        <v>9.9</v>
      </c>
      <c r="K11" s="103">
        <f>VLOOKUP($C11,'SQL-3b_2016 - old'!$A:$AA,'SQL-3b_2016 - old'!Y$1,FALSE)</f>
        <v>12.2</v>
      </c>
      <c r="L11" s="103">
        <f>VLOOKUP($C11,'SQL-3b_2016 - old'!$A:$AA,'SQL-3b_2016 - old'!Z$1,FALSE)</f>
        <v>87.8</v>
      </c>
      <c r="M11" s="104">
        <f>VLOOKUP($C11,'SQL-3b_2016 - old'!$A:$AA,'SQL-3b_2016 - old'!AA$1,FALSE)</f>
        <v>263</v>
      </c>
      <c r="N11" s="108"/>
      <c r="O11" s="497">
        <v>1</v>
      </c>
      <c r="P11" s="103">
        <f>VLOOKUP($C11,'SQL-3b - old'!$A:$AA,'SQL-3b - old'!T$1,FALSE)</f>
        <v>37.6</v>
      </c>
      <c r="Q11" s="103">
        <f>VLOOKUP($C11,'SQL-3b - old'!$A:$AA,'SQL-3b - old'!U$1,FALSE)</f>
        <v>15.2</v>
      </c>
      <c r="R11" s="103">
        <f>VLOOKUP($C11,'SQL-3b - old'!$A:$AA,'SQL-3b - old'!V$1,FALSE)</f>
        <v>11.4</v>
      </c>
      <c r="S11" s="103">
        <f>VLOOKUP($C11,'SQL-3b - old'!$A:$AA,'SQL-3b - old'!W$1,FALSE)</f>
        <v>13.7</v>
      </c>
      <c r="T11" s="103">
        <f>VLOOKUP($C11,'SQL-3b - old'!$A:$AA,'SQL-3b - old'!X$1,FALSE)</f>
        <v>9.9</v>
      </c>
      <c r="U11" s="103">
        <f>VLOOKUP($C11,'SQL-3b - old'!$A:$AA,'SQL-3b - old'!Y$1,FALSE)</f>
        <v>12.2</v>
      </c>
      <c r="V11" s="103">
        <f>VLOOKUP($C11,'SQL-3b - old'!$A:$AA,'SQL-3b - old'!Z$1,FALSE)</f>
        <v>87.8</v>
      </c>
      <c r="W11" s="104">
        <f>VLOOKUP($C11,'SQL-3b - old'!$A:$AA,'SQL-3b - old'!AA$1,FALSE)</f>
        <v>263</v>
      </c>
      <c r="Y11" s="406">
        <f t="shared" ref="Y11:Y37" si="0">(W11-M11)/M11</f>
        <v>0</v>
      </c>
      <c r="Z11" s="584"/>
      <c r="AA11" s="406"/>
    </row>
    <row r="12" spans="1:27" x14ac:dyDescent="0.45">
      <c r="A12" t="s">
        <v>298</v>
      </c>
      <c r="B12" t="s">
        <v>340</v>
      </c>
      <c r="C12" t="str">
        <f t="shared" ref="C12:C34" si="1">A12&amp;B12</f>
        <v>ALL03_Physics</v>
      </c>
      <c r="D12" s="191" t="s">
        <v>61</v>
      </c>
      <c r="E12" s="189">
        <f>VLOOKUP($C12,'SQL-3b - old'!$A:$AA,'SQL-3b - old'!D$1,FALSE)</f>
        <v>1</v>
      </c>
      <c r="F12" s="103">
        <f>VLOOKUP($C12,'SQL-3b_2016 - old'!$A:$AA,'SQL-3b_2016 - old'!T$1,FALSE)</f>
        <v>39.299999999999997</v>
      </c>
      <c r="G12" s="103">
        <f>VLOOKUP($C12,'SQL-3b_2016 - old'!$A:$AA,'SQL-3b_2016 - old'!U$1,FALSE)</f>
        <v>13.8</v>
      </c>
      <c r="H12" s="103">
        <f>VLOOKUP($C12,'SQL-3b_2016 - old'!$A:$AA,'SQL-3b_2016 - old'!V$1,FALSE)</f>
        <v>12.1</v>
      </c>
      <c r="I12" s="103">
        <f>VLOOKUP($C12,'SQL-3b_2016 - old'!$A:$AA,'SQL-3b_2016 - old'!W$1,FALSE)</f>
        <v>12.9</v>
      </c>
      <c r="J12" s="103">
        <f>VLOOKUP($C12,'SQL-3b_2016 - old'!$A:$AA,'SQL-3b_2016 - old'!X$1,FALSE)</f>
        <v>10.3</v>
      </c>
      <c r="K12" s="103">
        <f>VLOOKUP($C12,'SQL-3b_2016 - old'!$A:$AA,'SQL-3b_2016 - old'!Y$1,FALSE)</f>
        <v>11.6</v>
      </c>
      <c r="L12" s="103">
        <f>VLOOKUP($C12,'SQL-3b_2016 - old'!$A:$AA,'SQL-3b_2016 - old'!Z$1,FALSE)</f>
        <v>88.4</v>
      </c>
      <c r="M12" s="104">
        <f>VLOOKUP($C12,'SQL-3b_2016 - old'!$A:$AA,'SQL-3b_2016 - old'!AA$1,FALSE)</f>
        <v>224</v>
      </c>
      <c r="N12" s="108"/>
      <c r="O12" s="497">
        <v>1</v>
      </c>
      <c r="P12" s="103">
        <f>VLOOKUP($C12,'SQL-3b - old'!$A:$AA,'SQL-3b - old'!T$1,FALSE)</f>
        <v>39.299999999999997</v>
      </c>
      <c r="Q12" s="103">
        <f>VLOOKUP($C12,'SQL-3b - old'!$A:$AA,'SQL-3b - old'!U$1,FALSE)</f>
        <v>13.8</v>
      </c>
      <c r="R12" s="103">
        <f>VLOOKUP($C12,'SQL-3b - old'!$A:$AA,'SQL-3b - old'!V$1,FALSE)</f>
        <v>12.1</v>
      </c>
      <c r="S12" s="103">
        <f>VLOOKUP($C12,'SQL-3b - old'!$A:$AA,'SQL-3b - old'!W$1,FALSE)</f>
        <v>12.9</v>
      </c>
      <c r="T12" s="103">
        <f>VLOOKUP($C12,'SQL-3b - old'!$A:$AA,'SQL-3b - old'!X$1,FALSE)</f>
        <v>10.3</v>
      </c>
      <c r="U12" s="103">
        <f>VLOOKUP($C12,'SQL-3b - old'!$A:$AA,'SQL-3b - old'!Y$1,FALSE)</f>
        <v>11.6</v>
      </c>
      <c r="V12" s="103">
        <f>VLOOKUP($C12,'SQL-3b - old'!$A:$AA,'SQL-3b - old'!Z$1,FALSE)</f>
        <v>88.4</v>
      </c>
      <c r="W12" s="104">
        <f>VLOOKUP($C12,'SQL-3b - old'!$A:$AA,'SQL-3b - old'!AA$1,FALSE)</f>
        <v>224</v>
      </c>
      <c r="Y12" s="406">
        <f t="shared" si="0"/>
        <v>0</v>
      </c>
      <c r="Z12" s="584"/>
      <c r="AA12" s="406"/>
    </row>
    <row r="13" spans="1:27" x14ac:dyDescent="0.45">
      <c r="A13" t="s">
        <v>298</v>
      </c>
      <c r="B13" t="s">
        <v>352</v>
      </c>
      <c r="C13" t="str">
        <f t="shared" si="1"/>
        <v>ALL07_1_English_Literature</v>
      </c>
      <c r="D13" s="191" t="s">
        <v>454</v>
      </c>
      <c r="E13" s="189">
        <f>VLOOKUP($C13,'SQL-3b - old'!$A:$AA,'SQL-3b - old'!D$1,FALSE)</f>
        <v>1</v>
      </c>
      <c r="F13" s="103">
        <f>VLOOKUP($C13,'SQL-3b_2016 - old'!$A:$AA,'SQL-3b_2016 - old'!T$1,FALSE)</f>
        <v>55.1</v>
      </c>
      <c r="G13" s="103">
        <f>VLOOKUP($C13,'SQL-3b_2016 - old'!$A:$AA,'SQL-3b_2016 - old'!U$1,FALSE)</f>
        <v>20.399999999999999</v>
      </c>
      <c r="H13" s="103">
        <f>VLOOKUP($C13,'SQL-3b_2016 - old'!$A:$AA,'SQL-3b_2016 - old'!V$1,FALSE)</f>
        <v>8.1999999999999993</v>
      </c>
      <c r="I13" s="103">
        <f>VLOOKUP($C13,'SQL-3b_2016 - old'!$A:$AA,'SQL-3b_2016 - old'!W$1,FALSE)</f>
        <v>7.7</v>
      </c>
      <c r="J13" s="103" t="str">
        <f>VLOOKUP($C13,'SQL-3b_2016 - old'!$A:$AA,'SQL-3b_2016 - old'!X$1,FALSE)</f>
        <v>x</v>
      </c>
      <c r="K13" s="103" t="str">
        <f>VLOOKUP($C13,'SQL-3b_2016 - old'!$A:$AA,'SQL-3b_2016 - old'!Y$1,FALSE)</f>
        <v>x</v>
      </c>
      <c r="L13" s="103" t="str">
        <f>VLOOKUP($C13,'SQL-3b_2016 - old'!$A:$AA,'SQL-3b_2016 - old'!Z$1,FALSE)</f>
        <v>x</v>
      </c>
      <c r="M13" s="104">
        <f>VLOOKUP($C13,'SQL-3b_2016 - old'!$A:$AA,'SQL-3b_2016 - old'!AA$1,FALSE)</f>
        <v>196</v>
      </c>
      <c r="N13" s="37"/>
      <c r="O13" s="497">
        <v>1</v>
      </c>
      <c r="P13" s="103">
        <f>VLOOKUP($C13,'SQL-3b - old'!$A:$AA,'SQL-3b - old'!T$1,FALSE)</f>
        <v>55.1</v>
      </c>
      <c r="Q13" s="103">
        <f>VLOOKUP($C13,'SQL-3b - old'!$A:$AA,'SQL-3b - old'!U$1,FALSE)</f>
        <v>20.399999999999999</v>
      </c>
      <c r="R13" s="103">
        <f>VLOOKUP($C13,'SQL-3b - old'!$A:$AA,'SQL-3b - old'!V$1,FALSE)</f>
        <v>8.1999999999999993</v>
      </c>
      <c r="S13" s="103">
        <f>VLOOKUP($C13,'SQL-3b - old'!$A:$AA,'SQL-3b - old'!W$1,FALSE)</f>
        <v>7.7</v>
      </c>
      <c r="T13" s="103" t="str">
        <f>VLOOKUP($C13,'SQL-3b - old'!$A:$AA,'SQL-3b - old'!X$1,FALSE)</f>
        <v>x</v>
      </c>
      <c r="U13" s="103" t="str">
        <f>VLOOKUP($C13,'SQL-3b - old'!$A:$AA,'SQL-3b - old'!Y$1,FALSE)</f>
        <v>x</v>
      </c>
      <c r="V13" s="103" t="str">
        <f>VLOOKUP($C13,'SQL-3b - old'!$A:$AA,'SQL-3b - old'!Z$1,FALSE)</f>
        <v>x</v>
      </c>
      <c r="W13" s="104">
        <f>VLOOKUP($C13,'SQL-3b - old'!$A:$AA,'SQL-3b - old'!AA$1,FALSE)</f>
        <v>196</v>
      </c>
      <c r="Y13" s="406">
        <f t="shared" si="0"/>
        <v>0</v>
      </c>
      <c r="Z13" s="584"/>
      <c r="AA13" s="406"/>
    </row>
    <row r="14" spans="1:27" x14ac:dyDescent="0.45">
      <c r="A14" t="s">
        <v>298</v>
      </c>
      <c r="B14" t="s">
        <v>353</v>
      </c>
      <c r="C14" t="str">
        <f t="shared" si="1"/>
        <v>ALL07_2_English Language</v>
      </c>
      <c r="D14" s="191" t="s">
        <v>455</v>
      </c>
      <c r="E14" s="189">
        <f>VLOOKUP($C14,'SQL-3b - old'!$A:$AA,'SQL-3b - old'!D$1,FALSE)</f>
        <v>1</v>
      </c>
      <c r="F14" s="103" t="str">
        <f>VLOOKUP($C14,'SQL-3b_2016 - old'!$A:$AA,'SQL-3b_2016 - old'!T$1,FALSE)</f>
        <v>x</v>
      </c>
      <c r="G14" s="103">
        <f>VLOOKUP($C14,'SQL-3b_2016 - old'!$A:$AA,'SQL-3b_2016 - old'!U$1,FALSE)</f>
        <v>25.8</v>
      </c>
      <c r="H14" s="103">
        <f>VLOOKUP($C14,'SQL-3b_2016 - old'!$A:$AA,'SQL-3b_2016 - old'!V$1,FALSE)</f>
        <v>34.799999999999997</v>
      </c>
      <c r="I14" s="103" t="str">
        <f>VLOOKUP($C14,'SQL-3b_2016 - old'!$A:$AA,'SQL-3b_2016 - old'!W$1,FALSE)</f>
        <v>x</v>
      </c>
      <c r="J14" s="103" t="str">
        <f>VLOOKUP($C14,'SQL-3b_2016 - old'!$A:$AA,'SQL-3b_2016 - old'!X$1,FALSE)</f>
        <v>x</v>
      </c>
      <c r="K14" s="103" t="str">
        <f>VLOOKUP($C14,'SQL-3b_2016 - old'!$A:$AA,'SQL-3b_2016 - old'!Y$1,FALSE)</f>
        <v>x</v>
      </c>
      <c r="L14" s="103" t="str">
        <f>VLOOKUP($C14,'SQL-3b_2016 - old'!$A:$AA,'SQL-3b_2016 - old'!Z$1,FALSE)</f>
        <v>x</v>
      </c>
      <c r="M14" s="104">
        <f>VLOOKUP($C14,'SQL-3b_2016 - old'!$A:$AA,'SQL-3b_2016 - old'!AA$1,FALSE)</f>
        <v>66</v>
      </c>
      <c r="N14" s="37"/>
      <c r="O14" s="497">
        <v>1</v>
      </c>
      <c r="P14" s="103" t="str">
        <f>VLOOKUP($C14,'SQL-3b - old'!$A:$AA,'SQL-3b - old'!T$1,FALSE)</f>
        <v>x</v>
      </c>
      <c r="Q14" s="103">
        <f>VLOOKUP($C14,'SQL-3b - old'!$A:$AA,'SQL-3b - old'!U$1,FALSE)</f>
        <v>25.8</v>
      </c>
      <c r="R14" s="103">
        <f>VLOOKUP($C14,'SQL-3b - old'!$A:$AA,'SQL-3b - old'!V$1,FALSE)</f>
        <v>34.799999999999997</v>
      </c>
      <c r="S14" s="103" t="str">
        <f>VLOOKUP($C14,'SQL-3b - old'!$A:$AA,'SQL-3b - old'!W$1,FALSE)</f>
        <v>x</v>
      </c>
      <c r="T14" s="103" t="str">
        <f>VLOOKUP($C14,'SQL-3b - old'!$A:$AA,'SQL-3b - old'!X$1,FALSE)</f>
        <v>x</v>
      </c>
      <c r="U14" s="103" t="str">
        <f>VLOOKUP($C14,'SQL-3b - old'!$A:$AA,'SQL-3b - old'!Y$1,FALSE)</f>
        <v>x</v>
      </c>
      <c r="V14" s="103" t="str">
        <f>VLOOKUP($C14,'SQL-3b - old'!$A:$AA,'SQL-3b - old'!Z$1,FALSE)</f>
        <v>x</v>
      </c>
      <c r="W14" s="104">
        <f>VLOOKUP($C14,'SQL-3b - old'!$A:$AA,'SQL-3b - old'!AA$1,FALSE)</f>
        <v>66</v>
      </c>
      <c r="Y14" s="406">
        <f t="shared" si="0"/>
        <v>0</v>
      </c>
      <c r="Z14" s="584"/>
      <c r="AA14" s="406"/>
    </row>
    <row r="15" spans="1:27" x14ac:dyDescent="0.45">
      <c r="A15" t="s">
        <v>298</v>
      </c>
      <c r="B15" t="s">
        <v>354</v>
      </c>
      <c r="C15" t="str">
        <f t="shared" si="1"/>
        <v>ALL07_3_English_Language&amp;Literature</v>
      </c>
      <c r="D15" s="191" t="s">
        <v>456</v>
      </c>
      <c r="E15" s="189">
        <f>VLOOKUP($C15,'SQL-3b - old'!$A:$AA,'SQL-3b - old'!D$1,FALSE)</f>
        <v>1</v>
      </c>
      <c r="F15" s="103" t="str">
        <f>VLOOKUP($C15,'SQL-3b_2016 - old'!$A:$AA,'SQL-3b_2016 - old'!T$1,FALSE)</f>
        <v>x</v>
      </c>
      <c r="G15" s="103">
        <f>VLOOKUP($C15,'SQL-3b_2016 - old'!$A:$AA,'SQL-3b_2016 - old'!U$1,FALSE)</f>
        <v>33.299999999999997</v>
      </c>
      <c r="H15" s="103">
        <f>VLOOKUP($C15,'SQL-3b_2016 - old'!$A:$AA,'SQL-3b_2016 - old'!V$1,FALSE)</f>
        <v>36.700000000000003</v>
      </c>
      <c r="I15" s="103" t="str">
        <f>VLOOKUP($C15,'SQL-3b_2016 - old'!$A:$AA,'SQL-3b_2016 - old'!W$1,FALSE)</f>
        <v>x</v>
      </c>
      <c r="J15" s="103" t="str">
        <f>VLOOKUP($C15,'SQL-3b_2016 - old'!$A:$AA,'SQL-3b_2016 - old'!X$1,FALSE)</f>
        <v>x</v>
      </c>
      <c r="K15" s="103" t="str">
        <f>VLOOKUP($C15,'SQL-3b_2016 - old'!$A:$AA,'SQL-3b_2016 - old'!Y$1,FALSE)</f>
        <v>x</v>
      </c>
      <c r="L15" s="103" t="str">
        <f>VLOOKUP($C15,'SQL-3b_2016 - old'!$A:$AA,'SQL-3b_2016 - old'!Z$1,FALSE)</f>
        <v>x</v>
      </c>
      <c r="M15" s="104">
        <f>VLOOKUP($C15,'SQL-3b_2016 - old'!$A:$AA,'SQL-3b_2016 - old'!AA$1,FALSE)</f>
        <v>30</v>
      </c>
      <c r="N15" s="37"/>
      <c r="O15" s="497">
        <v>1</v>
      </c>
      <c r="P15" s="103" t="str">
        <f>VLOOKUP($C15,'SQL-3b - old'!$A:$AA,'SQL-3b - old'!T$1,FALSE)</f>
        <v>x</v>
      </c>
      <c r="Q15" s="103">
        <f>VLOOKUP($C15,'SQL-3b - old'!$A:$AA,'SQL-3b - old'!U$1,FALSE)</f>
        <v>33.299999999999997</v>
      </c>
      <c r="R15" s="103">
        <f>VLOOKUP($C15,'SQL-3b - old'!$A:$AA,'SQL-3b - old'!V$1,FALSE)</f>
        <v>36.700000000000003</v>
      </c>
      <c r="S15" s="103" t="str">
        <f>VLOOKUP($C15,'SQL-3b - old'!$A:$AA,'SQL-3b - old'!W$1,FALSE)</f>
        <v>x</v>
      </c>
      <c r="T15" s="103" t="str">
        <f>VLOOKUP($C15,'SQL-3b - old'!$A:$AA,'SQL-3b - old'!X$1,FALSE)</f>
        <v>x</v>
      </c>
      <c r="U15" s="103" t="str">
        <f>VLOOKUP($C15,'SQL-3b - old'!$A:$AA,'SQL-3b - old'!Y$1,FALSE)</f>
        <v>x</v>
      </c>
      <c r="V15" s="103" t="str">
        <f>VLOOKUP($C15,'SQL-3b - old'!$A:$AA,'SQL-3b - old'!Z$1,FALSE)</f>
        <v>x</v>
      </c>
      <c r="W15" s="104">
        <f>VLOOKUP($C15,'SQL-3b - old'!$A:$AA,'SQL-3b - old'!AA$1,FALSE)</f>
        <v>30</v>
      </c>
      <c r="Y15" s="406">
        <f t="shared" si="0"/>
        <v>0</v>
      </c>
      <c r="Z15" s="584"/>
      <c r="AA15" s="406"/>
    </row>
    <row r="16" spans="1:27" x14ac:dyDescent="0.45">
      <c r="A16" t="s">
        <v>298</v>
      </c>
      <c r="B16" t="s">
        <v>356</v>
      </c>
      <c r="C16" t="str">
        <f t="shared" si="1"/>
        <v>ALL16_Computing</v>
      </c>
      <c r="D16" s="191" t="s">
        <v>283</v>
      </c>
      <c r="E16" s="189">
        <f>VLOOKUP($C16,'SQL-3b - old'!$A:$AA,'SQL-3b - old'!D$1,FALSE)</f>
        <v>1</v>
      </c>
      <c r="F16" s="103">
        <f>VLOOKUP($C16,'SQL-3b_2016 - old'!$A:$AA,'SQL-3b_2016 - old'!T$1,FALSE)</f>
        <v>16.5</v>
      </c>
      <c r="G16" s="103">
        <f>VLOOKUP($C16,'SQL-3b_2016 - old'!$A:$AA,'SQL-3b_2016 - old'!U$1,FALSE)</f>
        <v>12.9</v>
      </c>
      <c r="H16" s="103">
        <f>VLOOKUP($C16,'SQL-3b_2016 - old'!$A:$AA,'SQL-3b_2016 - old'!V$1,FALSE)</f>
        <v>18.8</v>
      </c>
      <c r="I16" s="103">
        <f>VLOOKUP($C16,'SQL-3b_2016 - old'!$A:$AA,'SQL-3b_2016 - old'!W$1,FALSE)</f>
        <v>21.2</v>
      </c>
      <c r="J16" s="103">
        <f>VLOOKUP($C16,'SQL-3b_2016 - old'!$A:$AA,'SQL-3b_2016 - old'!X$1,FALSE)</f>
        <v>16.5</v>
      </c>
      <c r="K16" s="103">
        <f>VLOOKUP($C16,'SQL-3b_2016 - old'!$A:$AA,'SQL-3b_2016 - old'!Y$1,FALSE)</f>
        <v>14.1</v>
      </c>
      <c r="L16" s="103">
        <f>VLOOKUP($C16,'SQL-3b_2016 - old'!$A:$AA,'SQL-3b_2016 - old'!Z$1,FALSE)</f>
        <v>85.9</v>
      </c>
      <c r="M16" s="104">
        <f>VLOOKUP($C16,'SQL-3b_2016 - old'!$A:$AA,'SQL-3b_2016 - old'!AA$1,FALSE)</f>
        <v>85</v>
      </c>
      <c r="N16" s="108"/>
      <c r="O16" s="497">
        <v>1</v>
      </c>
      <c r="P16" s="103">
        <f>VLOOKUP($C16,'SQL-3b - old'!$A:$AA,'SQL-3b - old'!T$1,FALSE)</f>
        <v>16.5</v>
      </c>
      <c r="Q16" s="103">
        <f>VLOOKUP($C16,'SQL-3b - old'!$A:$AA,'SQL-3b - old'!U$1,FALSE)</f>
        <v>12.9</v>
      </c>
      <c r="R16" s="103">
        <f>VLOOKUP($C16,'SQL-3b - old'!$A:$AA,'SQL-3b - old'!V$1,FALSE)</f>
        <v>18.8</v>
      </c>
      <c r="S16" s="103">
        <f>VLOOKUP($C16,'SQL-3b - old'!$A:$AA,'SQL-3b - old'!W$1,FALSE)</f>
        <v>21.2</v>
      </c>
      <c r="T16" s="103">
        <f>VLOOKUP($C16,'SQL-3b - old'!$A:$AA,'SQL-3b - old'!X$1,FALSE)</f>
        <v>16.5</v>
      </c>
      <c r="U16" s="103">
        <f>VLOOKUP($C16,'SQL-3b - old'!$A:$AA,'SQL-3b - old'!Y$1,FALSE)</f>
        <v>14.1</v>
      </c>
      <c r="V16" s="103">
        <f>VLOOKUP($C16,'SQL-3b - old'!$A:$AA,'SQL-3b - old'!Z$1,FALSE)</f>
        <v>85.9</v>
      </c>
      <c r="W16" s="104">
        <f>VLOOKUP($C16,'SQL-3b - old'!$A:$AA,'SQL-3b - old'!AA$1,FALSE)</f>
        <v>85</v>
      </c>
      <c r="Y16" s="406">
        <f t="shared" si="0"/>
        <v>0</v>
      </c>
      <c r="Z16" s="584"/>
      <c r="AA16" s="406"/>
    </row>
    <row r="17" spans="1:27" x14ac:dyDescent="0.45">
      <c r="A17" t="s">
        <v>298</v>
      </c>
      <c r="B17" t="s">
        <v>360</v>
      </c>
      <c r="C17" t="str">
        <f t="shared" si="1"/>
        <v>ALL20_Business_Studies</v>
      </c>
      <c r="D17" s="191" t="s">
        <v>80</v>
      </c>
      <c r="E17" s="189">
        <f>VLOOKUP($C17,'SQL-3b - old'!$A:$AA,'SQL-3b - old'!D$1,FALSE)</f>
        <v>1</v>
      </c>
      <c r="F17" s="103">
        <f>VLOOKUP($C17,'SQL-3b_2016 - old'!$A:$AA,'SQL-3b_2016 - old'!T$1,FALSE)</f>
        <v>16.8</v>
      </c>
      <c r="G17" s="103">
        <f>VLOOKUP($C17,'SQL-3b_2016 - old'!$A:$AA,'SQL-3b_2016 - old'!U$1,FALSE)</f>
        <v>15.9</v>
      </c>
      <c r="H17" s="103">
        <f>VLOOKUP($C17,'SQL-3b_2016 - old'!$A:$AA,'SQL-3b_2016 - old'!V$1,FALSE)</f>
        <v>12.4</v>
      </c>
      <c r="I17" s="103">
        <f>VLOOKUP($C17,'SQL-3b_2016 - old'!$A:$AA,'SQL-3b_2016 - old'!W$1,FALSE)</f>
        <v>25.7</v>
      </c>
      <c r="J17" s="103">
        <f>VLOOKUP($C17,'SQL-3b_2016 - old'!$A:$AA,'SQL-3b_2016 - old'!X$1,FALSE)</f>
        <v>14.2</v>
      </c>
      <c r="K17" s="103">
        <f>VLOOKUP($C17,'SQL-3b_2016 - old'!$A:$AA,'SQL-3b_2016 - old'!Y$1,FALSE)</f>
        <v>15</v>
      </c>
      <c r="L17" s="103">
        <f>VLOOKUP($C17,'SQL-3b_2016 - old'!$A:$AA,'SQL-3b_2016 - old'!Z$1,FALSE)</f>
        <v>85</v>
      </c>
      <c r="M17" s="104">
        <f>VLOOKUP($C17,'SQL-3b_2016 - old'!$A:$AA,'SQL-3b_2016 - old'!AA$1,FALSE)</f>
        <v>113</v>
      </c>
      <c r="N17" s="108"/>
      <c r="O17" s="497">
        <v>1</v>
      </c>
      <c r="P17" s="103">
        <f>VLOOKUP($C17,'SQL-3b - old'!$A:$AA,'SQL-3b - old'!T$1,FALSE)</f>
        <v>16.7</v>
      </c>
      <c r="Q17" s="103">
        <f>VLOOKUP($C17,'SQL-3b - old'!$A:$AA,'SQL-3b - old'!U$1,FALSE)</f>
        <v>15.8</v>
      </c>
      <c r="R17" s="103">
        <f>VLOOKUP($C17,'SQL-3b - old'!$A:$AA,'SQL-3b - old'!V$1,FALSE)</f>
        <v>12.3</v>
      </c>
      <c r="S17" s="103">
        <f>VLOOKUP($C17,'SQL-3b - old'!$A:$AA,'SQL-3b - old'!W$1,FALSE)</f>
        <v>25.4</v>
      </c>
      <c r="T17" s="103">
        <f>VLOOKUP($C17,'SQL-3b - old'!$A:$AA,'SQL-3b - old'!X$1,FALSE)</f>
        <v>14.9</v>
      </c>
      <c r="U17" s="103">
        <f>VLOOKUP($C17,'SQL-3b - old'!$A:$AA,'SQL-3b - old'!Y$1,FALSE)</f>
        <v>14.9</v>
      </c>
      <c r="V17" s="103">
        <f>VLOOKUP($C17,'SQL-3b - old'!$A:$AA,'SQL-3b - old'!Z$1,FALSE)</f>
        <v>85.1</v>
      </c>
      <c r="W17" s="104">
        <f>VLOOKUP($C17,'SQL-3b - old'!$A:$AA,'SQL-3b - old'!AA$1,FALSE)</f>
        <v>114</v>
      </c>
      <c r="Y17" s="406">
        <f t="shared" si="0"/>
        <v>8.8495575221238937E-3</v>
      </c>
      <c r="Z17" s="584"/>
      <c r="AA17" s="406"/>
    </row>
    <row r="18" spans="1:27" x14ac:dyDescent="0.45">
      <c r="A18" t="s">
        <v>298</v>
      </c>
      <c r="B18" t="s">
        <v>361</v>
      </c>
      <c r="C18" t="str">
        <f t="shared" si="1"/>
        <v>ALL21_Economics</v>
      </c>
      <c r="D18" s="191" t="s">
        <v>81</v>
      </c>
      <c r="E18" s="189">
        <f>VLOOKUP($C18,'SQL-3b - old'!$A:$AA,'SQL-3b - old'!D$1,FALSE)</f>
        <v>1</v>
      </c>
      <c r="F18" s="103">
        <f>VLOOKUP($C18,'SQL-3b_2016 - old'!$A:$AA,'SQL-3b_2016 - old'!T$1,FALSE)</f>
        <v>26.2</v>
      </c>
      <c r="G18" s="103">
        <f>VLOOKUP($C18,'SQL-3b_2016 - old'!$A:$AA,'SQL-3b_2016 - old'!U$1,FALSE)</f>
        <v>15.8</v>
      </c>
      <c r="H18" s="103">
        <f>VLOOKUP($C18,'SQL-3b_2016 - old'!$A:$AA,'SQL-3b_2016 - old'!V$1,FALSE)</f>
        <v>23.3</v>
      </c>
      <c r="I18" s="103">
        <f>VLOOKUP($C18,'SQL-3b_2016 - old'!$A:$AA,'SQL-3b_2016 - old'!W$1,FALSE)</f>
        <v>11.4</v>
      </c>
      <c r="J18" s="103">
        <f>VLOOKUP($C18,'SQL-3b_2016 - old'!$A:$AA,'SQL-3b_2016 - old'!X$1,FALSE)</f>
        <v>10.4</v>
      </c>
      <c r="K18" s="103">
        <f>VLOOKUP($C18,'SQL-3b_2016 - old'!$A:$AA,'SQL-3b_2016 - old'!Y$1,FALSE)</f>
        <v>12.9</v>
      </c>
      <c r="L18" s="103">
        <f>VLOOKUP($C18,'SQL-3b_2016 - old'!$A:$AA,'SQL-3b_2016 - old'!Z$1,FALSE)</f>
        <v>87.1</v>
      </c>
      <c r="M18" s="104">
        <f>VLOOKUP($C18,'SQL-3b_2016 - old'!$A:$AA,'SQL-3b_2016 - old'!AA$1,FALSE)</f>
        <v>202</v>
      </c>
      <c r="N18" s="108"/>
      <c r="O18" s="497">
        <v>1</v>
      </c>
      <c r="P18" s="103">
        <f>VLOOKUP($C18,'SQL-3b - old'!$A:$AA,'SQL-3b - old'!T$1,FALSE)</f>
        <v>26.1</v>
      </c>
      <c r="Q18" s="103">
        <f>VLOOKUP($C18,'SQL-3b - old'!$A:$AA,'SQL-3b - old'!U$1,FALSE)</f>
        <v>15.8</v>
      </c>
      <c r="R18" s="103">
        <f>VLOOKUP($C18,'SQL-3b - old'!$A:$AA,'SQL-3b - old'!V$1,FALSE)</f>
        <v>23.2</v>
      </c>
      <c r="S18" s="103">
        <f>VLOOKUP($C18,'SQL-3b - old'!$A:$AA,'SQL-3b - old'!W$1,FALSE)</f>
        <v>11.3</v>
      </c>
      <c r="T18" s="103">
        <f>VLOOKUP($C18,'SQL-3b - old'!$A:$AA,'SQL-3b - old'!X$1,FALSE)</f>
        <v>10.3</v>
      </c>
      <c r="U18" s="103">
        <f>VLOOKUP($C18,'SQL-3b - old'!$A:$AA,'SQL-3b - old'!Y$1,FALSE)</f>
        <v>13.3</v>
      </c>
      <c r="V18" s="103">
        <f>VLOOKUP($C18,'SQL-3b - old'!$A:$AA,'SQL-3b - old'!Z$1,FALSE)</f>
        <v>86.7</v>
      </c>
      <c r="W18" s="104">
        <f>VLOOKUP($C18,'SQL-3b - old'!$A:$AA,'SQL-3b - old'!AA$1,FALSE)</f>
        <v>203</v>
      </c>
      <c r="Y18" s="406">
        <f t="shared" si="0"/>
        <v>4.9504950495049506E-3</v>
      </c>
      <c r="Z18" s="584"/>
      <c r="AA18" s="406"/>
    </row>
    <row r="19" spans="1:27" x14ac:dyDescent="0.45">
      <c r="A19" t="s">
        <v>298</v>
      </c>
      <c r="B19" t="s">
        <v>364</v>
      </c>
      <c r="C19" t="str">
        <f t="shared" si="1"/>
        <v>ALL24_History</v>
      </c>
      <c r="D19" s="191" t="s">
        <v>84</v>
      </c>
      <c r="E19" s="189">
        <f>VLOOKUP($C19,'SQL-3b - old'!$A:$AA,'SQL-3b - old'!D$1,FALSE)</f>
        <v>1</v>
      </c>
      <c r="F19" s="103">
        <f>VLOOKUP($C19,'SQL-3b_2016 - old'!$A:$AA,'SQL-3b_2016 - old'!T$1,FALSE)</f>
        <v>22</v>
      </c>
      <c r="G19" s="103">
        <f>VLOOKUP($C19,'SQL-3b_2016 - old'!$A:$AA,'SQL-3b_2016 - old'!U$1,FALSE)</f>
        <v>21</v>
      </c>
      <c r="H19" s="103">
        <f>VLOOKUP($C19,'SQL-3b_2016 - old'!$A:$AA,'SQL-3b_2016 - old'!V$1,FALSE)</f>
        <v>15</v>
      </c>
      <c r="I19" s="103">
        <f>VLOOKUP($C19,'SQL-3b_2016 - old'!$A:$AA,'SQL-3b_2016 - old'!W$1,FALSE)</f>
        <v>21</v>
      </c>
      <c r="J19" s="103">
        <f>VLOOKUP($C19,'SQL-3b_2016 - old'!$A:$AA,'SQL-3b_2016 - old'!X$1,FALSE)</f>
        <v>12</v>
      </c>
      <c r="K19" s="103">
        <f>VLOOKUP($C19,'SQL-3b_2016 - old'!$A:$AA,'SQL-3b_2016 - old'!Y$1,FALSE)</f>
        <v>9</v>
      </c>
      <c r="L19" s="103">
        <f>VLOOKUP($C19,'SQL-3b_2016 - old'!$A:$AA,'SQL-3b_2016 - old'!Z$1,FALSE)</f>
        <v>91</v>
      </c>
      <c r="M19" s="104">
        <f>VLOOKUP($C19,'SQL-3b_2016 - old'!$A:$AA,'SQL-3b_2016 - old'!AA$1,FALSE)</f>
        <v>100</v>
      </c>
      <c r="N19" s="108"/>
      <c r="O19" s="497">
        <v>1</v>
      </c>
      <c r="P19" s="103">
        <f>VLOOKUP($C19,'SQL-3b - old'!$A:$AA,'SQL-3b - old'!T$1,FALSE)</f>
        <v>21.8</v>
      </c>
      <c r="Q19" s="103">
        <f>VLOOKUP($C19,'SQL-3b - old'!$A:$AA,'SQL-3b - old'!U$1,FALSE)</f>
        <v>20.8</v>
      </c>
      <c r="R19" s="103">
        <f>VLOOKUP($C19,'SQL-3b - old'!$A:$AA,'SQL-3b - old'!V$1,FALSE)</f>
        <v>14.9</v>
      </c>
      <c r="S19" s="103">
        <f>VLOOKUP($C19,'SQL-3b - old'!$A:$AA,'SQL-3b - old'!W$1,FALSE)</f>
        <v>21.8</v>
      </c>
      <c r="T19" s="103">
        <f>VLOOKUP($C19,'SQL-3b - old'!$A:$AA,'SQL-3b - old'!X$1,FALSE)</f>
        <v>11.9</v>
      </c>
      <c r="U19" s="103">
        <f>VLOOKUP($C19,'SQL-3b - old'!$A:$AA,'SQL-3b - old'!Y$1,FALSE)</f>
        <v>8.9</v>
      </c>
      <c r="V19" s="103">
        <f>VLOOKUP($C19,'SQL-3b - old'!$A:$AA,'SQL-3b - old'!Z$1,FALSE)</f>
        <v>91.1</v>
      </c>
      <c r="W19" s="104">
        <f>VLOOKUP($C19,'SQL-3b - old'!$A:$AA,'SQL-3b - old'!AA$1,FALSE)</f>
        <v>101</v>
      </c>
      <c r="Y19" s="406">
        <f t="shared" si="0"/>
        <v>0.01</v>
      </c>
      <c r="Z19" s="584"/>
      <c r="AA19" s="406"/>
    </row>
    <row r="20" spans="1:27" x14ac:dyDescent="0.45">
      <c r="A20" t="s">
        <v>298</v>
      </c>
      <c r="B20" t="s">
        <v>366</v>
      </c>
      <c r="C20" t="str">
        <f t="shared" si="1"/>
        <v>ALL26_Psychology</v>
      </c>
      <c r="D20" s="191" t="s">
        <v>86</v>
      </c>
      <c r="E20" s="189">
        <f>VLOOKUP($C20,'SQL-3b - old'!$A:$AA,'SQL-3b - old'!D$1,FALSE)</f>
        <v>1</v>
      </c>
      <c r="F20" s="103">
        <f>VLOOKUP($C20,'SQL-3b_2016 - old'!$A:$AA,'SQL-3b_2016 - old'!T$1,FALSE)</f>
        <v>14.2</v>
      </c>
      <c r="G20" s="103">
        <f>VLOOKUP($C20,'SQL-3b_2016 - old'!$A:$AA,'SQL-3b_2016 - old'!U$1,FALSE)</f>
        <v>19.600000000000001</v>
      </c>
      <c r="H20" s="103">
        <f>VLOOKUP($C20,'SQL-3b_2016 - old'!$A:$AA,'SQL-3b_2016 - old'!V$1,FALSE)</f>
        <v>21.6</v>
      </c>
      <c r="I20" s="103">
        <f>VLOOKUP($C20,'SQL-3b_2016 - old'!$A:$AA,'SQL-3b_2016 - old'!W$1,FALSE)</f>
        <v>10.8</v>
      </c>
      <c r="J20" s="103">
        <f>VLOOKUP($C20,'SQL-3b_2016 - old'!$A:$AA,'SQL-3b_2016 - old'!X$1,FALSE)</f>
        <v>13.5</v>
      </c>
      <c r="K20" s="103">
        <f>VLOOKUP($C20,'SQL-3b_2016 - old'!$A:$AA,'SQL-3b_2016 - old'!Y$1,FALSE)</f>
        <v>20.3</v>
      </c>
      <c r="L20" s="103">
        <f>VLOOKUP($C20,'SQL-3b_2016 - old'!$A:$AA,'SQL-3b_2016 - old'!Z$1,FALSE)</f>
        <v>79.7</v>
      </c>
      <c r="M20" s="104">
        <f>VLOOKUP($C20,'SQL-3b_2016 - old'!$A:$AA,'SQL-3b_2016 - old'!AA$1,FALSE)</f>
        <v>148</v>
      </c>
      <c r="N20" s="108"/>
      <c r="O20" s="497">
        <v>1</v>
      </c>
      <c r="P20" s="103">
        <f>VLOOKUP($C20,'SQL-3b - old'!$A:$AA,'SQL-3b - old'!T$1,FALSE)</f>
        <v>14.2</v>
      </c>
      <c r="Q20" s="103">
        <f>VLOOKUP($C20,'SQL-3b - old'!$A:$AA,'SQL-3b - old'!U$1,FALSE)</f>
        <v>19.600000000000001</v>
      </c>
      <c r="R20" s="103">
        <f>VLOOKUP($C20,'SQL-3b - old'!$A:$AA,'SQL-3b - old'!V$1,FALSE)</f>
        <v>21.6</v>
      </c>
      <c r="S20" s="103">
        <f>VLOOKUP($C20,'SQL-3b - old'!$A:$AA,'SQL-3b - old'!W$1,FALSE)</f>
        <v>10.8</v>
      </c>
      <c r="T20" s="103">
        <f>VLOOKUP($C20,'SQL-3b - old'!$A:$AA,'SQL-3b - old'!X$1,FALSE)</f>
        <v>13.5</v>
      </c>
      <c r="U20" s="103">
        <f>VLOOKUP($C20,'SQL-3b - old'!$A:$AA,'SQL-3b - old'!Y$1,FALSE)</f>
        <v>20.3</v>
      </c>
      <c r="V20" s="103">
        <f>VLOOKUP($C20,'SQL-3b - old'!$A:$AA,'SQL-3b - old'!Z$1,FALSE)</f>
        <v>79.7</v>
      </c>
      <c r="W20" s="104">
        <f>VLOOKUP($C20,'SQL-3b - old'!$A:$AA,'SQL-3b - old'!AA$1,FALSE)</f>
        <v>148</v>
      </c>
      <c r="Y20" s="406">
        <f t="shared" si="0"/>
        <v>0</v>
      </c>
      <c r="Z20" s="584"/>
      <c r="AA20" s="406"/>
    </row>
    <row r="21" spans="1:27" x14ac:dyDescent="0.45">
      <c r="A21" t="s">
        <v>298</v>
      </c>
      <c r="B21" t="s">
        <v>367</v>
      </c>
      <c r="C21" t="str">
        <f>A21&amp;B21</f>
        <v>ALL27_Sociology</v>
      </c>
      <c r="D21" s="191" t="s">
        <v>87</v>
      </c>
      <c r="E21" s="189">
        <f>VLOOKUP($C21,'SQL-3b - old'!$A:$AA,'SQL-3b - old'!D$1,FALSE)</f>
        <v>1</v>
      </c>
      <c r="F21" s="103">
        <f>VLOOKUP($C21,'SQL-3b_2016 - old'!$A:$AA,'SQL-3b_2016 - old'!T$1,FALSE)</f>
        <v>20.9</v>
      </c>
      <c r="G21" s="103">
        <f>VLOOKUP($C21,'SQL-3b_2016 - old'!$A:$AA,'SQL-3b_2016 - old'!U$1,FALSE)</f>
        <v>17.399999999999999</v>
      </c>
      <c r="H21" s="103">
        <f>VLOOKUP($C21,'SQL-3b_2016 - old'!$A:$AA,'SQL-3b_2016 - old'!V$1,FALSE)</f>
        <v>16.3</v>
      </c>
      <c r="I21" s="103">
        <f>VLOOKUP($C21,'SQL-3b_2016 - old'!$A:$AA,'SQL-3b_2016 - old'!W$1,FALSE)</f>
        <v>11.6</v>
      </c>
      <c r="J21" s="103">
        <f>VLOOKUP($C21,'SQL-3b_2016 - old'!$A:$AA,'SQL-3b_2016 - old'!X$1,FALSE)</f>
        <v>12.8</v>
      </c>
      <c r="K21" s="103">
        <f>VLOOKUP($C21,'SQL-3b_2016 - old'!$A:$AA,'SQL-3b_2016 - old'!Y$1,FALSE)</f>
        <v>20.9</v>
      </c>
      <c r="L21" s="103">
        <f>VLOOKUP($C21,'SQL-3b_2016 - old'!$A:$AA,'SQL-3b_2016 - old'!Z$1,FALSE)</f>
        <v>79.099999999999994</v>
      </c>
      <c r="M21" s="104">
        <f>VLOOKUP($C21,'SQL-3b_2016 - old'!$A:$AA,'SQL-3b_2016 - old'!AA$1,FALSE)</f>
        <v>86</v>
      </c>
      <c r="N21" s="108"/>
      <c r="O21" s="497">
        <v>1</v>
      </c>
      <c r="P21" s="103">
        <f>VLOOKUP($C21,'SQL-3b - old'!$A:$AA,'SQL-3b - old'!T$1,FALSE)</f>
        <v>20.9</v>
      </c>
      <c r="Q21" s="103">
        <f>VLOOKUP($C21,'SQL-3b - old'!$A:$AA,'SQL-3b - old'!U$1,FALSE)</f>
        <v>17.399999999999999</v>
      </c>
      <c r="R21" s="103">
        <f>VLOOKUP($C21,'SQL-3b - old'!$A:$AA,'SQL-3b - old'!V$1,FALSE)</f>
        <v>16.3</v>
      </c>
      <c r="S21" s="103">
        <f>VLOOKUP($C21,'SQL-3b - old'!$A:$AA,'SQL-3b - old'!W$1,FALSE)</f>
        <v>11.6</v>
      </c>
      <c r="T21" s="103">
        <f>VLOOKUP($C21,'SQL-3b - old'!$A:$AA,'SQL-3b - old'!X$1,FALSE)</f>
        <v>12.8</v>
      </c>
      <c r="U21" s="103">
        <f>VLOOKUP($C21,'SQL-3b - old'!$A:$AA,'SQL-3b - old'!Y$1,FALSE)</f>
        <v>20.9</v>
      </c>
      <c r="V21" s="103">
        <f>VLOOKUP($C21,'SQL-3b - old'!$A:$AA,'SQL-3b - old'!Z$1,FALSE)</f>
        <v>79.099999999999994</v>
      </c>
      <c r="W21" s="104">
        <f>VLOOKUP($C21,'SQL-3b - old'!$A:$AA,'SQL-3b - old'!AA$1,FALSE)</f>
        <v>86</v>
      </c>
      <c r="Y21" s="406">
        <f t="shared" si="0"/>
        <v>0</v>
      </c>
      <c r="Z21" s="584"/>
      <c r="AA21" s="406"/>
    </row>
    <row r="22" spans="1:27" x14ac:dyDescent="0.45">
      <c r="A22" t="s">
        <v>298</v>
      </c>
      <c r="B22" t="s">
        <v>369</v>
      </c>
      <c r="C22" t="str">
        <f t="shared" si="1"/>
        <v>ALL29_Art&amp;Design</v>
      </c>
      <c r="D22" s="191" t="s">
        <v>140</v>
      </c>
      <c r="E22" s="189">
        <f>VLOOKUP($C22,'SQL-3b - old'!$A:$AA,'SQL-3b - old'!D$1,FALSE)</f>
        <v>1</v>
      </c>
      <c r="F22" s="103">
        <f>VLOOKUP($C22,'SQL-3b_2016 - old'!$A:$AA,'SQL-3b_2016 - old'!T$1,FALSE)</f>
        <v>24.8</v>
      </c>
      <c r="G22" s="103">
        <f>VLOOKUP($C22,'SQL-3b_2016 - old'!$A:$AA,'SQL-3b_2016 - old'!U$1,FALSE)</f>
        <v>16.3</v>
      </c>
      <c r="H22" s="103">
        <f>VLOOKUP($C22,'SQL-3b_2016 - old'!$A:$AA,'SQL-3b_2016 - old'!V$1,FALSE)</f>
        <v>26.1</v>
      </c>
      <c r="I22" s="103">
        <f>VLOOKUP($C22,'SQL-3b_2016 - old'!$A:$AA,'SQL-3b_2016 - old'!W$1,FALSE)</f>
        <v>16.3</v>
      </c>
      <c r="J22" s="103">
        <f>VLOOKUP($C22,'SQL-3b_2016 - old'!$A:$AA,'SQL-3b_2016 - old'!X$1,FALSE)</f>
        <v>9.1999999999999993</v>
      </c>
      <c r="K22" s="103">
        <f>VLOOKUP($C22,'SQL-3b_2016 - old'!$A:$AA,'SQL-3b_2016 - old'!Y$1,FALSE)</f>
        <v>7.2</v>
      </c>
      <c r="L22" s="103">
        <f>VLOOKUP($C22,'SQL-3b_2016 - old'!$A:$AA,'SQL-3b_2016 - old'!Z$1,FALSE)</f>
        <v>92.8</v>
      </c>
      <c r="M22" s="104">
        <f>VLOOKUP($C22,'SQL-3b_2016 - old'!$A:$AA,'SQL-3b_2016 - old'!AA$1,FALSE)</f>
        <v>153</v>
      </c>
      <c r="N22" s="108"/>
      <c r="O22" s="497">
        <v>1</v>
      </c>
      <c r="P22" s="103">
        <f>VLOOKUP($C22,'SQL-3b - old'!$A:$AA,'SQL-3b - old'!T$1,FALSE)</f>
        <v>24.8</v>
      </c>
      <c r="Q22" s="103">
        <f>VLOOKUP($C22,'SQL-3b - old'!$A:$AA,'SQL-3b - old'!U$1,FALSE)</f>
        <v>16.3</v>
      </c>
      <c r="R22" s="103">
        <f>VLOOKUP($C22,'SQL-3b - old'!$A:$AA,'SQL-3b - old'!V$1,FALSE)</f>
        <v>26.1</v>
      </c>
      <c r="S22" s="103">
        <f>VLOOKUP($C22,'SQL-3b - old'!$A:$AA,'SQL-3b - old'!W$1,FALSE)</f>
        <v>16.3</v>
      </c>
      <c r="T22" s="103">
        <f>VLOOKUP($C22,'SQL-3b - old'!$A:$AA,'SQL-3b - old'!X$1,FALSE)</f>
        <v>9.1999999999999993</v>
      </c>
      <c r="U22" s="103">
        <f>VLOOKUP($C22,'SQL-3b - old'!$A:$AA,'SQL-3b - old'!Y$1,FALSE)</f>
        <v>7.2</v>
      </c>
      <c r="V22" s="103">
        <f>VLOOKUP($C22,'SQL-3b - old'!$A:$AA,'SQL-3b - old'!Z$1,FALSE)</f>
        <v>92.8</v>
      </c>
      <c r="W22" s="104">
        <f>VLOOKUP($C22,'SQL-3b - old'!$A:$AA,'SQL-3b - old'!AA$1,FALSE)</f>
        <v>153</v>
      </c>
      <c r="Y22" s="406">
        <f t="shared" si="0"/>
        <v>0</v>
      </c>
      <c r="Z22" s="584"/>
      <c r="AA22" s="406"/>
    </row>
    <row r="23" spans="1:27" x14ac:dyDescent="0.45">
      <c r="C23" t="s">
        <v>659</v>
      </c>
      <c r="D23" s="195" t="s">
        <v>460</v>
      </c>
      <c r="E23" s="394"/>
      <c r="F23" s="35">
        <f>VLOOKUP($C23,'SQL-3b_2016 - old'!$A:$AA,'SQL-3b_2016 - old'!T$1,FALSE)</f>
        <v>29.7</v>
      </c>
      <c r="G23" s="35">
        <f>VLOOKUP($C23,'SQL-3b_2016 - old'!$A:$AA,'SQL-3b_2016 - old'!U$1,FALSE)</f>
        <v>17.100000000000001</v>
      </c>
      <c r="H23" s="35">
        <f>VLOOKUP($C23,'SQL-3b_2016 - old'!$A:$AA,'SQL-3b_2016 - old'!V$1,FALSE)</f>
        <v>16.899999999999999</v>
      </c>
      <c r="I23" s="35">
        <f>VLOOKUP($C23,'SQL-3b_2016 - old'!$A:$AA,'SQL-3b_2016 - old'!W$1,FALSE)</f>
        <v>13.7</v>
      </c>
      <c r="J23" s="35">
        <f>VLOOKUP($C23,'SQL-3b_2016 - old'!$A:$AA,'SQL-3b_2016 - old'!X$1,FALSE)</f>
        <v>10</v>
      </c>
      <c r="K23" s="35">
        <f>VLOOKUP($C23,'SQL-3b_2016 - old'!$A:$AA,'SQL-3b_2016 - old'!Y$1,FALSE)</f>
        <v>12.6</v>
      </c>
      <c r="L23" s="35">
        <f>VLOOKUP($C23,'SQL-3b_2016 - old'!$A:$AA,'SQL-3b_2016 - old'!Z$1,FALSE)</f>
        <v>87.4</v>
      </c>
      <c r="M23" s="33">
        <f>VLOOKUP($C23,'SQL-3b_2016 - old'!$A:$AA,'SQL-3b_2016 - old'!AA$1,FALSE)</f>
        <v>1917</v>
      </c>
      <c r="N23" s="33"/>
      <c r="O23" s="497"/>
      <c r="P23" s="35">
        <f>VLOOKUP($C23,'SQL-3b - old'!$A:$AA,'SQL-3b - old'!T$1,FALSE)</f>
        <v>29.7</v>
      </c>
      <c r="Q23" s="35">
        <f>VLOOKUP($C23,'SQL-3b - old'!$A:$AA,'SQL-3b - old'!U$1,FALSE)</f>
        <v>17</v>
      </c>
      <c r="R23" s="35">
        <f>VLOOKUP($C23,'SQL-3b - old'!$A:$AA,'SQL-3b - old'!V$1,FALSE)</f>
        <v>16.899999999999999</v>
      </c>
      <c r="S23" s="35">
        <f>VLOOKUP($C23,'SQL-3b - old'!$A:$AA,'SQL-3b - old'!W$1,FALSE)</f>
        <v>13.7</v>
      </c>
      <c r="T23" s="35">
        <f>VLOOKUP($C23,'SQL-3b - old'!$A:$AA,'SQL-3b - old'!X$1,FALSE)</f>
        <v>10.1</v>
      </c>
      <c r="U23" s="35">
        <f>VLOOKUP($C23,'SQL-3b - old'!$A:$AA,'SQL-3b - old'!Y$1,FALSE)</f>
        <v>12.7</v>
      </c>
      <c r="V23" s="35">
        <f>VLOOKUP($C23,'SQL-3b - old'!$A:$AA,'SQL-3b - old'!Z$1,FALSE)</f>
        <v>87.3</v>
      </c>
      <c r="W23" s="33">
        <f>VLOOKUP($C23,'SQL-3b - old'!$A:$AA,'SQL-3b - old'!AA$1,FALSE)</f>
        <v>1920</v>
      </c>
      <c r="Y23" s="406">
        <f t="shared" si="0"/>
        <v>1.5649452269170579E-3</v>
      </c>
      <c r="Z23" s="584"/>
      <c r="AA23" s="406"/>
    </row>
    <row r="24" spans="1:27" x14ac:dyDescent="0.45">
      <c r="D24" s="191"/>
      <c r="E24" s="189"/>
      <c r="F24" s="107"/>
      <c r="G24" s="107"/>
      <c r="H24" s="107"/>
      <c r="I24" s="107"/>
      <c r="J24" s="107"/>
      <c r="K24" s="107"/>
      <c r="L24" s="107"/>
      <c r="M24" s="108"/>
      <c r="N24" s="108"/>
      <c r="O24" s="497"/>
      <c r="P24" s="103"/>
      <c r="Q24" s="103"/>
      <c r="R24" s="103"/>
      <c r="S24" s="103"/>
      <c r="T24" s="103"/>
      <c r="U24" s="103"/>
      <c r="V24" s="103"/>
      <c r="W24" s="104"/>
      <c r="Y24" s="406"/>
      <c r="Z24" s="584"/>
      <c r="AA24" s="406"/>
    </row>
    <row r="25" spans="1:27" x14ac:dyDescent="0.45">
      <c r="A25" t="s">
        <v>298</v>
      </c>
      <c r="B25" t="s">
        <v>362</v>
      </c>
      <c r="C25" t="str">
        <f>A25&amp;B25</f>
        <v>ALL22_Geography</v>
      </c>
      <c r="D25" s="191" t="s">
        <v>82</v>
      </c>
      <c r="E25" s="189"/>
      <c r="F25" s="103">
        <f>VLOOKUP($C25,'SQL-3b_2016 - old'!$A:$AA,'SQL-3b_2016 - old'!T$1,FALSE)</f>
        <v>26.5</v>
      </c>
      <c r="G25" s="103">
        <f>VLOOKUP($C25,'SQL-3b_2016 - old'!$A:$AA,'SQL-3b_2016 - old'!U$1,FALSE)</f>
        <v>23.2</v>
      </c>
      <c r="H25" s="103">
        <f>VLOOKUP($C25,'SQL-3b_2016 - old'!$A:$AA,'SQL-3b_2016 - old'!V$1,FALSE)</f>
        <v>18.100000000000001</v>
      </c>
      <c r="I25" s="103">
        <f>VLOOKUP($C25,'SQL-3b_2016 - old'!$A:$AA,'SQL-3b_2016 - old'!W$1,FALSE)</f>
        <v>12.9</v>
      </c>
      <c r="J25" s="103">
        <f>VLOOKUP($C25,'SQL-3b_2016 - old'!$A:$AA,'SQL-3b_2016 - old'!X$1,FALSE)</f>
        <v>9.6999999999999993</v>
      </c>
      <c r="K25" s="103">
        <f>VLOOKUP($C25,'SQL-3b_2016 - old'!$A:$AA,'SQL-3b_2016 - old'!Y$1,FALSE)</f>
        <v>9.6999999999999993</v>
      </c>
      <c r="L25" s="103">
        <f>VLOOKUP($C25,'SQL-3b_2016 - old'!$A:$AA,'SQL-3b_2016 - old'!Z$1,FALSE)</f>
        <v>90.3</v>
      </c>
      <c r="M25" s="104">
        <f>VLOOKUP($C25,'SQL-3b_2016 - old'!$A:$AA,'SQL-3b_2016 - old'!AA$1,FALSE)</f>
        <v>155</v>
      </c>
      <c r="N25" s="108"/>
      <c r="O25" s="497">
        <v>2</v>
      </c>
      <c r="P25" s="103">
        <f>VLOOKUP($C25,'SQL-3b - old'!$A:$AA,'SQL-3b - old'!T$1,FALSE)</f>
        <v>26.5</v>
      </c>
      <c r="Q25" s="103">
        <f>VLOOKUP($C25,'SQL-3b - old'!$A:$AA,'SQL-3b - old'!U$1,FALSE)</f>
        <v>23.2</v>
      </c>
      <c r="R25" s="103">
        <f>VLOOKUP($C25,'SQL-3b - old'!$A:$AA,'SQL-3b - old'!V$1,FALSE)</f>
        <v>18.100000000000001</v>
      </c>
      <c r="S25" s="103">
        <f>VLOOKUP($C25,'SQL-3b - old'!$A:$AA,'SQL-3b - old'!W$1,FALSE)</f>
        <v>12.9</v>
      </c>
      <c r="T25" s="103">
        <f>VLOOKUP($C25,'SQL-3b - old'!$A:$AA,'SQL-3b - old'!X$1,FALSE)</f>
        <v>9.6999999999999993</v>
      </c>
      <c r="U25" s="103">
        <f>VLOOKUP($C25,'SQL-3b - old'!$A:$AA,'SQL-3b - old'!Y$1,FALSE)</f>
        <v>9.6999999999999993</v>
      </c>
      <c r="V25" s="103">
        <f>VLOOKUP($C25,'SQL-3b - old'!$A:$AA,'SQL-3b - old'!Z$1,FALSE)</f>
        <v>90.3</v>
      </c>
      <c r="W25" s="104">
        <f>VLOOKUP($C25,'SQL-3b - old'!$A:$AA,'SQL-3b - old'!AA$1,FALSE)</f>
        <v>155</v>
      </c>
      <c r="Y25" s="406">
        <f t="shared" si="0"/>
        <v>0</v>
      </c>
      <c r="Z25" s="584"/>
      <c r="AA25" s="406"/>
    </row>
    <row r="26" spans="1:27" x14ac:dyDescent="0.45">
      <c r="A26" t="s">
        <v>298</v>
      </c>
      <c r="B26" t="s">
        <v>370</v>
      </c>
      <c r="C26" t="str">
        <f t="shared" si="1"/>
        <v>ALL30_Drama</v>
      </c>
      <c r="D26" s="7" t="s">
        <v>90</v>
      </c>
      <c r="E26" s="189"/>
      <c r="F26" s="103" t="str">
        <f>VLOOKUP($C26,'SQL-3b_2016 - old'!$A:$AA,'SQL-3b_2016 - old'!T$1,FALSE)</f>
        <v>x</v>
      </c>
      <c r="G26" s="103">
        <f>VLOOKUP($C26,'SQL-3b_2016 - old'!$A:$AA,'SQL-3b_2016 - old'!U$1,FALSE)</f>
        <v>20.8</v>
      </c>
      <c r="H26" s="103">
        <f>VLOOKUP($C26,'SQL-3b_2016 - old'!$A:$AA,'SQL-3b_2016 - old'!V$1,FALSE)</f>
        <v>45.3</v>
      </c>
      <c r="I26" s="103">
        <f>VLOOKUP($C26,'SQL-3b_2016 - old'!$A:$AA,'SQL-3b_2016 - old'!W$1,FALSE)</f>
        <v>18.899999999999999</v>
      </c>
      <c r="J26" s="103" t="str">
        <f>VLOOKUP($C26,'SQL-3b_2016 - old'!$A:$AA,'SQL-3b_2016 - old'!X$1,FALSE)</f>
        <v>x</v>
      </c>
      <c r="K26" s="103">
        <f>VLOOKUP($C26,'SQL-3b_2016 - old'!$A:$AA,'SQL-3b_2016 - old'!Y$1,FALSE)</f>
        <v>0</v>
      </c>
      <c r="L26" s="103">
        <f>VLOOKUP($C26,'SQL-3b_2016 - old'!$A:$AA,'SQL-3b_2016 - old'!Z$1,FALSE)</f>
        <v>100</v>
      </c>
      <c r="M26" s="104">
        <f>VLOOKUP($C26,'SQL-3b_2016 - old'!$A:$AA,'SQL-3b_2016 - old'!AA$1,FALSE)</f>
        <v>53</v>
      </c>
      <c r="N26" s="108"/>
      <c r="O26" s="497">
        <v>2</v>
      </c>
      <c r="P26" s="103" t="str">
        <f>VLOOKUP($C26,'SQL-3b - old'!$A:$AA,'SQL-3b - old'!T$1,FALSE)</f>
        <v>x</v>
      </c>
      <c r="Q26" s="103">
        <f>VLOOKUP($C26,'SQL-3b - old'!$A:$AA,'SQL-3b - old'!U$1,FALSE)</f>
        <v>20.8</v>
      </c>
      <c r="R26" s="103">
        <f>VLOOKUP($C26,'SQL-3b - old'!$A:$AA,'SQL-3b - old'!V$1,FALSE)</f>
        <v>45.3</v>
      </c>
      <c r="S26" s="103">
        <f>VLOOKUP($C26,'SQL-3b - old'!$A:$AA,'SQL-3b - old'!W$1,FALSE)</f>
        <v>18.899999999999999</v>
      </c>
      <c r="T26" s="103" t="str">
        <f>VLOOKUP($C26,'SQL-3b - old'!$A:$AA,'SQL-3b - old'!X$1,FALSE)</f>
        <v>x</v>
      </c>
      <c r="U26" s="103">
        <f>VLOOKUP($C26,'SQL-3b - old'!$A:$AA,'SQL-3b - old'!Y$1,FALSE)</f>
        <v>0</v>
      </c>
      <c r="V26" s="103">
        <f>VLOOKUP($C26,'SQL-3b - old'!$A:$AA,'SQL-3b - old'!Z$1,FALSE)</f>
        <v>100</v>
      </c>
      <c r="W26" s="104">
        <f>VLOOKUP($C26,'SQL-3b - old'!$A:$AA,'SQL-3b - old'!AA$1,FALSE)</f>
        <v>53</v>
      </c>
      <c r="Y26" s="406">
        <f t="shared" si="0"/>
        <v>0</v>
      </c>
      <c r="Z26" s="584"/>
      <c r="AA26" s="406"/>
    </row>
    <row r="27" spans="1:27" x14ac:dyDescent="0.45">
      <c r="A27" t="s">
        <v>298</v>
      </c>
      <c r="B27" t="s">
        <v>373</v>
      </c>
      <c r="C27" t="str">
        <f t="shared" si="1"/>
        <v>ALL33_French</v>
      </c>
      <c r="D27" s="500" t="s">
        <v>93</v>
      </c>
      <c r="E27" s="189"/>
      <c r="F27" s="103">
        <f>VLOOKUP($C27,'SQL-3b_2016 - old'!$A:$AA,'SQL-3b_2016 - old'!T$1,FALSE)</f>
        <v>51</v>
      </c>
      <c r="G27" s="103">
        <f>VLOOKUP($C27,'SQL-3b_2016 - old'!$A:$AA,'SQL-3b_2016 - old'!U$1,FALSE)</f>
        <v>20.100000000000001</v>
      </c>
      <c r="H27" s="103">
        <f>VLOOKUP($C27,'SQL-3b_2016 - old'!$A:$AA,'SQL-3b_2016 - old'!V$1,FALSE)</f>
        <v>7.5</v>
      </c>
      <c r="I27" s="103">
        <f>VLOOKUP($C27,'SQL-3b_2016 - old'!$A:$AA,'SQL-3b_2016 - old'!W$1,FALSE)</f>
        <v>8.4</v>
      </c>
      <c r="J27" s="103">
        <f>VLOOKUP($C27,'SQL-3b_2016 - old'!$A:$AA,'SQL-3b_2016 - old'!X$1,FALSE)</f>
        <v>5.9</v>
      </c>
      <c r="K27" s="103">
        <f>VLOOKUP($C27,'SQL-3b_2016 - old'!$A:$AA,'SQL-3b_2016 - old'!Y$1,FALSE)</f>
        <v>7.1</v>
      </c>
      <c r="L27" s="103">
        <f>VLOOKUP($C27,'SQL-3b_2016 - old'!$A:$AA,'SQL-3b_2016 - old'!Z$1,FALSE)</f>
        <v>92.9</v>
      </c>
      <c r="M27" s="104">
        <f>VLOOKUP($C27,'SQL-3b_2016 - old'!$A:$AA,'SQL-3b_2016 - old'!AA$1,FALSE)</f>
        <v>239</v>
      </c>
      <c r="N27" s="108"/>
      <c r="O27" s="497">
        <v>2</v>
      </c>
      <c r="P27" s="103">
        <f>VLOOKUP($C27,'SQL-3b - old'!$A:$AA,'SQL-3b - old'!T$1,FALSE)</f>
        <v>50.8</v>
      </c>
      <c r="Q27" s="103">
        <f>VLOOKUP($C27,'SQL-3b - old'!$A:$AA,'SQL-3b - old'!U$1,FALSE)</f>
        <v>20</v>
      </c>
      <c r="R27" s="103">
        <f>VLOOKUP($C27,'SQL-3b - old'!$A:$AA,'SQL-3b - old'!V$1,FALSE)</f>
        <v>7.5</v>
      </c>
      <c r="S27" s="103">
        <f>VLOOKUP($C27,'SQL-3b - old'!$A:$AA,'SQL-3b - old'!W$1,FALSE)</f>
        <v>8.3000000000000007</v>
      </c>
      <c r="T27" s="103">
        <f>VLOOKUP($C27,'SQL-3b - old'!$A:$AA,'SQL-3b - old'!X$1,FALSE)</f>
        <v>6.3</v>
      </c>
      <c r="U27" s="103">
        <f>VLOOKUP($C27,'SQL-3b - old'!$A:$AA,'SQL-3b - old'!Y$1,FALSE)</f>
        <v>7.1</v>
      </c>
      <c r="V27" s="103">
        <f>VLOOKUP($C27,'SQL-3b - old'!$A:$AA,'SQL-3b - old'!Z$1,FALSE)</f>
        <v>92.9</v>
      </c>
      <c r="W27" s="104">
        <f>VLOOKUP($C27,'SQL-3b - old'!$A:$AA,'SQL-3b - old'!AA$1,FALSE)</f>
        <v>240</v>
      </c>
      <c r="Y27" s="406">
        <f t="shared" si="0"/>
        <v>4.1841004184100415E-3</v>
      </c>
      <c r="Z27" s="584"/>
      <c r="AA27" s="406"/>
    </row>
    <row r="28" spans="1:27" x14ac:dyDescent="0.45">
      <c r="A28" t="s">
        <v>298</v>
      </c>
      <c r="B28" t="s">
        <v>374</v>
      </c>
      <c r="C28" t="str">
        <f t="shared" si="1"/>
        <v>ALL34_German</v>
      </c>
      <c r="D28" s="500" t="s">
        <v>94</v>
      </c>
      <c r="E28" s="189"/>
      <c r="F28" s="103">
        <f>VLOOKUP($C28,'SQL-3b_2016 - old'!$A:$AA,'SQL-3b_2016 - old'!T$1,FALSE)</f>
        <v>66.7</v>
      </c>
      <c r="G28" s="103">
        <f>VLOOKUP($C28,'SQL-3b_2016 - old'!$A:$AA,'SQL-3b_2016 - old'!U$1,FALSE)</f>
        <v>20</v>
      </c>
      <c r="H28" s="103">
        <f>VLOOKUP($C28,'SQL-3b_2016 - old'!$A:$AA,'SQL-3b_2016 - old'!V$1,FALSE)</f>
        <v>3.3</v>
      </c>
      <c r="I28" s="103" t="str">
        <f>VLOOKUP($C28,'SQL-3b_2016 - old'!$A:$AA,'SQL-3b_2016 - old'!W$1,FALSE)</f>
        <v>x</v>
      </c>
      <c r="J28" s="103" t="str">
        <f>VLOOKUP($C28,'SQL-3b_2016 - old'!$A:$AA,'SQL-3b_2016 - old'!X$1,FALSE)</f>
        <v>x</v>
      </c>
      <c r="K28" s="103" t="str">
        <f>VLOOKUP($C28,'SQL-3b_2016 - old'!$A:$AA,'SQL-3b_2016 - old'!Y$1,FALSE)</f>
        <v>x</v>
      </c>
      <c r="L28" s="103" t="str">
        <f>VLOOKUP($C28,'SQL-3b_2016 - old'!$A:$AA,'SQL-3b_2016 - old'!Z$1,FALSE)</f>
        <v>x</v>
      </c>
      <c r="M28" s="104">
        <f>VLOOKUP($C28,'SQL-3b_2016 - old'!$A:$AA,'SQL-3b_2016 - old'!AA$1,FALSE)</f>
        <v>90</v>
      </c>
      <c r="N28" s="108"/>
      <c r="O28" s="497">
        <v>2</v>
      </c>
      <c r="P28" s="103">
        <f>VLOOKUP($C28,'SQL-3b - old'!$A:$AA,'SQL-3b - old'!T$1,FALSE)</f>
        <v>66.7</v>
      </c>
      <c r="Q28" s="103">
        <f>VLOOKUP($C28,'SQL-3b - old'!$A:$AA,'SQL-3b - old'!U$1,FALSE)</f>
        <v>20</v>
      </c>
      <c r="R28" s="103">
        <f>VLOOKUP($C28,'SQL-3b - old'!$A:$AA,'SQL-3b - old'!V$1,FALSE)</f>
        <v>3.3</v>
      </c>
      <c r="S28" s="103" t="str">
        <f>VLOOKUP($C28,'SQL-3b - old'!$A:$AA,'SQL-3b - old'!W$1,FALSE)</f>
        <v>x</v>
      </c>
      <c r="T28" s="103" t="str">
        <f>VLOOKUP($C28,'SQL-3b - old'!$A:$AA,'SQL-3b - old'!X$1,FALSE)</f>
        <v>x</v>
      </c>
      <c r="U28" s="103" t="str">
        <f>VLOOKUP($C28,'SQL-3b - old'!$A:$AA,'SQL-3b - old'!Y$1,FALSE)</f>
        <v>x</v>
      </c>
      <c r="V28" s="103" t="str">
        <f>VLOOKUP($C28,'SQL-3b - old'!$A:$AA,'SQL-3b - old'!Z$1,FALSE)</f>
        <v>x</v>
      </c>
      <c r="W28" s="104">
        <f>VLOOKUP($C28,'SQL-3b - old'!$A:$AA,'SQL-3b - old'!AA$1,FALSE)</f>
        <v>90</v>
      </c>
      <c r="Y28" s="406">
        <f t="shared" si="0"/>
        <v>0</v>
      </c>
      <c r="Z28" s="584"/>
      <c r="AA28" s="406"/>
    </row>
    <row r="29" spans="1:27" x14ac:dyDescent="0.45">
      <c r="A29" t="s">
        <v>298</v>
      </c>
      <c r="B29" t="s">
        <v>375</v>
      </c>
      <c r="C29" t="str">
        <f t="shared" si="1"/>
        <v>ALL35_Spanish</v>
      </c>
      <c r="D29" s="500" t="s">
        <v>95</v>
      </c>
      <c r="E29" s="189"/>
      <c r="F29" s="103">
        <f>VLOOKUP($C29,'SQL-3b_2016 - old'!$A:$AA,'SQL-3b_2016 - old'!T$1,FALSE)</f>
        <v>46.2</v>
      </c>
      <c r="G29" s="103">
        <f>VLOOKUP($C29,'SQL-3b_2016 - old'!$A:$AA,'SQL-3b_2016 - old'!U$1,FALSE)</f>
        <v>21.8</v>
      </c>
      <c r="H29" s="103">
        <f>VLOOKUP($C29,'SQL-3b_2016 - old'!$A:$AA,'SQL-3b_2016 - old'!V$1,FALSE)</f>
        <v>18.8</v>
      </c>
      <c r="I29" s="103">
        <f>VLOOKUP($C29,'SQL-3b_2016 - old'!$A:$AA,'SQL-3b_2016 - old'!W$1,FALSE)</f>
        <v>8.1</v>
      </c>
      <c r="J29" s="103" t="str">
        <f>VLOOKUP($C29,'SQL-3b_2016 - old'!$A:$AA,'SQL-3b_2016 - old'!X$1,FALSE)</f>
        <v>x</v>
      </c>
      <c r="K29" s="103" t="str">
        <f>VLOOKUP($C29,'SQL-3b_2016 - old'!$A:$AA,'SQL-3b_2016 - old'!Y$1,FALSE)</f>
        <v>x</v>
      </c>
      <c r="L29" s="103" t="str">
        <f>VLOOKUP($C29,'SQL-3b_2016 - old'!$A:$AA,'SQL-3b_2016 - old'!Z$1,FALSE)</f>
        <v>x</v>
      </c>
      <c r="M29" s="104">
        <f>VLOOKUP($C29,'SQL-3b_2016 - old'!$A:$AA,'SQL-3b_2016 - old'!AA$1,FALSE)</f>
        <v>197</v>
      </c>
      <c r="N29" s="108"/>
      <c r="O29" s="497">
        <v>2</v>
      </c>
      <c r="P29" s="103">
        <f>VLOOKUP($C29,'SQL-3b - old'!$A:$AA,'SQL-3b - old'!T$1,FALSE)</f>
        <v>46.2</v>
      </c>
      <c r="Q29" s="103">
        <f>VLOOKUP($C29,'SQL-3b - old'!$A:$AA,'SQL-3b - old'!U$1,FALSE)</f>
        <v>21.8</v>
      </c>
      <c r="R29" s="103">
        <f>VLOOKUP($C29,'SQL-3b - old'!$A:$AA,'SQL-3b - old'!V$1,FALSE)</f>
        <v>18.8</v>
      </c>
      <c r="S29" s="103">
        <f>VLOOKUP($C29,'SQL-3b - old'!$A:$AA,'SQL-3b - old'!W$1,FALSE)</f>
        <v>8.1</v>
      </c>
      <c r="T29" s="103" t="str">
        <f>VLOOKUP($C29,'SQL-3b - old'!$A:$AA,'SQL-3b - old'!X$1,FALSE)</f>
        <v>x</v>
      </c>
      <c r="U29" s="103" t="str">
        <f>VLOOKUP($C29,'SQL-3b - old'!$A:$AA,'SQL-3b - old'!Y$1,FALSE)</f>
        <v>x</v>
      </c>
      <c r="V29" s="103" t="str">
        <f>VLOOKUP($C29,'SQL-3b - old'!$A:$AA,'SQL-3b - old'!Z$1,FALSE)</f>
        <v>x</v>
      </c>
      <c r="W29" s="104">
        <f>VLOOKUP($C29,'SQL-3b - old'!$A:$AA,'SQL-3b - old'!AA$1,FALSE)</f>
        <v>197</v>
      </c>
      <c r="Y29" s="406">
        <f t="shared" si="0"/>
        <v>0</v>
      </c>
      <c r="Z29" s="584"/>
      <c r="AA29" s="406"/>
    </row>
    <row r="30" spans="1:27" x14ac:dyDescent="0.45">
      <c r="A30" t="s">
        <v>298</v>
      </c>
      <c r="B30" t="s">
        <v>383</v>
      </c>
      <c r="C30" t="str">
        <f t="shared" si="1"/>
        <v>ALL41_1_Latin</v>
      </c>
      <c r="D30" s="501" t="s">
        <v>281</v>
      </c>
      <c r="E30" s="189"/>
      <c r="F30" s="103">
        <f>VLOOKUP($C30,'SQL-3b_2016 - old'!$A:$AA,'SQL-3b_2016 - old'!T$1,FALSE)</f>
        <v>63.6</v>
      </c>
      <c r="G30" s="103" t="str">
        <f>VLOOKUP($C30,'SQL-3b_2016 - old'!$A:$AA,'SQL-3b_2016 - old'!U$1,FALSE)</f>
        <v>x</v>
      </c>
      <c r="H30" s="103">
        <f>VLOOKUP($C30,'SQL-3b_2016 - old'!$A:$AA,'SQL-3b_2016 - old'!V$1,FALSE)</f>
        <v>0</v>
      </c>
      <c r="I30" s="103" t="str">
        <f>VLOOKUP($C30,'SQL-3b_2016 - old'!$A:$AA,'SQL-3b_2016 - old'!W$1,FALSE)</f>
        <v>x</v>
      </c>
      <c r="J30" s="103">
        <f>VLOOKUP($C30,'SQL-3b_2016 - old'!$A:$AA,'SQL-3b_2016 - old'!X$1,FALSE)</f>
        <v>0</v>
      </c>
      <c r="K30" s="103">
        <f>VLOOKUP($C30,'SQL-3b_2016 - old'!$A:$AA,'SQL-3b_2016 - old'!Y$1,FALSE)</f>
        <v>0</v>
      </c>
      <c r="L30" s="103">
        <f>VLOOKUP($C30,'SQL-3b_2016 - old'!$A:$AA,'SQL-3b_2016 - old'!Z$1,FALSE)</f>
        <v>100</v>
      </c>
      <c r="M30" s="104">
        <f>VLOOKUP($C30,'SQL-3b_2016 - old'!$A:$AA,'SQL-3b_2016 - old'!AA$1,FALSE)</f>
        <v>11</v>
      </c>
      <c r="N30"/>
      <c r="O30" s="497">
        <v>2</v>
      </c>
      <c r="P30" s="103">
        <f>VLOOKUP($C30,'SQL-3b - old'!$A:$AA,'SQL-3b - old'!T$1,FALSE)</f>
        <v>63.6</v>
      </c>
      <c r="Q30" s="103" t="str">
        <f>VLOOKUP($C30,'SQL-3b - old'!$A:$AA,'SQL-3b - old'!U$1,FALSE)</f>
        <v>x</v>
      </c>
      <c r="R30" s="103">
        <f>VLOOKUP($C30,'SQL-3b - old'!$A:$AA,'SQL-3b - old'!V$1,FALSE)</f>
        <v>0</v>
      </c>
      <c r="S30" s="103" t="str">
        <f>VLOOKUP($C30,'SQL-3b - old'!$A:$AA,'SQL-3b - old'!W$1,FALSE)</f>
        <v>x</v>
      </c>
      <c r="T30" s="103">
        <f>VLOOKUP($C30,'SQL-3b - old'!$A:$AA,'SQL-3b - old'!X$1,FALSE)</f>
        <v>0</v>
      </c>
      <c r="U30" s="103">
        <f>VLOOKUP($C30,'SQL-3b - old'!$A:$AA,'SQL-3b - old'!Y$1,FALSE)</f>
        <v>0</v>
      </c>
      <c r="V30" s="103">
        <f>VLOOKUP($C30,'SQL-3b - old'!$A:$AA,'SQL-3b - old'!Z$1,FALSE)</f>
        <v>100</v>
      </c>
      <c r="W30" s="104">
        <f>VLOOKUP($C30,'SQL-3b - old'!$A:$AA,'SQL-3b - old'!AA$1,FALSE)</f>
        <v>11</v>
      </c>
      <c r="Y30" s="406">
        <f t="shared" si="0"/>
        <v>0</v>
      </c>
      <c r="Z30" s="584"/>
      <c r="AA30" s="406"/>
    </row>
    <row r="31" spans="1:27" x14ac:dyDescent="0.45">
      <c r="A31" t="s">
        <v>298</v>
      </c>
      <c r="B31" t="s">
        <v>384</v>
      </c>
      <c r="C31" t="str">
        <f t="shared" si="1"/>
        <v>ALL41_2_Greek</v>
      </c>
      <c r="D31" s="502" t="s">
        <v>280</v>
      </c>
      <c r="E31" s="189"/>
      <c r="F31" s="103" t="str">
        <f>VLOOKUP($C31,'SQL-3b_2016 - old'!$A:$AA,'SQL-3b_2016 - old'!T$1,FALSE)</f>
        <v>x</v>
      </c>
      <c r="G31" s="103">
        <f>VLOOKUP($C31,'SQL-3b_2016 - old'!$A:$AA,'SQL-3b_2016 - old'!U$1,FALSE)</f>
        <v>0</v>
      </c>
      <c r="H31" s="103">
        <f>VLOOKUP($C31,'SQL-3b_2016 - old'!$A:$AA,'SQL-3b_2016 - old'!V$1,FALSE)</f>
        <v>0</v>
      </c>
      <c r="I31" s="103">
        <f>VLOOKUP($C31,'SQL-3b_2016 - old'!$A:$AA,'SQL-3b_2016 - old'!W$1,FALSE)</f>
        <v>0</v>
      </c>
      <c r="J31" s="103">
        <f>VLOOKUP($C31,'SQL-3b_2016 - old'!$A:$AA,'SQL-3b_2016 - old'!X$1,FALSE)</f>
        <v>0</v>
      </c>
      <c r="K31" s="103">
        <f>VLOOKUP($C31,'SQL-3b_2016 - old'!$A:$AA,'SQL-3b_2016 - old'!Y$1,FALSE)</f>
        <v>0</v>
      </c>
      <c r="L31" s="103" t="str">
        <f>VLOOKUP($C31,'SQL-3b_2016 - old'!$A:$AA,'SQL-3b_2016 - old'!Z$1,FALSE)</f>
        <v>x</v>
      </c>
      <c r="M31" s="104">
        <f>VLOOKUP($C31,'SQL-3b_2016 - old'!$A:$AA,'SQL-3b_2016 - old'!AA$1,FALSE)</f>
        <v>1</v>
      </c>
      <c r="N31"/>
      <c r="O31" s="497">
        <v>2</v>
      </c>
      <c r="P31" s="103" t="str">
        <f>VLOOKUP($C31,'SQL-3b - old'!$A:$AA,'SQL-3b - old'!T$1,FALSE)</f>
        <v>x</v>
      </c>
      <c r="Q31" s="103">
        <f>VLOOKUP($C31,'SQL-3b - old'!$A:$AA,'SQL-3b - old'!U$1,FALSE)</f>
        <v>0</v>
      </c>
      <c r="R31" s="103">
        <f>VLOOKUP($C31,'SQL-3b - old'!$A:$AA,'SQL-3b - old'!V$1,FALSE)</f>
        <v>0</v>
      </c>
      <c r="S31" s="103">
        <f>VLOOKUP($C31,'SQL-3b - old'!$A:$AA,'SQL-3b - old'!W$1,FALSE)</f>
        <v>0</v>
      </c>
      <c r="T31" s="103">
        <f>VLOOKUP($C31,'SQL-3b - old'!$A:$AA,'SQL-3b - old'!X$1,FALSE)</f>
        <v>0</v>
      </c>
      <c r="U31" s="103">
        <f>VLOOKUP($C31,'SQL-3b - old'!$A:$AA,'SQL-3b - old'!Y$1,FALSE)</f>
        <v>0</v>
      </c>
      <c r="V31" s="103" t="str">
        <f>VLOOKUP($C31,'SQL-3b - old'!$A:$AA,'SQL-3b - old'!Z$1,FALSE)</f>
        <v>x</v>
      </c>
      <c r="W31" s="104">
        <f>VLOOKUP($C31,'SQL-3b - old'!$A:$AA,'SQL-3b - old'!AA$1,FALSE)</f>
        <v>1</v>
      </c>
      <c r="Y31" s="406">
        <f t="shared" si="0"/>
        <v>0</v>
      </c>
      <c r="Z31" s="584"/>
      <c r="AA31" s="406"/>
    </row>
    <row r="32" spans="1:27" x14ac:dyDescent="0.45">
      <c r="A32" t="s">
        <v>298</v>
      </c>
      <c r="B32" t="s">
        <v>387</v>
      </c>
      <c r="C32" t="str">
        <f t="shared" si="1"/>
        <v>ALL45_Religious_Studies</v>
      </c>
      <c r="D32" s="7" t="s">
        <v>107</v>
      </c>
      <c r="E32" s="189"/>
      <c r="F32" s="103">
        <f>VLOOKUP($C32,'SQL-3b_2016 - old'!$A:$AA,'SQL-3b_2016 - old'!T$1,FALSE)</f>
        <v>22.3</v>
      </c>
      <c r="G32" s="103">
        <f>VLOOKUP($C32,'SQL-3b_2016 - old'!$A:$AA,'SQL-3b_2016 - old'!U$1,FALSE)</f>
        <v>27.3</v>
      </c>
      <c r="H32" s="103">
        <f>VLOOKUP($C32,'SQL-3b_2016 - old'!$A:$AA,'SQL-3b_2016 - old'!V$1,FALSE)</f>
        <v>19.899999999999999</v>
      </c>
      <c r="I32" s="103">
        <f>VLOOKUP($C32,'SQL-3b_2016 - old'!$A:$AA,'SQL-3b_2016 - old'!W$1,FALSE)</f>
        <v>15.5</v>
      </c>
      <c r="J32" s="103">
        <f>VLOOKUP($C32,'SQL-3b_2016 - old'!$A:$AA,'SQL-3b_2016 - old'!X$1,FALSE)</f>
        <v>6.8</v>
      </c>
      <c r="K32" s="103">
        <f>VLOOKUP($C32,'SQL-3b_2016 - old'!$A:$AA,'SQL-3b_2016 - old'!Y$1,FALSE)</f>
        <v>8.1</v>
      </c>
      <c r="L32" s="103">
        <f>VLOOKUP($C32,'SQL-3b_2016 - old'!$A:$AA,'SQL-3b_2016 - old'!Z$1,FALSE)</f>
        <v>91.9</v>
      </c>
      <c r="M32" s="104">
        <f>VLOOKUP($C32,'SQL-3b_2016 - old'!$A:$AA,'SQL-3b_2016 - old'!AA$1,FALSE)</f>
        <v>381</v>
      </c>
      <c r="N32" s="108"/>
      <c r="O32" s="497">
        <v>2</v>
      </c>
      <c r="P32" s="103">
        <f>VLOOKUP($C32,'SQL-3b - old'!$A:$AA,'SQL-3b - old'!T$1,FALSE)</f>
        <v>22.3</v>
      </c>
      <c r="Q32" s="103">
        <f>VLOOKUP($C32,'SQL-3b - old'!$A:$AA,'SQL-3b - old'!U$1,FALSE)</f>
        <v>27.3</v>
      </c>
      <c r="R32" s="103">
        <f>VLOOKUP($C32,'SQL-3b - old'!$A:$AA,'SQL-3b - old'!V$1,FALSE)</f>
        <v>19.899999999999999</v>
      </c>
      <c r="S32" s="103">
        <f>VLOOKUP($C32,'SQL-3b - old'!$A:$AA,'SQL-3b - old'!W$1,FALSE)</f>
        <v>15.5</v>
      </c>
      <c r="T32" s="103">
        <f>VLOOKUP($C32,'SQL-3b - old'!$A:$AA,'SQL-3b - old'!X$1,FALSE)</f>
        <v>6.8</v>
      </c>
      <c r="U32" s="103">
        <f>VLOOKUP($C32,'SQL-3b - old'!$A:$AA,'SQL-3b - old'!Y$1,FALSE)</f>
        <v>8.1</v>
      </c>
      <c r="V32" s="103">
        <f>VLOOKUP($C32,'SQL-3b - old'!$A:$AA,'SQL-3b - old'!Z$1,FALSE)</f>
        <v>91.9</v>
      </c>
      <c r="W32" s="104">
        <f>VLOOKUP($C32,'SQL-3b - old'!$A:$AA,'SQL-3b - old'!AA$1,FALSE)</f>
        <v>381</v>
      </c>
      <c r="Y32" s="406">
        <f t="shared" si="0"/>
        <v>0</v>
      </c>
      <c r="Z32" s="584"/>
      <c r="AA32" s="406"/>
    </row>
    <row r="33" spans="1:27" x14ac:dyDescent="0.45">
      <c r="A33" t="s">
        <v>298</v>
      </c>
      <c r="B33" t="s">
        <v>388</v>
      </c>
      <c r="C33" t="str">
        <f>A33&amp;B33</f>
        <v>ALL46_Music</v>
      </c>
      <c r="D33" s="7" t="s">
        <v>108</v>
      </c>
      <c r="E33" s="189"/>
      <c r="F33" s="103">
        <f>VLOOKUP($C33,'SQL-3b_2016 - old'!$A:$AA,'SQL-3b_2016 - old'!T$1,FALSE)</f>
        <v>42.4</v>
      </c>
      <c r="G33" s="103">
        <f>VLOOKUP($C33,'SQL-3b_2016 - old'!$A:$AA,'SQL-3b_2016 - old'!U$1,FALSE)</f>
        <v>22.7</v>
      </c>
      <c r="H33" s="103">
        <f>VLOOKUP($C33,'SQL-3b_2016 - old'!$A:$AA,'SQL-3b_2016 - old'!V$1,FALSE)</f>
        <v>12.1</v>
      </c>
      <c r="I33" s="103">
        <f>VLOOKUP($C33,'SQL-3b_2016 - old'!$A:$AA,'SQL-3b_2016 - old'!W$1,FALSE)</f>
        <v>12.1</v>
      </c>
      <c r="J33" s="103">
        <f>VLOOKUP($C33,'SQL-3b_2016 - old'!$A:$AA,'SQL-3b_2016 - old'!X$1,FALSE)</f>
        <v>6.1</v>
      </c>
      <c r="K33" s="103">
        <f>VLOOKUP($C33,'SQL-3b_2016 - old'!$A:$AA,'SQL-3b_2016 - old'!Y$1,FALSE)</f>
        <v>4.5</v>
      </c>
      <c r="L33" s="103">
        <f>VLOOKUP($C33,'SQL-3b_2016 - old'!$A:$AA,'SQL-3b_2016 - old'!Z$1,FALSE)</f>
        <v>95.5</v>
      </c>
      <c r="M33" s="104">
        <f>VLOOKUP($C33,'SQL-3b_2016 - old'!$A:$AA,'SQL-3b_2016 - old'!AA$1,FALSE)</f>
        <v>66</v>
      </c>
      <c r="N33" s="108"/>
      <c r="O33" s="497">
        <v>2</v>
      </c>
      <c r="P33" s="103">
        <f>VLOOKUP($C33,'SQL-3b - old'!$A:$AA,'SQL-3b - old'!T$1,FALSE)</f>
        <v>41.8</v>
      </c>
      <c r="Q33" s="103">
        <f>VLOOKUP($C33,'SQL-3b - old'!$A:$AA,'SQL-3b - old'!U$1,FALSE)</f>
        <v>22.4</v>
      </c>
      <c r="R33" s="103">
        <f>VLOOKUP($C33,'SQL-3b - old'!$A:$AA,'SQL-3b - old'!V$1,FALSE)</f>
        <v>11.9</v>
      </c>
      <c r="S33" s="103">
        <f>VLOOKUP($C33,'SQL-3b - old'!$A:$AA,'SQL-3b - old'!W$1,FALSE)</f>
        <v>11.9</v>
      </c>
      <c r="T33" s="103">
        <f>VLOOKUP($C33,'SQL-3b - old'!$A:$AA,'SQL-3b - old'!X$1,FALSE)</f>
        <v>7.5</v>
      </c>
      <c r="U33" s="103">
        <f>VLOOKUP($C33,'SQL-3b - old'!$A:$AA,'SQL-3b - old'!Y$1,FALSE)</f>
        <v>4.5</v>
      </c>
      <c r="V33" s="103">
        <f>VLOOKUP($C33,'SQL-3b - old'!$A:$AA,'SQL-3b - old'!Z$1,FALSE)</f>
        <v>95.5</v>
      </c>
      <c r="W33" s="104">
        <f>VLOOKUP($C33,'SQL-3b - old'!$A:$AA,'SQL-3b - old'!AA$1,FALSE)</f>
        <v>67</v>
      </c>
      <c r="Y33" s="406">
        <f t="shared" si="0"/>
        <v>1.5151515151515152E-2</v>
      </c>
      <c r="Z33" s="584"/>
      <c r="AA33" s="406"/>
    </row>
    <row r="34" spans="1:27" x14ac:dyDescent="0.45">
      <c r="A34" t="s">
        <v>298</v>
      </c>
      <c r="B34" t="s">
        <v>389</v>
      </c>
      <c r="C34" t="str">
        <f t="shared" si="1"/>
        <v>ALL47_Physical_Education</v>
      </c>
      <c r="D34" s="7" t="s">
        <v>458</v>
      </c>
      <c r="E34" s="189"/>
      <c r="F34" s="103" t="str">
        <f>VLOOKUP($C34,'SQL-3b_2016 - old'!$A:$AA,'SQL-3b_2016 - old'!T$1,FALSE)</f>
        <v>x</v>
      </c>
      <c r="G34" s="103" t="str">
        <f>VLOOKUP($C34,'SQL-3b_2016 - old'!$A:$AA,'SQL-3b_2016 - old'!U$1,FALSE)</f>
        <v>x</v>
      </c>
      <c r="H34" s="103">
        <f>VLOOKUP($C34,'SQL-3b_2016 - old'!$A:$AA,'SQL-3b_2016 - old'!V$1,FALSE)</f>
        <v>24.1</v>
      </c>
      <c r="I34" s="103">
        <f>VLOOKUP($C34,'SQL-3b_2016 - old'!$A:$AA,'SQL-3b_2016 - old'!W$1,FALSE)</f>
        <v>15.5</v>
      </c>
      <c r="J34" s="103">
        <f>VLOOKUP($C34,'SQL-3b_2016 - old'!$A:$AA,'SQL-3b_2016 - old'!X$1,FALSE)</f>
        <v>24.1</v>
      </c>
      <c r="K34" s="103">
        <f>VLOOKUP($C34,'SQL-3b_2016 - old'!$A:$AA,'SQL-3b_2016 - old'!Y$1,FALSE)</f>
        <v>12.1</v>
      </c>
      <c r="L34" s="103">
        <f>VLOOKUP($C34,'SQL-3b_2016 - old'!$A:$AA,'SQL-3b_2016 - old'!Z$1,FALSE)</f>
        <v>87.9</v>
      </c>
      <c r="M34" s="104">
        <f>VLOOKUP($C34,'SQL-3b_2016 - old'!$A:$AA,'SQL-3b_2016 - old'!AA$1,FALSE)</f>
        <v>58</v>
      </c>
      <c r="N34" s="108"/>
      <c r="O34" s="497">
        <v>2</v>
      </c>
      <c r="P34" s="103" t="str">
        <f>VLOOKUP($C34,'SQL-3b - old'!$A:$AA,'SQL-3b - old'!T$1,FALSE)</f>
        <v>x</v>
      </c>
      <c r="Q34" s="103" t="str">
        <f>VLOOKUP($C34,'SQL-3b - old'!$A:$AA,'SQL-3b - old'!U$1,FALSE)</f>
        <v>x</v>
      </c>
      <c r="R34" s="103">
        <f>VLOOKUP($C34,'SQL-3b - old'!$A:$AA,'SQL-3b - old'!V$1,FALSE)</f>
        <v>24.1</v>
      </c>
      <c r="S34" s="103">
        <f>VLOOKUP($C34,'SQL-3b - old'!$A:$AA,'SQL-3b - old'!W$1,FALSE)</f>
        <v>15.5</v>
      </c>
      <c r="T34" s="103">
        <f>VLOOKUP($C34,'SQL-3b - old'!$A:$AA,'SQL-3b - old'!X$1,FALSE)</f>
        <v>24.1</v>
      </c>
      <c r="U34" s="103">
        <f>VLOOKUP($C34,'SQL-3b - old'!$A:$AA,'SQL-3b - old'!Y$1,FALSE)</f>
        <v>12.1</v>
      </c>
      <c r="V34" s="103">
        <f>VLOOKUP($C34,'SQL-3b - old'!$A:$AA,'SQL-3b - old'!Z$1,FALSE)</f>
        <v>87.9</v>
      </c>
      <c r="W34" s="104">
        <f>VLOOKUP($C34,'SQL-3b - old'!$A:$AA,'SQL-3b - old'!AA$1,FALSE)</f>
        <v>58</v>
      </c>
      <c r="Y34" s="406">
        <f t="shared" si="0"/>
        <v>0</v>
      </c>
      <c r="Z34" s="584"/>
      <c r="AA34" s="406"/>
    </row>
    <row r="35" spans="1:27" x14ac:dyDescent="0.45">
      <c r="C35" t="s">
        <v>660</v>
      </c>
      <c r="D35" s="195" t="s">
        <v>461</v>
      </c>
      <c r="E35" s="394"/>
      <c r="F35" s="35">
        <f>VLOOKUP($C35,'SQL-3b_2016 - old'!$A:$AA,'SQL-3b_2016 - old'!T$1,FALSE)</f>
        <v>10.6</v>
      </c>
      <c r="G35" s="35">
        <f>VLOOKUP($C35,'SQL-3b_2016 - old'!$A:$AA,'SQL-3b_2016 - old'!U$1,FALSE)</f>
        <v>11.6</v>
      </c>
      <c r="H35" s="35">
        <f>VLOOKUP($C35,'SQL-3b_2016 - old'!$A:$AA,'SQL-3b_2016 - old'!V$1,FALSE)</f>
        <v>27.3</v>
      </c>
      <c r="I35" s="35">
        <f>VLOOKUP($C35,'SQL-3b_2016 - old'!$A:$AA,'SQL-3b_2016 - old'!W$1,FALSE)</f>
        <v>22.7</v>
      </c>
      <c r="J35" s="35">
        <f>VLOOKUP($C35,'SQL-3b_2016 - old'!$A:$AA,'SQL-3b_2016 - old'!X$1,FALSE)</f>
        <v>16.2</v>
      </c>
      <c r="K35" s="35">
        <f>VLOOKUP($C35,'SQL-3b_2016 - old'!$A:$AA,'SQL-3b_2016 - old'!Y$1,FALSE)</f>
        <v>11.6</v>
      </c>
      <c r="L35" s="35">
        <f>VLOOKUP($C35,'SQL-3b_2016 - old'!$A:$AA,'SQL-3b_2016 - old'!Z$1,FALSE)</f>
        <v>88.4</v>
      </c>
      <c r="M35" s="33">
        <f>VLOOKUP($C35,'SQL-3b_2016 - old'!$A:$AA,'SQL-3b_2016 - old'!AA$1,FALSE)</f>
        <v>198</v>
      </c>
      <c r="N35" s="33"/>
      <c r="O35" s="497">
        <v>2</v>
      </c>
      <c r="P35" s="35">
        <f>VLOOKUP($C35,'SQL-3b - old'!$A:$AA,'SQL-3b - old'!T$1,FALSE)</f>
        <v>10.6</v>
      </c>
      <c r="Q35" s="35">
        <f>VLOOKUP($C35,'SQL-3b - old'!$A:$AA,'SQL-3b - old'!U$1,FALSE)</f>
        <v>11.6</v>
      </c>
      <c r="R35" s="35">
        <f>VLOOKUP($C35,'SQL-3b - old'!$A:$AA,'SQL-3b - old'!V$1,FALSE)</f>
        <v>27.3</v>
      </c>
      <c r="S35" s="35">
        <f>VLOOKUP($C35,'SQL-3b - old'!$A:$AA,'SQL-3b - old'!W$1,FALSE)</f>
        <v>22.7</v>
      </c>
      <c r="T35" s="35">
        <f>VLOOKUP($C35,'SQL-3b - old'!$A:$AA,'SQL-3b - old'!X$1,FALSE)</f>
        <v>16.2</v>
      </c>
      <c r="U35" s="35">
        <f>VLOOKUP($C35,'SQL-3b - old'!$A:$AA,'SQL-3b - old'!Y$1,FALSE)</f>
        <v>11.6</v>
      </c>
      <c r="V35" s="35">
        <f>VLOOKUP($C35,'SQL-3b - old'!$A:$AA,'SQL-3b - old'!Z$1,FALSE)</f>
        <v>88.4</v>
      </c>
      <c r="W35" s="33">
        <f>VLOOKUP($C35,'SQL-3b - old'!$A:$AA,'SQL-3b - old'!AA$1,FALSE)</f>
        <v>198</v>
      </c>
      <c r="Y35" s="406">
        <f t="shared" si="0"/>
        <v>0</v>
      </c>
      <c r="Z35" s="584"/>
      <c r="AA35" s="406"/>
    </row>
    <row r="36" spans="1:27" x14ac:dyDescent="0.45">
      <c r="D36" s="195"/>
      <c r="E36" s="394"/>
      <c r="F36" s="35"/>
      <c r="G36" s="35"/>
      <c r="H36" s="35"/>
      <c r="I36" s="35"/>
      <c r="J36" s="35"/>
      <c r="K36" s="35"/>
      <c r="L36" s="35"/>
      <c r="M36" s="33"/>
      <c r="N36" s="33"/>
      <c r="O36" s="394"/>
      <c r="P36" s="35"/>
      <c r="Q36" s="35"/>
      <c r="R36" s="35"/>
      <c r="S36" s="35"/>
      <c r="T36" s="35"/>
      <c r="U36" s="35"/>
      <c r="V36" s="35"/>
      <c r="W36" s="33"/>
      <c r="Y36" s="406"/>
      <c r="Z36" s="584"/>
      <c r="AA36" s="406"/>
    </row>
    <row r="37" spans="1:27" x14ac:dyDescent="0.45">
      <c r="C37" t="s">
        <v>661</v>
      </c>
      <c r="D37" s="195" t="s">
        <v>141</v>
      </c>
      <c r="E37" s="195"/>
      <c r="F37" s="34">
        <f>VLOOKUP($C37,'SQL-3b_2016 - old'!$A:$AA,'SQL-3b_2016 - old'!T$1,FALSE)</f>
        <v>39.5</v>
      </c>
      <c r="G37" s="34">
        <f>VLOOKUP($C37,'SQL-3b_2016 - old'!$A:$AA,'SQL-3b_2016 - old'!U$1,FALSE)</f>
        <v>21.1</v>
      </c>
      <c r="H37" s="34">
        <f>VLOOKUP($C37,'SQL-3b_2016 - old'!$A:$AA,'SQL-3b_2016 - old'!V$1,FALSE)</f>
        <v>21.1</v>
      </c>
      <c r="I37" s="34" t="str">
        <f>VLOOKUP($C37,'SQL-3b_2016 - old'!$A:$AA,'SQL-3b_2016 - old'!W$1,FALSE)</f>
        <v>x</v>
      </c>
      <c r="J37" s="34">
        <f>VLOOKUP($C37,'SQL-3b_2016 - old'!$A:$AA,'SQL-3b_2016 - old'!X$1,FALSE)</f>
        <v>7.9</v>
      </c>
      <c r="K37" s="34" t="str">
        <f>VLOOKUP($C37,'SQL-3b_2016 - old'!$A:$AA,'SQL-3b_2016 - old'!Y$1,FALSE)</f>
        <v>x</v>
      </c>
      <c r="L37" s="34" t="str">
        <f>VLOOKUP($C37,'SQL-3b_2016 - old'!$A:$AA,'SQL-3b_2016 - old'!Z$1,FALSE)</f>
        <v>x</v>
      </c>
      <c r="M37" s="33">
        <f>VLOOKUP($C37,'SQL-3b_2016 - old'!$A:$AA,'SQL-3b_2016 - old'!AA$1,FALSE)</f>
        <v>38</v>
      </c>
      <c r="N37" s="33"/>
      <c r="O37" s="195"/>
      <c r="P37" s="34" t="e">
        <f>VLOOKUP($C37,'SQL-3b - old'!$A:$AA,'SQL-3b - old'!T$1,FALSE)</f>
        <v>#N/A</v>
      </c>
      <c r="Q37" s="34" t="e">
        <f>VLOOKUP($C37,'SQL-3b - old'!$A:$AA,'SQL-3b - old'!U$1,FALSE)</f>
        <v>#N/A</v>
      </c>
      <c r="R37" s="34" t="e">
        <f>VLOOKUP($C37,'SQL-3b - old'!$A:$AA,'SQL-3b - old'!V$1,FALSE)</f>
        <v>#N/A</v>
      </c>
      <c r="S37" s="34" t="e">
        <f>VLOOKUP($C37,'SQL-3b - old'!$A:$AA,'SQL-3b - old'!W$1,FALSE)</f>
        <v>#N/A</v>
      </c>
      <c r="T37" s="34" t="e">
        <f>VLOOKUP($C37,'SQL-3b - old'!$A:$AA,'SQL-3b - old'!X$1,FALSE)</f>
        <v>#N/A</v>
      </c>
      <c r="U37" s="34" t="e">
        <f>VLOOKUP($C37,'SQL-3b - old'!$A:$AA,'SQL-3b - old'!Y$1,FALSE)</f>
        <v>#N/A</v>
      </c>
      <c r="V37" s="34" t="e">
        <f>VLOOKUP($C37,'SQL-3b - old'!$A:$AA,'SQL-3b - old'!Z$1,FALSE)</f>
        <v>#N/A</v>
      </c>
      <c r="W37" s="33" t="e">
        <f>VLOOKUP($C37,'SQL-3b - old'!$A:$AA,'SQL-3b - old'!AA$1,FALSE)</f>
        <v>#N/A</v>
      </c>
      <c r="Y37" s="406" t="e">
        <f t="shared" si="0"/>
        <v>#N/A</v>
      </c>
      <c r="Z37" s="584"/>
      <c r="AA37" s="406"/>
    </row>
    <row r="38" spans="1:27" x14ac:dyDescent="0.45">
      <c r="D38" s="196"/>
      <c r="E38" s="235"/>
      <c r="F38" s="198"/>
      <c r="G38" s="198"/>
      <c r="H38" s="198"/>
      <c r="I38" s="198"/>
      <c r="J38" s="198"/>
      <c r="K38" s="198"/>
      <c r="L38" s="198"/>
      <c r="M38" s="199"/>
      <c r="N38" s="199"/>
      <c r="O38" s="235"/>
      <c r="P38" s="118"/>
      <c r="Q38" s="118"/>
      <c r="R38" s="118"/>
      <c r="S38" s="118"/>
      <c r="T38" s="118"/>
      <c r="U38" s="118"/>
      <c r="V38" s="118"/>
      <c r="W38" s="393"/>
    </row>
    <row r="39" spans="1:27" ht="12.95" customHeight="1" x14ac:dyDescent="0.45">
      <c r="D39" s="201"/>
      <c r="E39" s="234"/>
      <c r="F39" s="163"/>
      <c r="G39" s="203"/>
      <c r="H39" s="163"/>
      <c r="I39" s="163"/>
      <c r="J39" s="163"/>
      <c r="K39" s="163"/>
      <c r="L39" s="163"/>
      <c r="M39" s="204" t="s">
        <v>586</v>
      </c>
      <c r="N39" s="204"/>
      <c r="O39" s="204"/>
      <c r="P39" s="163"/>
      <c r="Q39" s="203"/>
      <c r="R39" s="163"/>
      <c r="S39" s="163"/>
      <c r="T39" s="163"/>
      <c r="U39" s="163"/>
      <c r="V39" s="163"/>
      <c r="W39" s="10" t="s">
        <v>480</v>
      </c>
    </row>
    <row r="40" spans="1:27" ht="12.95" customHeight="1" x14ac:dyDescent="0.45">
      <c r="D40" s="163"/>
      <c r="E40" s="163"/>
      <c r="F40" s="163"/>
      <c r="G40" s="203"/>
      <c r="H40" s="163"/>
      <c r="I40" s="163"/>
      <c r="J40" s="163"/>
      <c r="K40" s="163"/>
      <c r="L40" s="163"/>
      <c r="M40" s="204"/>
      <c r="N40" s="204"/>
      <c r="O40" s="204"/>
      <c r="P40" s="163"/>
      <c r="Q40" s="203"/>
      <c r="R40" s="163"/>
      <c r="S40" s="163"/>
      <c r="T40" s="163"/>
      <c r="U40" s="163"/>
      <c r="V40" s="163"/>
      <c r="W40" s="204"/>
    </row>
    <row r="41" spans="1:27" ht="12.95" customHeight="1" x14ac:dyDescent="0.45">
      <c r="D41" s="163" t="s">
        <v>545</v>
      </c>
      <c r="E41" s="163"/>
      <c r="F41" s="205"/>
      <c r="G41" s="205"/>
      <c r="H41" s="205"/>
      <c r="I41" s="205"/>
      <c r="J41" s="205"/>
      <c r="K41" s="206"/>
      <c r="L41" s="206"/>
      <c r="M41" s="207"/>
      <c r="N41" s="205"/>
      <c r="O41" s="205"/>
      <c r="P41" s="205"/>
      <c r="Q41" s="205"/>
      <c r="R41" s="205"/>
      <c r="S41" s="205"/>
      <c r="T41" s="205"/>
      <c r="U41" s="206"/>
      <c r="V41" s="206"/>
      <c r="W41" s="207"/>
      <c r="X41" s="58"/>
    </row>
    <row r="42" spans="1:27" ht="12.95" customHeight="1" x14ac:dyDescent="0.45">
      <c r="D42" s="206" t="s">
        <v>546</v>
      </c>
      <c r="E42" s="206"/>
      <c r="F42" s="205"/>
      <c r="G42" s="205"/>
      <c r="H42" s="205"/>
      <c r="I42" s="206"/>
      <c r="J42" s="206"/>
      <c r="K42" s="206"/>
      <c r="L42" s="206"/>
      <c r="M42" s="207"/>
      <c r="N42" s="205"/>
      <c r="O42" s="205"/>
      <c r="P42" s="205"/>
      <c r="Q42" s="205"/>
      <c r="R42" s="205"/>
      <c r="S42" s="206"/>
      <c r="T42" s="206"/>
      <c r="U42" s="206"/>
      <c r="V42" s="206"/>
      <c r="W42" s="207"/>
      <c r="X42" s="58"/>
    </row>
    <row r="43" spans="1:27" ht="12.95" customHeight="1" x14ac:dyDescent="0.45">
      <c r="D43" s="209" t="s">
        <v>113</v>
      </c>
      <c r="E43" s="209"/>
      <c r="F43" s="211"/>
      <c r="G43" s="211"/>
      <c r="H43" s="211"/>
      <c r="I43" s="206"/>
      <c r="J43" s="206"/>
      <c r="K43" s="206"/>
      <c r="L43" s="206"/>
      <c r="M43" s="207"/>
      <c r="N43" s="211"/>
      <c r="O43" s="211"/>
      <c r="P43" s="211"/>
      <c r="Q43" s="211"/>
      <c r="R43" s="211"/>
      <c r="S43" s="206"/>
      <c r="T43" s="206"/>
      <c r="U43" s="206"/>
      <c r="V43" s="206"/>
      <c r="W43" s="207"/>
      <c r="X43" s="58"/>
    </row>
    <row r="44" spans="1:27" ht="12.95" customHeight="1" x14ac:dyDescent="0.45">
      <c r="D44" s="1036" t="s">
        <v>526</v>
      </c>
      <c r="E44" s="1037"/>
      <c r="F44" s="1037"/>
      <c r="G44" s="1037"/>
      <c r="H44" s="1037"/>
      <c r="I44" s="1037"/>
      <c r="J44" s="1037"/>
      <c r="K44" s="1037"/>
      <c r="L44" s="1037"/>
      <c r="M44" s="1037"/>
      <c r="N44" s="1037"/>
      <c r="O44" s="1037"/>
      <c r="P44" s="1037"/>
      <c r="Q44" s="1037"/>
      <c r="R44" s="1037"/>
      <c r="S44" s="1037"/>
      <c r="T44" s="1037"/>
      <c r="U44" s="1037"/>
      <c r="V44" s="1037"/>
      <c r="W44" s="1037"/>
      <c r="X44" s="1037"/>
    </row>
    <row r="45" spans="1:27" ht="12.95" customHeight="1" x14ac:dyDescent="0.45">
      <c r="D45" s="1024" t="s">
        <v>527</v>
      </c>
      <c r="E45" s="1038"/>
      <c r="F45" s="1038"/>
      <c r="G45" s="1038"/>
      <c r="H45" s="1038"/>
      <c r="I45" s="1038"/>
      <c r="J45" s="1038"/>
      <c r="K45" s="1038"/>
      <c r="L45" s="1038"/>
      <c r="M45" s="455"/>
      <c r="N45" s="455"/>
      <c r="O45" s="476"/>
      <c r="P45" s="455"/>
      <c r="Q45" s="455"/>
      <c r="R45" s="455"/>
      <c r="S45" s="455"/>
      <c r="T45" s="455"/>
      <c r="U45" s="455"/>
      <c r="V45" s="455"/>
      <c r="W45" s="455"/>
      <c r="X45" s="455"/>
    </row>
    <row r="46" spans="1:27" ht="12.95" customHeight="1" x14ac:dyDescent="0.45">
      <c r="D46" s="212"/>
      <c r="E46" s="212"/>
      <c r="F46" s="206"/>
      <c r="G46" s="206"/>
      <c r="H46" s="206"/>
      <c r="I46" s="206"/>
      <c r="J46" s="206"/>
      <c r="K46" s="206"/>
      <c r="L46" s="206"/>
      <c r="M46" s="207"/>
      <c r="N46" s="206"/>
      <c r="O46" s="206"/>
      <c r="P46" s="206"/>
      <c r="Q46" s="206"/>
      <c r="R46" s="206"/>
      <c r="S46" s="206"/>
      <c r="T46" s="206"/>
      <c r="U46" s="206"/>
      <c r="V46" s="206"/>
      <c r="W46" s="207"/>
      <c r="X46" s="58"/>
    </row>
    <row r="47" spans="1:27" ht="12.95" customHeight="1" x14ac:dyDescent="0.45">
      <c r="D47" s="59" t="s">
        <v>23</v>
      </c>
      <c r="E47" s="59"/>
      <c r="F47" s="59"/>
      <c r="G47" s="59"/>
      <c r="H47" s="59"/>
      <c r="I47" s="59"/>
      <c r="J47" s="59"/>
      <c r="K47" s="59"/>
      <c r="L47" s="59"/>
      <c r="M47" s="215"/>
      <c r="N47" s="59"/>
      <c r="O47" s="59"/>
      <c r="P47" s="59"/>
      <c r="Q47" s="59"/>
      <c r="R47" s="59"/>
      <c r="S47" s="59"/>
      <c r="T47" s="59"/>
      <c r="U47" s="59"/>
      <c r="V47" s="59"/>
      <c r="W47" s="215"/>
      <c r="X47" s="58"/>
    </row>
    <row r="48" spans="1:27" ht="12.95" customHeight="1" x14ac:dyDescent="0.45">
      <c r="D48" s="216" t="s">
        <v>521</v>
      </c>
      <c r="E48" s="216"/>
      <c r="F48" s="59"/>
      <c r="G48" s="59"/>
      <c r="H48" s="59"/>
      <c r="I48" s="59"/>
      <c r="J48" s="59"/>
      <c r="K48" s="59"/>
      <c r="L48" s="59"/>
      <c r="M48" s="215"/>
      <c r="N48" s="59"/>
      <c r="O48" s="59"/>
      <c r="P48" s="59"/>
      <c r="Q48" s="59"/>
      <c r="R48" s="59"/>
      <c r="S48" s="59"/>
      <c r="T48" s="59"/>
      <c r="U48" s="59"/>
      <c r="V48" s="59"/>
      <c r="W48" s="215"/>
      <c r="X48" s="58"/>
    </row>
    <row r="49" spans="4:36" ht="12.95" customHeight="1" x14ac:dyDescent="0.45">
      <c r="D49" s="206" t="s">
        <v>116</v>
      </c>
      <c r="E49" s="206"/>
      <c r="F49" s="59"/>
      <c r="G49" s="59"/>
      <c r="H49" s="59"/>
      <c r="I49" s="59"/>
      <c r="J49" s="59"/>
      <c r="K49" s="59"/>
      <c r="L49" s="59"/>
      <c r="M49" s="215"/>
      <c r="N49" s="59"/>
      <c r="O49" s="59"/>
      <c r="P49" s="59"/>
      <c r="Q49" s="59"/>
      <c r="R49" s="59"/>
      <c r="S49" s="59"/>
      <c r="T49" s="59"/>
      <c r="U49" s="59"/>
      <c r="V49" s="59"/>
      <c r="W49" s="215"/>
      <c r="X49" s="58"/>
    </row>
    <row r="50" spans="4:36" ht="12.95" customHeight="1" x14ac:dyDescent="0.45">
      <c r="D50" s="1024" t="s">
        <v>487</v>
      </c>
      <c r="E50" s="1025"/>
      <c r="F50" s="1025"/>
      <c r="G50" s="1025"/>
      <c r="H50" s="1025"/>
      <c r="I50" s="1025"/>
      <c r="J50" s="1025"/>
      <c r="K50" s="1025"/>
      <c r="L50" s="1025"/>
      <c r="M50" s="1025"/>
      <c r="N50" s="1025"/>
      <c r="O50" s="1025"/>
      <c r="P50" s="1025"/>
      <c r="Q50" s="1025"/>
      <c r="R50" s="1025"/>
      <c r="S50" s="1025"/>
      <c r="T50" s="1025"/>
      <c r="U50" s="1025"/>
      <c r="V50" s="1026"/>
      <c r="W50" s="1026"/>
      <c r="X50" s="1026"/>
      <c r="Y50" s="1026"/>
      <c r="Z50" s="1026"/>
      <c r="AA50" s="1026"/>
      <c r="AB50" s="1026"/>
      <c r="AC50" s="1026"/>
      <c r="AD50" s="1026"/>
      <c r="AE50" s="1026"/>
      <c r="AF50" s="1026"/>
      <c r="AG50" s="1026"/>
      <c r="AH50" s="1026"/>
      <c r="AI50" s="1026"/>
      <c r="AJ50" s="1026"/>
    </row>
    <row r="51" spans="4:36" ht="12.95" customHeight="1" x14ac:dyDescent="0.45">
      <c r="D51" s="18"/>
      <c r="E51" s="18"/>
      <c r="F51" s="18"/>
      <c r="G51" s="18"/>
      <c r="H51" s="18"/>
      <c r="I51" s="18"/>
      <c r="J51" s="18"/>
      <c r="K51" s="18"/>
      <c r="L51" s="18"/>
      <c r="M51" s="18"/>
      <c r="N51" s="18"/>
      <c r="O51" s="59"/>
      <c r="P51" s="18"/>
      <c r="Q51" s="18"/>
      <c r="R51" s="18"/>
      <c r="S51" s="18"/>
      <c r="T51" s="18"/>
      <c r="U51" s="18"/>
      <c r="V51" s="18"/>
      <c r="W51" s="18"/>
    </row>
    <row r="52" spans="4:36" ht="12.95" customHeight="1" x14ac:dyDescent="0.45">
      <c r="O52" s="499"/>
    </row>
    <row r="53" spans="4:36" ht="12.95" customHeight="1" x14ac:dyDescent="0.45">
      <c r="O53" s="18"/>
    </row>
    <row r="54" spans="4:36" ht="12.95" customHeight="1" x14ac:dyDescent="0.45"/>
  </sheetData>
  <mergeCells count="10">
    <mergeCell ref="D44:X44"/>
    <mergeCell ref="D45:L45"/>
    <mergeCell ref="D50:AJ50"/>
    <mergeCell ref="D4:G4"/>
    <mergeCell ref="F7:L7"/>
    <mergeCell ref="M7:M8"/>
    <mergeCell ref="P7:V7"/>
    <mergeCell ref="W7:W8"/>
    <mergeCell ref="E6:M6"/>
    <mergeCell ref="O6:W6"/>
  </mergeCells>
  <hyperlinks>
    <hyperlink ref="D1" location="Contents!A1" display="Return to contents"/>
    <hyperlink ref="D50" r:id="rId1" display="Where qualifications taken by a student are in the same subject area and similar in content, ‘discounting’ rules have been applied to avoid double counting qualifications. More information can be found in  'technical guide' document."/>
    <hyperlink ref="D45:L45" r:id="rId2" display="The full time table for AS and A level reform can be found at Get the facts: AS and A level reform."/>
  </hyperlinks>
  <pageMargins left="0.7" right="0.7" top="0.75" bottom="0.75" header="0.3" footer="0.3"/>
  <pageSetup paperSize="9"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J73"/>
  <sheetViews>
    <sheetView showGridLines="0" topLeftCell="A13" zoomScale="110" zoomScaleNormal="115" workbookViewId="0">
      <selection activeCell="L42" sqref="L42"/>
    </sheetView>
  </sheetViews>
  <sheetFormatPr defaultRowHeight="14.25" x14ac:dyDescent="0.45"/>
  <cols>
    <col min="2" max="2" width="29.73046875" customWidth="1"/>
    <col min="3" max="3" width="21.3984375" customWidth="1"/>
    <col min="4" max="4" width="31.86328125" style="31" customWidth="1"/>
    <col min="5" max="5" width="9.59765625" style="31" customWidth="1"/>
    <col min="6" max="13" width="8.59765625" style="31" customWidth="1"/>
    <col min="14" max="14" width="1.73046875" style="31" customWidth="1"/>
    <col min="15" max="15" width="8" style="31" customWidth="1"/>
    <col min="16" max="23" width="8.59765625" style="31" customWidth="1"/>
  </cols>
  <sheetData>
    <row r="1" spans="1:25" x14ac:dyDescent="0.45">
      <c r="D1" s="451" t="s">
        <v>488</v>
      </c>
      <c r="O1" s="495"/>
    </row>
    <row r="2" spans="1:25" x14ac:dyDescent="0.45">
      <c r="D2" s="143" t="s">
        <v>547</v>
      </c>
      <c r="E2" s="143"/>
      <c r="F2" s="143"/>
      <c r="G2" s="143"/>
      <c r="H2" s="88"/>
      <c r="I2" s="88"/>
      <c r="J2" s="89"/>
      <c r="K2" s="89"/>
      <c r="L2" s="89"/>
      <c r="M2" s="170"/>
      <c r="N2" s="170"/>
      <c r="O2" s="170"/>
      <c r="P2" s="87"/>
      <c r="Q2" s="87"/>
      <c r="R2" s="88"/>
      <c r="S2" s="88"/>
      <c r="T2" s="89"/>
      <c r="U2" s="89"/>
      <c r="V2" s="89"/>
      <c r="W2" s="170"/>
    </row>
    <row r="3" spans="1:25" x14ac:dyDescent="0.45">
      <c r="D3" s="247" t="s">
        <v>481</v>
      </c>
      <c r="E3" s="247"/>
      <c r="F3" s="249"/>
      <c r="G3" s="249"/>
      <c r="H3" s="389"/>
      <c r="I3" s="172"/>
      <c r="J3" s="173"/>
      <c r="K3" s="16"/>
      <c r="L3" s="16"/>
      <c r="M3" s="16"/>
      <c r="N3" s="16"/>
      <c r="O3" s="16"/>
      <c r="P3" s="171"/>
      <c r="Q3" s="171"/>
      <c r="R3" s="389"/>
      <c r="S3" s="172"/>
      <c r="T3" s="173"/>
      <c r="U3" s="16"/>
      <c r="V3" s="16"/>
      <c r="W3" s="16"/>
    </row>
    <row r="4" spans="1:25" x14ac:dyDescent="0.45">
      <c r="D4" s="1053" t="s">
        <v>0</v>
      </c>
      <c r="E4" s="1053"/>
      <c r="F4" s="1053"/>
      <c r="G4" s="1053"/>
      <c r="H4" s="389"/>
      <c r="I4" s="172"/>
      <c r="J4" s="174"/>
      <c r="K4" s="16"/>
      <c r="L4" s="16"/>
      <c r="M4" s="16"/>
      <c r="N4" s="16"/>
      <c r="O4" s="16"/>
      <c r="P4" s="16"/>
      <c r="Q4" s="16"/>
      <c r="R4" s="389"/>
      <c r="S4" s="172"/>
      <c r="T4" s="174"/>
      <c r="U4" s="16"/>
      <c r="V4" s="16"/>
      <c r="W4" s="16"/>
    </row>
    <row r="5" spans="1:25" x14ac:dyDescent="0.45">
      <c r="D5" s="175"/>
      <c r="E5" s="175"/>
      <c r="F5" s="176"/>
      <c r="G5" s="176"/>
      <c r="H5" s="94"/>
      <c r="I5" s="94"/>
      <c r="J5" s="389"/>
      <c r="K5" s="389"/>
      <c r="L5" s="389"/>
      <c r="M5" s="177"/>
      <c r="N5" s="177"/>
      <c r="O5" s="177"/>
      <c r="P5" s="176"/>
      <c r="Q5" s="176"/>
      <c r="R5" s="94"/>
      <c r="S5" s="94"/>
      <c r="T5" s="389"/>
      <c r="U5" s="389"/>
      <c r="V5" s="389"/>
      <c r="W5" s="177"/>
    </row>
    <row r="6" spans="1:25" x14ac:dyDescent="0.45">
      <c r="D6" s="139"/>
      <c r="E6" s="1042" t="s">
        <v>647</v>
      </c>
      <c r="F6" s="1056"/>
      <c r="G6" s="1056"/>
      <c r="H6" s="1056"/>
      <c r="I6" s="1056"/>
      <c r="J6" s="1056"/>
      <c r="K6" s="1056"/>
      <c r="L6" s="1056"/>
      <c r="M6" s="1056"/>
      <c r="N6" s="178"/>
      <c r="O6" s="1043" t="s">
        <v>646</v>
      </c>
      <c r="P6" s="1056"/>
      <c r="Q6" s="1056"/>
      <c r="R6" s="1056"/>
      <c r="S6" s="1056"/>
      <c r="T6" s="1056"/>
      <c r="U6" s="1056"/>
      <c r="V6" s="1056"/>
      <c r="W6" s="1056"/>
    </row>
    <row r="7" spans="1:25" ht="14.45" customHeight="1" x14ac:dyDescent="0.45">
      <c r="D7" s="179"/>
      <c r="E7" s="496"/>
      <c r="F7" s="1054" t="s">
        <v>48</v>
      </c>
      <c r="G7" s="1054"/>
      <c r="H7" s="1054"/>
      <c r="I7" s="1054"/>
      <c r="J7" s="1054"/>
      <c r="K7" s="1054"/>
      <c r="L7" s="1054"/>
      <c r="M7" s="1055" t="s">
        <v>49</v>
      </c>
      <c r="N7" s="480"/>
      <c r="O7" s="477"/>
      <c r="P7" s="1042" t="s">
        <v>48</v>
      </c>
      <c r="Q7" s="1042"/>
      <c r="R7" s="1042"/>
      <c r="S7" s="1042"/>
      <c r="T7" s="1042"/>
      <c r="U7" s="1042"/>
      <c r="V7" s="1042"/>
      <c r="W7" s="1048" t="s">
        <v>49</v>
      </c>
    </row>
    <row r="8" spans="1:25" ht="14.45" customHeight="1" x14ac:dyDescent="0.45">
      <c r="D8" s="478" t="s">
        <v>47</v>
      </c>
      <c r="E8" s="478" t="s">
        <v>559</v>
      </c>
      <c r="F8" s="180" t="s">
        <v>51</v>
      </c>
      <c r="G8" s="180" t="s">
        <v>52</v>
      </c>
      <c r="H8" s="180" t="s">
        <v>53</v>
      </c>
      <c r="I8" s="180" t="s">
        <v>54</v>
      </c>
      <c r="J8" s="180" t="s">
        <v>55</v>
      </c>
      <c r="K8" s="181" t="s">
        <v>56</v>
      </c>
      <c r="L8" s="417" t="s">
        <v>139</v>
      </c>
      <c r="M8" s="1049"/>
      <c r="N8" s="480"/>
      <c r="O8" s="478" t="s">
        <v>559</v>
      </c>
      <c r="P8" s="180" t="s">
        <v>51</v>
      </c>
      <c r="Q8" s="180" t="s">
        <v>52</v>
      </c>
      <c r="R8" s="180" t="s">
        <v>53</v>
      </c>
      <c r="S8" s="180" t="s">
        <v>54</v>
      </c>
      <c r="T8" s="180" t="s">
        <v>55</v>
      </c>
      <c r="U8" s="181" t="s">
        <v>56</v>
      </c>
      <c r="V8" s="417" t="s">
        <v>139</v>
      </c>
      <c r="W8" s="1049"/>
    </row>
    <row r="9" spans="1:25" x14ac:dyDescent="0.45">
      <c r="D9" s="184"/>
      <c r="E9" s="184"/>
      <c r="F9" s="186"/>
      <c r="G9" s="186"/>
      <c r="H9" s="186"/>
      <c r="I9" s="186"/>
      <c r="J9" s="186"/>
      <c r="K9" s="187"/>
      <c r="L9" s="188"/>
      <c r="M9" s="185"/>
      <c r="N9" s="185"/>
      <c r="O9" s="184"/>
      <c r="P9" s="186"/>
      <c r="Q9" s="186"/>
      <c r="R9" s="186"/>
      <c r="S9" s="186"/>
      <c r="T9" s="186"/>
      <c r="U9" s="187"/>
      <c r="V9" s="188"/>
      <c r="W9" s="185"/>
      <c r="Y9" t="s">
        <v>467</v>
      </c>
    </row>
    <row r="10" spans="1:25" x14ac:dyDescent="0.45">
      <c r="A10" t="s">
        <v>468</v>
      </c>
      <c r="B10" t="s">
        <v>338</v>
      </c>
      <c r="C10" t="str">
        <f>A10&amp;B10</f>
        <v>f01_0_Biological Sciences</v>
      </c>
      <c r="D10" s="189" t="s">
        <v>59</v>
      </c>
      <c r="E10" s="189">
        <f>VLOOKUP($C10,'SQL-3b - old'!$A:$AA,'SQL-3b - old'!D$1,FALSE)</f>
        <v>1</v>
      </c>
      <c r="F10" s="103">
        <f>VLOOKUP($C10,'SQL-3b_2016 - old'!$A:$AA,'SQL-3b_2016 - old'!T$1,FALSE)</f>
        <v>29.1</v>
      </c>
      <c r="G10" s="103">
        <f>VLOOKUP($C10,'SQL-3b_2016 - old'!$A:$AA,'SQL-3b_2016 - old'!U$1,FALSE)</f>
        <v>14.6</v>
      </c>
      <c r="H10" s="103">
        <f>VLOOKUP($C10,'SQL-3b_2016 - old'!$A:$AA,'SQL-3b_2016 - old'!V$1,FALSE)</f>
        <v>14.6</v>
      </c>
      <c r="I10" s="103">
        <f>VLOOKUP($C10,'SQL-3b_2016 - old'!$A:$AA,'SQL-3b_2016 - old'!W$1,FALSE)</f>
        <v>12.7</v>
      </c>
      <c r="J10" s="103">
        <f>VLOOKUP($C10,'SQL-3b_2016 - old'!$A:$AA,'SQL-3b_2016 - old'!X$1,FALSE)</f>
        <v>7</v>
      </c>
      <c r="K10" s="103">
        <f>VLOOKUP($C10,'SQL-3b_2016 - old'!$A:$AA,'SQL-3b_2016 - old'!Y$1,FALSE)</f>
        <v>22.2</v>
      </c>
      <c r="L10" s="103">
        <f>VLOOKUP($C10,'SQL-3b_2016 - old'!$A:$AA,'SQL-3b_2016 - old'!Z$1,FALSE)</f>
        <v>77.8</v>
      </c>
      <c r="M10" s="104">
        <f>VLOOKUP($C10,'SQL-3b_2016 - old'!$A:$AA,'SQL-3b_2016 - old'!AA$1,FALSE)</f>
        <v>158</v>
      </c>
      <c r="N10" s="108"/>
      <c r="O10" s="497">
        <v>1</v>
      </c>
      <c r="P10" s="103">
        <f>VLOOKUP($C10,'SQL-3b - old'!$A:$AA,'SQL-3b - old'!T$1,FALSE)</f>
        <v>29.1</v>
      </c>
      <c r="Q10" s="103">
        <f>VLOOKUP($C10,'SQL-3b - old'!$A:$AA,'SQL-3b - old'!U$1,FALSE)</f>
        <v>14.6</v>
      </c>
      <c r="R10" s="103">
        <f>VLOOKUP($C10,'SQL-3b - old'!$A:$AA,'SQL-3b - old'!V$1,FALSE)</f>
        <v>14.6</v>
      </c>
      <c r="S10" s="103">
        <f>VLOOKUP($C10,'SQL-3b - old'!$A:$AA,'SQL-3b - old'!W$1,FALSE)</f>
        <v>12.7</v>
      </c>
      <c r="T10" s="103">
        <f>VLOOKUP($C10,'SQL-3b - old'!$A:$AA,'SQL-3b - old'!X$1,FALSE)</f>
        <v>7</v>
      </c>
      <c r="U10" s="103">
        <f>VLOOKUP($C10,'SQL-3b - old'!$A:$AA,'SQL-3b - old'!Y$1,FALSE)</f>
        <v>22.2</v>
      </c>
      <c r="V10" s="103">
        <f>VLOOKUP($C10,'SQL-3b - old'!$A:$AA,'SQL-3b - old'!Z$1,FALSE)</f>
        <v>77.8</v>
      </c>
      <c r="W10" s="104">
        <f>VLOOKUP($C10,'SQL-3b - old'!$A:$AA,'SQL-3b - old'!AA$1,FALSE)</f>
        <v>158</v>
      </c>
      <c r="Y10" s="406">
        <f t="shared" ref="Y10:Y23" si="0">(W10-M10)/M10</f>
        <v>0</v>
      </c>
    </row>
    <row r="11" spans="1:25" x14ac:dyDescent="0.45">
      <c r="A11" t="s">
        <v>468</v>
      </c>
      <c r="B11" t="s">
        <v>339</v>
      </c>
      <c r="C11" t="str">
        <f t="shared" ref="C11:C34" si="1">A11&amp;B11</f>
        <v>f02_Chemistry</v>
      </c>
      <c r="D11" s="191" t="s">
        <v>60</v>
      </c>
      <c r="E11" s="189">
        <f>VLOOKUP($C11,'SQL-3b - old'!$A:$AA,'SQL-3b - old'!D$1,FALSE)</f>
        <v>1</v>
      </c>
      <c r="F11" s="103">
        <f>VLOOKUP($C11,'SQL-3b_2016 - old'!$A:$AA,'SQL-3b_2016 - old'!T$1,FALSE)</f>
        <v>33.6</v>
      </c>
      <c r="G11" s="103">
        <f>VLOOKUP($C11,'SQL-3b_2016 - old'!$A:$AA,'SQL-3b_2016 - old'!U$1,FALSE)</f>
        <v>17.5</v>
      </c>
      <c r="H11" s="103">
        <f>VLOOKUP($C11,'SQL-3b_2016 - old'!$A:$AA,'SQL-3b_2016 - old'!V$1,FALSE)</f>
        <v>11.7</v>
      </c>
      <c r="I11" s="103">
        <f>VLOOKUP($C11,'SQL-3b_2016 - old'!$A:$AA,'SQL-3b_2016 - old'!W$1,FALSE)</f>
        <v>12.4</v>
      </c>
      <c r="J11" s="103">
        <f>VLOOKUP($C11,'SQL-3b_2016 - old'!$A:$AA,'SQL-3b_2016 - old'!X$1,FALSE)</f>
        <v>10.199999999999999</v>
      </c>
      <c r="K11" s="103">
        <f>VLOOKUP($C11,'SQL-3b_2016 - old'!$A:$AA,'SQL-3b_2016 - old'!Y$1,FALSE)</f>
        <v>14.6</v>
      </c>
      <c r="L11" s="103">
        <f>VLOOKUP($C11,'SQL-3b_2016 - old'!$A:$AA,'SQL-3b_2016 - old'!Z$1,FALSE)</f>
        <v>85.4</v>
      </c>
      <c r="M11" s="104">
        <f>VLOOKUP($C11,'SQL-3b_2016 - old'!$A:$AA,'SQL-3b_2016 - old'!AA$1,FALSE)</f>
        <v>137</v>
      </c>
      <c r="N11" s="108"/>
      <c r="O11" s="497">
        <v>1</v>
      </c>
      <c r="P11" s="103">
        <f>VLOOKUP($C11,'SQL-3b - old'!$A:$AA,'SQL-3b - old'!T$1,FALSE)</f>
        <v>33.6</v>
      </c>
      <c r="Q11" s="103">
        <f>VLOOKUP($C11,'SQL-3b - old'!$A:$AA,'SQL-3b - old'!U$1,FALSE)</f>
        <v>17.5</v>
      </c>
      <c r="R11" s="103">
        <f>VLOOKUP($C11,'SQL-3b - old'!$A:$AA,'SQL-3b - old'!V$1,FALSE)</f>
        <v>11.7</v>
      </c>
      <c r="S11" s="103">
        <f>VLOOKUP($C11,'SQL-3b - old'!$A:$AA,'SQL-3b - old'!W$1,FALSE)</f>
        <v>12.4</v>
      </c>
      <c r="T11" s="103">
        <f>VLOOKUP($C11,'SQL-3b - old'!$A:$AA,'SQL-3b - old'!X$1,FALSE)</f>
        <v>10.199999999999999</v>
      </c>
      <c r="U11" s="103">
        <f>VLOOKUP($C11,'SQL-3b - old'!$A:$AA,'SQL-3b - old'!Y$1,FALSE)</f>
        <v>14.6</v>
      </c>
      <c r="V11" s="103">
        <f>VLOOKUP($C11,'SQL-3b - old'!$A:$AA,'SQL-3b - old'!Z$1,FALSE)</f>
        <v>85.4</v>
      </c>
      <c r="W11" s="104">
        <f>VLOOKUP($C11,'SQL-3b - old'!$A:$AA,'SQL-3b - old'!AA$1,FALSE)</f>
        <v>137</v>
      </c>
      <c r="Y11" s="406">
        <f t="shared" si="0"/>
        <v>0</v>
      </c>
    </row>
    <row r="12" spans="1:25" x14ac:dyDescent="0.45">
      <c r="A12" t="s">
        <v>468</v>
      </c>
      <c r="B12" t="s">
        <v>340</v>
      </c>
      <c r="C12" t="str">
        <f t="shared" si="1"/>
        <v>f03_Physics</v>
      </c>
      <c r="D12" s="191" t="s">
        <v>61</v>
      </c>
      <c r="E12" s="189">
        <f>VLOOKUP($C12,'SQL-3b - old'!$A:$AA,'SQL-3b - old'!D$1,FALSE)</f>
        <v>1</v>
      </c>
      <c r="F12" s="103">
        <f>VLOOKUP($C12,'SQL-3b_2016 - old'!$A:$AA,'SQL-3b_2016 - old'!T$1,FALSE)</f>
        <v>37.5</v>
      </c>
      <c r="G12" s="103">
        <f>VLOOKUP($C12,'SQL-3b_2016 - old'!$A:$AA,'SQL-3b_2016 - old'!U$1,FALSE)</f>
        <v>13.9</v>
      </c>
      <c r="H12" s="103">
        <f>VLOOKUP($C12,'SQL-3b_2016 - old'!$A:$AA,'SQL-3b_2016 - old'!V$1,FALSE)</f>
        <v>13.9</v>
      </c>
      <c r="I12" s="103">
        <f>VLOOKUP($C12,'SQL-3b_2016 - old'!$A:$AA,'SQL-3b_2016 - old'!W$1,FALSE)</f>
        <v>12.5</v>
      </c>
      <c r="J12" s="103">
        <f>VLOOKUP($C12,'SQL-3b_2016 - old'!$A:$AA,'SQL-3b_2016 - old'!X$1,FALSE)</f>
        <v>13.9</v>
      </c>
      <c r="K12" s="103">
        <f>VLOOKUP($C12,'SQL-3b_2016 - old'!$A:$AA,'SQL-3b_2016 - old'!Y$1,FALSE)</f>
        <v>8.3000000000000007</v>
      </c>
      <c r="L12" s="103">
        <f>VLOOKUP($C12,'SQL-3b_2016 - old'!$A:$AA,'SQL-3b_2016 - old'!Z$1,FALSE)</f>
        <v>91.7</v>
      </c>
      <c r="M12" s="104">
        <f>VLOOKUP($C12,'SQL-3b_2016 - old'!$A:$AA,'SQL-3b_2016 - old'!AA$1,FALSE)</f>
        <v>72</v>
      </c>
      <c r="N12" s="108"/>
      <c r="O12" s="497">
        <v>1</v>
      </c>
      <c r="P12" s="103">
        <f>VLOOKUP($C12,'SQL-3b - old'!$A:$AA,'SQL-3b - old'!T$1,FALSE)</f>
        <v>37.5</v>
      </c>
      <c r="Q12" s="103">
        <f>VLOOKUP($C12,'SQL-3b - old'!$A:$AA,'SQL-3b - old'!U$1,FALSE)</f>
        <v>13.9</v>
      </c>
      <c r="R12" s="103">
        <f>VLOOKUP($C12,'SQL-3b - old'!$A:$AA,'SQL-3b - old'!V$1,FALSE)</f>
        <v>13.9</v>
      </c>
      <c r="S12" s="103">
        <f>VLOOKUP($C12,'SQL-3b - old'!$A:$AA,'SQL-3b - old'!W$1,FALSE)</f>
        <v>12.5</v>
      </c>
      <c r="T12" s="103">
        <f>VLOOKUP($C12,'SQL-3b - old'!$A:$AA,'SQL-3b - old'!X$1,FALSE)</f>
        <v>13.9</v>
      </c>
      <c r="U12" s="103">
        <f>VLOOKUP($C12,'SQL-3b - old'!$A:$AA,'SQL-3b - old'!Y$1,FALSE)</f>
        <v>8.3000000000000007</v>
      </c>
      <c r="V12" s="103">
        <f>VLOOKUP($C12,'SQL-3b - old'!$A:$AA,'SQL-3b - old'!Z$1,FALSE)</f>
        <v>91.7</v>
      </c>
      <c r="W12" s="104">
        <f>VLOOKUP($C12,'SQL-3b - old'!$A:$AA,'SQL-3b - old'!AA$1,FALSE)</f>
        <v>72</v>
      </c>
      <c r="Y12" s="406">
        <f t="shared" si="0"/>
        <v>0</v>
      </c>
    </row>
    <row r="13" spans="1:25" x14ac:dyDescent="0.45">
      <c r="A13" t="s">
        <v>468</v>
      </c>
      <c r="B13" t="s">
        <v>352</v>
      </c>
      <c r="C13" t="str">
        <f t="shared" si="1"/>
        <v>f07_1_English_Literature</v>
      </c>
      <c r="D13" s="191" t="s">
        <v>454</v>
      </c>
      <c r="E13" s="189">
        <f>VLOOKUP($C13,'SQL-3b - old'!$A:$AA,'SQL-3b - old'!D$1,FALSE)</f>
        <v>1</v>
      </c>
      <c r="F13" s="103">
        <f>VLOOKUP($C13,'SQL-3b_2016 - old'!$A:$AA,'SQL-3b_2016 - old'!T$1,FALSE)</f>
        <v>59.6</v>
      </c>
      <c r="G13" s="103">
        <f>VLOOKUP($C13,'SQL-3b_2016 - old'!$A:$AA,'SQL-3b_2016 - old'!U$1,FALSE)</f>
        <v>19.3</v>
      </c>
      <c r="H13" s="103" t="str">
        <f>VLOOKUP($C13,'SQL-3b_2016 - old'!$A:$AA,'SQL-3b_2016 - old'!V$1,FALSE)</f>
        <v>x</v>
      </c>
      <c r="I13" s="103">
        <f>VLOOKUP($C13,'SQL-3b_2016 - old'!$A:$AA,'SQL-3b_2016 - old'!W$1,FALSE)</f>
        <v>6.4</v>
      </c>
      <c r="J13" s="103" t="str">
        <f>VLOOKUP($C13,'SQL-3b_2016 - old'!$A:$AA,'SQL-3b_2016 - old'!X$1,FALSE)</f>
        <v>x</v>
      </c>
      <c r="K13" s="103" t="str">
        <f>VLOOKUP($C13,'SQL-3b_2016 - old'!$A:$AA,'SQL-3b_2016 - old'!Y$1,FALSE)</f>
        <v>x</v>
      </c>
      <c r="L13" s="103" t="str">
        <f>VLOOKUP($C13,'SQL-3b_2016 - old'!$A:$AA,'SQL-3b_2016 - old'!Z$1,FALSE)</f>
        <v>x</v>
      </c>
      <c r="M13" s="104">
        <f>VLOOKUP($C13,'SQL-3b_2016 - old'!$A:$AA,'SQL-3b_2016 - old'!AA$1,FALSE)</f>
        <v>171</v>
      </c>
      <c r="N13" s="37"/>
      <c r="O13" s="497">
        <v>1</v>
      </c>
      <c r="P13" s="103">
        <f>VLOOKUP($C13,'SQL-3b - old'!$A:$AA,'SQL-3b - old'!T$1,FALSE)</f>
        <v>59.6</v>
      </c>
      <c r="Q13" s="103">
        <f>VLOOKUP($C13,'SQL-3b - old'!$A:$AA,'SQL-3b - old'!U$1,FALSE)</f>
        <v>19.3</v>
      </c>
      <c r="R13" s="103" t="str">
        <f>VLOOKUP($C13,'SQL-3b - old'!$A:$AA,'SQL-3b - old'!V$1,FALSE)</f>
        <v>x</v>
      </c>
      <c r="S13" s="103">
        <f>VLOOKUP($C13,'SQL-3b - old'!$A:$AA,'SQL-3b - old'!W$1,FALSE)</f>
        <v>6.4</v>
      </c>
      <c r="T13" s="103" t="str">
        <f>VLOOKUP($C13,'SQL-3b - old'!$A:$AA,'SQL-3b - old'!X$1,FALSE)</f>
        <v>x</v>
      </c>
      <c r="U13" s="103" t="str">
        <f>VLOOKUP($C13,'SQL-3b - old'!$A:$AA,'SQL-3b - old'!Y$1,FALSE)</f>
        <v>x</v>
      </c>
      <c r="V13" s="103" t="str">
        <f>VLOOKUP($C13,'SQL-3b - old'!$A:$AA,'SQL-3b - old'!Z$1,FALSE)</f>
        <v>x</v>
      </c>
      <c r="W13" s="104">
        <f>VLOOKUP($C13,'SQL-3b - old'!$A:$AA,'SQL-3b - old'!AA$1,FALSE)</f>
        <v>171</v>
      </c>
      <c r="Y13" s="406">
        <f t="shared" si="0"/>
        <v>0</v>
      </c>
    </row>
    <row r="14" spans="1:25" x14ac:dyDescent="0.45">
      <c r="A14" t="s">
        <v>468</v>
      </c>
      <c r="B14" t="s">
        <v>353</v>
      </c>
      <c r="C14" t="str">
        <f t="shared" si="1"/>
        <v>f07_2_English Language</v>
      </c>
      <c r="D14" s="191" t="s">
        <v>455</v>
      </c>
      <c r="E14" s="189">
        <f>VLOOKUP($C14,'SQL-3b - old'!$A:$AA,'SQL-3b - old'!D$1,FALSE)</f>
        <v>1</v>
      </c>
      <c r="F14" s="103" t="str">
        <f>VLOOKUP($C14,'SQL-3b_2016 - old'!$A:$AA,'SQL-3b_2016 - old'!T$1,FALSE)</f>
        <v>x</v>
      </c>
      <c r="G14" s="103">
        <f>VLOOKUP($C14,'SQL-3b_2016 - old'!$A:$AA,'SQL-3b_2016 - old'!U$1,FALSE)</f>
        <v>25</v>
      </c>
      <c r="H14" s="103">
        <f>VLOOKUP($C14,'SQL-3b_2016 - old'!$A:$AA,'SQL-3b_2016 - old'!V$1,FALSE)</f>
        <v>43.8</v>
      </c>
      <c r="I14" s="103">
        <f>VLOOKUP($C14,'SQL-3b_2016 - old'!$A:$AA,'SQL-3b_2016 - old'!W$1,FALSE)</f>
        <v>9.4</v>
      </c>
      <c r="J14" s="103" t="str">
        <f>VLOOKUP($C14,'SQL-3b_2016 - old'!$A:$AA,'SQL-3b_2016 - old'!X$1,FALSE)</f>
        <v>x</v>
      </c>
      <c r="K14" s="103" t="str">
        <f>VLOOKUP($C14,'SQL-3b_2016 - old'!$A:$AA,'SQL-3b_2016 - old'!Y$1,FALSE)</f>
        <v>x</v>
      </c>
      <c r="L14" s="103" t="str">
        <f>VLOOKUP($C14,'SQL-3b_2016 - old'!$A:$AA,'SQL-3b_2016 - old'!Z$1,FALSE)</f>
        <v>x</v>
      </c>
      <c r="M14" s="104">
        <f>VLOOKUP($C14,'SQL-3b_2016 - old'!$A:$AA,'SQL-3b_2016 - old'!AA$1,FALSE)</f>
        <v>32</v>
      </c>
      <c r="N14" s="37"/>
      <c r="O14" s="497">
        <v>1</v>
      </c>
      <c r="P14" s="103" t="str">
        <f>VLOOKUP($C14,'SQL-3b - old'!$A:$AA,'SQL-3b - old'!T$1,FALSE)</f>
        <v>x</v>
      </c>
      <c r="Q14" s="103">
        <f>VLOOKUP($C14,'SQL-3b - old'!$A:$AA,'SQL-3b - old'!U$1,FALSE)</f>
        <v>25</v>
      </c>
      <c r="R14" s="103">
        <f>VLOOKUP($C14,'SQL-3b - old'!$A:$AA,'SQL-3b - old'!V$1,FALSE)</f>
        <v>43.8</v>
      </c>
      <c r="S14" s="103">
        <f>VLOOKUP($C14,'SQL-3b - old'!$A:$AA,'SQL-3b - old'!W$1,FALSE)</f>
        <v>9.4</v>
      </c>
      <c r="T14" s="103" t="str">
        <f>VLOOKUP($C14,'SQL-3b - old'!$A:$AA,'SQL-3b - old'!X$1,FALSE)</f>
        <v>x</v>
      </c>
      <c r="U14" s="103" t="str">
        <f>VLOOKUP($C14,'SQL-3b - old'!$A:$AA,'SQL-3b - old'!Y$1,FALSE)</f>
        <v>x</v>
      </c>
      <c r="V14" s="103" t="str">
        <f>VLOOKUP($C14,'SQL-3b - old'!$A:$AA,'SQL-3b - old'!Z$1,FALSE)</f>
        <v>x</v>
      </c>
      <c r="W14" s="104">
        <f>VLOOKUP($C14,'SQL-3b - old'!$A:$AA,'SQL-3b - old'!AA$1,FALSE)</f>
        <v>32</v>
      </c>
      <c r="Y14" s="406">
        <f t="shared" si="0"/>
        <v>0</v>
      </c>
    </row>
    <row r="15" spans="1:25" x14ac:dyDescent="0.45">
      <c r="A15" t="s">
        <v>468</v>
      </c>
      <c r="B15" t="s">
        <v>354</v>
      </c>
      <c r="C15" t="str">
        <f t="shared" si="1"/>
        <v>f07_3_English_Language&amp;Literature</v>
      </c>
      <c r="D15" s="191" t="s">
        <v>456</v>
      </c>
      <c r="E15" s="189">
        <f>VLOOKUP($C15,'SQL-3b - old'!$A:$AA,'SQL-3b - old'!D$1,FALSE)</f>
        <v>1</v>
      </c>
      <c r="F15" s="103" t="str">
        <f>VLOOKUP($C15,'SQL-3b_2016 - old'!$A:$AA,'SQL-3b_2016 - old'!T$1,FALSE)</f>
        <v>x</v>
      </c>
      <c r="G15" s="103" t="str">
        <f>VLOOKUP($C15,'SQL-3b_2016 - old'!$A:$AA,'SQL-3b_2016 - old'!U$1,FALSE)</f>
        <v>x</v>
      </c>
      <c r="H15" s="103" t="str">
        <f>VLOOKUP($C15,'SQL-3b_2016 - old'!$A:$AA,'SQL-3b_2016 - old'!V$1,FALSE)</f>
        <v>x</v>
      </c>
      <c r="I15" s="103" t="str">
        <f>VLOOKUP($C15,'SQL-3b_2016 - old'!$A:$AA,'SQL-3b_2016 - old'!W$1,FALSE)</f>
        <v>x</v>
      </c>
      <c r="J15" s="103" t="str">
        <f>VLOOKUP($C15,'SQL-3b_2016 - old'!$A:$AA,'SQL-3b_2016 - old'!X$1,FALSE)</f>
        <v>x</v>
      </c>
      <c r="K15" s="103" t="str">
        <f>VLOOKUP($C15,'SQL-3b_2016 - old'!$A:$AA,'SQL-3b_2016 - old'!Y$1,FALSE)</f>
        <v>x</v>
      </c>
      <c r="L15" s="103" t="str">
        <f>VLOOKUP($C15,'SQL-3b_2016 - old'!$A:$AA,'SQL-3b_2016 - old'!Z$1,FALSE)</f>
        <v>x</v>
      </c>
      <c r="M15" s="104">
        <f>VLOOKUP($C15,'SQL-3b_2016 - old'!$A:$AA,'SQL-3b_2016 - old'!AA$1,FALSE)</f>
        <v>24</v>
      </c>
      <c r="N15" s="37"/>
      <c r="O15" s="497">
        <v>1</v>
      </c>
      <c r="P15" s="103" t="str">
        <f>VLOOKUP($C15,'SQL-3b - old'!$A:$AA,'SQL-3b - old'!T$1,FALSE)</f>
        <v>x</v>
      </c>
      <c r="Q15" s="103" t="str">
        <f>VLOOKUP($C15,'SQL-3b - old'!$A:$AA,'SQL-3b - old'!U$1,FALSE)</f>
        <v>x</v>
      </c>
      <c r="R15" s="103" t="str">
        <f>VLOOKUP($C15,'SQL-3b - old'!$A:$AA,'SQL-3b - old'!V$1,FALSE)</f>
        <v>x</v>
      </c>
      <c r="S15" s="103" t="str">
        <f>VLOOKUP($C15,'SQL-3b - old'!$A:$AA,'SQL-3b - old'!W$1,FALSE)</f>
        <v>x</v>
      </c>
      <c r="T15" s="103" t="str">
        <f>VLOOKUP($C15,'SQL-3b - old'!$A:$AA,'SQL-3b - old'!X$1,FALSE)</f>
        <v>x</v>
      </c>
      <c r="U15" s="103" t="str">
        <f>VLOOKUP($C15,'SQL-3b - old'!$A:$AA,'SQL-3b - old'!Y$1,FALSE)</f>
        <v>x</v>
      </c>
      <c r="V15" s="103" t="str">
        <f>VLOOKUP($C15,'SQL-3b - old'!$A:$AA,'SQL-3b - old'!Z$1,FALSE)</f>
        <v>x</v>
      </c>
      <c r="W15" s="104">
        <f>VLOOKUP($C15,'SQL-3b - old'!$A:$AA,'SQL-3b - old'!AA$1,FALSE)</f>
        <v>24</v>
      </c>
      <c r="Y15" s="406">
        <f t="shared" si="0"/>
        <v>0</v>
      </c>
    </row>
    <row r="16" spans="1:25" x14ac:dyDescent="0.45">
      <c r="A16" t="s">
        <v>468</v>
      </c>
      <c r="B16" t="s">
        <v>356</v>
      </c>
      <c r="C16" t="str">
        <f t="shared" si="1"/>
        <v>f16_Computing</v>
      </c>
      <c r="D16" s="191" t="s">
        <v>283</v>
      </c>
      <c r="E16" s="189">
        <f>VLOOKUP($C16,'SQL-3b - old'!$A:$AA,'SQL-3b - old'!D$1,FALSE)</f>
        <v>1</v>
      </c>
      <c r="F16" s="103">
        <f>VLOOKUP($C16,'SQL-3b_2016 - old'!$A:$AA,'SQL-3b_2016 - old'!T$1,FALSE)</f>
        <v>22.7</v>
      </c>
      <c r="G16" s="103">
        <f>VLOOKUP($C16,'SQL-3b_2016 - old'!$A:$AA,'SQL-3b_2016 - old'!U$1,FALSE)</f>
        <v>27.3</v>
      </c>
      <c r="H16" s="103" t="str">
        <f>VLOOKUP($C16,'SQL-3b_2016 - old'!$A:$AA,'SQL-3b_2016 - old'!V$1,FALSE)</f>
        <v>x</v>
      </c>
      <c r="I16" s="103" t="str">
        <f>VLOOKUP($C16,'SQL-3b_2016 - old'!$A:$AA,'SQL-3b_2016 - old'!W$1,FALSE)</f>
        <v>x</v>
      </c>
      <c r="J16" s="103" t="str">
        <f>VLOOKUP($C16,'SQL-3b_2016 - old'!$A:$AA,'SQL-3b_2016 - old'!X$1,FALSE)</f>
        <v>x</v>
      </c>
      <c r="K16" s="103">
        <f>VLOOKUP($C16,'SQL-3b_2016 - old'!$A:$AA,'SQL-3b_2016 - old'!Y$1,FALSE)</f>
        <v>13.6</v>
      </c>
      <c r="L16" s="103">
        <f>VLOOKUP($C16,'SQL-3b_2016 - old'!$A:$AA,'SQL-3b_2016 - old'!Z$1,FALSE)</f>
        <v>86.4</v>
      </c>
      <c r="M16" s="104">
        <f>VLOOKUP($C16,'SQL-3b_2016 - old'!$A:$AA,'SQL-3b_2016 - old'!AA$1,FALSE)</f>
        <v>22</v>
      </c>
      <c r="N16" s="108"/>
      <c r="O16" s="497">
        <v>1</v>
      </c>
      <c r="P16" s="103">
        <f>VLOOKUP($C16,'SQL-3b - old'!$A:$AA,'SQL-3b - old'!T$1,FALSE)</f>
        <v>22.7</v>
      </c>
      <c r="Q16" s="103">
        <f>VLOOKUP($C16,'SQL-3b - old'!$A:$AA,'SQL-3b - old'!U$1,FALSE)</f>
        <v>27.3</v>
      </c>
      <c r="R16" s="103" t="str">
        <f>VLOOKUP($C16,'SQL-3b - old'!$A:$AA,'SQL-3b - old'!V$1,FALSE)</f>
        <v>x</v>
      </c>
      <c r="S16" s="103" t="str">
        <f>VLOOKUP($C16,'SQL-3b - old'!$A:$AA,'SQL-3b - old'!W$1,FALSE)</f>
        <v>x</v>
      </c>
      <c r="T16" s="103" t="str">
        <f>VLOOKUP($C16,'SQL-3b - old'!$A:$AA,'SQL-3b - old'!X$1,FALSE)</f>
        <v>x</v>
      </c>
      <c r="U16" s="103">
        <f>VLOOKUP($C16,'SQL-3b - old'!$A:$AA,'SQL-3b - old'!Y$1,FALSE)</f>
        <v>13.6</v>
      </c>
      <c r="V16" s="103">
        <f>VLOOKUP($C16,'SQL-3b - old'!$A:$AA,'SQL-3b - old'!Z$1,FALSE)</f>
        <v>86.4</v>
      </c>
      <c r="W16" s="104">
        <f>VLOOKUP($C16,'SQL-3b - old'!$A:$AA,'SQL-3b - old'!AA$1,FALSE)</f>
        <v>22</v>
      </c>
      <c r="Y16" s="406">
        <f t="shared" si="0"/>
        <v>0</v>
      </c>
    </row>
    <row r="17" spans="1:25" x14ac:dyDescent="0.45">
      <c r="A17" t="s">
        <v>468</v>
      </c>
      <c r="B17" t="s">
        <v>360</v>
      </c>
      <c r="C17" t="str">
        <f t="shared" si="1"/>
        <v>f20_Business_Studies</v>
      </c>
      <c r="D17" s="191" t="s">
        <v>80</v>
      </c>
      <c r="E17" s="189">
        <f>VLOOKUP($C17,'SQL-3b - old'!$A:$AA,'SQL-3b - old'!D$1,FALSE)</f>
        <v>1</v>
      </c>
      <c r="F17" s="103">
        <f>VLOOKUP($C17,'SQL-3b_2016 - old'!$A:$AA,'SQL-3b_2016 - old'!T$1,FALSE)</f>
        <v>11.1</v>
      </c>
      <c r="G17" s="103">
        <f>VLOOKUP($C17,'SQL-3b_2016 - old'!$A:$AA,'SQL-3b_2016 - old'!U$1,FALSE)</f>
        <v>11.1</v>
      </c>
      <c r="H17" s="103">
        <f>VLOOKUP($C17,'SQL-3b_2016 - old'!$A:$AA,'SQL-3b_2016 - old'!V$1,FALSE)</f>
        <v>20</v>
      </c>
      <c r="I17" s="103">
        <f>VLOOKUP($C17,'SQL-3b_2016 - old'!$A:$AA,'SQL-3b_2016 - old'!W$1,FALSE)</f>
        <v>28.9</v>
      </c>
      <c r="J17" s="103">
        <f>VLOOKUP($C17,'SQL-3b_2016 - old'!$A:$AA,'SQL-3b_2016 - old'!X$1,FALSE)</f>
        <v>15.6</v>
      </c>
      <c r="K17" s="103">
        <f>VLOOKUP($C17,'SQL-3b_2016 - old'!$A:$AA,'SQL-3b_2016 - old'!Y$1,FALSE)</f>
        <v>13.3</v>
      </c>
      <c r="L17" s="103">
        <f>VLOOKUP($C17,'SQL-3b_2016 - old'!$A:$AA,'SQL-3b_2016 - old'!Z$1,FALSE)</f>
        <v>86.7</v>
      </c>
      <c r="M17" s="104">
        <f>VLOOKUP($C17,'SQL-3b_2016 - old'!$A:$AA,'SQL-3b_2016 - old'!AA$1,FALSE)</f>
        <v>45</v>
      </c>
      <c r="N17" s="108"/>
      <c r="O17" s="497">
        <v>1</v>
      </c>
      <c r="P17" s="103">
        <f>VLOOKUP($C17,'SQL-3b - old'!$A:$AA,'SQL-3b - old'!T$1,FALSE)</f>
        <v>11.1</v>
      </c>
      <c r="Q17" s="103">
        <f>VLOOKUP($C17,'SQL-3b - old'!$A:$AA,'SQL-3b - old'!U$1,FALSE)</f>
        <v>11.1</v>
      </c>
      <c r="R17" s="103">
        <f>VLOOKUP($C17,'SQL-3b - old'!$A:$AA,'SQL-3b - old'!V$1,FALSE)</f>
        <v>20</v>
      </c>
      <c r="S17" s="103">
        <f>VLOOKUP($C17,'SQL-3b - old'!$A:$AA,'SQL-3b - old'!W$1,FALSE)</f>
        <v>28.9</v>
      </c>
      <c r="T17" s="103">
        <f>VLOOKUP($C17,'SQL-3b - old'!$A:$AA,'SQL-3b - old'!X$1,FALSE)</f>
        <v>15.6</v>
      </c>
      <c r="U17" s="103">
        <f>VLOOKUP($C17,'SQL-3b - old'!$A:$AA,'SQL-3b - old'!Y$1,FALSE)</f>
        <v>13.3</v>
      </c>
      <c r="V17" s="103">
        <f>VLOOKUP($C17,'SQL-3b - old'!$A:$AA,'SQL-3b - old'!Z$1,FALSE)</f>
        <v>86.7</v>
      </c>
      <c r="W17" s="104">
        <f>VLOOKUP($C17,'SQL-3b - old'!$A:$AA,'SQL-3b - old'!AA$1,FALSE)</f>
        <v>45</v>
      </c>
      <c r="Y17" s="406">
        <f t="shared" si="0"/>
        <v>0</v>
      </c>
    </row>
    <row r="18" spans="1:25" x14ac:dyDescent="0.45">
      <c r="A18" t="s">
        <v>468</v>
      </c>
      <c r="B18" t="s">
        <v>361</v>
      </c>
      <c r="C18" t="str">
        <f t="shared" si="1"/>
        <v>f21_Economics</v>
      </c>
      <c r="D18" s="191" t="s">
        <v>81</v>
      </c>
      <c r="E18" s="189">
        <f>VLOOKUP($C18,'SQL-3b - old'!$A:$AA,'SQL-3b - old'!D$1,FALSE)</f>
        <v>1</v>
      </c>
      <c r="F18" s="103">
        <f>VLOOKUP($C18,'SQL-3b_2016 - old'!$A:$AA,'SQL-3b_2016 - old'!T$1,FALSE)</f>
        <v>26.7</v>
      </c>
      <c r="G18" s="103">
        <f>VLOOKUP($C18,'SQL-3b_2016 - old'!$A:$AA,'SQL-3b_2016 - old'!U$1,FALSE)</f>
        <v>21</v>
      </c>
      <c r="H18" s="103">
        <f>VLOOKUP($C18,'SQL-3b_2016 - old'!$A:$AA,'SQL-3b_2016 - old'!V$1,FALSE)</f>
        <v>26.7</v>
      </c>
      <c r="I18" s="103">
        <f>VLOOKUP($C18,'SQL-3b_2016 - old'!$A:$AA,'SQL-3b_2016 - old'!W$1,FALSE)</f>
        <v>9.5</v>
      </c>
      <c r="J18" s="103">
        <f>VLOOKUP($C18,'SQL-3b_2016 - old'!$A:$AA,'SQL-3b_2016 - old'!X$1,FALSE)</f>
        <v>4.8</v>
      </c>
      <c r="K18" s="103">
        <f>VLOOKUP($C18,'SQL-3b_2016 - old'!$A:$AA,'SQL-3b_2016 - old'!Y$1,FALSE)</f>
        <v>11.4</v>
      </c>
      <c r="L18" s="103">
        <f>VLOOKUP($C18,'SQL-3b_2016 - old'!$A:$AA,'SQL-3b_2016 - old'!Z$1,FALSE)</f>
        <v>88.6</v>
      </c>
      <c r="M18" s="104">
        <f>VLOOKUP($C18,'SQL-3b_2016 - old'!$A:$AA,'SQL-3b_2016 - old'!AA$1,FALSE)</f>
        <v>105</v>
      </c>
      <c r="N18" s="108"/>
      <c r="O18" s="497">
        <v>1</v>
      </c>
      <c r="P18" s="103">
        <f>VLOOKUP($C18,'SQL-3b - old'!$A:$AA,'SQL-3b - old'!T$1,FALSE)</f>
        <v>26.4</v>
      </c>
      <c r="Q18" s="103">
        <f>VLOOKUP($C18,'SQL-3b - old'!$A:$AA,'SQL-3b - old'!U$1,FALSE)</f>
        <v>20.8</v>
      </c>
      <c r="R18" s="103">
        <f>VLOOKUP($C18,'SQL-3b - old'!$A:$AA,'SQL-3b - old'!V$1,FALSE)</f>
        <v>26.4</v>
      </c>
      <c r="S18" s="103">
        <f>VLOOKUP($C18,'SQL-3b - old'!$A:$AA,'SQL-3b - old'!W$1,FALSE)</f>
        <v>9.4</v>
      </c>
      <c r="T18" s="103">
        <f>VLOOKUP($C18,'SQL-3b - old'!$A:$AA,'SQL-3b - old'!X$1,FALSE)</f>
        <v>4.7</v>
      </c>
      <c r="U18" s="103">
        <f>VLOOKUP($C18,'SQL-3b - old'!$A:$AA,'SQL-3b - old'!Y$1,FALSE)</f>
        <v>12.3</v>
      </c>
      <c r="V18" s="103">
        <f>VLOOKUP($C18,'SQL-3b - old'!$A:$AA,'SQL-3b - old'!Z$1,FALSE)</f>
        <v>87.7</v>
      </c>
      <c r="W18" s="104">
        <f>VLOOKUP($C18,'SQL-3b - old'!$A:$AA,'SQL-3b - old'!AA$1,FALSE)</f>
        <v>106</v>
      </c>
      <c r="Y18" s="406">
        <f t="shared" si="0"/>
        <v>9.5238095238095247E-3</v>
      </c>
    </row>
    <row r="19" spans="1:25" x14ac:dyDescent="0.45">
      <c r="A19" t="s">
        <v>468</v>
      </c>
      <c r="B19" t="s">
        <v>364</v>
      </c>
      <c r="C19" t="str">
        <f t="shared" si="1"/>
        <v>f24_History</v>
      </c>
      <c r="D19" s="191" t="s">
        <v>84</v>
      </c>
      <c r="E19" s="189">
        <f>VLOOKUP($C19,'SQL-3b - old'!$A:$AA,'SQL-3b - old'!D$1,FALSE)</f>
        <v>1</v>
      </c>
      <c r="F19" s="103" t="str">
        <f>VLOOKUP($C19,'SQL-3b_2016 - old'!$A:$AA,'SQL-3b_2016 - old'!T$1,FALSE)</f>
        <v>x</v>
      </c>
      <c r="G19" s="103" t="str">
        <f>VLOOKUP($C19,'SQL-3b_2016 - old'!$A:$AA,'SQL-3b_2016 - old'!U$1,FALSE)</f>
        <v>x</v>
      </c>
      <c r="H19" s="103">
        <f>VLOOKUP($C19,'SQL-3b_2016 - old'!$A:$AA,'SQL-3b_2016 - old'!V$1,FALSE)</f>
        <v>11.3</v>
      </c>
      <c r="I19" s="103">
        <f>VLOOKUP($C19,'SQL-3b_2016 - old'!$A:$AA,'SQL-3b_2016 - old'!W$1,FALSE)</f>
        <v>17.7</v>
      </c>
      <c r="J19" s="103">
        <f>VLOOKUP($C19,'SQL-3b_2016 - old'!$A:$AA,'SQL-3b_2016 - old'!X$1,FALSE)</f>
        <v>4.8</v>
      </c>
      <c r="K19" s="103">
        <f>VLOOKUP($C19,'SQL-3b_2016 - old'!$A:$AA,'SQL-3b_2016 - old'!Y$1,FALSE)</f>
        <v>8.1</v>
      </c>
      <c r="L19" s="103">
        <f>VLOOKUP($C19,'SQL-3b_2016 - old'!$A:$AA,'SQL-3b_2016 - old'!Z$1,FALSE)</f>
        <v>91.9</v>
      </c>
      <c r="M19" s="104">
        <f>VLOOKUP($C19,'SQL-3b_2016 - old'!$A:$AA,'SQL-3b_2016 - old'!AA$1,FALSE)</f>
        <v>62</v>
      </c>
      <c r="N19" s="108"/>
      <c r="O19" s="497">
        <v>1</v>
      </c>
      <c r="P19" s="103" t="str">
        <f>VLOOKUP($C19,'SQL-3b - old'!$A:$AA,'SQL-3b - old'!T$1,FALSE)</f>
        <v>x</v>
      </c>
      <c r="Q19" s="103" t="str">
        <f>VLOOKUP($C19,'SQL-3b - old'!$A:$AA,'SQL-3b - old'!U$1,FALSE)</f>
        <v>x</v>
      </c>
      <c r="R19" s="103">
        <f>VLOOKUP($C19,'SQL-3b - old'!$A:$AA,'SQL-3b - old'!V$1,FALSE)</f>
        <v>11.3</v>
      </c>
      <c r="S19" s="103">
        <f>VLOOKUP($C19,'SQL-3b - old'!$A:$AA,'SQL-3b - old'!W$1,FALSE)</f>
        <v>17.7</v>
      </c>
      <c r="T19" s="103">
        <f>VLOOKUP($C19,'SQL-3b - old'!$A:$AA,'SQL-3b - old'!X$1,FALSE)</f>
        <v>4.8</v>
      </c>
      <c r="U19" s="103">
        <f>VLOOKUP($C19,'SQL-3b - old'!$A:$AA,'SQL-3b - old'!Y$1,FALSE)</f>
        <v>8.1</v>
      </c>
      <c r="V19" s="103">
        <f>VLOOKUP($C19,'SQL-3b - old'!$A:$AA,'SQL-3b - old'!Z$1,FALSE)</f>
        <v>91.9</v>
      </c>
      <c r="W19" s="104">
        <f>VLOOKUP($C19,'SQL-3b - old'!$A:$AA,'SQL-3b - old'!AA$1,FALSE)</f>
        <v>62</v>
      </c>
      <c r="Y19" s="406">
        <f t="shared" si="0"/>
        <v>0</v>
      </c>
    </row>
    <row r="20" spans="1:25" x14ac:dyDescent="0.45">
      <c r="A20" t="s">
        <v>468</v>
      </c>
      <c r="B20" t="s">
        <v>366</v>
      </c>
      <c r="C20" t="str">
        <f t="shared" si="1"/>
        <v>f26_Psychology</v>
      </c>
      <c r="D20" s="191" t="s">
        <v>86</v>
      </c>
      <c r="E20" s="189">
        <f>VLOOKUP($C20,'SQL-3b - old'!$A:$AA,'SQL-3b - old'!D$1,FALSE)</f>
        <v>1</v>
      </c>
      <c r="F20" s="103">
        <f>VLOOKUP($C20,'SQL-3b_2016 - old'!$A:$AA,'SQL-3b_2016 - old'!T$1,FALSE)</f>
        <v>16.5</v>
      </c>
      <c r="G20" s="103">
        <f>VLOOKUP($C20,'SQL-3b_2016 - old'!$A:$AA,'SQL-3b_2016 - old'!U$1,FALSE)</f>
        <v>21.1</v>
      </c>
      <c r="H20" s="103">
        <f>VLOOKUP($C20,'SQL-3b_2016 - old'!$A:$AA,'SQL-3b_2016 - old'!V$1,FALSE)</f>
        <v>22</v>
      </c>
      <c r="I20" s="103">
        <f>VLOOKUP($C20,'SQL-3b_2016 - old'!$A:$AA,'SQL-3b_2016 - old'!W$1,FALSE)</f>
        <v>11</v>
      </c>
      <c r="J20" s="103">
        <f>VLOOKUP($C20,'SQL-3b_2016 - old'!$A:$AA,'SQL-3b_2016 - old'!X$1,FALSE)</f>
        <v>11.9</v>
      </c>
      <c r="K20" s="103">
        <f>VLOOKUP($C20,'SQL-3b_2016 - old'!$A:$AA,'SQL-3b_2016 - old'!Y$1,FALSE)</f>
        <v>17.399999999999999</v>
      </c>
      <c r="L20" s="103">
        <f>VLOOKUP($C20,'SQL-3b_2016 - old'!$A:$AA,'SQL-3b_2016 - old'!Z$1,FALSE)</f>
        <v>82.6</v>
      </c>
      <c r="M20" s="104">
        <f>VLOOKUP($C20,'SQL-3b_2016 - old'!$A:$AA,'SQL-3b_2016 - old'!AA$1,FALSE)</f>
        <v>109</v>
      </c>
      <c r="N20" s="108"/>
      <c r="O20" s="497">
        <v>1</v>
      </c>
      <c r="P20" s="103">
        <f>VLOOKUP($C20,'SQL-3b - old'!$A:$AA,'SQL-3b - old'!T$1,FALSE)</f>
        <v>16.5</v>
      </c>
      <c r="Q20" s="103">
        <f>VLOOKUP($C20,'SQL-3b - old'!$A:$AA,'SQL-3b - old'!U$1,FALSE)</f>
        <v>21.1</v>
      </c>
      <c r="R20" s="103">
        <f>VLOOKUP($C20,'SQL-3b - old'!$A:$AA,'SQL-3b - old'!V$1,FALSE)</f>
        <v>22</v>
      </c>
      <c r="S20" s="103">
        <f>VLOOKUP($C20,'SQL-3b - old'!$A:$AA,'SQL-3b - old'!W$1,FALSE)</f>
        <v>11</v>
      </c>
      <c r="T20" s="103">
        <f>VLOOKUP($C20,'SQL-3b - old'!$A:$AA,'SQL-3b - old'!X$1,FALSE)</f>
        <v>11.9</v>
      </c>
      <c r="U20" s="103">
        <f>VLOOKUP($C20,'SQL-3b - old'!$A:$AA,'SQL-3b - old'!Y$1,FALSE)</f>
        <v>17.399999999999999</v>
      </c>
      <c r="V20" s="103">
        <f>VLOOKUP($C20,'SQL-3b - old'!$A:$AA,'SQL-3b - old'!Z$1,FALSE)</f>
        <v>82.6</v>
      </c>
      <c r="W20" s="104">
        <f>VLOOKUP($C20,'SQL-3b - old'!$A:$AA,'SQL-3b - old'!AA$1,FALSE)</f>
        <v>109</v>
      </c>
      <c r="Y20" s="406">
        <f t="shared" si="0"/>
        <v>0</v>
      </c>
    </row>
    <row r="21" spans="1:25" x14ac:dyDescent="0.45">
      <c r="A21" t="s">
        <v>468</v>
      </c>
      <c r="B21" t="s">
        <v>367</v>
      </c>
      <c r="C21" t="str">
        <f t="shared" si="1"/>
        <v>f27_Sociology</v>
      </c>
      <c r="D21" s="191" t="s">
        <v>87</v>
      </c>
      <c r="E21" s="189">
        <f>VLOOKUP($C21,'SQL-3b - old'!$A:$AA,'SQL-3b - old'!D$1,FALSE)</f>
        <v>1</v>
      </c>
      <c r="F21" s="103">
        <f>VLOOKUP($C21,'SQL-3b_2016 - old'!$A:$AA,'SQL-3b_2016 - old'!T$1,FALSE)</f>
        <v>25</v>
      </c>
      <c r="G21" s="103">
        <f>VLOOKUP($C21,'SQL-3b_2016 - old'!$A:$AA,'SQL-3b_2016 - old'!U$1,FALSE)</f>
        <v>15.3</v>
      </c>
      <c r="H21" s="103" t="str">
        <f>VLOOKUP($C21,'SQL-3b_2016 - old'!$A:$AA,'SQL-3b_2016 - old'!V$1,FALSE)</f>
        <v>x</v>
      </c>
      <c r="I21" s="103">
        <f>VLOOKUP($C21,'SQL-3b_2016 - old'!$A:$AA,'SQL-3b_2016 - old'!W$1,FALSE)</f>
        <v>8.3000000000000007</v>
      </c>
      <c r="J21" s="103" t="str">
        <f>VLOOKUP($C21,'SQL-3b_2016 - old'!$A:$AA,'SQL-3b_2016 - old'!X$1,FALSE)</f>
        <v>x</v>
      </c>
      <c r="K21" s="103">
        <f>VLOOKUP($C21,'SQL-3b_2016 - old'!$A:$AA,'SQL-3b_2016 - old'!Y$1,FALSE)</f>
        <v>20.8</v>
      </c>
      <c r="L21" s="103">
        <f>VLOOKUP($C21,'SQL-3b_2016 - old'!$A:$AA,'SQL-3b_2016 - old'!Z$1,FALSE)</f>
        <v>79.2</v>
      </c>
      <c r="M21" s="104">
        <f>VLOOKUP($C21,'SQL-3b_2016 - old'!$A:$AA,'SQL-3b_2016 - old'!AA$1,FALSE)</f>
        <v>72</v>
      </c>
      <c r="N21" s="108"/>
      <c r="O21" s="497">
        <v>1</v>
      </c>
      <c r="P21" s="103">
        <f>VLOOKUP($C21,'SQL-3b - old'!$A:$AA,'SQL-3b - old'!T$1,FALSE)</f>
        <v>25</v>
      </c>
      <c r="Q21" s="103">
        <f>VLOOKUP($C21,'SQL-3b - old'!$A:$AA,'SQL-3b - old'!U$1,FALSE)</f>
        <v>15.3</v>
      </c>
      <c r="R21" s="103" t="str">
        <f>VLOOKUP($C21,'SQL-3b - old'!$A:$AA,'SQL-3b - old'!V$1,FALSE)</f>
        <v>x</v>
      </c>
      <c r="S21" s="103">
        <f>VLOOKUP($C21,'SQL-3b - old'!$A:$AA,'SQL-3b - old'!W$1,FALSE)</f>
        <v>8.3000000000000007</v>
      </c>
      <c r="T21" s="103" t="str">
        <f>VLOOKUP($C21,'SQL-3b - old'!$A:$AA,'SQL-3b - old'!X$1,FALSE)</f>
        <v>x</v>
      </c>
      <c r="U21" s="103">
        <f>VLOOKUP($C21,'SQL-3b - old'!$A:$AA,'SQL-3b - old'!Y$1,FALSE)</f>
        <v>20.8</v>
      </c>
      <c r="V21" s="103">
        <f>VLOOKUP($C21,'SQL-3b - old'!$A:$AA,'SQL-3b - old'!Z$1,FALSE)</f>
        <v>79.2</v>
      </c>
      <c r="W21" s="104">
        <f>VLOOKUP($C21,'SQL-3b - old'!$A:$AA,'SQL-3b - old'!AA$1,FALSE)</f>
        <v>72</v>
      </c>
      <c r="Y21" s="406">
        <f t="shared" si="0"/>
        <v>0</v>
      </c>
    </row>
    <row r="22" spans="1:25" x14ac:dyDescent="0.45">
      <c r="A22" t="s">
        <v>468</v>
      </c>
      <c r="B22" t="s">
        <v>369</v>
      </c>
      <c r="C22" t="str">
        <f t="shared" si="1"/>
        <v>f29_Art&amp;Design</v>
      </c>
      <c r="D22" s="191" t="s">
        <v>140</v>
      </c>
      <c r="E22" s="189">
        <f>VLOOKUP($C22,'SQL-3b - old'!$A:$AA,'SQL-3b - old'!D$1,FALSE)</f>
        <v>1</v>
      </c>
      <c r="F22" s="103">
        <f>VLOOKUP($C22,'SQL-3b_2016 - old'!$A:$AA,'SQL-3b_2016 - old'!T$1,FALSE)</f>
        <v>22.4</v>
      </c>
      <c r="G22" s="103">
        <f>VLOOKUP($C22,'SQL-3b_2016 - old'!$A:$AA,'SQL-3b_2016 - old'!U$1,FALSE)</f>
        <v>17.2</v>
      </c>
      <c r="H22" s="103">
        <f>VLOOKUP($C22,'SQL-3b_2016 - old'!$A:$AA,'SQL-3b_2016 - old'!V$1,FALSE)</f>
        <v>26.7</v>
      </c>
      <c r="I22" s="103" t="str">
        <f>VLOOKUP($C22,'SQL-3b_2016 - old'!$A:$AA,'SQL-3b_2016 - old'!W$1,FALSE)</f>
        <v>x</v>
      </c>
      <c r="J22" s="103" t="str">
        <f>VLOOKUP($C22,'SQL-3b_2016 - old'!$A:$AA,'SQL-3b_2016 - old'!X$1,FALSE)</f>
        <v>x</v>
      </c>
      <c r="K22" s="103">
        <f>VLOOKUP($C22,'SQL-3b_2016 - old'!$A:$AA,'SQL-3b_2016 - old'!Y$1,FALSE)</f>
        <v>4.3</v>
      </c>
      <c r="L22" s="103">
        <f>VLOOKUP($C22,'SQL-3b_2016 - old'!$A:$AA,'SQL-3b_2016 - old'!Z$1,FALSE)</f>
        <v>95.7</v>
      </c>
      <c r="M22" s="104">
        <f>VLOOKUP($C22,'SQL-3b_2016 - old'!$A:$AA,'SQL-3b_2016 - old'!AA$1,FALSE)</f>
        <v>116</v>
      </c>
      <c r="N22" s="108"/>
      <c r="O22" s="497">
        <v>1</v>
      </c>
      <c r="P22" s="103">
        <f>VLOOKUP($C22,'SQL-3b - old'!$A:$AA,'SQL-3b - old'!T$1,FALSE)</f>
        <v>22.4</v>
      </c>
      <c r="Q22" s="103">
        <f>VLOOKUP($C22,'SQL-3b - old'!$A:$AA,'SQL-3b - old'!U$1,FALSE)</f>
        <v>17.2</v>
      </c>
      <c r="R22" s="103">
        <f>VLOOKUP($C22,'SQL-3b - old'!$A:$AA,'SQL-3b - old'!V$1,FALSE)</f>
        <v>26.7</v>
      </c>
      <c r="S22" s="103" t="str">
        <f>VLOOKUP($C22,'SQL-3b - old'!$A:$AA,'SQL-3b - old'!W$1,FALSE)</f>
        <v>x</v>
      </c>
      <c r="T22" s="103" t="str">
        <f>VLOOKUP($C22,'SQL-3b - old'!$A:$AA,'SQL-3b - old'!X$1,FALSE)</f>
        <v>x</v>
      </c>
      <c r="U22" s="103">
        <f>VLOOKUP($C22,'SQL-3b - old'!$A:$AA,'SQL-3b - old'!Y$1,FALSE)</f>
        <v>4.3</v>
      </c>
      <c r="V22" s="103">
        <f>VLOOKUP($C22,'SQL-3b - old'!$A:$AA,'SQL-3b - old'!Z$1,FALSE)</f>
        <v>95.7</v>
      </c>
      <c r="W22" s="104">
        <f>VLOOKUP($C22,'SQL-3b - old'!$A:$AA,'SQL-3b - old'!AA$1,FALSE)</f>
        <v>116</v>
      </c>
      <c r="Y22" s="406">
        <f t="shared" si="0"/>
        <v>0</v>
      </c>
    </row>
    <row r="23" spans="1:25" x14ac:dyDescent="0.45">
      <c r="A23" t="s">
        <v>468</v>
      </c>
      <c r="C23" t="s">
        <v>663</v>
      </c>
      <c r="D23" s="195" t="s">
        <v>460</v>
      </c>
      <c r="E23" s="394"/>
      <c r="F23" s="34" t="e">
        <f>VLOOKUP($C23,'SQL-3b_2016 - old'!$A:$AA,'SQL-3b_2016 - old'!T$1,FALSE)</f>
        <v>#N/A</v>
      </c>
      <c r="G23" s="34" t="e">
        <f>VLOOKUP($C23,'SQL-3b_2016 - old'!$A:$AA,'SQL-3b_2016 - old'!U$1,FALSE)</f>
        <v>#N/A</v>
      </c>
      <c r="H23" s="34" t="e">
        <f>VLOOKUP($C23,'SQL-3b_2016 - old'!$A:$AA,'SQL-3b_2016 - old'!V$1,FALSE)</f>
        <v>#N/A</v>
      </c>
      <c r="I23" s="34" t="e">
        <f>VLOOKUP($C23,'SQL-3b_2016 - old'!$A:$AA,'SQL-3b_2016 - old'!W$1,FALSE)</f>
        <v>#N/A</v>
      </c>
      <c r="J23" s="34" t="e">
        <f>VLOOKUP($C23,'SQL-3b_2016 - old'!$A:$AA,'SQL-3b_2016 - old'!X$1,FALSE)</f>
        <v>#N/A</v>
      </c>
      <c r="K23" s="34" t="e">
        <f>VLOOKUP($C23,'SQL-3b_2016 - old'!$A:$AA,'SQL-3b_2016 - old'!Y$1,FALSE)</f>
        <v>#N/A</v>
      </c>
      <c r="L23" s="34" t="e">
        <f>VLOOKUP($C23,'SQL-3b_2016 - old'!$A:$AA,'SQL-3b_2016 - old'!Z$1,FALSE)</f>
        <v>#N/A</v>
      </c>
      <c r="M23" s="33" t="e">
        <f>VLOOKUP($C23,'SQL-3b_2016 - old'!$A:$AA,'SQL-3b_2016 - old'!AA$1,FALSE)</f>
        <v>#N/A</v>
      </c>
      <c r="N23" s="33"/>
      <c r="O23" s="498"/>
      <c r="P23" s="34">
        <f>VLOOKUP($C23,'SQL-3b - old'!$A:$AA,'SQL-3b - old'!T$1,FALSE)</f>
        <v>30.7</v>
      </c>
      <c r="Q23" s="34">
        <f>VLOOKUP($C23,'SQL-3b - old'!$A:$AA,'SQL-3b - old'!U$1,FALSE)</f>
        <v>18.7</v>
      </c>
      <c r="R23" s="34">
        <f>VLOOKUP($C23,'SQL-3b - old'!$A:$AA,'SQL-3b - old'!V$1,FALSE)</f>
        <v>17.7</v>
      </c>
      <c r="S23" s="34">
        <f>VLOOKUP($C23,'SQL-3b - old'!$A:$AA,'SQL-3b - old'!W$1,FALSE)</f>
        <v>12.3</v>
      </c>
      <c r="T23" s="34">
        <f>VLOOKUP($C23,'SQL-3b - old'!$A:$AA,'SQL-3b - old'!X$1,FALSE)</f>
        <v>8.9</v>
      </c>
      <c r="U23" s="34">
        <f>VLOOKUP($C23,'SQL-3b - old'!$A:$AA,'SQL-3b - old'!Y$1,FALSE)</f>
        <v>11.8</v>
      </c>
      <c r="V23" s="34">
        <f>VLOOKUP($C23,'SQL-3b - old'!$A:$AA,'SQL-3b - old'!Z$1,FALSE)</f>
        <v>88.2</v>
      </c>
      <c r="W23" s="33">
        <f>VLOOKUP($C23,'SQL-3b - old'!$A:$AA,'SQL-3b - old'!AA$1,FALSE)</f>
        <v>1126</v>
      </c>
      <c r="Y23" s="406" t="e">
        <f t="shared" si="0"/>
        <v>#N/A</v>
      </c>
    </row>
    <row r="24" spans="1:25" x14ac:dyDescent="0.45">
      <c r="A24" t="s">
        <v>468</v>
      </c>
      <c r="D24" s="191"/>
      <c r="E24" s="189"/>
      <c r="F24" s="107"/>
      <c r="G24" s="107"/>
      <c r="H24" s="107"/>
      <c r="I24" s="107"/>
      <c r="J24" s="107"/>
      <c r="K24" s="107"/>
      <c r="L24" s="107"/>
      <c r="M24" s="108"/>
      <c r="N24" s="108"/>
      <c r="O24" s="497"/>
      <c r="P24" s="103"/>
      <c r="Q24" s="103"/>
      <c r="R24" s="103"/>
      <c r="S24" s="103"/>
      <c r="T24" s="103"/>
      <c r="U24" s="103"/>
      <c r="V24" s="103"/>
      <c r="W24" s="104"/>
      <c r="Y24" s="406"/>
    </row>
    <row r="25" spans="1:25" x14ac:dyDescent="0.45">
      <c r="A25" t="s">
        <v>468</v>
      </c>
      <c r="B25" t="s">
        <v>362</v>
      </c>
      <c r="C25" t="str">
        <f t="shared" ref="C25" si="2">A25&amp;B25</f>
        <v>f22_Geography</v>
      </c>
      <c r="D25" s="191" t="s">
        <v>82</v>
      </c>
      <c r="E25" s="189"/>
      <c r="F25" s="103">
        <f>VLOOKUP($C25,'SQL-3b_2016 - old'!$A:$AA,'SQL-3b_2016 - old'!T$1,FALSE)</f>
        <v>28.9</v>
      </c>
      <c r="G25" s="103">
        <f>VLOOKUP($C25,'SQL-3b_2016 - old'!$A:$AA,'SQL-3b_2016 - old'!U$1,FALSE)</f>
        <v>25.3</v>
      </c>
      <c r="H25" s="103">
        <f>VLOOKUP($C25,'SQL-3b_2016 - old'!$A:$AA,'SQL-3b_2016 - old'!V$1,FALSE)</f>
        <v>16.899999999999999</v>
      </c>
      <c r="I25" s="103">
        <f>VLOOKUP($C25,'SQL-3b_2016 - old'!$A:$AA,'SQL-3b_2016 - old'!W$1,FALSE)</f>
        <v>9.6</v>
      </c>
      <c r="J25" s="103">
        <f>VLOOKUP($C25,'SQL-3b_2016 - old'!$A:$AA,'SQL-3b_2016 - old'!X$1,FALSE)</f>
        <v>10.8</v>
      </c>
      <c r="K25" s="103">
        <f>VLOOKUP($C25,'SQL-3b_2016 - old'!$A:$AA,'SQL-3b_2016 - old'!Y$1,FALSE)</f>
        <v>8.4</v>
      </c>
      <c r="L25" s="103">
        <f>VLOOKUP($C25,'SQL-3b_2016 - old'!$A:$AA,'SQL-3b_2016 - old'!Z$1,FALSE)</f>
        <v>91.6</v>
      </c>
      <c r="M25" s="104">
        <f>VLOOKUP($C25,'SQL-3b_2016 - old'!$A:$AA,'SQL-3b_2016 - old'!AA$1,FALSE)</f>
        <v>83</v>
      </c>
      <c r="N25" s="108"/>
      <c r="O25" s="497">
        <v>2</v>
      </c>
      <c r="P25" s="103">
        <f>VLOOKUP($C25,'SQL-3b - old'!$A:$AA,'SQL-3b - old'!T$1,FALSE)</f>
        <v>28.9</v>
      </c>
      <c r="Q25" s="103">
        <f>VLOOKUP($C25,'SQL-3b - old'!$A:$AA,'SQL-3b - old'!U$1,FALSE)</f>
        <v>25.3</v>
      </c>
      <c r="R25" s="103">
        <f>VLOOKUP($C25,'SQL-3b - old'!$A:$AA,'SQL-3b - old'!V$1,FALSE)</f>
        <v>16.899999999999999</v>
      </c>
      <c r="S25" s="103">
        <f>VLOOKUP($C25,'SQL-3b - old'!$A:$AA,'SQL-3b - old'!W$1,FALSE)</f>
        <v>9.6</v>
      </c>
      <c r="T25" s="103">
        <f>VLOOKUP($C25,'SQL-3b - old'!$A:$AA,'SQL-3b - old'!X$1,FALSE)</f>
        <v>10.8</v>
      </c>
      <c r="U25" s="103">
        <f>VLOOKUP($C25,'SQL-3b - old'!$A:$AA,'SQL-3b - old'!Y$1,FALSE)</f>
        <v>8.4</v>
      </c>
      <c r="V25" s="103">
        <f>VLOOKUP($C25,'SQL-3b - old'!$A:$AA,'SQL-3b - old'!Z$1,FALSE)</f>
        <v>91.6</v>
      </c>
      <c r="W25" s="104">
        <f>VLOOKUP($C25,'SQL-3b - old'!$A:$AA,'SQL-3b - old'!AA$1,FALSE)</f>
        <v>83</v>
      </c>
      <c r="Y25" s="406">
        <f t="shared" ref="Y25:Y35" si="3">(W25-M25)/M25</f>
        <v>0</v>
      </c>
    </row>
    <row r="26" spans="1:25" x14ac:dyDescent="0.45">
      <c r="A26" t="s">
        <v>468</v>
      </c>
      <c r="B26" t="s">
        <v>370</v>
      </c>
      <c r="C26" t="str">
        <f t="shared" si="1"/>
        <v>f30_Drama</v>
      </c>
      <c r="D26" s="248" t="s">
        <v>90</v>
      </c>
      <c r="E26" s="189"/>
      <c r="F26" s="103" t="str">
        <f>VLOOKUP($C26,'SQL-3b_2016 - old'!$A:$AA,'SQL-3b_2016 - old'!T$1,FALSE)</f>
        <v>x</v>
      </c>
      <c r="G26" s="103" t="str">
        <f>VLOOKUP($C26,'SQL-3b_2016 - old'!$A:$AA,'SQL-3b_2016 - old'!U$1,FALSE)</f>
        <v>x</v>
      </c>
      <c r="H26" s="103">
        <f>VLOOKUP($C26,'SQL-3b_2016 - old'!$A:$AA,'SQL-3b_2016 - old'!V$1,FALSE)</f>
        <v>46.5</v>
      </c>
      <c r="I26" s="103" t="str">
        <f>VLOOKUP($C26,'SQL-3b_2016 - old'!$A:$AA,'SQL-3b_2016 - old'!W$1,FALSE)</f>
        <v>x</v>
      </c>
      <c r="J26" s="103" t="str">
        <f>VLOOKUP($C26,'SQL-3b_2016 - old'!$A:$AA,'SQL-3b_2016 - old'!X$1,FALSE)</f>
        <v>x</v>
      </c>
      <c r="K26" s="103">
        <f>VLOOKUP($C26,'SQL-3b_2016 - old'!$A:$AA,'SQL-3b_2016 - old'!Y$1,FALSE)</f>
        <v>0</v>
      </c>
      <c r="L26" s="103">
        <f>VLOOKUP($C26,'SQL-3b_2016 - old'!$A:$AA,'SQL-3b_2016 - old'!Z$1,FALSE)</f>
        <v>100</v>
      </c>
      <c r="M26" s="104">
        <f>VLOOKUP($C26,'SQL-3b_2016 - old'!$A:$AA,'SQL-3b_2016 - old'!AA$1,FALSE)</f>
        <v>43</v>
      </c>
      <c r="N26" s="108"/>
      <c r="O26" s="497">
        <v>2</v>
      </c>
      <c r="P26" s="103" t="str">
        <f>VLOOKUP($C26,'SQL-3b - old'!$A:$AA,'SQL-3b - old'!T$1,FALSE)</f>
        <v>x</v>
      </c>
      <c r="Q26" s="103" t="str">
        <f>VLOOKUP($C26,'SQL-3b - old'!$A:$AA,'SQL-3b - old'!U$1,FALSE)</f>
        <v>x</v>
      </c>
      <c r="R26" s="103">
        <f>VLOOKUP($C26,'SQL-3b - old'!$A:$AA,'SQL-3b - old'!V$1,FALSE)</f>
        <v>46.5</v>
      </c>
      <c r="S26" s="103" t="str">
        <f>VLOOKUP($C26,'SQL-3b - old'!$A:$AA,'SQL-3b - old'!W$1,FALSE)</f>
        <v>x</v>
      </c>
      <c r="T26" s="103" t="str">
        <f>VLOOKUP($C26,'SQL-3b - old'!$A:$AA,'SQL-3b - old'!X$1,FALSE)</f>
        <v>x</v>
      </c>
      <c r="U26" s="103">
        <f>VLOOKUP($C26,'SQL-3b - old'!$A:$AA,'SQL-3b - old'!Y$1,FALSE)</f>
        <v>0</v>
      </c>
      <c r="V26" s="103">
        <f>VLOOKUP($C26,'SQL-3b - old'!$A:$AA,'SQL-3b - old'!Z$1,FALSE)</f>
        <v>100</v>
      </c>
      <c r="W26" s="104">
        <f>VLOOKUP($C26,'SQL-3b - old'!$A:$AA,'SQL-3b - old'!AA$1,FALSE)</f>
        <v>43</v>
      </c>
      <c r="Y26" s="406">
        <f t="shared" si="3"/>
        <v>0</v>
      </c>
    </row>
    <row r="27" spans="1:25" x14ac:dyDescent="0.45">
      <c r="A27" t="s">
        <v>468</v>
      </c>
      <c r="B27" t="s">
        <v>373</v>
      </c>
      <c r="C27" t="str">
        <f t="shared" si="1"/>
        <v>f33_French</v>
      </c>
      <c r="D27" s="191" t="s">
        <v>93</v>
      </c>
      <c r="E27" s="189"/>
      <c r="F27" s="103">
        <f>VLOOKUP($C27,'SQL-3b_2016 - old'!$A:$AA,'SQL-3b_2016 - old'!T$1,FALSE)</f>
        <v>44.7</v>
      </c>
      <c r="G27" s="103">
        <f>VLOOKUP($C27,'SQL-3b_2016 - old'!$A:$AA,'SQL-3b_2016 - old'!U$1,FALSE)</f>
        <v>23.9</v>
      </c>
      <c r="H27" s="103">
        <f>VLOOKUP($C27,'SQL-3b_2016 - old'!$A:$AA,'SQL-3b_2016 - old'!V$1,FALSE)</f>
        <v>6.3</v>
      </c>
      <c r="I27" s="103">
        <f>VLOOKUP($C27,'SQL-3b_2016 - old'!$A:$AA,'SQL-3b_2016 - old'!W$1,FALSE)</f>
        <v>10.7</v>
      </c>
      <c r="J27" s="103">
        <f>VLOOKUP($C27,'SQL-3b_2016 - old'!$A:$AA,'SQL-3b_2016 - old'!X$1,FALSE)</f>
        <v>6.3</v>
      </c>
      <c r="K27" s="103">
        <f>VLOOKUP($C27,'SQL-3b_2016 - old'!$A:$AA,'SQL-3b_2016 - old'!Y$1,FALSE)</f>
        <v>8.1999999999999993</v>
      </c>
      <c r="L27" s="103">
        <f>VLOOKUP($C27,'SQL-3b_2016 - old'!$A:$AA,'SQL-3b_2016 - old'!Z$1,FALSE)</f>
        <v>91.8</v>
      </c>
      <c r="M27" s="104">
        <f>VLOOKUP($C27,'SQL-3b_2016 - old'!$A:$AA,'SQL-3b_2016 - old'!AA$1,FALSE)</f>
        <v>159</v>
      </c>
      <c r="N27" s="108"/>
      <c r="O27" s="497">
        <v>2</v>
      </c>
      <c r="P27" s="103">
        <f>VLOOKUP($C27,'SQL-3b - old'!$A:$AA,'SQL-3b - old'!T$1,FALSE)</f>
        <v>44.7</v>
      </c>
      <c r="Q27" s="103">
        <f>VLOOKUP($C27,'SQL-3b - old'!$A:$AA,'SQL-3b - old'!U$1,FALSE)</f>
        <v>23.9</v>
      </c>
      <c r="R27" s="103" t="str">
        <f>VLOOKUP($C27,'SQL-3b - old'!$A:$AA,'SQL-3b - old'!V$1,FALSE)</f>
        <v>x</v>
      </c>
      <c r="S27" s="103" t="str">
        <f>VLOOKUP($C27,'SQL-3b - old'!$A:$AA,'SQL-3b - old'!W$1,FALSE)</f>
        <v>x</v>
      </c>
      <c r="T27" s="103" t="str">
        <f>VLOOKUP($C27,'SQL-3b - old'!$A:$AA,'SQL-3b - old'!X$1,FALSE)</f>
        <v>x</v>
      </c>
      <c r="U27" s="103">
        <f>VLOOKUP($C27,'SQL-3b - old'!$A:$AA,'SQL-3b - old'!Y$1,FALSE)</f>
        <v>8.1999999999999993</v>
      </c>
      <c r="V27" s="103">
        <f>VLOOKUP($C27,'SQL-3b - old'!$A:$AA,'SQL-3b - old'!Z$1,FALSE)</f>
        <v>91.8</v>
      </c>
      <c r="W27" s="104">
        <f>VLOOKUP($C27,'SQL-3b - old'!$A:$AA,'SQL-3b - old'!AA$1,FALSE)</f>
        <v>159</v>
      </c>
      <c r="Y27" s="406">
        <f t="shared" si="3"/>
        <v>0</v>
      </c>
    </row>
    <row r="28" spans="1:25" x14ac:dyDescent="0.45">
      <c r="A28" t="s">
        <v>468</v>
      </c>
      <c r="B28" t="s">
        <v>374</v>
      </c>
      <c r="C28" t="str">
        <f t="shared" si="1"/>
        <v>f34_German</v>
      </c>
      <c r="D28" s="191" t="s">
        <v>94</v>
      </c>
      <c r="E28" s="189"/>
      <c r="F28" s="103">
        <f>VLOOKUP($C28,'SQL-3b_2016 - old'!$A:$AA,'SQL-3b_2016 - old'!T$1,FALSE)</f>
        <v>64</v>
      </c>
      <c r="G28" s="103">
        <f>VLOOKUP($C28,'SQL-3b_2016 - old'!$A:$AA,'SQL-3b_2016 - old'!U$1,FALSE)</f>
        <v>24</v>
      </c>
      <c r="H28" s="103">
        <f>VLOOKUP($C28,'SQL-3b_2016 - old'!$A:$AA,'SQL-3b_2016 - old'!V$1,FALSE)</f>
        <v>6</v>
      </c>
      <c r="I28" s="103" t="str">
        <f>VLOOKUP($C28,'SQL-3b_2016 - old'!$A:$AA,'SQL-3b_2016 - old'!W$1,FALSE)</f>
        <v>x</v>
      </c>
      <c r="J28" s="103">
        <f>VLOOKUP($C28,'SQL-3b_2016 - old'!$A:$AA,'SQL-3b_2016 - old'!X$1,FALSE)</f>
        <v>0</v>
      </c>
      <c r="K28" s="103" t="str">
        <f>VLOOKUP($C28,'SQL-3b_2016 - old'!$A:$AA,'SQL-3b_2016 - old'!Y$1,FALSE)</f>
        <v>x</v>
      </c>
      <c r="L28" s="103" t="str">
        <f>VLOOKUP($C28,'SQL-3b_2016 - old'!$A:$AA,'SQL-3b_2016 - old'!Z$1,FALSE)</f>
        <v>x</v>
      </c>
      <c r="M28" s="104">
        <f>VLOOKUP($C28,'SQL-3b_2016 - old'!$A:$AA,'SQL-3b_2016 - old'!AA$1,FALSE)</f>
        <v>50</v>
      </c>
      <c r="N28" s="108"/>
      <c r="O28" s="497">
        <v>2</v>
      </c>
      <c r="P28" s="103">
        <f>VLOOKUP($C28,'SQL-3b - old'!$A:$AA,'SQL-3b - old'!T$1,FALSE)</f>
        <v>64</v>
      </c>
      <c r="Q28" s="103">
        <f>VLOOKUP($C28,'SQL-3b - old'!$A:$AA,'SQL-3b - old'!U$1,FALSE)</f>
        <v>24</v>
      </c>
      <c r="R28" s="103">
        <f>VLOOKUP($C28,'SQL-3b - old'!$A:$AA,'SQL-3b - old'!V$1,FALSE)</f>
        <v>6</v>
      </c>
      <c r="S28" s="103" t="str">
        <f>VLOOKUP($C28,'SQL-3b - old'!$A:$AA,'SQL-3b - old'!W$1,FALSE)</f>
        <v>x</v>
      </c>
      <c r="T28" s="103">
        <f>VLOOKUP($C28,'SQL-3b - old'!$A:$AA,'SQL-3b - old'!X$1,FALSE)</f>
        <v>0</v>
      </c>
      <c r="U28" s="103" t="str">
        <f>VLOOKUP($C28,'SQL-3b - old'!$A:$AA,'SQL-3b - old'!Y$1,FALSE)</f>
        <v>x</v>
      </c>
      <c r="V28" s="103" t="str">
        <f>VLOOKUP($C28,'SQL-3b - old'!$A:$AA,'SQL-3b - old'!Z$1,FALSE)</f>
        <v>x</v>
      </c>
      <c r="W28" s="104">
        <f>VLOOKUP($C28,'SQL-3b - old'!$A:$AA,'SQL-3b - old'!AA$1,FALSE)</f>
        <v>50</v>
      </c>
      <c r="Y28" s="406">
        <f t="shared" si="3"/>
        <v>0</v>
      </c>
    </row>
    <row r="29" spans="1:25" x14ac:dyDescent="0.45">
      <c r="A29" t="s">
        <v>468</v>
      </c>
      <c r="B29" t="s">
        <v>375</v>
      </c>
      <c r="C29" t="str">
        <f t="shared" si="1"/>
        <v>f35_Spanish</v>
      </c>
      <c r="D29" s="191" t="s">
        <v>95</v>
      </c>
      <c r="E29" s="189"/>
      <c r="F29" s="103">
        <f>VLOOKUP($C29,'SQL-3b_2016 - old'!$A:$AA,'SQL-3b_2016 - old'!T$1,FALSE)</f>
        <v>47.5</v>
      </c>
      <c r="G29" s="103">
        <f>VLOOKUP($C29,'SQL-3b_2016 - old'!$A:$AA,'SQL-3b_2016 - old'!U$1,FALSE)</f>
        <v>20.6</v>
      </c>
      <c r="H29" s="103">
        <f>VLOOKUP($C29,'SQL-3b_2016 - old'!$A:$AA,'SQL-3b_2016 - old'!V$1,FALSE)</f>
        <v>18.399999999999999</v>
      </c>
      <c r="I29" s="103">
        <f>VLOOKUP($C29,'SQL-3b_2016 - old'!$A:$AA,'SQL-3b_2016 - old'!W$1,FALSE)</f>
        <v>8.5</v>
      </c>
      <c r="J29" s="103" t="str">
        <f>VLOOKUP($C29,'SQL-3b_2016 - old'!$A:$AA,'SQL-3b_2016 - old'!X$1,FALSE)</f>
        <v>x</v>
      </c>
      <c r="K29" s="103" t="str">
        <f>VLOOKUP($C29,'SQL-3b_2016 - old'!$A:$AA,'SQL-3b_2016 - old'!Y$1,FALSE)</f>
        <v>x</v>
      </c>
      <c r="L29" s="103" t="str">
        <f>VLOOKUP($C29,'SQL-3b_2016 - old'!$A:$AA,'SQL-3b_2016 - old'!Z$1,FALSE)</f>
        <v>x</v>
      </c>
      <c r="M29" s="104">
        <f>VLOOKUP($C29,'SQL-3b_2016 - old'!$A:$AA,'SQL-3b_2016 - old'!AA$1,FALSE)</f>
        <v>141</v>
      </c>
      <c r="N29" s="108"/>
      <c r="O29" s="497">
        <v>2</v>
      </c>
      <c r="P29" s="103">
        <f>VLOOKUP($C29,'SQL-3b - old'!$A:$AA,'SQL-3b - old'!T$1,FALSE)</f>
        <v>47.5</v>
      </c>
      <c r="Q29" s="103">
        <f>VLOOKUP($C29,'SQL-3b - old'!$A:$AA,'SQL-3b - old'!U$1,FALSE)</f>
        <v>20.6</v>
      </c>
      <c r="R29" s="103">
        <f>VLOOKUP($C29,'SQL-3b - old'!$A:$AA,'SQL-3b - old'!V$1,FALSE)</f>
        <v>18.399999999999999</v>
      </c>
      <c r="S29" s="103">
        <f>VLOOKUP($C29,'SQL-3b - old'!$A:$AA,'SQL-3b - old'!W$1,FALSE)</f>
        <v>8.5</v>
      </c>
      <c r="T29" s="103" t="str">
        <f>VLOOKUP($C29,'SQL-3b - old'!$A:$AA,'SQL-3b - old'!X$1,FALSE)</f>
        <v>x</v>
      </c>
      <c r="U29" s="103" t="str">
        <f>VLOOKUP($C29,'SQL-3b - old'!$A:$AA,'SQL-3b - old'!Y$1,FALSE)</f>
        <v>x</v>
      </c>
      <c r="V29" s="103" t="str">
        <f>VLOOKUP($C29,'SQL-3b - old'!$A:$AA,'SQL-3b - old'!Z$1,FALSE)</f>
        <v>x</v>
      </c>
      <c r="W29" s="104">
        <f>VLOOKUP($C29,'SQL-3b - old'!$A:$AA,'SQL-3b - old'!AA$1,FALSE)</f>
        <v>141</v>
      </c>
      <c r="Y29" s="406">
        <f t="shared" si="3"/>
        <v>0</v>
      </c>
    </row>
    <row r="30" spans="1:25" x14ac:dyDescent="0.45">
      <c r="A30" t="s">
        <v>468</v>
      </c>
      <c r="B30" t="s">
        <v>383</v>
      </c>
      <c r="C30" t="str">
        <f t="shared" si="1"/>
        <v>f41_1_Latin</v>
      </c>
      <c r="D30" s="113" t="s">
        <v>281</v>
      </c>
      <c r="E30" s="189"/>
      <c r="F30" s="103" t="e">
        <f>VLOOKUP($C30,'SQL-3b_2016 - old'!$A:$AA,'SQL-3b_2016 - old'!T$1,FALSE)</f>
        <v>#N/A</v>
      </c>
      <c r="G30" s="103" t="e">
        <f>VLOOKUP($C30,'SQL-3b_2016 - old'!$A:$AA,'SQL-3b_2016 - old'!U$1,FALSE)</f>
        <v>#N/A</v>
      </c>
      <c r="H30" s="103" t="e">
        <f>VLOOKUP($C30,'SQL-3b_2016 - old'!$A:$AA,'SQL-3b_2016 - old'!V$1,FALSE)</f>
        <v>#N/A</v>
      </c>
      <c r="I30" s="103" t="e">
        <f>VLOOKUP($C30,'SQL-3b_2016 - old'!$A:$AA,'SQL-3b_2016 - old'!W$1,FALSE)</f>
        <v>#N/A</v>
      </c>
      <c r="J30" s="103" t="e">
        <f>VLOOKUP($C30,'SQL-3b_2016 - old'!$A:$AA,'SQL-3b_2016 - old'!X$1,FALSE)</f>
        <v>#N/A</v>
      </c>
      <c r="K30" s="103" t="e">
        <f>VLOOKUP($C30,'SQL-3b_2016 - old'!$A:$AA,'SQL-3b_2016 - old'!Y$1,FALSE)</f>
        <v>#N/A</v>
      </c>
      <c r="L30" s="103" t="e">
        <f>VLOOKUP($C30,'SQL-3b_2016 - old'!$A:$AA,'SQL-3b_2016 - old'!Z$1,FALSE)</f>
        <v>#N/A</v>
      </c>
      <c r="M30" s="104" t="e">
        <f>VLOOKUP($C30,'SQL-3b_2016 - old'!$A:$AA,'SQL-3b_2016 - old'!AA$1,FALSE)</f>
        <v>#N/A</v>
      </c>
      <c r="N30"/>
      <c r="O30" s="497">
        <v>2</v>
      </c>
      <c r="P30" s="103" t="str">
        <f>VLOOKUP($C30,'SQL-3b - old'!$A:$AA,'SQL-3b - old'!T$1,FALSE)</f>
        <v>x</v>
      </c>
      <c r="Q30" s="103">
        <f>VLOOKUP($C30,'SQL-3b - old'!$A:$AA,'SQL-3b - old'!U$1,FALSE)</f>
        <v>0</v>
      </c>
      <c r="R30" s="103">
        <f>VLOOKUP($C30,'SQL-3b - old'!$A:$AA,'SQL-3b - old'!V$1,FALSE)</f>
        <v>0</v>
      </c>
      <c r="S30" s="103" t="str">
        <f>VLOOKUP($C30,'SQL-3b - old'!$A:$AA,'SQL-3b - old'!W$1,FALSE)</f>
        <v>x</v>
      </c>
      <c r="T30" s="103">
        <f>VLOOKUP($C30,'SQL-3b - old'!$A:$AA,'SQL-3b - old'!X$1,FALSE)</f>
        <v>0</v>
      </c>
      <c r="U30" s="103">
        <f>VLOOKUP($C30,'SQL-3b - old'!$A:$AA,'SQL-3b - old'!Y$1,FALSE)</f>
        <v>0</v>
      </c>
      <c r="V30" s="103">
        <f>VLOOKUP($C30,'SQL-3b - old'!$A:$AA,'SQL-3b - old'!Z$1,FALSE)</f>
        <v>100</v>
      </c>
      <c r="W30" s="104">
        <f>VLOOKUP($C30,'SQL-3b - old'!$A:$AA,'SQL-3b - old'!AA$1,FALSE)</f>
        <v>6</v>
      </c>
      <c r="Y30" s="406" t="e">
        <f t="shared" si="3"/>
        <v>#N/A</v>
      </c>
    </row>
    <row r="31" spans="1:25" x14ac:dyDescent="0.45">
      <c r="A31" t="s">
        <v>468</v>
      </c>
      <c r="B31" t="s">
        <v>384</v>
      </c>
      <c r="C31" t="str">
        <f t="shared" si="1"/>
        <v>f41_2_Greek</v>
      </c>
      <c r="D31" s="105" t="s">
        <v>280</v>
      </c>
      <c r="E31" s="189"/>
      <c r="F31" s="103" t="e">
        <f>VLOOKUP($C31,'SQL-3b_2016 - old'!$A:$AA,'SQL-3b_2016 - old'!T$1,FALSE)</f>
        <v>#N/A</v>
      </c>
      <c r="G31" s="103" t="e">
        <f>VLOOKUP($C31,'SQL-3b_2016 - old'!$A:$AA,'SQL-3b_2016 - old'!U$1,FALSE)</f>
        <v>#N/A</v>
      </c>
      <c r="H31" s="103" t="e">
        <f>VLOOKUP($C31,'SQL-3b_2016 - old'!$A:$AA,'SQL-3b_2016 - old'!V$1,FALSE)</f>
        <v>#N/A</v>
      </c>
      <c r="I31" s="103" t="e">
        <f>VLOOKUP($C31,'SQL-3b_2016 - old'!$A:$AA,'SQL-3b_2016 - old'!W$1,FALSE)</f>
        <v>#N/A</v>
      </c>
      <c r="J31" s="103" t="e">
        <f>VLOOKUP($C31,'SQL-3b_2016 - old'!$A:$AA,'SQL-3b_2016 - old'!X$1,FALSE)</f>
        <v>#N/A</v>
      </c>
      <c r="K31" s="103" t="e">
        <f>VLOOKUP($C31,'SQL-3b_2016 - old'!$A:$AA,'SQL-3b_2016 - old'!Y$1,FALSE)</f>
        <v>#N/A</v>
      </c>
      <c r="L31" s="103" t="e">
        <f>VLOOKUP($C31,'SQL-3b_2016 - old'!$A:$AA,'SQL-3b_2016 - old'!Z$1,FALSE)</f>
        <v>#N/A</v>
      </c>
      <c r="M31" s="104" t="e">
        <f>VLOOKUP($C31,'SQL-3b_2016 - old'!$A:$AA,'SQL-3b_2016 - old'!AA$1,FALSE)</f>
        <v>#N/A</v>
      </c>
      <c r="N31"/>
      <c r="O31" s="497">
        <v>2</v>
      </c>
      <c r="P31" s="103" t="e">
        <f>VLOOKUP($C31,'SQL-3b - old'!$A:$AA,'SQL-3b - old'!T$1,FALSE)</f>
        <v>#N/A</v>
      </c>
      <c r="Q31" s="103" t="e">
        <f>VLOOKUP($C31,'SQL-3b - old'!$A:$AA,'SQL-3b - old'!U$1,FALSE)</f>
        <v>#N/A</v>
      </c>
      <c r="R31" s="103" t="e">
        <f>VLOOKUP($C31,'SQL-3b - old'!$A:$AA,'SQL-3b - old'!V$1,FALSE)</f>
        <v>#N/A</v>
      </c>
      <c r="S31" s="103" t="e">
        <f>VLOOKUP($C31,'SQL-3b - old'!$A:$AA,'SQL-3b - old'!W$1,FALSE)</f>
        <v>#N/A</v>
      </c>
      <c r="T31" s="103" t="e">
        <f>VLOOKUP($C31,'SQL-3b - old'!$A:$AA,'SQL-3b - old'!X$1,FALSE)</f>
        <v>#N/A</v>
      </c>
      <c r="U31" s="103" t="e">
        <f>VLOOKUP($C31,'SQL-3b - old'!$A:$AA,'SQL-3b - old'!Y$1,FALSE)</f>
        <v>#N/A</v>
      </c>
      <c r="V31" s="103" t="e">
        <f>VLOOKUP($C31,'SQL-3b - old'!$A:$AA,'SQL-3b - old'!Z$1,FALSE)</f>
        <v>#N/A</v>
      </c>
      <c r="W31" s="104" t="e">
        <f>VLOOKUP($C31,'SQL-3b - old'!$A:$AA,'SQL-3b - old'!AA$1,FALSE)</f>
        <v>#N/A</v>
      </c>
      <c r="Y31" s="406" t="e">
        <f t="shared" si="3"/>
        <v>#N/A</v>
      </c>
    </row>
    <row r="32" spans="1:25" x14ac:dyDescent="0.45">
      <c r="A32" t="s">
        <v>468</v>
      </c>
      <c r="B32" t="s">
        <v>387</v>
      </c>
      <c r="C32" t="str">
        <f t="shared" si="1"/>
        <v>f45_Religious_Studies</v>
      </c>
      <c r="D32" s="248" t="s">
        <v>107</v>
      </c>
      <c r="E32" s="189"/>
      <c r="F32" s="103" t="e">
        <f>VLOOKUP($C32,'SQL-3b_2016 - old'!$A:$AA,'SQL-3b_2016 - old'!T$1,FALSE)</f>
        <v>#N/A</v>
      </c>
      <c r="G32" s="103" t="e">
        <f>VLOOKUP($C32,'SQL-3b_2016 - old'!$A:$AA,'SQL-3b_2016 - old'!U$1,FALSE)</f>
        <v>#N/A</v>
      </c>
      <c r="H32" s="103" t="e">
        <f>VLOOKUP($C32,'SQL-3b_2016 - old'!$A:$AA,'SQL-3b_2016 - old'!V$1,FALSE)</f>
        <v>#N/A</v>
      </c>
      <c r="I32" s="103" t="e">
        <f>VLOOKUP($C32,'SQL-3b_2016 - old'!$A:$AA,'SQL-3b_2016 - old'!W$1,FALSE)</f>
        <v>#N/A</v>
      </c>
      <c r="J32" s="103" t="e">
        <f>VLOOKUP($C32,'SQL-3b_2016 - old'!$A:$AA,'SQL-3b_2016 - old'!X$1,FALSE)</f>
        <v>#N/A</v>
      </c>
      <c r="K32" s="103" t="e">
        <f>VLOOKUP($C32,'SQL-3b_2016 - old'!$A:$AA,'SQL-3b_2016 - old'!Y$1,FALSE)</f>
        <v>#N/A</v>
      </c>
      <c r="L32" s="103" t="e">
        <f>VLOOKUP($C32,'SQL-3b_2016 - old'!$A:$AA,'SQL-3b_2016 - old'!Z$1,FALSE)</f>
        <v>#N/A</v>
      </c>
      <c r="M32" s="104" t="e">
        <f>VLOOKUP($C32,'SQL-3b_2016 - old'!$A:$AA,'SQL-3b_2016 - old'!AA$1,FALSE)</f>
        <v>#N/A</v>
      </c>
      <c r="N32" s="108"/>
      <c r="O32" s="497">
        <v>2</v>
      </c>
      <c r="P32" s="103">
        <f>VLOOKUP($C32,'SQL-3b - old'!$A:$AA,'SQL-3b - old'!T$1,FALSE)</f>
        <v>25.9</v>
      </c>
      <c r="Q32" s="103">
        <f>VLOOKUP($C32,'SQL-3b - old'!$A:$AA,'SQL-3b - old'!U$1,FALSE)</f>
        <v>22.8</v>
      </c>
      <c r="R32" s="103">
        <f>VLOOKUP($C32,'SQL-3b - old'!$A:$AA,'SQL-3b - old'!V$1,FALSE)</f>
        <v>20.9</v>
      </c>
      <c r="S32" s="103">
        <f>VLOOKUP($C32,'SQL-3b - old'!$A:$AA,'SQL-3b - old'!W$1,FALSE)</f>
        <v>14.8</v>
      </c>
      <c r="T32" s="103">
        <f>VLOOKUP($C32,'SQL-3b - old'!$A:$AA,'SQL-3b - old'!X$1,FALSE)</f>
        <v>6.5</v>
      </c>
      <c r="U32" s="103">
        <f>VLOOKUP($C32,'SQL-3b - old'!$A:$AA,'SQL-3b - old'!Y$1,FALSE)</f>
        <v>9.1</v>
      </c>
      <c r="V32" s="103">
        <f>VLOOKUP($C32,'SQL-3b - old'!$A:$AA,'SQL-3b - old'!Z$1,FALSE)</f>
        <v>90.9</v>
      </c>
      <c r="W32" s="104">
        <f>VLOOKUP($C32,'SQL-3b - old'!$A:$AA,'SQL-3b - old'!AA$1,FALSE)</f>
        <v>263</v>
      </c>
      <c r="Y32" s="406" t="e">
        <f t="shared" si="3"/>
        <v>#N/A</v>
      </c>
    </row>
    <row r="33" spans="1:25" x14ac:dyDescent="0.45">
      <c r="A33" t="s">
        <v>468</v>
      </c>
      <c r="B33" t="s">
        <v>388</v>
      </c>
      <c r="C33" t="str">
        <f t="shared" si="1"/>
        <v>f46_Music</v>
      </c>
      <c r="D33" s="248" t="s">
        <v>108</v>
      </c>
      <c r="E33" s="189"/>
      <c r="F33" s="103" t="e">
        <f>VLOOKUP($C33,'SQL-3b_2016 - old'!$A:$AA,'SQL-3b_2016 - old'!T$1,FALSE)</f>
        <v>#N/A</v>
      </c>
      <c r="G33" s="103" t="e">
        <f>VLOOKUP($C33,'SQL-3b_2016 - old'!$A:$AA,'SQL-3b_2016 - old'!U$1,FALSE)</f>
        <v>#N/A</v>
      </c>
      <c r="H33" s="103" t="e">
        <f>VLOOKUP($C33,'SQL-3b_2016 - old'!$A:$AA,'SQL-3b_2016 - old'!V$1,FALSE)</f>
        <v>#N/A</v>
      </c>
      <c r="I33" s="103" t="e">
        <f>VLOOKUP($C33,'SQL-3b_2016 - old'!$A:$AA,'SQL-3b_2016 - old'!W$1,FALSE)</f>
        <v>#N/A</v>
      </c>
      <c r="J33" s="103" t="e">
        <f>VLOOKUP($C33,'SQL-3b_2016 - old'!$A:$AA,'SQL-3b_2016 - old'!X$1,FALSE)</f>
        <v>#N/A</v>
      </c>
      <c r="K33" s="103" t="e">
        <f>VLOOKUP($C33,'SQL-3b_2016 - old'!$A:$AA,'SQL-3b_2016 - old'!Y$1,FALSE)</f>
        <v>#N/A</v>
      </c>
      <c r="L33" s="103" t="e">
        <f>VLOOKUP($C33,'SQL-3b_2016 - old'!$A:$AA,'SQL-3b_2016 - old'!Z$1,FALSE)</f>
        <v>#N/A</v>
      </c>
      <c r="M33" s="104" t="e">
        <f>VLOOKUP($C33,'SQL-3b_2016 - old'!$A:$AA,'SQL-3b_2016 - old'!AA$1,FALSE)</f>
        <v>#N/A</v>
      </c>
      <c r="N33" s="108"/>
      <c r="O33" s="497">
        <v>2</v>
      </c>
      <c r="P33" s="103">
        <f>VLOOKUP($C33,'SQL-3b - old'!$A:$AA,'SQL-3b - old'!T$1,FALSE)</f>
        <v>43.2</v>
      </c>
      <c r="Q33" s="103">
        <f>VLOOKUP($C33,'SQL-3b - old'!$A:$AA,'SQL-3b - old'!U$1,FALSE)</f>
        <v>21.6</v>
      </c>
      <c r="R33" s="103" t="str">
        <f>VLOOKUP($C33,'SQL-3b - old'!$A:$AA,'SQL-3b - old'!V$1,FALSE)</f>
        <v>x</v>
      </c>
      <c r="S33" s="103">
        <f>VLOOKUP($C33,'SQL-3b - old'!$A:$AA,'SQL-3b - old'!W$1,FALSE)</f>
        <v>8.1</v>
      </c>
      <c r="T33" s="103" t="str">
        <f>VLOOKUP($C33,'SQL-3b - old'!$A:$AA,'SQL-3b - old'!X$1,FALSE)</f>
        <v>x</v>
      </c>
      <c r="U33" s="103" t="str">
        <f>VLOOKUP($C33,'SQL-3b - old'!$A:$AA,'SQL-3b - old'!Y$1,FALSE)</f>
        <v>x</v>
      </c>
      <c r="V33" s="103" t="str">
        <f>VLOOKUP($C33,'SQL-3b - old'!$A:$AA,'SQL-3b - old'!Z$1,FALSE)</f>
        <v>x</v>
      </c>
      <c r="W33" s="104">
        <f>VLOOKUP($C33,'SQL-3b - old'!$A:$AA,'SQL-3b - old'!AA$1,FALSE)</f>
        <v>37</v>
      </c>
      <c r="Y33" s="406" t="e">
        <f t="shared" si="3"/>
        <v>#N/A</v>
      </c>
    </row>
    <row r="34" spans="1:25" x14ac:dyDescent="0.45">
      <c r="A34" t="s">
        <v>468</v>
      </c>
      <c r="B34" t="s">
        <v>389</v>
      </c>
      <c r="C34" t="str">
        <f t="shared" si="1"/>
        <v>f47_Physical_Education</v>
      </c>
      <c r="D34" s="248" t="s">
        <v>458</v>
      </c>
      <c r="E34" s="189"/>
      <c r="F34" s="103" t="e">
        <f>VLOOKUP($C34,'SQL-3b_2016 - old'!$A:$AA,'SQL-3b_2016 - old'!T$1,FALSE)</f>
        <v>#N/A</v>
      </c>
      <c r="G34" s="103" t="e">
        <f>VLOOKUP($C34,'SQL-3b_2016 - old'!$A:$AA,'SQL-3b_2016 - old'!U$1,FALSE)</f>
        <v>#N/A</v>
      </c>
      <c r="H34" s="103" t="e">
        <f>VLOOKUP($C34,'SQL-3b_2016 - old'!$A:$AA,'SQL-3b_2016 - old'!V$1,FALSE)</f>
        <v>#N/A</v>
      </c>
      <c r="I34" s="103" t="e">
        <f>VLOOKUP($C34,'SQL-3b_2016 - old'!$A:$AA,'SQL-3b_2016 - old'!W$1,FALSE)</f>
        <v>#N/A</v>
      </c>
      <c r="J34" s="103" t="e">
        <f>VLOOKUP($C34,'SQL-3b_2016 - old'!$A:$AA,'SQL-3b_2016 - old'!X$1,FALSE)</f>
        <v>#N/A</v>
      </c>
      <c r="K34" s="103" t="e">
        <f>VLOOKUP($C34,'SQL-3b_2016 - old'!$A:$AA,'SQL-3b_2016 - old'!Y$1,FALSE)</f>
        <v>#N/A</v>
      </c>
      <c r="L34" s="103" t="e">
        <f>VLOOKUP($C34,'SQL-3b_2016 - old'!$A:$AA,'SQL-3b_2016 - old'!Z$1,FALSE)</f>
        <v>#N/A</v>
      </c>
      <c r="M34" s="104" t="e">
        <f>VLOOKUP($C34,'SQL-3b_2016 - old'!$A:$AA,'SQL-3b_2016 - old'!AA$1,FALSE)</f>
        <v>#N/A</v>
      </c>
      <c r="N34" s="108"/>
      <c r="O34" s="497">
        <v>2</v>
      </c>
      <c r="P34" s="103" t="str">
        <f>VLOOKUP($C34,'SQL-3b - old'!$A:$AA,'SQL-3b - old'!T$1,FALSE)</f>
        <v>x</v>
      </c>
      <c r="Q34" s="103" t="str">
        <f>VLOOKUP($C34,'SQL-3b - old'!$A:$AA,'SQL-3b - old'!U$1,FALSE)</f>
        <v>x</v>
      </c>
      <c r="R34" s="103" t="str">
        <f>VLOOKUP($C34,'SQL-3b - old'!$A:$AA,'SQL-3b - old'!V$1,FALSE)</f>
        <v>x</v>
      </c>
      <c r="S34" s="103" t="str">
        <f>VLOOKUP($C34,'SQL-3b - old'!$A:$AA,'SQL-3b - old'!W$1,FALSE)</f>
        <v>x</v>
      </c>
      <c r="T34" s="103">
        <f>VLOOKUP($C34,'SQL-3b - old'!$A:$AA,'SQL-3b - old'!X$1,FALSE)</f>
        <v>17.600000000000001</v>
      </c>
      <c r="U34" s="103">
        <f>VLOOKUP($C34,'SQL-3b - old'!$A:$AA,'SQL-3b - old'!Y$1,FALSE)</f>
        <v>11.8</v>
      </c>
      <c r="V34" s="103">
        <f>VLOOKUP($C34,'SQL-3b - old'!$A:$AA,'SQL-3b - old'!Z$1,FALSE)</f>
        <v>88.2</v>
      </c>
      <c r="W34" s="104">
        <f>VLOOKUP($C34,'SQL-3b - old'!$A:$AA,'SQL-3b - old'!AA$1,FALSE)</f>
        <v>34</v>
      </c>
      <c r="Y34" s="406" t="e">
        <f t="shared" si="3"/>
        <v>#N/A</v>
      </c>
    </row>
    <row r="35" spans="1:25" x14ac:dyDescent="0.45">
      <c r="C35" t="s">
        <v>662</v>
      </c>
      <c r="D35" s="195" t="s">
        <v>461</v>
      </c>
      <c r="E35" s="394"/>
      <c r="F35" s="34" t="str">
        <f>VLOOKUP($C35,'SQL-3b_2016 - old'!$A:$AA,'SQL-3b_2016 - old'!T$1,FALSE)</f>
        <v>x</v>
      </c>
      <c r="G35" s="34" t="str">
        <f>VLOOKUP($C35,'SQL-3b_2016 - old'!$A:$AA,'SQL-3b_2016 - old'!U$1,FALSE)</f>
        <v>x</v>
      </c>
      <c r="H35" s="34">
        <f>VLOOKUP($C35,'SQL-3b_2016 - old'!$A:$AA,'SQL-3b_2016 - old'!V$1,FALSE)</f>
        <v>0</v>
      </c>
      <c r="I35" s="34">
        <f>VLOOKUP($C35,'SQL-3b_2016 - old'!$A:$AA,'SQL-3b_2016 - old'!W$1,FALSE)</f>
        <v>0</v>
      </c>
      <c r="J35" s="34">
        <f>VLOOKUP($C35,'SQL-3b_2016 - old'!$A:$AA,'SQL-3b_2016 - old'!X$1,FALSE)</f>
        <v>0</v>
      </c>
      <c r="K35" s="34">
        <f>VLOOKUP($C35,'SQL-3b_2016 - old'!$A:$AA,'SQL-3b_2016 - old'!Y$1,FALSE)</f>
        <v>0</v>
      </c>
      <c r="L35" s="34">
        <f>VLOOKUP($C35,'SQL-3b_2016 - old'!$A:$AA,'SQL-3b_2016 - old'!Z$1,FALSE)</f>
        <v>100</v>
      </c>
      <c r="M35" s="33">
        <f>VLOOKUP($C35,'SQL-3b_2016 - old'!$A:$AA,'SQL-3b_2016 - old'!AA$1,FALSE)</f>
        <v>3</v>
      </c>
      <c r="N35" s="33"/>
      <c r="O35" s="394"/>
      <c r="P35" s="34" t="e">
        <f>VLOOKUP($C35,'SQL-3b - old'!$A:$AA,'SQL-3b - old'!T$1,FALSE)</f>
        <v>#N/A</v>
      </c>
      <c r="Q35" s="34" t="e">
        <f>VLOOKUP($C35,'SQL-3b - old'!$A:$AA,'SQL-3b - old'!U$1,FALSE)</f>
        <v>#N/A</v>
      </c>
      <c r="R35" s="34" t="e">
        <f>VLOOKUP($C35,'SQL-3b - old'!$A:$AA,'SQL-3b - old'!V$1,FALSE)</f>
        <v>#N/A</v>
      </c>
      <c r="S35" s="34" t="e">
        <f>VLOOKUP($C35,'SQL-3b - old'!$A:$AA,'SQL-3b - old'!W$1,FALSE)</f>
        <v>#N/A</v>
      </c>
      <c r="T35" s="34" t="e">
        <f>VLOOKUP($C35,'SQL-3b - old'!$A:$AA,'SQL-3b - old'!X$1,FALSE)</f>
        <v>#N/A</v>
      </c>
      <c r="U35" s="34" t="e">
        <f>VLOOKUP($C35,'SQL-3b - old'!$A:$AA,'SQL-3b - old'!Y$1,FALSE)</f>
        <v>#N/A</v>
      </c>
      <c r="V35" s="34" t="e">
        <f>VLOOKUP($C35,'SQL-3b - old'!$A:$AA,'SQL-3b - old'!Z$1,FALSE)</f>
        <v>#N/A</v>
      </c>
      <c r="W35" s="33" t="e">
        <f>VLOOKUP($C35,'SQL-3b - old'!$A:$AA,'SQL-3b - old'!AA$1,FALSE)</f>
        <v>#N/A</v>
      </c>
      <c r="Y35" s="406" t="e">
        <f t="shared" si="3"/>
        <v>#N/A</v>
      </c>
    </row>
    <row r="36" spans="1:25" x14ac:dyDescent="0.45">
      <c r="D36" s="195"/>
      <c r="E36" s="394"/>
      <c r="F36" s="35"/>
      <c r="G36" s="35"/>
      <c r="H36" s="35"/>
      <c r="I36" s="35"/>
      <c r="J36" s="35"/>
      <c r="K36" s="35"/>
      <c r="L36" s="35"/>
      <c r="M36" s="33"/>
      <c r="N36" s="33"/>
      <c r="O36" s="394"/>
      <c r="P36" s="35"/>
      <c r="Q36" s="35"/>
      <c r="R36" s="35"/>
      <c r="S36" s="35"/>
      <c r="T36" s="35"/>
      <c r="U36" s="35"/>
      <c r="V36" s="35"/>
      <c r="W36" s="33"/>
      <c r="Y36" s="406"/>
    </row>
    <row r="37" spans="1:25" x14ac:dyDescent="0.45">
      <c r="C37" t="s">
        <v>664</v>
      </c>
      <c r="D37" s="195" t="s">
        <v>141</v>
      </c>
      <c r="E37" s="195"/>
      <c r="F37" s="34" t="str">
        <f>VLOOKUP($C37,'SQL-3b_2016 - old'!$A:$AA,'SQL-3b_2016 - old'!T$1,FALSE)</f>
        <v>x</v>
      </c>
      <c r="G37" s="34" t="str">
        <f>VLOOKUP($C37,'SQL-3b_2016 - old'!$A:$AA,'SQL-3b_2016 - old'!U$1,FALSE)</f>
        <v>x</v>
      </c>
      <c r="H37" s="34">
        <f>VLOOKUP($C37,'SQL-3b_2016 - old'!$A:$AA,'SQL-3b_2016 - old'!V$1,FALSE)</f>
        <v>0</v>
      </c>
      <c r="I37" s="34">
        <f>VLOOKUP($C37,'SQL-3b_2016 - old'!$A:$AA,'SQL-3b_2016 - old'!W$1,FALSE)</f>
        <v>0</v>
      </c>
      <c r="J37" s="34">
        <f>VLOOKUP($C37,'SQL-3b_2016 - old'!$A:$AA,'SQL-3b_2016 - old'!X$1,FALSE)</f>
        <v>0</v>
      </c>
      <c r="K37" s="34">
        <f>VLOOKUP($C37,'SQL-3b_2016 - old'!$A:$AA,'SQL-3b_2016 - old'!Y$1,FALSE)</f>
        <v>0</v>
      </c>
      <c r="L37" s="34">
        <f>VLOOKUP($C37,'SQL-3b_2016 - old'!$A:$AA,'SQL-3b_2016 - old'!Z$1,FALSE)</f>
        <v>100</v>
      </c>
      <c r="M37" s="33">
        <f>VLOOKUP($C37,'SQL-3b_2016 - old'!$A:$AA,'SQL-3b_2016 - old'!AA$1,FALSE)</f>
        <v>37</v>
      </c>
      <c r="N37" s="33"/>
      <c r="O37" s="195"/>
      <c r="P37" s="34" t="e">
        <f>VLOOKUP($C37,'SQL-3b - old'!$A:$AA,'SQL-3b - old'!T$1,FALSE)</f>
        <v>#N/A</v>
      </c>
      <c r="Q37" s="34" t="e">
        <f>VLOOKUP($C37,'SQL-3b - old'!$A:$AA,'SQL-3b - old'!U$1,FALSE)</f>
        <v>#N/A</v>
      </c>
      <c r="R37" s="34" t="e">
        <f>VLOOKUP($C37,'SQL-3b - old'!$A:$AA,'SQL-3b - old'!V$1,FALSE)</f>
        <v>#N/A</v>
      </c>
      <c r="S37" s="34" t="e">
        <f>VLOOKUP($C37,'SQL-3b - old'!$A:$AA,'SQL-3b - old'!W$1,FALSE)</f>
        <v>#N/A</v>
      </c>
      <c r="T37" s="34" t="e">
        <f>VLOOKUP($C37,'SQL-3b - old'!$A:$AA,'SQL-3b - old'!X$1,FALSE)</f>
        <v>#N/A</v>
      </c>
      <c r="U37" s="34" t="e">
        <f>VLOOKUP($C37,'SQL-3b - old'!$A:$AA,'SQL-3b - old'!Y$1,FALSE)</f>
        <v>#N/A</v>
      </c>
      <c r="V37" s="34" t="e">
        <f>VLOOKUP($C37,'SQL-3b - old'!$A:$AA,'SQL-3b - old'!Z$1,FALSE)</f>
        <v>#N/A</v>
      </c>
      <c r="W37" s="33" t="e">
        <f>VLOOKUP($C37,'SQL-3b - old'!$A:$AA,'SQL-3b - old'!AA$1,FALSE)</f>
        <v>#N/A</v>
      </c>
      <c r="Y37" s="406" t="e">
        <f>(W37-M37)/M37</f>
        <v>#N/A</v>
      </c>
    </row>
    <row r="38" spans="1:25" x14ac:dyDescent="0.45">
      <c r="D38" s="196"/>
      <c r="E38" s="235"/>
      <c r="F38" s="198"/>
      <c r="G38" s="198"/>
      <c r="H38" s="198"/>
      <c r="I38" s="198"/>
      <c r="J38" s="198"/>
      <c r="K38" s="198"/>
      <c r="L38" s="198"/>
      <c r="M38" s="199"/>
      <c r="N38" s="199"/>
      <c r="O38" s="235"/>
      <c r="P38" s="118"/>
      <c r="Q38" s="118"/>
      <c r="R38" s="118"/>
      <c r="S38" s="118"/>
      <c r="T38" s="118"/>
      <c r="U38" s="118"/>
      <c r="V38" s="118"/>
      <c r="W38" s="393"/>
    </row>
    <row r="39" spans="1:25" x14ac:dyDescent="0.45">
      <c r="D39" s="201"/>
      <c r="E39" s="234"/>
      <c r="F39" s="163"/>
      <c r="G39" s="203"/>
      <c r="H39" s="163"/>
      <c r="I39" s="163"/>
      <c r="J39" s="163"/>
      <c r="K39" s="163"/>
      <c r="L39" s="163"/>
      <c r="M39" s="204" t="s">
        <v>586</v>
      </c>
      <c r="N39" s="204"/>
      <c r="O39" s="204"/>
      <c r="P39" s="163"/>
      <c r="Q39" s="203"/>
      <c r="R39" s="163"/>
      <c r="S39" s="163"/>
      <c r="T39" s="163"/>
      <c r="U39" s="163"/>
      <c r="V39" s="163"/>
      <c r="W39" s="10" t="s">
        <v>480</v>
      </c>
    </row>
    <row r="40" spans="1:25" x14ac:dyDescent="0.45">
      <c r="D40" s="163"/>
      <c r="E40" s="163"/>
      <c r="F40" s="163"/>
      <c r="G40" s="203"/>
      <c r="H40" s="163"/>
      <c r="I40" s="163"/>
      <c r="J40" s="163"/>
      <c r="K40" s="163"/>
      <c r="L40" s="163"/>
      <c r="M40" s="204"/>
      <c r="N40" s="204"/>
      <c r="O40" s="204"/>
      <c r="P40" s="163"/>
      <c r="Q40" s="203"/>
      <c r="R40" s="163"/>
      <c r="S40" s="163"/>
      <c r="T40" s="163"/>
      <c r="U40" s="163"/>
      <c r="V40" s="163"/>
      <c r="W40" s="204"/>
    </row>
    <row r="41" spans="1:25" x14ac:dyDescent="0.45">
      <c r="D41" s="163" t="s">
        <v>545</v>
      </c>
      <c r="E41" s="163"/>
      <c r="F41" s="205"/>
      <c r="G41" s="205"/>
      <c r="H41" s="205"/>
      <c r="I41" s="205"/>
      <c r="J41" s="205"/>
      <c r="K41" s="206"/>
      <c r="L41" s="206"/>
      <c r="M41" s="207"/>
      <c r="N41" s="205"/>
      <c r="O41" s="205"/>
      <c r="P41" s="205"/>
      <c r="Q41" s="205"/>
      <c r="R41" s="205"/>
      <c r="S41" s="205"/>
      <c r="T41" s="205"/>
      <c r="U41" s="206"/>
      <c r="V41" s="206"/>
      <c r="W41" s="207"/>
      <c r="X41" s="58"/>
    </row>
    <row r="42" spans="1:25" x14ac:dyDescent="0.45">
      <c r="D42" s="206" t="s">
        <v>546</v>
      </c>
      <c r="E42" s="206"/>
      <c r="F42" s="205"/>
      <c r="G42" s="205"/>
      <c r="H42" s="205"/>
      <c r="I42" s="206"/>
      <c r="J42" s="206"/>
      <c r="K42" s="206"/>
      <c r="L42" s="206"/>
      <c r="M42" s="207"/>
      <c r="N42" s="205"/>
      <c r="O42" s="205"/>
      <c r="P42" s="205"/>
      <c r="Q42" s="205"/>
      <c r="R42" s="205"/>
      <c r="S42" s="206"/>
      <c r="T42" s="206"/>
      <c r="U42" s="206"/>
      <c r="V42" s="206"/>
      <c r="W42" s="207"/>
      <c r="X42" s="58"/>
    </row>
    <row r="43" spans="1:25" x14ac:dyDescent="0.45">
      <c r="D43" s="209" t="s">
        <v>113</v>
      </c>
      <c r="E43" s="209"/>
      <c r="F43" s="211"/>
      <c r="G43" s="211"/>
      <c r="H43" s="211"/>
      <c r="I43" s="206"/>
      <c r="J43" s="206"/>
      <c r="K43" s="206"/>
      <c r="L43" s="206"/>
      <c r="M43" s="207"/>
      <c r="N43" s="211"/>
      <c r="O43" s="211"/>
      <c r="P43" s="211"/>
      <c r="Q43" s="211"/>
      <c r="R43" s="211"/>
      <c r="S43" s="206"/>
      <c r="T43" s="206"/>
      <c r="U43" s="206"/>
      <c r="V43" s="206"/>
      <c r="W43" s="207"/>
      <c r="X43" s="58"/>
    </row>
    <row r="44" spans="1:25" ht="33" customHeight="1" x14ac:dyDescent="0.45">
      <c r="D44" s="1036" t="s">
        <v>526</v>
      </c>
      <c r="E44" s="1037"/>
      <c r="F44" s="1037"/>
      <c r="G44" s="1037"/>
      <c r="H44" s="1037"/>
      <c r="I44" s="1037"/>
      <c r="J44" s="1037"/>
      <c r="K44" s="1037"/>
      <c r="L44" s="1037"/>
      <c r="M44" s="1037"/>
      <c r="N44" s="1037"/>
      <c r="O44" s="1037"/>
      <c r="P44" s="1037"/>
      <c r="Q44" s="1037"/>
      <c r="R44" s="1037"/>
      <c r="S44" s="1037"/>
      <c r="T44" s="1037"/>
      <c r="U44" s="1037"/>
      <c r="V44" s="1037"/>
      <c r="W44" s="1037"/>
      <c r="X44" s="1037"/>
    </row>
    <row r="45" spans="1:25" x14ac:dyDescent="0.45">
      <c r="D45" s="1024" t="s">
        <v>527</v>
      </c>
      <c r="E45" s="1038"/>
      <c r="F45" s="1038"/>
      <c r="G45" s="1038"/>
      <c r="H45" s="1038"/>
      <c r="I45" s="1038"/>
      <c r="J45" s="1038"/>
      <c r="K45" s="1038"/>
      <c r="L45" s="1038"/>
      <c r="M45" s="455"/>
      <c r="N45" s="455"/>
      <c r="O45" s="476"/>
      <c r="P45" s="455"/>
      <c r="Q45" s="455"/>
      <c r="R45" s="455"/>
      <c r="S45" s="455"/>
      <c r="T45" s="455"/>
      <c r="U45" s="455"/>
      <c r="V45" s="455"/>
      <c r="W45" s="455"/>
      <c r="X45" s="455"/>
    </row>
    <row r="46" spans="1:25" x14ac:dyDescent="0.45">
      <c r="D46" s="212"/>
      <c r="E46" s="212"/>
      <c r="F46" s="206"/>
      <c r="G46" s="206"/>
      <c r="H46" s="206"/>
      <c r="I46" s="206"/>
      <c r="J46" s="206"/>
      <c r="K46" s="206"/>
      <c r="L46" s="206"/>
      <c r="M46" s="207"/>
      <c r="N46" s="206"/>
      <c r="O46" s="206"/>
      <c r="P46" s="206"/>
      <c r="Q46" s="206"/>
      <c r="R46" s="206"/>
      <c r="S46" s="206"/>
      <c r="T46" s="206"/>
      <c r="U46" s="206"/>
      <c r="V46" s="206"/>
      <c r="W46" s="207"/>
      <c r="X46" s="58"/>
    </row>
    <row r="47" spans="1:25" x14ac:dyDescent="0.45">
      <c r="D47" s="59" t="s">
        <v>23</v>
      </c>
      <c r="E47" s="59"/>
      <c r="F47" s="59"/>
      <c r="G47" s="59"/>
      <c r="H47" s="59"/>
      <c r="I47" s="59"/>
      <c r="J47" s="59"/>
      <c r="K47" s="59"/>
      <c r="L47" s="59"/>
      <c r="M47" s="215"/>
      <c r="N47" s="59"/>
      <c r="O47" s="59"/>
      <c r="P47" s="59"/>
      <c r="Q47" s="59"/>
      <c r="R47" s="59"/>
      <c r="S47" s="59"/>
      <c r="T47" s="59"/>
      <c r="U47" s="59"/>
      <c r="V47" s="59"/>
      <c r="W47" s="215"/>
      <c r="X47" s="58"/>
    </row>
    <row r="48" spans="1:25" x14ac:dyDescent="0.45">
      <c r="D48" s="216" t="s">
        <v>521</v>
      </c>
      <c r="E48" s="216"/>
      <c r="F48" s="59"/>
      <c r="G48" s="59"/>
      <c r="H48" s="59"/>
      <c r="I48" s="59"/>
      <c r="J48" s="59"/>
      <c r="K48" s="59"/>
      <c r="L48" s="59"/>
      <c r="M48" s="215"/>
      <c r="N48" s="59"/>
      <c r="O48" s="59"/>
      <c r="P48" s="59"/>
      <c r="Q48" s="59"/>
      <c r="R48" s="59"/>
      <c r="S48" s="59"/>
      <c r="T48" s="59"/>
      <c r="U48" s="59"/>
      <c r="V48" s="59"/>
      <c r="W48" s="215"/>
      <c r="X48" s="58"/>
    </row>
    <row r="49" spans="4:36" x14ac:dyDescent="0.45">
      <c r="D49" s="206" t="s">
        <v>116</v>
      </c>
      <c r="E49" s="206"/>
      <c r="F49" s="59"/>
      <c r="G49" s="59"/>
      <c r="H49" s="59"/>
      <c r="I49" s="59"/>
      <c r="J49" s="59"/>
      <c r="K49" s="59"/>
      <c r="L49" s="59"/>
      <c r="M49" s="215"/>
      <c r="N49" s="59"/>
      <c r="O49" s="59"/>
      <c r="P49" s="59"/>
      <c r="Q49" s="59"/>
      <c r="R49" s="59"/>
      <c r="S49" s="59"/>
      <c r="T49" s="59"/>
      <c r="U49" s="59"/>
      <c r="V49" s="59"/>
      <c r="W49" s="215"/>
      <c r="X49" s="58"/>
    </row>
    <row r="50" spans="4:36" x14ac:dyDescent="0.45">
      <c r="D50" s="1024" t="s">
        <v>487</v>
      </c>
      <c r="E50" s="1025"/>
      <c r="F50" s="1025"/>
      <c r="G50" s="1025"/>
      <c r="H50" s="1025"/>
      <c r="I50" s="1025"/>
      <c r="J50" s="1025"/>
      <c r="K50" s="1025"/>
      <c r="L50" s="1025"/>
      <c r="M50" s="1025"/>
      <c r="N50" s="1025"/>
      <c r="O50" s="1025"/>
      <c r="P50" s="1025"/>
      <c r="Q50" s="1025"/>
      <c r="R50" s="1025"/>
      <c r="S50" s="1025"/>
      <c r="T50" s="1025"/>
      <c r="U50" s="1025"/>
      <c r="V50" s="1026"/>
      <c r="W50" s="1026"/>
      <c r="X50" s="1026"/>
      <c r="Y50" s="1026"/>
      <c r="Z50" s="1026"/>
      <c r="AA50" s="1026"/>
      <c r="AB50" s="1026"/>
      <c r="AC50" s="1026"/>
      <c r="AD50" s="1026"/>
      <c r="AE50" s="1026"/>
      <c r="AF50" s="1026"/>
      <c r="AG50" s="1026"/>
      <c r="AH50" s="1026"/>
      <c r="AI50" s="1026"/>
      <c r="AJ50" s="1026"/>
    </row>
    <row r="51" spans="4:36" x14ac:dyDescent="0.45">
      <c r="D51" s="18"/>
      <c r="E51" s="18"/>
      <c r="F51" s="18"/>
      <c r="G51" s="18"/>
      <c r="H51" s="18"/>
      <c r="I51" s="18"/>
      <c r="J51" s="18"/>
      <c r="K51" s="18"/>
      <c r="L51" s="18"/>
      <c r="M51" s="18"/>
      <c r="N51" s="18"/>
      <c r="O51" s="59"/>
      <c r="P51" s="18"/>
      <c r="Q51" s="18"/>
      <c r="R51" s="18"/>
      <c r="S51" s="18"/>
      <c r="T51" s="18"/>
      <c r="U51" s="18"/>
      <c r="V51" s="18"/>
      <c r="W51" s="18"/>
    </row>
    <row r="52" spans="4:36" ht="12.95" customHeight="1" x14ac:dyDescent="0.45">
      <c r="O52" s="499"/>
    </row>
    <row r="53" spans="4:36" ht="12.95" customHeight="1" x14ac:dyDescent="0.45">
      <c r="O53" s="18"/>
    </row>
    <row r="54" spans="4:36" ht="12.95" customHeight="1" x14ac:dyDescent="0.45"/>
    <row r="55" spans="4:36" ht="12.95" customHeight="1" x14ac:dyDescent="0.45"/>
    <row r="56" spans="4:36" ht="12.95" customHeight="1" x14ac:dyDescent="0.45"/>
    <row r="57" spans="4:36" ht="12.95" customHeight="1" x14ac:dyDescent="0.45"/>
    <row r="58" spans="4:36" ht="12.95" customHeight="1" x14ac:dyDescent="0.45"/>
    <row r="59" spans="4:36" ht="12.95" customHeight="1" x14ac:dyDescent="0.45"/>
    <row r="60" spans="4:36" ht="12.95" customHeight="1" x14ac:dyDescent="0.45"/>
    <row r="61" spans="4:36" ht="12.95" customHeight="1" x14ac:dyDescent="0.45"/>
    <row r="62" spans="4:36" ht="12.95" customHeight="1" x14ac:dyDescent="0.45"/>
    <row r="63" spans="4:36" ht="12.95" customHeight="1" x14ac:dyDescent="0.45"/>
    <row r="64" spans="4:36" ht="12.95" customHeight="1" x14ac:dyDescent="0.45"/>
    <row r="65" ht="12.95" customHeight="1" x14ac:dyDescent="0.45"/>
    <row r="66" ht="12.95" customHeight="1" x14ac:dyDescent="0.45"/>
    <row r="67" ht="12.95" customHeight="1" x14ac:dyDescent="0.45"/>
    <row r="68" ht="12.95" customHeight="1" x14ac:dyDescent="0.45"/>
    <row r="69" ht="12.95" customHeight="1" x14ac:dyDescent="0.45"/>
    <row r="70" ht="12.95" customHeight="1" x14ac:dyDescent="0.45"/>
    <row r="71" ht="12.95" customHeight="1" x14ac:dyDescent="0.45"/>
    <row r="72" ht="12.95" customHeight="1" x14ac:dyDescent="0.45"/>
    <row r="73" ht="12.95" customHeight="1" x14ac:dyDescent="0.45"/>
  </sheetData>
  <mergeCells count="10">
    <mergeCell ref="D44:X44"/>
    <mergeCell ref="D45:L45"/>
    <mergeCell ref="D50:AJ50"/>
    <mergeCell ref="D4:G4"/>
    <mergeCell ref="F7:L7"/>
    <mergeCell ref="M7:M8"/>
    <mergeCell ref="P7:V7"/>
    <mergeCell ref="W7:W8"/>
    <mergeCell ref="E6:M6"/>
    <mergeCell ref="O6:W6"/>
  </mergeCells>
  <hyperlinks>
    <hyperlink ref="D1" location="Contents!A1" display="Return to contents"/>
    <hyperlink ref="D50" r:id="rId1" display="Where qualifications taken by a student are in the same subject area and similar in content, ‘discounting’ rules have been applied to avoid double counting qualifications. More information can be found in  'technical guide' document."/>
    <hyperlink ref="D45:L45" r:id="rId2" display="The full time table for AS and A level reform can be found at Get the facts: AS and A level refor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2"/>
  <sheetViews>
    <sheetView showGridLines="0" workbookViewId="0"/>
  </sheetViews>
  <sheetFormatPr defaultColWidth="9.1328125" defaultRowHeight="14.25" x14ac:dyDescent="0.45"/>
  <cols>
    <col min="1" max="1" width="36.1328125" style="1" customWidth="1"/>
    <col min="2" max="2" width="9.73046875" style="1" customWidth="1"/>
    <col min="3" max="3" width="1" style="1" customWidth="1"/>
    <col min="4" max="4" width="8.73046875" style="1" customWidth="1"/>
    <col min="5" max="5" width="8.59765625" style="1" customWidth="1"/>
    <col min="6" max="6" width="12.59765625" style="1" customWidth="1"/>
    <col min="7" max="7" width="1.59765625" style="1" customWidth="1"/>
    <col min="8" max="8" width="8.73046875" style="1" customWidth="1"/>
    <col min="9" max="9" width="6.3984375" style="1" customWidth="1"/>
    <col min="10" max="10" width="7.59765625" style="1" customWidth="1"/>
    <col min="11" max="11" width="11.59765625" style="1" customWidth="1"/>
    <col min="12" max="12" width="1.59765625" style="1" customWidth="1"/>
    <col min="13" max="13" width="13" style="1" customWidth="1"/>
    <col min="14" max="14" width="9.73046875" style="1" customWidth="1"/>
    <col min="15" max="15" width="8.59765625" style="1" customWidth="1"/>
    <col min="16" max="16" width="11.59765625" style="1" customWidth="1"/>
    <col min="17" max="17" width="14.59765625" style="1" customWidth="1"/>
    <col min="18" max="18" width="1.59765625" style="1" customWidth="1"/>
    <col min="19" max="19" width="11.73046875" style="1" customWidth="1"/>
    <col min="20" max="20" width="17.1328125" style="1" customWidth="1"/>
    <col min="21" max="21" width="1.59765625" style="1" customWidth="1"/>
    <col min="22" max="23" width="9.1328125" style="1"/>
    <col min="24" max="24" width="8.59765625" style="1" customWidth="1"/>
    <col min="25" max="25" width="13.1328125" style="1" customWidth="1"/>
    <col min="26" max="26" width="1.59765625" style="1" customWidth="1"/>
    <col min="27" max="29" width="12.1328125" style="1" customWidth="1"/>
    <col min="30" max="30" width="16.73046875" style="1" customWidth="1"/>
    <col min="31" max="31" width="12.1328125" style="1" customWidth="1"/>
    <col min="32" max="32" width="1.59765625" style="1" customWidth="1"/>
    <col min="33" max="34" width="9.1328125" style="1"/>
    <col min="35" max="35" width="8.59765625" style="1" customWidth="1"/>
    <col min="36" max="36" width="16.73046875" style="1" customWidth="1"/>
    <col min="37" max="37" width="12.1328125" style="1" customWidth="1"/>
    <col min="38" max="38" width="1.59765625" style="1" customWidth="1"/>
    <col min="39" max="39" width="9.1328125" style="1"/>
    <col min="40" max="16384" width="9.1328125" style="956"/>
  </cols>
  <sheetData>
    <row r="1" spans="1:39" s="495" customFormat="1" x14ac:dyDescent="0.45">
      <c r="A1" s="579" t="s">
        <v>488</v>
      </c>
      <c r="B1" s="494"/>
      <c r="C1" s="494"/>
      <c r="D1" s="494"/>
      <c r="E1" s="494"/>
      <c r="AD1" s="1"/>
      <c r="AJ1" s="1"/>
    </row>
    <row r="2" spans="1:39" ht="15" customHeight="1" x14ac:dyDescent="0.45">
      <c r="A2" s="11" t="s">
        <v>490</v>
      </c>
    </row>
    <row r="3" spans="1:39" x14ac:dyDescent="0.45">
      <c r="A3" s="1" t="s">
        <v>718</v>
      </c>
    </row>
    <row r="4" spans="1:39" x14ac:dyDescent="0.45">
      <c r="A4" s="1" t="s">
        <v>0</v>
      </c>
    </row>
    <row r="5" spans="1:39" ht="15" customHeight="1" x14ac:dyDescent="0.45"/>
    <row r="6" spans="1:39" s="68" customFormat="1" ht="15.75" customHeight="1" x14ac:dyDescent="0.45">
      <c r="A6" s="66"/>
      <c r="B6" s="66"/>
      <c r="C6" s="66"/>
      <c r="D6" s="1022" t="s">
        <v>36</v>
      </c>
      <c r="E6" s="1022"/>
      <c r="F6" s="1022"/>
      <c r="G6" s="66"/>
      <c r="H6" s="1022" t="s">
        <v>37</v>
      </c>
      <c r="I6" s="1022"/>
      <c r="J6" s="1022"/>
      <c r="K6" s="1022"/>
      <c r="L6" s="1022"/>
      <c r="M6" s="1022"/>
      <c r="N6" s="1022"/>
      <c r="O6" s="1022"/>
      <c r="P6" s="1022"/>
      <c r="Q6" s="1022"/>
      <c r="R6" s="1023"/>
      <c r="S6" s="1022"/>
      <c r="T6" s="1022"/>
      <c r="U6" s="66"/>
      <c r="V6" s="1022" t="s">
        <v>38</v>
      </c>
      <c r="W6" s="1022"/>
      <c r="X6" s="1022"/>
      <c r="Y6" s="1022"/>
      <c r="Z6" s="66"/>
      <c r="AA6" s="1022" t="s">
        <v>39</v>
      </c>
      <c r="AB6" s="1022"/>
      <c r="AC6" s="1022"/>
      <c r="AD6" s="1022"/>
      <c r="AE6" s="1022"/>
      <c r="AF6" s="66"/>
      <c r="AG6" s="1022" t="s">
        <v>713</v>
      </c>
      <c r="AH6" s="1022"/>
      <c r="AI6" s="1022"/>
      <c r="AJ6" s="1022"/>
      <c r="AK6" s="1022"/>
      <c r="AL6" s="66"/>
      <c r="AM6" s="67" t="s">
        <v>41</v>
      </c>
    </row>
    <row r="7" spans="1:39" s="2" customFormat="1" ht="82.5" customHeight="1" x14ac:dyDescent="0.3">
      <c r="A7" s="65" t="s">
        <v>7</v>
      </c>
      <c r="B7" s="955" t="s">
        <v>28</v>
      </c>
      <c r="C7" s="382"/>
      <c r="D7" s="955" t="s">
        <v>1</v>
      </c>
      <c r="E7" s="955" t="s">
        <v>29</v>
      </c>
      <c r="F7" s="955" t="s">
        <v>197</v>
      </c>
      <c r="G7" s="381"/>
      <c r="H7" s="955" t="s">
        <v>196</v>
      </c>
      <c r="I7" s="955" t="s">
        <v>29</v>
      </c>
      <c r="J7" s="433" t="s">
        <v>3</v>
      </c>
      <c r="K7" s="955" t="s">
        <v>289</v>
      </c>
      <c r="L7" s="954"/>
      <c r="M7" s="955" t="s">
        <v>292</v>
      </c>
      <c r="N7" s="955" t="s">
        <v>198</v>
      </c>
      <c r="O7" s="6" t="s">
        <v>4</v>
      </c>
      <c r="P7" s="6" t="s">
        <v>199</v>
      </c>
      <c r="Q7" s="6" t="s">
        <v>200</v>
      </c>
      <c r="R7" s="954"/>
      <c r="S7" s="6" t="s">
        <v>201</v>
      </c>
      <c r="T7" s="6" t="s">
        <v>202</v>
      </c>
      <c r="U7" s="955"/>
      <c r="V7" s="955" t="s">
        <v>5</v>
      </c>
      <c r="W7" s="955" t="s">
        <v>29</v>
      </c>
      <c r="X7" s="433" t="s">
        <v>3</v>
      </c>
      <c r="Y7" s="6" t="s">
        <v>483</v>
      </c>
      <c r="Z7" s="382"/>
      <c r="AA7" s="955" t="s">
        <v>5</v>
      </c>
      <c r="AB7" s="955" t="s">
        <v>29</v>
      </c>
      <c r="AC7" s="433" t="s">
        <v>3</v>
      </c>
      <c r="AD7" s="650" t="s">
        <v>711</v>
      </c>
      <c r="AE7" s="612" t="s">
        <v>678</v>
      </c>
      <c r="AF7" s="382"/>
      <c r="AG7" s="955" t="s">
        <v>5</v>
      </c>
      <c r="AH7" s="955" t="s">
        <v>29</v>
      </c>
      <c r="AI7" s="433" t="s">
        <v>3</v>
      </c>
      <c r="AJ7" s="650" t="s">
        <v>712</v>
      </c>
      <c r="AK7" s="612" t="s">
        <v>679</v>
      </c>
      <c r="AL7" s="382"/>
      <c r="AM7" s="955" t="s">
        <v>6</v>
      </c>
    </row>
    <row r="8" spans="1:39" s="2" customFormat="1" ht="15" customHeight="1" x14ac:dyDescent="0.3">
      <c r="B8" s="7"/>
      <c r="C8" s="7"/>
      <c r="D8" s="8"/>
      <c r="E8" s="8"/>
      <c r="F8" s="9"/>
      <c r="G8" s="7"/>
      <c r="H8" s="7"/>
      <c r="I8" s="7"/>
      <c r="J8" s="638"/>
      <c r="K8" s="7"/>
      <c r="L8" s="7"/>
      <c r="M8" s="7"/>
      <c r="N8" s="7"/>
      <c r="O8" s="624"/>
      <c r="X8" s="624"/>
      <c r="AC8" s="624"/>
      <c r="AI8" s="624"/>
    </row>
    <row r="9" spans="1:39" s="2" customFormat="1" ht="11.65" x14ac:dyDescent="0.3">
      <c r="A9" s="630" t="s">
        <v>217</v>
      </c>
      <c r="B9" s="639">
        <v>2169</v>
      </c>
      <c r="C9" s="629"/>
      <c r="D9" s="629">
        <v>112791</v>
      </c>
      <c r="E9" s="640">
        <v>33.43</v>
      </c>
      <c r="F9" s="641">
        <v>86.5</v>
      </c>
      <c r="G9" s="629"/>
      <c r="H9" s="629">
        <v>104000</v>
      </c>
      <c r="I9" s="640">
        <v>33.56</v>
      </c>
      <c r="J9" s="640" t="s">
        <v>300</v>
      </c>
      <c r="K9" s="641">
        <v>81.2</v>
      </c>
      <c r="L9" s="629"/>
      <c r="M9" s="629">
        <v>80686</v>
      </c>
      <c r="N9" s="640">
        <v>33.42</v>
      </c>
      <c r="O9" s="640" t="s">
        <v>300</v>
      </c>
      <c r="P9" s="641">
        <v>10.199999999999999</v>
      </c>
      <c r="Q9" s="641">
        <v>18.2</v>
      </c>
      <c r="R9" s="629"/>
      <c r="S9" s="629">
        <v>80680</v>
      </c>
      <c r="T9" s="641">
        <v>13.4</v>
      </c>
      <c r="U9" s="629"/>
      <c r="V9" s="629">
        <v>105798</v>
      </c>
      <c r="W9" s="640">
        <v>33.770000000000003</v>
      </c>
      <c r="X9" s="640" t="s">
        <v>300</v>
      </c>
      <c r="Y9" s="641">
        <v>80.7</v>
      </c>
      <c r="Z9" s="629"/>
      <c r="AA9" s="629">
        <v>2109</v>
      </c>
      <c r="AB9" s="640">
        <v>33.33</v>
      </c>
      <c r="AC9" s="640" t="s">
        <v>312</v>
      </c>
      <c r="AD9" s="639">
        <v>10272</v>
      </c>
      <c r="AE9" s="642">
        <v>20.5</v>
      </c>
      <c r="AF9" s="639"/>
      <c r="AG9" s="639">
        <v>22004</v>
      </c>
      <c r="AH9" s="651">
        <v>30.56</v>
      </c>
      <c r="AI9" s="640" t="s">
        <v>312</v>
      </c>
      <c r="AJ9" s="639">
        <v>28872</v>
      </c>
      <c r="AK9" s="642">
        <v>76.400000000000006</v>
      </c>
      <c r="AL9" s="639"/>
      <c r="AM9" s="639">
        <v>28</v>
      </c>
    </row>
    <row r="10" spans="1:39" s="2" customFormat="1" ht="10.15" x14ac:dyDescent="0.3">
      <c r="A10" s="2" t="s">
        <v>8</v>
      </c>
      <c r="B10" s="485"/>
      <c r="C10" s="412"/>
      <c r="D10" s="412"/>
      <c r="E10" s="616"/>
      <c r="F10" s="615"/>
      <c r="G10" s="412"/>
      <c r="H10" s="412"/>
      <c r="I10" s="616"/>
      <c r="J10" s="616"/>
      <c r="K10" s="615"/>
      <c r="L10" s="412"/>
      <c r="M10" s="412"/>
      <c r="N10" s="616"/>
      <c r="O10" s="616"/>
      <c r="P10" s="615"/>
      <c r="Q10" s="615"/>
      <c r="R10" s="412"/>
      <c r="S10" s="412"/>
      <c r="T10" s="615"/>
      <c r="U10" s="412"/>
      <c r="V10" s="412"/>
      <c r="W10" s="616"/>
      <c r="X10" s="616"/>
      <c r="Y10" s="615"/>
      <c r="Z10" s="412"/>
      <c r="AA10" s="412"/>
      <c r="AB10" s="616"/>
      <c r="AC10" s="616"/>
      <c r="AD10" s="485"/>
      <c r="AE10" s="614"/>
      <c r="AF10" s="485"/>
      <c r="AG10" s="485"/>
      <c r="AH10" s="652"/>
      <c r="AI10" s="616"/>
      <c r="AJ10" s="485"/>
      <c r="AK10" s="614"/>
      <c r="AL10" s="485"/>
      <c r="AM10" s="485"/>
    </row>
    <row r="11" spans="1:39" s="2" customFormat="1" ht="11.65" x14ac:dyDescent="0.3">
      <c r="A11" s="628" t="s">
        <v>218</v>
      </c>
      <c r="B11" s="485">
        <v>482</v>
      </c>
      <c r="C11" s="412"/>
      <c r="D11" s="412">
        <v>22569</v>
      </c>
      <c r="E11" s="616">
        <v>32.39</v>
      </c>
      <c r="F11" s="615">
        <v>85.1</v>
      </c>
      <c r="G11" s="412"/>
      <c r="H11" s="412">
        <v>20711</v>
      </c>
      <c r="I11" s="616">
        <v>32.65</v>
      </c>
      <c r="J11" s="616" t="s">
        <v>300</v>
      </c>
      <c r="K11" s="615">
        <v>79</v>
      </c>
      <c r="L11" s="412"/>
      <c r="M11" s="412">
        <v>15415</v>
      </c>
      <c r="N11" s="616">
        <v>32.840000000000003</v>
      </c>
      <c r="O11" s="616" t="s">
        <v>300</v>
      </c>
      <c r="P11" s="615">
        <v>8.9</v>
      </c>
      <c r="Q11" s="615">
        <v>16.399999999999999</v>
      </c>
      <c r="R11" s="412"/>
      <c r="S11" s="412">
        <v>15413</v>
      </c>
      <c r="T11" s="615">
        <v>12.2</v>
      </c>
      <c r="U11" s="412"/>
      <c r="V11" s="412">
        <v>20993</v>
      </c>
      <c r="W11" s="616">
        <v>32.75</v>
      </c>
      <c r="X11" s="616" t="s">
        <v>300</v>
      </c>
      <c r="Y11" s="615">
        <v>78.099999999999994</v>
      </c>
      <c r="Z11" s="412"/>
      <c r="AA11" s="412">
        <v>391</v>
      </c>
      <c r="AB11" s="616">
        <v>31.75</v>
      </c>
      <c r="AC11" s="616" t="s">
        <v>312</v>
      </c>
      <c r="AD11" s="485">
        <v>1474</v>
      </c>
      <c r="AE11" s="614">
        <v>26.5</v>
      </c>
      <c r="AF11" s="485"/>
      <c r="AG11" s="485">
        <v>5155</v>
      </c>
      <c r="AH11" s="652">
        <v>30.02</v>
      </c>
      <c r="AI11" s="616" t="s">
        <v>312</v>
      </c>
      <c r="AJ11" s="485">
        <v>5935</v>
      </c>
      <c r="AK11" s="614">
        <v>87.2</v>
      </c>
      <c r="AL11" s="485"/>
      <c r="AM11" s="485">
        <v>4</v>
      </c>
    </row>
    <row r="12" spans="1:39" s="2" customFormat="1" ht="11.65" x14ac:dyDescent="0.3">
      <c r="A12" s="628" t="s">
        <v>219</v>
      </c>
      <c r="B12" s="485">
        <v>413</v>
      </c>
      <c r="C12" s="412"/>
      <c r="D12" s="412">
        <v>12771</v>
      </c>
      <c r="E12" s="616">
        <v>29.62</v>
      </c>
      <c r="F12" s="615">
        <v>82</v>
      </c>
      <c r="G12" s="412"/>
      <c r="H12" s="412">
        <v>10870</v>
      </c>
      <c r="I12" s="616">
        <v>29.11</v>
      </c>
      <c r="J12" s="616" t="s">
        <v>53</v>
      </c>
      <c r="K12" s="615">
        <v>69.599999999999994</v>
      </c>
      <c r="L12" s="412"/>
      <c r="M12" s="412">
        <v>6828</v>
      </c>
      <c r="N12" s="616">
        <v>29.29</v>
      </c>
      <c r="O12" s="616" t="s">
        <v>53</v>
      </c>
      <c r="P12" s="615">
        <v>4.7</v>
      </c>
      <c r="Q12" s="615">
        <v>9.5</v>
      </c>
      <c r="R12" s="412"/>
      <c r="S12" s="412">
        <v>6828</v>
      </c>
      <c r="T12" s="615">
        <v>6.6</v>
      </c>
      <c r="U12" s="412"/>
      <c r="V12" s="412">
        <v>11104</v>
      </c>
      <c r="W12" s="616">
        <v>29.28</v>
      </c>
      <c r="X12" s="616" t="s">
        <v>53</v>
      </c>
      <c r="Y12" s="615">
        <v>69</v>
      </c>
      <c r="Z12" s="412"/>
      <c r="AA12" s="412">
        <v>466</v>
      </c>
      <c r="AB12" s="616">
        <v>31.29</v>
      </c>
      <c r="AC12" s="616" t="s">
        <v>312</v>
      </c>
      <c r="AD12" s="485">
        <v>1338</v>
      </c>
      <c r="AE12" s="614">
        <v>34.799999999999997</v>
      </c>
      <c r="AF12" s="485"/>
      <c r="AG12" s="485">
        <v>4468</v>
      </c>
      <c r="AH12" s="652">
        <v>30.59</v>
      </c>
      <c r="AI12" s="616" t="s">
        <v>312</v>
      </c>
      <c r="AJ12" s="485">
        <v>5118</v>
      </c>
      <c r="AK12" s="614">
        <v>87.4</v>
      </c>
      <c r="AL12" s="485"/>
      <c r="AM12" s="485">
        <v>5</v>
      </c>
    </row>
    <row r="13" spans="1:39" s="2" customFormat="1" ht="11.65" x14ac:dyDescent="0.3">
      <c r="A13" s="628" t="s">
        <v>220</v>
      </c>
      <c r="B13" s="485">
        <v>1107</v>
      </c>
      <c r="C13" s="412"/>
      <c r="D13" s="412">
        <v>73808</v>
      </c>
      <c r="E13" s="616">
        <v>34.340000000000003</v>
      </c>
      <c r="F13" s="615">
        <v>87.9</v>
      </c>
      <c r="G13" s="412"/>
      <c r="H13" s="412">
        <v>69296</v>
      </c>
      <c r="I13" s="616">
        <v>34.42</v>
      </c>
      <c r="J13" s="616" t="s">
        <v>300</v>
      </c>
      <c r="K13" s="615">
        <v>83.8</v>
      </c>
      <c r="L13" s="412"/>
      <c r="M13" s="412">
        <v>56005</v>
      </c>
      <c r="N13" s="616">
        <v>34.11</v>
      </c>
      <c r="O13" s="616" t="s">
        <v>300</v>
      </c>
      <c r="P13" s="615">
        <v>11.1</v>
      </c>
      <c r="Q13" s="615">
        <v>19.7</v>
      </c>
      <c r="R13" s="412"/>
      <c r="S13" s="412">
        <v>56001</v>
      </c>
      <c r="T13" s="615">
        <v>14.5</v>
      </c>
      <c r="U13" s="412"/>
      <c r="V13" s="412">
        <v>70435</v>
      </c>
      <c r="W13" s="616">
        <v>34.67</v>
      </c>
      <c r="X13" s="616" t="s">
        <v>300</v>
      </c>
      <c r="Y13" s="615">
        <v>83.5</v>
      </c>
      <c r="Z13" s="412"/>
      <c r="AA13" s="412">
        <v>1065</v>
      </c>
      <c r="AB13" s="616">
        <v>34.58</v>
      </c>
      <c r="AC13" s="616" t="s">
        <v>309</v>
      </c>
      <c r="AD13" s="485">
        <v>6383</v>
      </c>
      <c r="AE13" s="614">
        <v>16.7</v>
      </c>
      <c r="AF13" s="485"/>
      <c r="AG13" s="485">
        <v>11733</v>
      </c>
      <c r="AH13" s="652">
        <v>30.64</v>
      </c>
      <c r="AI13" s="616" t="s">
        <v>312</v>
      </c>
      <c r="AJ13" s="485">
        <v>16295</v>
      </c>
      <c r="AK13" s="614">
        <v>72.2</v>
      </c>
      <c r="AL13" s="485"/>
      <c r="AM13" s="485">
        <v>7</v>
      </c>
    </row>
    <row r="14" spans="1:39" s="2" customFormat="1" ht="10.15" x14ac:dyDescent="0.3">
      <c r="A14" s="628" t="s">
        <v>9</v>
      </c>
      <c r="B14" s="485">
        <v>34</v>
      </c>
      <c r="C14" s="412"/>
      <c r="D14" s="412">
        <v>775</v>
      </c>
      <c r="E14" s="616">
        <v>29.79</v>
      </c>
      <c r="F14" s="615">
        <v>88.1</v>
      </c>
      <c r="G14" s="412"/>
      <c r="H14" s="412">
        <v>750</v>
      </c>
      <c r="I14" s="616">
        <v>29.45</v>
      </c>
      <c r="J14" s="616" t="s">
        <v>53</v>
      </c>
      <c r="K14" s="615">
        <v>87.5</v>
      </c>
      <c r="L14" s="412"/>
      <c r="M14" s="412">
        <v>672</v>
      </c>
      <c r="N14" s="616">
        <v>29.62</v>
      </c>
      <c r="O14" s="616" t="s">
        <v>53</v>
      </c>
      <c r="P14" s="615">
        <v>4.8</v>
      </c>
      <c r="Q14" s="615">
        <v>10.7</v>
      </c>
      <c r="R14" s="412"/>
      <c r="S14" s="412">
        <v>672</v>
      </c>
      <c r="T14" s="615">
        <v>8.6</v>
      </c>
      <c r="U14" s="412"/>
      <c r="V14" s="412">
        <v>754</v>
      </c>
      <c r="W14" s="616">
        <v>29.7</v>
      </c>
      <c r="X14" s="616" t="s">
        <v>53</v>
      </c>
      <c r="Y14" s="615">
        <v>87</v>
      </c>
      <c r="Z14" s="412"/>
      <c r="AA14" s="412">
        <v>0</v>
      </c>
      <c r="AB14" s="616" t="s">
        <v>719</v>
      </c>
      <c r="AC14" s="616" t="s">
        <v>719</v>
      </c>
      <c r="AD14" s="485">
        <v>8</v>
      </c>
      <c r="AE14" s="614">
        <v>0</v>
      </c>
      <c r="AF14" s="485"/>
      <c r="AG14" s="485">
        <v>35</v>
      </c>
      <c r="AH14" s="652">
        <v>32.47</v>
      </c>
      <c r="AI14" s="616" t="s">
        <v>312</v>
      </c>
      <c r="AJ14" s="485">
        <v>43</v>
      </c>
      <c r="AK14" s="614">
        <v>81.400000000000006</v>
      </c>
      <c r="AL14" s="485"/>
      <c r="AM14" s="412">
        <v>0</v>
      </c>
    </row>
    <row r="15" spans="1:39" s="2" customFormat="1" ht="10.15" x14ac:dyDescent="0.3">
      <c r="A15" s="628" t="s">
        <v>10</v>
      </c>
      <c r="B15" s="485">
        <v>22</v>
      </c>
      <c r="C15" s="412"/>
      <c r="D15" s="412">
        <v>1752</v>
      </c>
      <c r="E15" s="616">
        <v>37.380000000000003</v>
      </c>
      <c r="F15" s="615">
        <v>89.3</v>
      </c>
      <c r="G15" s="412"/>
      <c r="H15" s="412">
        <v>1611</v>
      </c>
      <c r="I15" s="616">
        <v>37.68</v>
      </c>
      <c r="J15" s="616" t="s">
        <v>303</v>
      </c>
      <c r="K15" s="615">
        <v>88.6</v>
      </c>
      <c r="L15" s="412"/>
      <c r="M15" s="412">
        <v>1399</v>
      </c>
      <c r="N15" s="616">
        <v>36.67</v>
      </c>
      <c r="O15" s="616" t="s">
        <v>303</v>
      </c>
      <c r="P15" s="615">
        <v>16.7</v>
      </c>
      <c r="Q15" s="615">
        <v>27.2</v>
      </c>
      <c r="R15" s="412"/>
      <c r="S15" s="412">
        <v>1399</v>
      </c>
      <c r="T15" s="615">
        <v>22.2</v>
      </c>
      <c r="U15" s="412"/>
      <c r="V15" s="412">
        <v>1663</v>
      </c>
      <c r="W15" s="616">
        <v>37.67</v>
      </c>
      <c r="X15" s="616" t="s">
        <v>303</v>
      </c>
      <c r="Y15" s="615">
        <v>87.8</v>
      </c>
      <c r="Z15" s="412"/>
      <c r="AA15" s="412">
        <v>17</v>
      </c>
      <c r="AB15" s="616">
        <v>31.13</v>
      </c>
      <c r="AC15" s="616" t="s">
        <v>312</v>
      </c>
      <c r="AD15" s="485">
        <v>442</v>
      </c>
      <c r="AE15" s="614">
        <v>3.8</v>
      </c>
      <c r="AF15" s="485"/>
      <c r="AG15" s="485">
        <v>153</v>
      </c>
      <c r="AH15" s="652">
        <v>33.770000000000003</v>
      </c>
      <c r="AI15" s="616" t="s">
        <v>309</v>
      </c>
      <c r="AJ15" s="485">
        <v>575</v>
      </c>
      <c r="AK15" s="614">
        <v>26.8</v>
      </c>
      <c r="AL15" s="485"/>
      <c r="AM15" s="485">
        <v>0</v>
      </c>
    </row>
    <row r="16" spans="1:39" s="2" customFormat="1" ht="10.15" x14ac:dyDescent="0.3">
      <c r="A16" s="628" t="s">
        <v>295</v>
      </c>
      <c r="B16" s="485">
        <v>53</v>
      </c>
      <c r="C16" s="412"/>
      <c r="D16" s="412">
        <v>572</v>
      </c>
      <c r="E16" s="616">
        <v>29.08</v>
      </c>
      <c r="F16" s="615">
        <v>75.2</v>
      </c>
      <c r="G16" s="412"/>
      <c r="H16" s="412">
        <v>364</v>
      </c>
      <c r="I16" s="616">
        <v>24.4</v>
      </c>
      <c r="J16" s="616" t="s">
        <v>949</v>
      </c>
      <c r="K16" s="615">
        <v>48.1</v>
      </c>
      <c r="L16" s="412"/>
      <c r="M16" s="412">
        <v>168</v>
      </c>
      <c r="N16" s="616">
        <v>21.71</v>
      </c>
      <c r="O16" s="616" t="s">
        <v>949</v>
      </c>
      <c r="P16" s="615">
        <v>3</v>
      </c>
      <c r="Q16" s="615">
        <v>4.2</v>
      </c>
      <c r="R16" s="412"/>
      <c r="S16" s="412">
        <v>168</v>
      </c>
      <c r="T16" s="615">
        <v>4.2</v>
      </c>
      <c r="U16" s="412"/>
      <c r="V16" s="412">
        <v>425</v>
      </c>
      <c r="W16" s="616">
        <v>24.6</v>
      </c>
      <c r="X16" s="616" t="s">
        <v>949</v>
      </c>
      <c r="Y16" s="615">
        <v>41.4</v>
      </c>
      <c r="Z16" s="412"/>
      <c r="AA16" s="412">
        <v>129</v>
      </c>
      <c r="AB16" s="616">
        <v>33.869999999999997</v>
      </c>
      <c r="AC16" s="616" t="s">
        <v>309</v>
      </c>
      <c r="AD16" s="485">
        <v>258</v>
      </c>
      <c r="AE16" s="614">
        <v>50</v>
      </c>
      <c r="AF16" s="485"/>
      <c r="AG16" s="485">
        <v>248</v>
      </c>
      <c r="AH16" s="652">
        <v>33.020000000000003</v>
      </c>
      <c r="AI16" s="616" t="s">
        <v>312</v>
      </c>
      <c r="AJ16" s="485">
        <v>368</v>
      </c>
      <c r="AK16" s="614">
        <v>69.3</v>
      </c>
      <c r="AL16" s="485"/>
      <c r="AM16" s="485">
        <v>9</v>
      </c>
    </row>
    <row r="17" spans="1:39" s="2" customFormat="1" ht="10.15" x14ac:dyDescent="0.3">
      <c r="A17" s="628" t="s">
        <v>11</v>
      </c>
      <c r="B17" s="485">
        <v>29</v>
      </c>
      <c r="C17" s="412"/>
      <c r="D17" s="412">
        <v>264</v>
      </c>
      <c r="E17" s="616">
        <v>28.29</v>
      </c>
      <c r="F17" s="615">
        <v>75.400000000000006</v>
      </c>
      <c r="G17" s="412"/>
      <c r="H17" s="412">
        <v>137</v>
      </c>
      <c r="I17" s="616">
        <v>25.89</v>
      </c>
      <c r="J17" s="616" t="s">
        <v>306</v>
      </c>
      <c r="K17" s="615">
        <v>36.5</v>
      </c>
      <c r="L17" s="412"/>
      <c r="M17" s="412">
        <v>44</v>
      </c>
      <c r="N17" s="616">
        <v>21.89</v>
      </c>
      <c r="O17" s="616" t="s">
        <v>949</v>
      </c>
      <c r="P17" s="615">
        <v>2.2999999999999998</v>
      </c>
      <c r="Q17" s="615">
        <v>4.5</v>
      </c>
      <c r="R17" s="412"/>
      <c r="S17" s="412">
        <v>44</v>
      </c>
      <c r="T17" s="615">
        <v>2.2999999999999998</v>
      </c>
      <c r="U17" s="412"/>
      <c r="V17" s="412">
        <v>163</v>
      </c>
      <c r="W17" s="616">
        <v>25.91</v>
      </c>
      <c r="X17" s="616" t="s">
        <v>306</v>
      </c>
      <c r="Y17" s="615">
        <v>38.700000000000003</v>
      </c>
      <c r="Z17" s="412"/>
      <c r="AA17" s="412">
        <v>37</v>
      </c>
      <c r="AB17" s="616">
        <v>34.049999999999997</v>
      </c>
      <c r="AC17" s="616" t="s">
        <v>309</v>
      </c>
      <c r="AD17" s="485">
        <v>119</v>
      </c>
      <c r="AE17" s="614">
        <v>31.1</v>
      </c>
      <c r="AF17" s="485"/>
      <c r="AG17" s="485">
        <v>147</v>
      </c>
      <c r="AH17" s="652">
        <v>29.17</v>
      </c>
      <c r="AI17" s="616" t="s">
        <v>304</v>
      </c>
      <c r="AJ17" s="485">
        <v>228</v>
      </c>
      <c r="AK17" s="614">
        <v>64.5</v>
      </c>
      <c r="AL17" s="485"/>
      <c r="AM17" s="412">
        <v>3</v>
      </c>
    </row>
    <row r="18" spans="1:39" s="2" customFormat="1" ht="10.15" x14ac:dyDescent="0.3">
      <c r="B18" s="485"/>
      <c r="C18" s="412"/>
      <c r="D18" s="412"/>
      <c r="E18" s="616"/>
      <c r="F18" s="615"/>
      <c r="G18" s="412"/>
      <c r="H18" s="412"/>
      <c r="I18" s="616"/>
      <c r="J18" s="616"/>
      <c r="K18" s="615"/>
      <c r="L18" s="412"/>
      <c r="M18" s="412"/>
      <c r="N18" s="616"/>
      <c r="O18" s="616"/>
      <c r="P18" s="615"/>
      <c r="Q18" s="615"/>
      <c r="R18" s="412"/>
      <c r="S18" s="412"/>
      <c r="T18" s="615"/>
      <c r="U18" s="412"/>
      <c r="V18" s="412"/>
      <c r="W18" s="616"/>
      <c r="X18" s="616"/>
      <c r="Y18" s="615"/>
      <c r="Z18" s="412"/>
      <c r="AA18" s="412"/>
      <c r="AB18" s="616"/>
      <c r="AC18" s="616"/>
      <c r="AD18" s="485"/>
      <c r="AE18" s="614"/>
      <c r="AF18" s="485"/>
      <c r="AG18" s="485"/>
      <c r="AH18" s="652"/>
      <c r="AI18" s="616"/>
      <c r="AJ18" s="485"/>
      <c r="AK18" s="614"/>
      <c r="AL18" s="485"/>
      <c r="AM18" s="485"/>
    </row>
    <row r="19" spans="1:39" s="2" customFormat="1" ht="10.15" x14ac:dyDescent="0.3">
      <c r="A19" s="630" t="s">
        <v>12</v>
      </c>
      <c r="B19" s="639">
        <v>625</v>
      </c>
      <c r="C19" s="629"/>
      <c r="D19" s="629">
        <v>19350</v>
      </c>
      <c r="E19" s="640">
        <v>42.11</v>
      </c>
      <c r="F19" s="641">
        <v>93.9</v>
      </c>
      <c r="G19" s="629"/>
      <c r="H19" s="629">
        <v>18187</v>
      </c>
      <c r="I19" s="640">
        <v>41.79</v>
      </c>
      <c r="J19" s="640" t="s">
        <v>950</v>
      </c>
      <c r="K19" s="641">
        <v>91.4</v>
      </c>
      <c r="L19" s="629"/>
      <c r="M19" s="629">
        <v>14716</v>
      </c>
      <c r="N19" s="640">
        <v>41.83</v>
      </c>
      <c r="O19" s="640" t="s">
        <v>950</v>
      </c>
      <c r="P19" s="641">
        <v>27.7</v>
      </c>
      <c r="Q19" s="641">
        <v>41.9</v>
      </c>
      <c r="R19" s="629"/>
      <c r="S19" s="629">
        <v>14716</v>
      </c>
      <c r="T19" s="641">
        <v>33.299999999999997</v>
      </c>
      <c r="U19" s="629"/>
      <c r="V19" s="629">
        <v>19294</v>
      </c>
      <c r="W19" s="640">
        <v>42.21</v>
      </c>
      <c r="X19" s="640" t="s">
        <v>950</v>
      </c>
      <c r="Y19" s="641">
        <v>93.5</v>
      </c>
      <c r="Z19" s="629"/>
      <c r="AA19" s="629">
        <v>8</v>
      </c>
      <c r="AB19" s="640">
        <v>23.48</v>
      </c>
      <c r="AC19" s="640" t="s">
        <v>682</v>
      </c>
      <c r="AD19" s="639">
        <v>434</v>
      </c>
      <c r="AE19" s="642">
        <v>1.8</v>
      </c>
      <c r="AF19" s="639"/>
      <c r="AG19" s="639">
        <v>450</v>
      </c>
      <c r="AH19" s="651">
        <v>32.659999999999997</v>
      </c>
      <c r="AI19" s="640" t="s">
        <v>312</v>
      </c>
      <c r="AJ19" s="639">
        <v>849</v>
      </c>
      <c r="AK19" s="642">
        <v>53</v>
      </c>
      <c r="AL19" s="639"/>
      <c r="AM19" s="639">
        <v>0</v>
      </c>
    </row>
    <row r="20" spans="1:39" s="2" customFormat="1" ht="10.15" x14ac:dyDescent="0.3">
      <c r="A20" s="2" t="s">
        <v>8</v>
      </c>
      <c r="B20" s="485"/>
      <c r="C20" s="412"/>
      <c r="D20" s="412"/>
      <c r="E20" s="616"/>
      <c r="F20" s="615"/>
      <c r="G20" s="412"/>
      <c r="H20" s="412"/>
      <c r="I20" s="616"/>
      <c r="J20" s="616"/>
      <c r="K20" s="615"/>
      <c r="L20" s="412"/>
      <c r="M20" s="412"/>
      <c r="N20" s="616"/>
      <c r="O20" s="616"/>
      <c r="P20" s="615"/>
      <c r="Q20" s="615"/>
      <c r="R20" s="412"/>
      <c r="S20" s="412"/>
      <c r="T20" s="615"/>
      <c r="U20" s="412"/>
      <c r="V20" s="412"/>
      <c r="W20" s="616"/>
      <c r="X20" s="616"/>
      <c r="Y20" s="615"/>
      <c r="Z20" s="412"/>
      <c r="AA20" s="412"/>
      <c r="AB20" s="616"/>
      <c r="AC20" s="616"/>
      <c r="AD20" s="485"/>
      <c r="AE20" s="614"/>
      <c r="AF20" s="485"/>
      <c r="AG20" s="485"/>
      <c r="AH20" s="652"/>
      <c r="AI20" s="616"/>
      <c r="AJ20" s="485"/>
      <c r="AK20" s="614"/>
      <c r="AL20" s="485"/>
      <c r="AM20" s="485"/>
    </row>
    <row r="21" spans="1:39" s="2" customFormat="1" ht="10.15" x14ac:dyDescent="0.3">
      <c r="A21" s="628" t="s">
        <v>13</v>
      </c>
      <c r="B21" s="485">
        <v>602</v>
      </c>
      <c r="C21" s="412"/>
      <c r="D21" s="412">
        <v>19326</v>
      </c>
      <c r="E21" s="616">
        <v>42.13</v>
      </c>
      <c r="F21" s="615">
        <v>94</v>
      </c>
      <c r="G21" s="412"/>
      <c r="H21" s="412">
        <v>18165</v>
      </c>
      <c r="I21" s="616">
        <v>41.8</v>
      </c>
      <c r="J21" s="616" t="s">
        <v>950</v>
      </c>
      <c r="K21" s="615">
        <v>91.5</v>
      </c>
      <c r="L21" s="412"/>
      <c r="M21" s="412">
        <v>14705</v>
      </c>
      <c r="N21" s="616">
        <v>41.85</v>
      </c>
      <c r="O21" s="616" t="s">
        <v>950</v>
      </c>
      <c r="P21" s="615">
        <v>27.7</v>
      </c>
      <c r="Q21" s="615">
        <v>42</v>
      </c>
      <c r="R21" s="412"/>
      <c r="S21" s="412">
        <v>14705</v>
      </c>
      <c r="T21" s="615">
        <v>33.299999999999997</v>
      </c>
      <c r="U21" s="412"/>
      <c r="V21" s="412">
        <v>19271</v>
      </c>
      <c r="W21" s="616">
        <v>42.22</v>
      </c>
      <c r="X21" s="616" t="s">
        <v>950</v>
      </c>
      <c r="Y21" s="615">
        <v>93.5</v>
      </c>
      <c r="Z21" s="412"/>
      <c r="AA21" s="412">
        <v>7</v>
      </c>
      <c r="AB21" s="616">
        <v>27</v>
      </c>
      <c r="AC21" s="616" t="s">
        <v>304</v>
      </c>
      <c r="AD21" s="485">
        <v>431</v>
      </c>
      <c r="AE21" s="614">
        <v>1.6</v>
      </c>
      <c r="AF21" s="485"/>
      <c r="AG21" s="485">
        <v>450</v>
      </c>
      <c r="AH21" s="652">
        <v>32.659999999999997</v>
      </c>
      <c r="AI21" s="616" t="s">
        <v>312</v>
      </c>
      <c r="AJ21" s="485">
        <v>847</v>
      </c>
      <c r="AK21" s="614">
        <v>53.1</v>
      </c>
      <c r="AL21" s="485"/>
      <c r="AM21" s="485">
        <v>0</v>
      </c>
    </row>
    <row r="22" spans="1:39" s="2" customFormat="1" ht="11.65" x14ac:dyDescent="0.3">
      <c r="A22" s="628" t="s">
        <v>221</v>
      </c>
      <c r="B22" s="485">
        <v>23</v>
      </c>
      <c r="C22" s="412"/>
      <c r="D22" s="412">
        <v>24</v>
      </c>
      <c r="E22" s="616">
        <v>24.64</v>
      </c>
      <c r="F22" s="615">
        <v>29.2</v>
      </c>
      <c r="G22" s="412"/>
      <c r="H22" s="412">
        <v>22</v>
      </c>
      <c r="I22" s="616">
        <v>26.38</v>
      </c>
      <c r="J22" s="616" t="s">
        <v>306</v>
      </c>
      <c r="K22" s="615">
        <v>31.8</v>
      </c>
      <c r="L22" s="412"/>
      <c r="M22" s="412">
        <v>11</v>
      </c>
      <c r="N22" s="616">
        <v>23.33</v>
      </c>
      <c r="O22" s="616" t="s">
        <v>949</v>
      </c>
      <c r="P22" s="615">
        <v>18.2</v>
      </c>
      <c r="Q22" s="615">
        <v>18.2</v>
      </c>
      <c r="R22" s="412"/>
      <c r="S22" s="412">
        <v>11</v>
      </c>
      <c r="T22" s="615">
        <v>18.2</v>
      </c>
      <c r="U22" s="412"/>
      <c r="V22" s="412">
        <v>23</v>
      </c>
      <c r="W22" s="616">
        <v>25.52</v>
      </c>
      <c r="X22" s="616" t="s">
        <v>306</v>
      </c>
      <c r="Y22" s="615">
        <v>30.4</v>
      </c>
      <c r="Z22" s="412"/>
      <c r="AA22" s="412">
        <v>1</v>
      </c>
      <c r="AB22" s="616">
        <v>0</v>
      </c>
      <c r="AC22" s="616" t="s">
        <v>719</v>
      </c>
      <c r="AD22" s="485">
        <v>3</v>
      </c>
      <c r="AE22" s="614">
        <v>33.299999999999997</v>
      </c>
      <c r="AF22" s="485"/>
      <c r="AG22" s="485">
        <v>0</v>
      </c>
      <c r="AH22" s="616" t="s">
        <v>719</v>
      </c>
      <c r="AI22" s="616" t="s">
        <v>719</v>
      </c>
      <c r="AJ22" s="485">
        <v>2</v>
      </c>
      <c r="AK22" s="614">
        <v>0</v>
      </c>
      <c r="AL22" s="485"/>
      <c r="AM22" s="485">
        <v>0</v>
      </c>
    </row>
    <row r="23" spans="1:39" s="2" customFormat="1" ht="10.15" x14ac:dyDescent="0.3">
      <c r="B23" s="485"/>
      <c r="C23" s="412"/>
      <c r="D23" s="412"/>
      <c r="E23" s="616"/>
      <c r="F23" s="615"/>
      <c r="G23" s="412"/>
      <c r="H23" s="412"/>
      <c r="I23" s="616"/>
      <c r="J23" s="616"/>
      <c r="K23" s="615"/>
      <c r="L23" s="412"/>
      <c r="M23" s="412"/>
      <c r="N23" s="616"/>
      <c r="O23" s="616"/>
      <c r="P23" s="615"/>
      <c r="Q23" s="615"/>
      <c r="R23" s="412"/>
      <c r="S23" s="412"/>
      <c r="T23" s="615"/>
      <c r="U23" s="412"/>
      <c r="V23" s="412"/>
      <c r="W23" s="616"/>
      <c r="X23" s="616"/>
      <c r="Y23" s="615"/>
      <c r="Z23" s="412"/>
      <c r="AA23" s="412"/>
      <c r="AB23" s="616"/>
      <c r="AC23" s="616"/>
      <c r="AD23" s="485"/>
      <c r="AE23" s="614"/>
      <c r="AF23" s="485"/>
      <c r="AG23" s="485"/>
      <c r="AH23" s="652"/>
      <c r="AI23" s="616"/>
      <c r="AJ23" s="485"/>
      <c r="AK23" s="614"/>
      <c r="AL23" s="485"/>
      <c r="AM23" s="485"/>
    </row>
    <row r="24" spans="1:39" s="2" customFormat="1" ht="11.65" x14ac:dyDescent="0.3">
      <c r="A24" s="630" t="s">
        <v>695</v>
      </c>
      <c r="B24" s="485">
        <v>2812</v>
      </c>
      <c r="C24" s="412"/>
      <c r="D24" s="412">
        <v>132170</v>
      </c>
      <c r="E24" s="616">
        <v>34.81</v>
      </c>
      <c r="F24" s="615">
        <v>87.6</v>
      </c>
      <c r="G24" s="412" t="s">
        <v>705</v>
      </c>
      <c r="H24" s="412">
        <v>122210</v>
      </c>
      <c r="I24" s="616">
        <v>34.880000000000003</v>
      </c>
      <c r="J24" s="615" t="s">
        <v>300</v>
      </c>
      <c r="K24" s="615">
        <v>82.7</v>
      </c>
      <c r="L24" s="412" t="s">
        <v>705</v>
      </c>
      <c r="M24" s="412">
        <v>95418</v>
      </c>
      <c r="N24" s="616">
        <v>34.72</v>
      </c>
      <c r="O24" s="615" t="s">
        <v>300</v>
      </c>
      <c r="P24" s="615">
        <v>12.9</v>
      </c>
      <c r="Q24" s="615">
        <v>21.9</v>
      </c>
      <c r="R24" s="412" t="s">
        <v>705</v>
      </c>
      <c r="S24" s="412">
        <v>95412</v>
      </c>
      <c r="T24" s="615">
        <v>16.5</v>
      </c>
      <c r="U24" s="412" t="s">
        <v>705</v>
      </c>
      <c r="V24" s="412">
        <v>125118</v>
      </c>
      <c r="W24" s="616">
        <v>35.25</v>
      </c>
      <c r="X24" s="615" t="s">
        <v>303</v>
      </c>
      <c r="Y24" s="615">
        <v>82.6</v>
      </c>
      <c r="Z24" s="412" t="s">
        <v>705</v>
      </c>
      <c r="AA24" s="412">
        <v>2119</v>
      </c>
      <c r="AB24" s="616">
        <v>33.28</v>
      </c>
      <c r="AC24" s="412" t="s">
        <v>312</v>
      </c>
      <c r="AD24" s="485">
        <v>10716</v>
      </c>
      <c r="AE24" s="614">
        <v>19.8</v>
      </c>
      <c r="AF24" s="485" t="s">
        <v>705</v>
      </c>
      <c r="AG24" s="485">
        <v>22458</v>
      </c>
      <c r="AH24" s="652">
        <v>30.59</v>
      </c>
      <c r="AI24" s="412" t="s">
        <v>312</v>
      </c>
      <c r="AJ24" s="485">
        <v>29733</v>
      </c>
      <c r="AK24" s="614">
        <v>75.8</v>
      </c>
      <c r="AL24" s="485" t="s">
        <v>705</v>
      </c>
      <c r="AM24" s="485">
        <v>28</v>
      </c>
    </row>
    <row r="25" spans="1:39" s="2" customFormat="1" ht="10.15" x14ac:dyDescent="0.3">
      <c r="B25" s="485"/>
      <c r="C25" s="412"/>
      <c r="D25" s="412"/>
      <c r="E25" s="616"/>
      <c r="F25" s="615"/>
      <c r="G25" s="412"/>
      <c r="H25" s="412"/>
      <c r="I25" s="616"/>
      <c r="J25" s="616"/>
      <c r="K25" s="615"/>
      <c r="L25" s="412"/>
      <c r="M25" s="412"/>
      <c r="N25" s="616"/>
      <c r="O25" s="616"/>
      <c r="P25" s="615"/>
      <c r="Q25" s="615"/>
      <c r="R25" s="412"/>
      <c r="S25" s="412"/>
      <c r="T25" s="615"/>
      <c r="U25" s="412"/>
      <c r="V25" s="412"/>
      <c r="W25" s="616"/>
      <c r="X25" s="616"/>
      <c r="Y25" s="615"/>
      <c r="Z25" s="412"/>
      <c r="AA25" s="412"/>
      <c r="AB25" s="616"/>
      <c r="AC25" s="616"/>
      <c r="AD25" s="485"/>
      <c r="AE25" s="614"/>
      <c r="AF25" s="485"/>
      <c r="AG25" s="485"/>
      <c r="AH25" s="652"/>
      <c r="AI25" s="616"/>
      <c r="AJ25" s="485"/>
      <c r="AK25" s="614"/>
      <c r="AL25" s="485"/>
      <c r="AM25" s="485"/>
    </row>
    <row r="26" spans="1:39" s="2" customFormat="1" ht="10.15" x14ac:dyDescent="0.3">
      <c r="A26" s="630" t="s">
        <v>14</v>
      </c>
      <c r="B26" s="639">
        <v>330</v>
      </c>
      <c r="C26" s="629"/>
      <c r="D26" s="629">
        <v>56143</v>
      </c>
      <c r="E26" s="640">
        <v>31.01</v>
      </c>
      <c r="F26" s="641">
        <v>70.900000000000006</v>
      </c>
      <c r="G26" s="629"/>
      <c r="H26" s="629">
        <v>38624</v>
      </c>
      <c r="I26" s="640">
        <v>32.19</v>
      </c>
      <c r="J26" s="640" t="s">
        <v>300</v>
      </c>
      <c r="K26" s="641">
        <v>75.7</v>
      </c>
      <c r="L26" s="629"/>
      <c r="M26" s="629">
        <v>29978</v>
      </c>
      <c r="N26" s="640">
        <v>30.66</v>
      </c>
      <c r="O26" s="640" t="s">
        <v>53</v>
      </c>
      <c r="P26" s="641">
        <v>7.2</v>
      </c>
      <c r="Q26" s="641">
        <v>14.1</v>
      </c>
      <c r="R26" s="629"/>
      <c r="S26" s="629">
        <v>29969</v>
      </c>
      <c r="T26" s="641">
        <v>8.4</v>
      </c>
      <c r="U26" s="629"/>
      <c r="V26" s="629">
        <v>39247</v>
      </c>
      <c r="W26" s="640">
        <v>32.35</v>
      </c>
      <c r="X26" s="640" t="s">
        <v>300</v>
      </c>
      <c r="Y26" s="641">
        <v>74.900000000000006</v>
      </c>
      <c r="Z26" s="629"/>
      <c r="AA26" s="629">
        <v>8971</v>
      </c>
      <c r="AB26" s="640">
        <v>27.13</v>
      </c>
      <c r="AC26" s="640" t="s">
        <v>304</v>
      </c>
      <c r="AD26" s="639">
        <v>58332</v>
      </c>
      <c r="AE26" s="642">
        <v>15.4</v>
      </c>
      <c r="AF26" s="639"/>
      <c r="AG26" s="639">
        <v>12356</v>
      </c>
      <c r="AH26" s="651">
        <v>28.35</v>
      </c>
      <c r="AI26" s="640" t="s">
        <v>304</v>
      </c>
      <c r="AJ26" s="639">
        <v>60692</v>
      </c>
      <c r="AK26" s="642">
        <v>20.5</v>
      </c>
      <c r="AL26" s="639"/>
      <c r="AM26" s="639">
        <v>10</v>
      </c>
    </row>
    <row r="27" spans="1:39" s="2" customFormat="1" ht="10.15" x14ac:dyDescent="0.3">
      <c r="A27" s="2" t="s">
        <v>8</v>
      </c>
      <c r="B27" s="485"/>
      <c r="C27" s="412"/>
      <c r="D27" s="412"/>
      <c r="E27" s="616"/>
      <c r="F27" s="615"/>
      <c r="G27" s="412"/>
      <c r="H27" s="412"/>
      <c r="I27" s="616"/>
      <c r="J27" s="616"/>
      <c r="K27" s="615"/>
      <c r="L27" s="412"/>
      <c r="M27" s="412"/>
      <c r="N27" s="616"/>
      <c r="O27" s="616"/>
      <c r="P27" s="615"/>
      <c r="Q27" s="615"/>
      <c r="R27" s="412"/>
      <c r="S27" s="412"/>
      <c r="T27" s="615"/>
      <c r="U27" s="412"/>
      <c r="V27" s="412"/>
      <c r="W27" s="616"/>
      <c r="X27" s="616"/>
      <c r="Y27" s="615"/>
      <c r="Z27" s="412"/>
      <c r="AA27" s="412"/>
      <c r="AB27" s="616"/>
      <c r="AC27" s="616"/>
      <c r="AD27" s="485"/>
      <c r="AE27" s="614"/>
      <c r="AF27" s="485"/>
      <c r="AG27" s="485"/>
      <c r="AH27" s="652"/>
      <c r="AI27" s="616"/>
      <c r="AJ27" s="485"/>
      <c r="AK27" s="614"/>
      <c r="AL27" s="485"/>
      <c r="AM27" s="485"/>
    </row>
    <row r="28" spans="1:39" s="2" customFormat="1" ht="10.15" x14ac:dyDescent="0.3">
      <c r="A28" s="628" t="s">
        <v>15</v>
      </c>
      <c r="B28" s="485">
        <v>74</v>
      </c>
      <c r="C28" s="412"/>
      <c r="D28" s="412">
        <v>25268</v>
      </c>
      <c r="E28" s="616">
        <v>34.04</v>
      </c>
      <c r="F28" s="615">
        <v>82.5</v>
      </c>
      <c r="G28" s="412"/>
      <c r="H28" s="412">
        <v>23465</v>
      </c>
      <c r="I28" s="616">
        <v>34.19</v>
      </c>
      <c r="J28" s="616" t="s">
        <v>300</v>
      </c>
      <c r="K28" s="615">
        <v>81.099999999999994</v>
      </c>
      <c r="L28" s="412"/>
      <c r="M28" s="412">
        <v>19773</v>
      </c>
      <c r="N28" s="616">
        <v>31.63</v>
      </c>
      <c r="O28" s="616" t="s">
        <v>53</v>
      </c>
      <c r="P28" s="615">
        <v>8.5</v>
      </c>
      <c r="Q28" s="615">
        <v>16.5</v>
      </c>
      <c r="R28" s="412"/>
      <c r="S28" s="412">
        <v>19771</v>
      </c>
      <c r="T28" s="615">
        <v>10.4</v>
      </c>
      <c r="U28" s="412"/>
      <c r="V28" s="412">
        <v>23697</v>
      </c>
      <c r="W28" s="616">
        <v>34.35</v>
      </c>
      <c r="X28" s="616" t="s">
        <v>300</v>
      </c>
      <c r="Y28" s="615">
        <v>80.599999999999994</v>
      </c>
      <c r="Z28" s="412"/>
      <c r="AA28" s="412">
        <v>290</v>
      </c>
      <c r="AB28" s="616">
        <v>35.01</v>
      </c>
      <c r="AC28" s="616" t="s">
        <v>309</v>
      </c>
      <c r="AD28" s="485">
        <v>9202</v>
      </c>
      <c r="AE28" s="614">
        <v>3.2</v>
      </c>
      <c r="AF28" s="485"/>
      <c r="AG28" s="485">
        <v>3831</v>
      </c>
      <c r="AH28" s="652">
        <v>30.27</v>
      </c>
      <c r="AI28" s="616" t="s">
        <v>312</v>
      </c>
      <c r="AJ28" s="485">
        <v>11970</v>
      </c>
      <c r="AK28" s="614">
        <v>32</v>
      </c>
      <c r="AL28" s="485"/>
      <c r="AM28" s="485">
        <v>1</v>
      </c>
    </row>
    <row r="29" spans="1:39" s="2" customFormat="1" ht="11.65" x14ac:dyDescent="0.3">
      <c r="A29" s="628" t="s">
        <v>223</v>
      </c>
      <c r="B29" s="485">
        <v>256</v>
      </c>
      <c r="C29" s="412"/>
      <c r="D29" s="412">
        <v>30875</v>
      </c>
      <c r="E29" s="616">
        <v>28.18</v>
      </c>
      <c r="F29" s="615">
        <v>61.4</v>
      </c>
      <c r="G29" s="412"/>
      <c r="H29" s="412">
        <v>15159</v>
      </c>
      <c r="I29" s="616">
        <v>28.88</v>
      </c>
      <c r="J29" s="616" t="s">
        <v>53</v>
      </c>
      <c r="K29" s="615">
        <v>67.400000000000006</v>
      </c>
      <c r="L29" s="412"/>
      <c r="M29" s="412">
        <v>10205</v>
      </c>
      <c r="N29" s="616">
        <v>28.79</v>
      </c>
      <c r="O29" s="616" t="s">
        <v>53</v>
      </c>
      <c r="P29" s="615">
        <v>4.5</v>
      </c>
      <c r="Q29" s="615">
        <v>9.5</v>
      </c>
      <c r="R29" s="412"/>
      <c r="S29" s="412">
        <v>10198</v>
      </c>
      <c r="T29" s="615">
        <v>4.5999999999999996</v>
      </c>
      <c r="U29" s="412"/>
      <c r="V29" s="412">
        <v>15550</v>
      </c>
      <c r="W29" s="616">
        <v>29.02</v>
      </c>
      <c r="X29" s="616" t="s">
        <v>53</v>
      </c>
      <c r="Y29" s="615">
        <v>66.099999999999994</v>
      </c>
      <c r="Z29" s="412"/>
      <c r="AA29" s="412">
        <v>8681</v>
      </c>
      <c r="AB29" s="616">
        <v>26.86</v>
      </c>
      <c r="AC29" s="616" t="s">
        <v>304</v>
      </c>
      <c r="AD29" s="485">
        <v>49130</v>
      </c>
      <c r="AE29" s="614">
        <v>17.7</v>
      </c>
      <c r="AF29" s="485"/>
      <c r="AG29" s="485">
        <v>8525</v>
      </c>
      <c r="AH29" s="652">
        <v>27.77</v>
      </c>
      <c r="AI29" s="616" t="s">
        <v>304</v>
      </c>
      <c r="AJ29" s="485">
        <v>48722</v>
      </c>
      <c r="AK29" s="614">
        <v>17.7</v>
      </c>
      <c r="AL29" s="485"/>
      <c r="AM29" s="485">
        <v>9</v>
      </c>
    </row>
    <row r="30" spans="1:39" s="2" customFormat="1" ht="10.15" x14ac:dyDescent="0.3">
      <c r="B30" s="485"/>
      <c r="C30" s="412"/>
      <c r="D30" s="412"/>
      <c r="E30" s="616"/>
      <c r="F30" s="615"/>
      <c r="G30" s="412"/>
      <c r="H30" s="412"/>
      <c r="I30" s="616"/>
      <c r="J30" s="615"/>
      <c r="K30" s="615"/>
      <c r="L30" s="412"/>
      <c r="M30" s="412"/>
      <c r="N30" s="616"/>
      <c r="O30" s="615"/>
      <c r="P30" s="615"/>
      <c r="Q30" s="615"/>
      <c r="R30" s="412"/>
      <c r="S30" s="412"/>
      <c r="T30" s="615"/>
      <c r="U30" s="412"/>
      <c r="V30" s="412"/>
      <c r="W30" s="616"/>
      <c r="X30" s="615"/>
      <c r="Y30" s="615"/>
      <c r="Z30" s="412"/>
      <c r="AA30" s="412"/>
      <c r="AB30" s="616"/>
      <c r="AC30" s="412"/>
      <c r="AD30" s="485"/>
      <c r="AE30" s="614"/>
      <c r="AF30" s="485"/>
      <c r="AG30" s="485"/>
      <c r="AH30" s="652"/>
      <c r="AI30" s="412"/>
      <c r="AJ30" s="485"/>
      <c r="AK30" s="614"/>
      <c r="AL30" s="485"/>
      <c r="AM30" s="485"/>
    </row>
    <row r="31" spans="1:39" s="2" customFormat="1" ht="11.65" x14ac:dyDescent="0.3">
      <c r="A31" s="630" t="s">
        <v>224</v>
      </c>
      <c r="B31" s="639">
        <v>2499</v>
      </c>
      <c r="C31" s="629"/>
      <c r="D31" s="629">
        <v>164537</v>
      </c>
      <c r="E31" s="640">
        <v>32.76</v>
      </c>
      <c r="F31" s="641">
        <v>83.6</v>
      </c>
      <c r="G31" s="629"/>
      <c r="H31" s="629">
        <v>140211</v>
      </c>
      <c r="I31" s="640">
        <v>33.26</v>
      </c>
      <c r="J31" s="640" t="s">
        <v>300</v>
      </c>
      <c r="K31" s="641">
        <v>81</v>
      </c>
      <c r="L31" s="629"/>
      <c r="M31" s="629">
        <v>111029</v>
      </c>
      <c r="N31" s="640">
        <v>32.61</v>
      </c>
      <c r="O31" s="640" t="s">
        <v>300</v>
      </c>
      <c r="P31" s="641">
        <v>9.3000000000000007</v>
      </c>
      <c r="Q31" s="641">
        <v>17.100000000000001</v>
      </c>
      <c r="R31" s="629"/>
      <c r="S31" s="629">
        <v>111017</v>
      </c>
      <c r="T31" s="641">
        <v>12</v>
      </c>
      <c r="U31" s="629"/>
      <c r="V31" s="629">
        <v>142434</v>
      </c>
      <c r="W31" s="640">
        <v>33.46</v>
      </c>
      <c r="X31" s="640" t="s">
        <v>300</v>
      </c>
      <c r="Y31" s="641">
        <v>80.5</v>
      </c>
      <c r="Z31" s="629"/>
      <c r="AA31" s="629">
        <v>10864</v>
      </c>
      <c r="AB31" s="640">
        <v>28.22</v>
      </c>
      <c r="AC31" s="640" t="s">
        <v>304</v>
      </c>
      <c r="AD31" s="639">
        <v>66807</v>
      </c>
      <c r="AE31" s="642">
        <v>16.3</v>
      </c>
      <c r="AF31" s="639"/>
      <c r="AG31" s="639">
        <v>33827</v>
      </c>
      <c r="AH31" s="651">
        <v>29.76</v>
      </c>
      <c r="AI31" s="640" t="s">
        <v>304</v>
      </c>
      <c r="AJ31" s="639">
        <v>87317</v>
      </c>
      <c r="AK31" s="642">
        <v>38.9</v>
      </c>
      <c r="AL31" s="639"/>
      <c r="AM31" s="639">
        <v>42</v>
      </c>
    </row>
    <row r="32" spans="1:39" s="2" customFormat="1" ht="10.15" x14ac:dyDescent="0.3">
      <c r="B32" s="485"/>
      <c r="C32" s="412"/>
      <c r="D32" s="629"/>
      <c r="E32" s="640"/>
      <c r="F32" s="641"/>
      <c r="G32" s="629"/>
      <c r="H32" s="629"/>
      <c r="I32" s="640"/>
      <c r="J32" s="640"/>
      <c r="K32" s="641"/>
      <c r="L32" s="629"/>
      <c r="M32" s="629"/>
      <c r="N32" s="640"/>
      <c r="O32" s="640"/>
      <c r="P32" s="641"/>
      <c r="Q32" s="641"/>
      <c r="R32" s="629"/>
      <c r="S32" s="629"/>
      <c r="T32" s="641"/>
      <c r="U32" s="629"/>
      <c r="V32" s="629"/>
      <c r="W32" s="640"/>
      <c r="X32" s="640"/>
      <c r="Y32" s="641"/>
      <c r="Z32" s="629"/>
      <c r="AA32" s="629"/>
      <c r="AB32" s="640"/>
      <c r="AC32" s="640"/>
      <c r="AD32" s="639"/>
      <c r="AE32" s="642"/>
      <c r="AF32" s="639"/>
      <c r="AG32" s="639"/>
      <c r="AH32" s="651"/>
      <c r="AI32" s="640"/>
      <c r="AJ32" s="639"/>
      <c r="AK32" s="642"/>
      <c r="AL32" s="639"/>
      <c r="AM32" s="639"/>
    </row>
    <row r="33" spans="1:39" s="7" customFormat="1" ht="11.65" x14ac:dyDescent="0.3">
      <c r="A33" s="636" t="s">
        <v>671</v>
      </c>
      <c r="B33" s="639">
        <v>3142</v>
      </c>
      <c r="C33" s="629"/>
      <c r="D33" s="629">
        <v>183718</v>
      </c>
      <c r="E33" s="640">
        <v>33.85</v>
      </c>
      <c r="F33" s="641">
        <v>84.7</v>
      </c>
      <c r="G33" s="629"/>
      <c r="H33" s="629">
        <v>158250</v>
      </c>
      <c r="I33" s="640">
        <v>34.32</v>
      </c>
      <c r="J33" s="640" t="s">
        <v>300</v>
      </c>
      <c r="K33" s="641">
        <v>82.3</v>
      </c>
      <c r="L33" s="629"/>
      <c r="M33" s="629">
        <v>125877</v>
      </c>
      <c r="N33" s="640">
        <v>33.68</v>
      </c>
      <c r="O33" s="640" t="s">
        <v>300</v>
      </c>
      <c r="P33" s="641">
        <v>11.5</v>
      </c>
      <c r="Q33" s="641">
        <v>20</v>
      </c>
      <c r="R33" s="629"/>
      <c r="S33" s="629">
        <v>125865</v>
      </c>
      <c r="T33" s="641">
        <v>14.5</v>
      </c>
      <c r="U33" s="629"/>
      <c r="V33" s="629">
        <v>161568</v>
      </c>
      <c r="W33" s="640">
        <v>34.659999999999997</v>
      </c>
      <c r="X33" s="640" t="s">
        <v>300</v>
      </c>
      <c r="Y33" s="641">
        <v>82.1</v>
      </c>
      <c r="Z33" s="629"/>
      <c r="AA33" s="629">
        <v>10874</v>
      </c>
      <c r="AB33" s="640">
        <v>28.22</v>
      </c>
      <c r="AC33" s="640" t="s">
        <v>304</v>
      </c>
      <c r="AD33" s="639">
        <v>67249</v>
      </c>
      <c r="AE33" s="642">
        <v>16.2</v>
      </c>
      <c r="AF33" s="639"/>
      <c r="AG33" s="639">
        <v>34281</v>
      </c>
      <c r="AH33" s="651">
        <v>29.79</v>
      </c>
      <c r="AI33" s="640" t="s">
        <v>304</v>
      </c>
      <c r="AJ33" s="639">
        <v>88175</v>
      </c>
      <c r="AK33" s="642">
        <v>39</v>
      </c>
      <c r="AL33" s="639"/>
      <c r="AM33" s="639">
        <v>42</v>
      </c>
    </row>
    <row r="34" spans="1:39" s="2" customFormat="1" ht="10.15" x14ac:dyDescent="0.3">
      <c r="A34" s="3"/>
      <c r="B34" s="3"/>
      <c r="C34" s="3"/>
      <c r="D34" s="410" t="s">
        <v>705</v>
      </c>
      <c r="E34" s="410" t="s">
        <v>705</v>
      </c>
      <c r="F34" s="410" t="s">
        <v>705</v>
      </c>
      <c r="G34" s="410" t="s">
        <v>705</v>
      </c>
      <c r="H34" s="410" t="s">
        <v>705</v>
      </c>
      <c r="I34" s="410" t="s">
        <v>705</v>
      </c>
      <c r="J34" s="410" t="s">
        <v>705</v>
      </c>
      <c r="K34" s="410" t="s">
        <v>705</v>
      </c>
      <c r="L34" s="410" t="s">
        <v>705</v>
      </c>
      <c r="M34" s="410" t="s">
        <v>705</v>
      </c>
      <c r="N34" s="410" t="s">
        <v>705</v>
      </c>
      <c r="O34" s="410" t="s">
        <v>705</v>
      </c>
      <c r="P34" s="410" t="s">
        <v>705</v>
      </c>
      <c r="Q34" s="637" t="s">
        <v>705</v>
      </c>
      <c r="R34" s="410" t="s">
        <v>705</v>
      </c>
      <c r="S34" s="410" t="s">
        <v>705</v>
      </c>
      <c r="T34" s="410" t="s">
        <v>705</v>
      </c>
      <c r="U34" s="410" t="s">
        <v>705</v>
      </c>
      <c r="V34" s="410" t="s">
        <v>705</v>
      </c>
      <c r="W34" s="410" t="s">
        <v>705</v>
      </c>
      <c r="X34" s="410" t="s">
        <v>705</v>
      </c>
      <c r="Y34" s="410" t="s">
        <v>705</v>
      </c>
      <c r="Z34" s="410" t="s">
        <v>705</v>
      </c>
      <c r="AA34" s="410" t="s">
        <v>705</v>
      </c>
      <c r="AB34" s="410" t="s">
        <v>705</v>
      </c>
      <c r="AC34" s="410" t="s">
        <v>705</v>
      </c>
      <c r="AD34" s="410"/>
      <c r="AE34" s="410"/>
      <c r="AF34" s="410" t="s">
        <v>705</v>
      </c>
      <c r="AG34" s="410" t="s">
        <v>705</v>
      </c>
      <c r="AH34" s="410" t="s">
        <v>705</v>
      </c>
      <c r="AI34" s="410" t="s">
        <v>705</v>
      </c>
      <c r="AJ34" s="410" t="s">
        <v>705</v>
      </c>
      <c r="AK34" s="410"/>
      <c r="AL34" s="410" t="s">
        <v>705</v>
      </c>
      <c r="AM34" s="410" t="s">
        <v>705</v>
      </c>
    </row>
    <row r="35" spans="1:39" s="2" customFormat="1" ht="10.15" x14ac:dyDescent="0.3">
      <c r="AM35" s="10" t="s">
        <v>721</v>
      </c>
    </row>
    <row r="36" spans="1:39" s="2" customFormat="1" ht="10.15" x14ac:dyDescent="0.3"/>
    <row r="37" spans="1:39" s="2" customFormat="1" ht="10.15" x14ac:dyDescent="0.3">
      <c r="A37" s="2" t="s">
        <v>714</v>
      </c>
    </row>
    <row r="38" spans="1:39" s="2" customFormat="1" ht="10.15" x14ac:dyDescent="0.3">
      <c r="A38" s="2" t="s">
        <v>16</v>
      </c>
    </row>
    <row r="39" spans="1:39" s="2" customFormat="1" ht="10.15" x14ac:dyDescent="0.3">
      <c r="A39" s="2" t="s">
        <v>958</v>
      </c>
    </row>
    <row r="40" spans="1:39" s="2" customFormat="1" ht="10.15" x14ac:dyDescent="0.3">
      <c r="A40" s="2" t="s">
        <v>715</v>
      </c>
    </row>
    <row r="41" spans="1:39" s="2" customFormat="1" ht="10.15" x14ac:dyDescent="0.3">
      <c r="A41" s="2" t="s">
        <v>17</v>
      </c>
    </row>
    <row r="42" spans="1:39" s="2" customFormat="1" ht="10.15" x14ac:dyDescent="0.3">
      <c r="A42" s="2" t="s">
        <v>18</v>
      </c>
    </row>
    <row r="43" spans="1:39" s="2" customFormat="1" ht="10.15" x14ac:dyDescent="0.3">
      <c r="A43" s="2" t="s">
        <v>19</v>
      </c>
    </row>
    <row r="44" spans="1:39" s="2" customFormat="1" ht="10.15" x14ac:dyDescent="0.3">
      <c r="A44" s="2" t="s">
        <v>20</v>
      </c>
    </row>
    <row r="45" spans="1:39" s="2" customFormat="1" ht="10.15" x14ac:dyDescent="0.3">
      <c r="A45" s="2" t="s">
        <v>484</v>
      </c>
    </row>
    <row r="46" spans="1:39" s="2" customFormat="1" ht="10.15" x14ac:dyDescent="0.3">
      <c r="A46" s="2" t="s">
        <v>22</v>
      </c>
    </row>
    <row r="47" spans="1:39" s="2" customFormat="1" ht="10.15" x14ac:dyDescent="0.3">
      <c r="A47" s="2" t="s">
        <v>290</v>
      </c>
    </row>
    <row r="48" spans="1:39" s="2" customFormat="1" ht="10.15" x14ac:dyDescent="0.3">
      <c r="A48" s="2" t="s">
        <v>204</v>
      </c>
    </row>
    <row r="49" spans="1:39" s="2" customFormat="1" ht="10.15" x14ac:dyDescent="0.3">
      <c r="A49" s="2" t="s">
        <v>205</v>
      </c>
    </row>
    <row r="50" spans="1:39" s="2" customFormat="1" ht="10.15" x14ac:dyDescent="0.3">
      <c r="A50" s="2" t="s">
        <v>206</v>
      </c>
    </row>
    <row r="51" spans="1:39" s="2" customFormat="1" ht="10.15" x14ac:dyDescent="0.3">
      <c r="A51" s="2" t="s">
        <v>207</v>
      </c>
    </row>
    <row r="52" spans="1:39" s="2" customFormat="1" ht="10.15" x14ac:dyDescent="0.3">
      <c r="A52" s="2" t="s">
        <v>709</v>
      </c>
    </row>
    <row r="53" spans="1:39" s="2" customFormat="1" ht="10.15" x14ac:dyDescent="0.3">
      <c r="A53" s="2" t="s">
        <v>209</v>
      </c>
    </row>
    <row r="54" spans="1:39" s="2" customFormat="1" ht="10.15" x14ac:dyDescent="0.3">
      <c r="A54" s="2" t="s">
        <v>210</v>
      </c>
    </row>
    <row r="55" spans="1:39" s="2" customFormat="1" ht="10.15" x14ac:dyDescent="0.3">
      <c r="A55" s="2" t="s">
        <v>211</v>
      </c>
    </row>
    <row r="56" spans="1:39" s="2" customFormat="1" ht="10.15" x14ac:dyDescent="0.3">
      <c r="A56" s="2" t="s">
        <v>212</v>
      </c>
    </row>
    <row r="57" spans="1:39" s="2" customFormat="1" ht="10.15" x14ac:dyDescent="0.3">
      <c r="A57" s="2" t="s">
        <v>213</v>
      </c>
    </row>
    <row r="58" spans="1:39" s="2" customFormat="1" ht="10.15" x14ac:dyDescent="0.3">
      <c r="A58" s="2" t="s">
        <v>214</v>
      </c>
    </row>
    <row r="59" spans="1:39" s="2" customFormat="1" ht="10.15" x14ac:dyDescent="0.3">
      <c r="A59" s="2" t="s">
        <v>486</v>
      </c>
    </row>
    <row r="60" spans="1:39" s="2" customFormat="1" ht="10.15" x14ac:dyDescent="0.3">
      <c r="A60" s="2" t="s">
        <v>215</v>
      </c>
    </row>
    <row r="61" spans="1:39" s="2" customFormat="1" ht="10.15" x14ac:dyDescent="0.3">
      <c r="A61" s="2" t="s">
        <v>216</v>
      </c>
    </row>
    <row r="62" spans="1:39" s="2" customFormat="1" ht="21" customHeight="1" x14ac:dyDescent="0.3">
      <c r="A62" s="1018" t="s">
        <v>720</v>
      </c>
      <c r="B62" s="1018"/>
      <c r="C62" s="1018"/>
      <c r="D62" s="1018"/>
      <c r="E62" s="1018"/>
      <c r="F62" s="1018"/>
      <c r="G62" s="1018"/>
      <c r="H62" s="1018"/>
      <c r="I62" s="1018"/>
      <c r="J62" s="1018"/>
      <c r="K62" s="1018"/>
      <c r="L62" s="1018"/>
      <c r="M62" s="1018"/>
      <c r="N62" s="1018"/>
      <c r="O62" s="1018"/>
      <c r="P62" s="1018"/>
      <c r="Q62" s="1018"/>
      <c r="R62" s="1018"/>
      <c r="S62" s="1018"/>
      <c r="T62" s="1018"/>
      <c r="U62" s="1018"/>
      <c r="V62" s="1018"/>
      <c r="W62" s="1018"/>
      <c r="X62" s="1018"/>
      <c r="Y62" s="1018"/>
      <c r="Z62" s="1018"/>
      <c r="AA62" s="1018"/>
      <c r="AB62" s="1018"/>
      <c r="AC62" s="1018"/>
      <c r="AD62" s="1018"/>
      <c r="AE62" s="1018"/>
      <c r="AF62" s="623"/>
      <c r="AG62" s="623"/>
      <c r="AH62" s="623"/>
      <c r="AI62" s="623"/>
      <c r="AK62" s="623"/>
      <c r="AL62" s="623"/>
      <c r="AM62" s="623"/>
    </row>
    <row r="63" spans="1:39" s="2" customFormat="1" ht="21" customHeight="1" x14ac:dyDescent="0.3">
      <c r="A63" s="1018" t="s">
        <v>716</v>
      </c>
      <c r="B63" s="1018"/>
      <c r="C63" s="1018"/>
      <c r="D63" s="1018"/>
      <c r="E63" s="1018"/>
      <c r="F63" s="1018"/>
      <c r="G63" s="1018"/>
      <c r="H63" s="1018"/>
      <c r="I63" s="1018"/>
      <c r="J63" s="1018"/>
      <c r="K63" s="1018"/>
      <c r="L63" s="1018"/>
      <c r="M63" s="1018"/>
      <c r="N63" s="1018"/>
      <c r="O63" s="1018"/>
      <c r="P63" s="1018"/>
      <c r="Q63" s="1018"/>
      <c r="R63" s="1018"/>
      <c r="S63" s="1018"/>
      <c r="T63" s="1018"/>
      <c r="U63" s="1018"/>
      <c r="V63" s="1018"/>
      <c r="W63" s="1018"/>
      <c r="X63" s="1018"/>
      <c r="Y63" s="1018"/>
      <c r="Z63" s="1018"/>
      <c r="AA63" s="1018"/>
      <c r="AB63" s="1018"/>
      <c r="AC63" s="1018"/>
      <c r="AD63" s="1018"/>
      <c r="AE63" s="1018"/>
      <c r="AF63" s="623"/>
      <c r="AG63" s="623"/>
      <c r="AH63" s="623"/>
      <c r="AI63" s="623"/>
      <c r="AK63" s="623"/>
      <c r="AL63" s="623"/>
      <c r="AM63" s="623"/>
    </row>
    <row r="64" spans="1:39" s="2" customFormat="1" ht="13.15" customHeight="1" x14ac:dyDescent="0.3">
      <c r="AK64" s="623"/>
    </row>
    <row r="65" spans="1:39" ht="13.15" customHeight="1" x14ac:dyDescent="0.45">
      <c r="A65" s="2" t="s">
        <v>23</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623"/>
      <c r="AL65" s="2"/>
      <c r="AM65" s="2"/>
    </row>
    <row r="66" spans="1:39" ht="13.15" customHeight="1" x14ac:dyDescent="0.45">
      <c r="A66" s="2" t="s">
        <v>24</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39" ht="13.15" customHeight="1" x14ac:dyDescent="0.45">
      <c r="A67" s="2" t="s">
        <v>25</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39" ht="13.15" customHeight="1" x14ac:dyDescent="0.45">
      <c r="A68" s="2" t="s">
        <v>26</v>
      </c>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39" ht="13.15" customHeight="1" x14ac:dyDescent="0.45">
      <c r="A69" s="2" t="s">
        <v>27</v>
      </c>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row>
    <row r="70" spans="1:39" s="728" customFormat="1" ht="13.15" customHeight="1" x14ac:dyDescent="0.45">
      <c r="A70" s="1019" t="s">
        <v>487</v>
      </c>
      <c r="B70" s="1020"/>
      <c r="C70" s="1020"/>
      <c r="D70" s="1020"/>
      <c r="E70" s="1020"/>
      <c r="F70" s="1020"/>
      <c r="G70" s="1020"/>
      <c r="H70" s="1020"/>
      <c r="I70" s="1020"/>
      <c r="J70" s="1020"/>
      <c r="K70" s="1020"/>
      <c r="L70" s="1020"/>
      <c r="M70" s="1020"/>
      <c r="N70" s="1020"/>
      <c r="O70" s="1020"/>
      <c r="P70" s="1020"/>
      <c r="Q70" s="1020"/>
      <c r="R70" s="1021"/>
      <c r="S70" s="1021"/>
      <c r="T70" s="1021"/>
      <c r="U70" s="1021"/>
      <c r="V70" s="1021"/>
      <c r="W70" s="1021"/>
      <c r="X70" s="1021"/>
      <c r="Y70" s="1021"/>
      <c r="Z70" s="1021"/>
      <c r="AA70" s="1021"/>
      <c r="AB70" s="1021"/>
      <c r="AC70" s="1021"/>
      <c r="AD70" s="1021"/>
      <c r="AE70" s="1021"/>
      <c r="AF70" s="1021"/>
      <c r="AG70" s="1021"/>
      <c r="AH70" s="1021"/>
      <c r="AI70" s="743"/>
      <c r="AJ70" s="743"/>
      <c r="AK70" s="743"/>
      <c r="AL70" s="743"/>
      <c r="AM70" s="743"/>
    </row>
    <row r="71" spans="1:39" s="728" customFormat="1" ht="13.15" customHeight="1" x14ac:dyDescent="0.45">
      <c r="A71" s="132" t="s">
        <v>717</v>
      </c>
      <c r="B71" s="980"/>
      <c r="C71" s="980"/>
      <c r="D71" s="980"/>
      <c r="E71" s="980"/>
      <c r="F71" s="980"/>
      <c r="G71" s="980"/>
      <c r="H71" s="980"/>
      <c r="I71" s="980"/>
      <c r="J71" s="980"/>
      <c r="K71" s="980"/>
      <c r="L71" s="980"/>
      <c r="M71" s="980"/>
      <c r="N71" s="980"/>
      <c r="O71" s="980"/>
      <c r="P71" s="980"/>
      <c r="Q71" s="980"/>
      <c r="R71" s="980"/>
      <c r="S71" s="980"/>
      <c r="T71" s="980"/>
      <c r="U71" s="980"/>
      <c r="V71" s="980"/>
      <c r="W71" s="980"/>
      <c r="X71" s="980"/>
      <c r="Y71" s="980"/>
      <c r="Z71" s="980"/>
      <c r="AA71" s="980"/>
      <c r="AB71" s="980"/>
      <c r="AC71" s="980"/>
      <c r="AD71" s="980"/>
      <c r="AE71" s="980"/>
      <c r="AF71" s="980"/>
      <c r="AG71" s="980"/>
      <c r="AH71" s="980"/>
      <c r="AI71" s="980"/>
      <c r="AJ71" s="743"/>
      <c r="AK71" s="743"/>
      <c r="AL71" s="980"/>
      <c r="AM71" s="980"/>
    </row>
    <row r="72" spans="1:39" x14ac:dyDescent="0.45">
      <c r="A72" s="653" t="s">
        <v>708</v>
      </c>
    </row>
  </sheetData>
  <mergeCells count="8">
    <mergeCell ref="AG6:AK6"/>
    <mergeCell ref="A62:AE62"/>
    <mergeCell ref="A70:AH70"/>
    <mergeCell ref="A63:AE63"/>
    <mergeCell ref="D6:F6"/>
    <mergeCell ref="H6:T6"/>
    <mergeCell ref="V6:Y6"/>
    <mergeCell ref="AA6:AE6"/>
  </mergeCells>
  <hyperlinks>
    <hyperlink ref="A1" location="Contents!A1" display="Return to contents"/>
    <hyperlink ref="A71" r:id="rId1" display="More information on 2017 tech level and applied general qualifications is available here."/>
    <hyperlink ref="A70"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orientation="portrait"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J70"/>
  <sheetViews>
    <sheetView showGridLines="0" topLeftCell="A13" zoomScale="115" zoomScaleNormal="115" workbookViewId="0">
      <selection activeCell="L42" sqref="L42"/>
    </sheetView>
  </sheetViews>
  <sheetFormatPr defaultRowHeight="14.25" x14ac:dyDescent="0.45"/>
  <cols>
    <col min="2" max="2" width="29.73046875" customWidth="1"/>
    <col min="3" max="3" width="21.3984375" customWidth="1"/>
    <col min="4" max="4" width="31.86328125" style="31" customWidth="1"/>
    <col min="5" max="5" width="9" style="31" customWidth="1"/>
    <col min="6" max="13" width="8.59765625" style="31" customWidth="1"/>
    <col min="14" max="14" width="1.73046875" style="31" customWidth="1"/>
    <col min="15" max="15" width="7.265625" style="31" customWidth="1"/>
    <col min="16" max="23" width="8.59765625" style="31" customWidth="1"/>
  </cols>
  <sheetData>
    <row r="1" spans="1:25" x14ac:dyDescent="0.45">
      <c r="D1" s="451" t="s">
        <v>488</v>
      </c>
      <c r="O1" s="495"/>
    </row>
    <row r="2" spans="1:25" x14ac:dyDescent="0.45">
      <c r="D2" s="143" t="s">
        <v>548</v>
      </c>
      <c r="E2" s="143"/>
      <c r="F2" s="143"/>
      <c r="G2" s="143"/>
      <c r="H2" s="88"/>
      <c r="I2" s="88"/>
      <c r="J2" s="89"/>
      <c r="K2" s="89"/>
      <c r="L2" s="89"/>
      <c r="M2" s="170"/>
      <c r="N2" s="170"/>
      <c r="O2" s="170"/>
      <c r="P2" s="87"/>
      <c r="Q2" s="87"/>
      <c r="R2" s="88"/>
      <c r="S2" s="88"/>
      <c r="T2" s="89"/>
      <c r="U2" s="89"/>
      <c r="V2" s="89"/>
      <c r="W2" s="170"/>
    </row>
    <row r="3" spans="1:25" x14ac:dyDescent="0.45">
      <c r="D3" s="247" t="s">
        <v>481</v>
      </c>
      <c r="E3" s="247"/>
      <c r="F3" s="249"/>
      <c r="G3" s="249"/>
      <c r="H3" s="389"/>
      <c r="I3" s="172"/>
      <c r="J3" s="173"/>
      <c r="K3" s="16"/>
      <c r="L3" s="16"/>
      <c r="M3" s="16"/>
      <c r="N3" s="16"/>
      <c r="O3" s="16"/>
      <c r="P3" s="171"/>
      <c r="Q3" s="171"/>
      <c r="R3" s="389"/>
      <c r="S3" s="172"/>
      <c r="T3" s="173"/>
      <c r="U3" s="16"/>
      <c r="V3" s="16"/>
      <c r="W3" s="16"/>
    </row>
    <row r="4" spans="1:25" x14ac:dyDescent="0.45">
      <c r="D4" s="1053" t="s">
        <v>0</v>
      </c>
      <c r="E4" s="1053"/>
      <c r="F4" s="1053"/>
      <c r="G4" s="1053"/>
      <c r="H4" s="389"/>
      <c r="I4" s="172"/>
      <c r="J4" s="174"/>
      <c r="K4" s="16"/>
      <c r="L4" s="16"/>
      <c r="M4" s="16"/>
      <c r="N4" s="16"/>
      <c r="O4" s="16"/>
      <c r="P4" s="16"/>
      <c r="Q4" s="16"/>
      <c r="R4" s="389"/>
      <c r="S4" s="172"/>
      <c r="T4" s="174"/>
      <c r="U4" s="16"/>
      <c r="V4" s="16"/>
      <c r="W4" s="16"/>
    </row>
    <row r="5" spans="1:25" x14ac:dyDescent="0.45">
      <c r="D5" s="175"/>
      <c r="E5" s="175"/>
      <c r="F5" s="176"/>
      <c r="G5" s="176"/>
      <c r="H5" s="94"/>
      <c r="I5" s="94"/>
      <c r="J5" s="389"/>
      <c r="K5" s="389"/>
      <c r="L5" s="389"/>
      <c r="M5" s="177"/>
      <c r="N5" s="177"/>
      <c r="O5" s="177"/>
      <c r="P5" s="176"/>
      <c r="Q5" s="176"/>
      <c r="R5" s="94"/>
      <c r="S5" s="94"/>
      <c r="T5" s="389"/>
      <c r="U5" s="389"/>
      <c r="V5" s="389"/>
      <c r="W5" s="177"/>
    </row>
    <row r="6" spans="1:25" x14ac:dyDescent="0.45">
      <c r="D6" s="139"/>
      <c r="E6" s="1042" t="s">
        <v>647</v>
      </c>
      <c r="F6" s="1056"/>
      <c r="G6" s="1056"/>
      <c r="H6" s="1056"/>
      <c r="I6" s="1056"/>
      <c r="J6" s="1056"/>
      <c r="K6" s="1056"/>
      <c r="L6" s="1056"/>
      <c r="M6" s="1056"/>
      <c r="N6" s="178"/>
      <c r="O6" s="1043" t="s">
        <v>646</v>
      </c>
      <c r="P6" s="1056"/>
      <c r="Q6" s="1056"/>
      <c r="R6" s="1056"/>
      <c r="S6" s="1056"/>
      <c r="T6" s="1056"/>
      <c r="U6" s="1056"/>
      <c r="V6" s="1056"/>
      <c r="W6" s="1056"/>
    </row>
    <row r="7" spans="1:25" ht="14.45" customHeight="1" x14ac:dyDescent="0.45">
      <c r="D7" s="179"/>
      <c r="E7" s="496"/>
      <c r="F7" s="1054" t="s">
        <v>48</v>
      </c>
      <c r="G7" s="1054"/>
      <c r="H7" s="1054"/>
      <c r="I7" s="1054"/>
      <c r="J7" s="1054"/>
      <c r="K7" s="1054"/>
      <c r="L7" s="1054"/>
      <c r="M7" s="1055" t="s">
        <v>49</v>
      </c>
      <c r="N7" s="480"/>
      <c r="O7" s="477"/>
      <c r="P7" s="1042" t="s">
        <v>48</v>
      </c>
      <c r="Q7" s="1042"/>
      <c r="R7" s="1042"/>
      <c r="S7" s="1042"/>
      <c r="T7" s="1042"/>
      <c r="U7" s="1042"/>
      <c r="V7" s="1042"/>
      <c r="W7" s="1048" t="s">
        <v>49</v>
      </c>
    </row>
    <row r="8" spans="1:25" x14ac:dyDescent="0.45">
      <c r="D8" s="478" t="s">
        <v>47</v>
      </c>
      <c r="E8" s="478" t="s">
        <v>559</v>
      </c>
      <c r="F8" s="180" t="s">
        <v>51</v>
      </c>
      <c r="G8" s="180" t="s">
        <v>52</v>
      </c>
      <c r="H8" s="180" t="s">
        <v>53</v>
      </c>
      <c r="I8" s="180" t="s">
        <v>54</v>
      </c>
      <c r="J8" s="180" t="s">
        <v>55</v>
      </c>
      <c r="K8" s="181" t="s">
        <v>56</v>
      </c>
      <c r="L8" s="417" t="s">
        <v>139</v>
      </c>
      <c r="M8" s="1049"/>
      <c r="N8" s="480"/>
      <c r="O8" s="478" t="s">
        <v>559</v>
      </c>
      <c r="P8" s="180" t="s">
        <v>51</v>
      </c>
      <c r="Q8" s="180" t="s">
        <v>52</v>
      </c>
      <c r="R8" s="180" t="s">
        <v>53</v>
      </c>
      <c r="S8" s="180" t="s">
        <v>54</v>
      </c>
      <c r="T8" s="180" t="s">
        <v>55</v>
      </c>
      <c r="U8" s="181" t="s">
        <v>56</v>
      </c>
      <c r="V8" s="417" t="s">
        <v>139</v>
      </c>
      <c r="W8" s="1049"/>
    </row>
    <row r="9" spans="1:25" x14ac:dyDescent="0.45">
      <c r="D9" s="184"/>
      <c r="E9" s="184"/>
      <c r="F9" s="186"/>
      <c r="G9" s="186"/>
      <c r="H9" s="186"/>
      <c r="I9" s="186"/>
      <c r="J9" s="186"/>
      <c r="K9" s="187"/>
      <c r="L9" s="188"/>
      <c r="M9" s="185"/>
      <c r="N9" s="185"/>
      <c r="O9" s="185"/>
      <c r="P9" s="186"/>
      <c r="Q9" s="186"/>
      <c r="R9" s="186"/>
      <c r="S9" s="186"/>
      <c r="T9" s="186"/>
      <c r="U9" s="187"/>
      <c r="V9" s="188"/>
      <c r="W9" s="185"/>
      <c r="Y9" t="s">
        <v>467</v>
      </c>
    </row>
    <row r="10" spans="1:25" x14ac:dyDescent="0.45">
      <c r="A10" t="s">
        <v>469</v>
      </c>
      <c r="B10" t="s">
        <v>338</v>
      </c>
      <c r="C10" t="str">
        <f>A10&amp;B10</f>
        <v>m01_0_Biological Sciences</v>
      </c>
      <c r="D10" s="189" t="s">
        <v>59</v>
      </c>
      <c r="E10" s="189">
        <f>VLOOKUP($C10,'SQL-3b - old'!$A:$AA,'SQL-3b - old'!D$1,FALSE)</f>
        <v>1</v>
      </c>
      <c r="F10" s="103" t="e">
        <f>VLOOKUP($C10,'SQL-3b_2016 - old'!$A:$AA,'SQL-3b_2016 - old'!T$1,FALSE)</f>
        <v>#N/A</v>
      </c>
      <c r="G10" s="103" t="e">
        <f>VLOOKUP($C10,'SQL-3b_2016 - old'!$A:$AA,'SQL-3b_2016 - old'!U$1,FALSE)</f>
        <v>#N/A</v>
      </c>
      <c r="H10" s="103" t="e">
        <f>VLOOKUP($C10,'SQL-3b_2016 - old'!$A:$AA,'SQL-3b_2016 - old'!V$1,FALSE)</f>
        <v>#N/A</v>
      </c>
      <c r="I10" s="103" t="e">
        <f>VLOOKUP($C10,'SQL-3b_2016 - old'!$A:$AA,'SQL-3b_2016 - old'!W$1,FALSE)</f>
        <v>#N/A</v>
      </c>
      <c r="J10" s="103" t="e">
        <f>VLOOKUP($C10,'SQL-3b_2016 - old'!$A:$AA,'SQL-3b_2016 - old'!X$1,FALSE)</f>
        <v>#N/A</v>
      </c>
      <c r="K10" s="103" t="e">
        <f>VLOOKUP($C10,'SQL-3b_2016 - old'!$A:$AA,'SQL-3b_2016 - old'!Y$1,FALSE)</f>
        <v>#N/A</v>
      </c>
      <c r="L10" s="103" t="e">
        <f>VLOOKUP($C10,'SQL-3b_2016 - old'!$A:$AA,'SQL-3b_2016 - old'!Z$1,FALSE)</f>
        <v>#N/A</v>
      </c>
      <c r="M10" s="104" t="e">
        <f>VLOOKUP($C10,'SQL-3b_2016 - old'!$A:$AA,'SQL-3b_2016 - old'!AA$1,FALSE)</f>
        <v>#N/A</v>
      </c>
      <c r="N10" s="108"/>
      <c r="O10" s="497">
        <v>1</v>
      </c>
      <c r="P10" s="103">
        <f>VLOOKUP($C10,'SQL-3b - old'!$A:$AA,'SQL-3b - old'!T$1,FALSE)</f>
        <v>30.1</v>
      </c>
      <c r="Q10" s="103">
        <f>VLOOKUP($C10,'SQL-3b - old'!$A:$AA,'SQL-3b - old'!U$1,FALSE)</f>
        <v>16.100000000000001</v>
      </c>
      <c r="R10" s="103">
        <f>VLOOKUP($C10,'SQL-3b - old'!$A:$AA,'SQL-3b - old'!V$1,FALSE)</f>
        <v>17.2</v>
      </c>
      <c r="S10" s="103">
        <f>VLOOKUP($C10,'SQL-3b - old'!$A:$AA,'SQL-3b - old'!W$1,FALSE)</f>
        <v>9.6999999999999993</v>
      </c>
      <c r="T10" s="103">
        <f>VLOOKUP($C10,'SQL-3b - old'!$A:$AA,'SQL-3b - old'!X$1,FALSE)</f>
        <v>7.5</v>
      </c>
      <c r="U10" s="103">
        <f>VLOOKUP($C10,'SQL-3b - old'!$A:$AA,'SQL-3b - old'!Y$1,FALSE)</f>
        <v>19.399999999999999</v>
      </c>
      <c r="V10" s="103">
        <f>VLOOKUP($C10,'SQL-3b - old'!$A:$AA,'SQL-3b - old'!Z$1,FALSE)</f>
        <v>80.599999999999994</v>
      </c>
      <c r="W10" s="104">
        <f>VLOOKUP($C10,'SQL-3b - old'!$A:$AA,'SQL-3b - old'!AA$1,FALSE)</f>
        <v>93</v>
      </c>
      <c r="Y10" s="406" t="e">
        <f>(W10-M10)/M10</f>
        <v>#N/A</v>
      </c>
    </row>
    <row r="11" spans="1:25" x14ac:dyDescent="0.45">
      <c r="A11" t="s">
        <v>469</v>
      </c>
      <c r="B11" t="s">
        <v>339</v>
      </c>
      <c r="C11" t="str">
        <f t="shared" ref="C11:C34" si="0">A11&amp;B11</f>
        <v>m02_Chemistry</v>
      </c>
      <c r="D11" s="191" t="s">
        <v>60</v>
      </c>
      <c r="E11" s="189">
        <f>VLOOKUP($C11,'SQL-3b - old'!$A:$AA,'SQL-3b - old'!D$1,FALSE)</f>
        <v>1</v>
      </c>
      <c r="F11" s="103" t="e">
        <f>VLOOKUP($C11,'SQL-3b_2016 - old'!$A:$AA,'SQL-3b_2016 - old'!T$1,FALSE)</f>
        <v>#N/A</v>
      </c>
      <c r="G11" s="103" t="e">
        <f>VLOOKUP($C11,'SQL-3b_2016 - old'!$A:$AA,'SQL-3b_2016 - old'!U$1,FALSE)</f>
        <v>#N/A</v>
      </c>
      <c r="H11" s="103" t="e">
        <f>VLOOKUP($C11,'SQL-3b_2016 - old'!$A:$AA,'SQL-3b_2016 - old'!V$1,FALSE)</f>
        <v>#N/A</v>
      </c>
      <c r="I11" s="103" t="e">
        <f>VLOOKUP($C11,'SQL-3b_2016 - old'!$A:$AA,'SQL-3b_2016 - old'!W$1,FALSE)</f>
        <v>#N/A</v>
      </c>
      <c r="J11" s="103" t="e">
        <f>VLOOKUP($C11,'SQL-3b_2016 - old'!$A:$AA,'SQL-3b_2016 - old'!X$1,FALSE)</f>
        <v>#N/A</v>
      </c>
      <c r="K11" s="103" t="e">
        <f>VLOOKUP($C11,'SQL-3b_2016 - old'!$A:$AA,'SQL-3b_2016 - old'!Y$1,FALSE)</f>
        <v>#N/A</v>
      </c>
      <c r="L11" s="103" t="e">
        <f>VLOOKUP($C11,'SQL-3b_2016 - old'!$A:$AA,'SQL-3b_2016 - old'!Z$1,FALSE)</f>
        <v>#N/A</v>
      </c>
      <c r="M11" s="104" t="e">
        <f>VLOOKUP($C11,'SQL-3b_2016 - old'!$A:$AA,'SQL-3b_2016 - old'!AA$1,FALSE)</f>
        <v>#N/A</v>
      </c>
      <c r="N11" s="108"/>
      <c r="O11" s="497">
        <v>1</v>
      </c>
      <c r="P11" s="103">
        <f>VLOOKUP($C11,'SQL-3b - old'!$A:$AA,'SQL-3b - old'!T$1,FALSE)</f>
        <v>42.1</v>
      </c>
      <c r="Q11" s="103">
        <f>VLOOKUP($C11,'SQL-3b - old'!$A:$AA,'SQL-3b - old'!U$1,FALSE)</f>
        <v>12.7</v>
      </c>
      <c r="R11" s="103">
        <f>VLOOKUP($C11,'SQL-3b - old'!$A:$AA,'SQL-3b - old'!V$1,FALSE)</f>
        <v>11.1</v>
      </c>
      <c r="S11" s="103">
        <f>VLOOKUP($C11,'SQL-3b - old'!$A:$AA,'SQL-3b - old'!W$1,FALSE)</f>
        <v>15.1</v>
      </c>
      <c r="T11" s="103">
        <f>VLOOKUP($C11,'SQL-3b - old'!$A:$AA,'SQL-3b - old'!X$1,FALSE)</f>
        <v>9.5</v>
      </c>
      <c r="U11" s="103">
        <f>VLOOKUP($C11,'SQL-3b - old'!$A:$AA,'SQL-3b - old'!Y$1,FALSE)</f>
        <v>9.5</v>
      </c>
      <c r="V11" s="103">
        <f>VLOOKUP($C11,'SQL-3b - old'!$A:$AA,'SQL-3b - old'!Z$1,FALSE)</f>
        <v>90.5</v>
      </c>
      <c r="W11" s="104">
        <f>VLOOKUP($C11,'SQL-3b - old'!$A:$AA,'SQL-3b - old'!AA$1,FALSE)</f>
        <v>126</v>
      </c>
      <c r="Y11" s="406" t="e">
        <f t="shared" ref="Y11:Y37" si="1">(W11-M11)/M11</f>
        <v>#N/A</v>
      </c>
    </row>
    <row r="12" spans="1:25" x14ac:dyDescent="0.45">
      <c r="A12" t="s">
        <v>469</v>
      </c>
      <c r="B12" t="s">
        <v>340</v>
      </c>
      <c r="C12" t="str">
        <f t="shared" si="0"/>
        <v>m03_Physics</v>
      </c>
      <c r="D12" s="191" t="s">
        <v>61</v>
      </c>
      <c r="E12" s="189">
        <f>VLOOKUP($C12,'SQL-3b - old'!$A:$AA,'SQL-3b - old'!D$1,FALSE)</f>
        <v>1</v>
      </c>
      <c r="F12" s="103" t="e">
        <f>VLOOKUP($C12,'SQL-3b_2016 - old'!$A:$AA,'SQL-3b_2016 - old'!T$1,FALSE)</f>
        <v>#N/A</v>
      </c>
      <c r="G12" s="103" t="e">
        <f>VLOOKUP($C12,'SQL-3b_2016 - old'!$A:$AA,'SQL-3b_2016 - old'!U$1,FALSE)</f>
        <v>#N/A</v>
      </c>
      <c r="H12" s="103" t="e">
        <f>VLOOKUP($C12,'SQL-3b_2016 - old'!$A:$AA,'SQL-3b_2016 - old'!V$1,FALSE)</f>
        <v>#N/A</v>
      </c>
      <c r="I12" s="103" t="e">
        <f>VLOOKUP($C12,'SQL-3b_2016 - old'!$A:$AA,'SQL-3b_2016 - old'!W$1,FALSE)</f>
        <v>#N/A</v>
      </c>
      <c r="J12" s="103" t="e">
        <f>VLOOKUP($C12,'SQL-3b_2016 - old'!$A:$AA,'SQL-3b_2016 - old'!X$1,FALSE)</f>
        <v>#N/A</v>
      </c>
      <c r="K12" s="103" t="e">
        <f>VLOOKUP($C12,'SQL-3b_2016 - old'!$A:$AA,'SQL-3b_2016 - old'!Y$1,FALSE)</f>
        <v>#N/A</v>
      </c>
      <c r="L12" s="103" t="e">
        <f>VLOOKUP($C12,'SQL-3b_2016 - old'!$A:$AA,'SQL-3b_2016 - old'!Z$1,FALSE)</f>
        <v>#N/A</v>
      </c>
      <c r="M12" s="104" t="e">
        <f>VLOOKUP($C12,'SQL-3b_2016 - old'!$A:$AA,'SQL-3b_2016 - old'!AA$1,FALSE)</f>
        <v>#N/A</v>
      </c>
      <c r="N12" s="108"/>
      <c r="O12" s="497">
        <v>1</v>
      </c>
      <c r="P12" s="103">
        <f>VLOOKUP($C12,'SQL-3b - old'!$A:$AA,'SQL-3b - old'!T$1,FALSE)</f>
        <v>40.1</v>
      </c>
      <c r="Q12" s="103">
        <f>VLOOKUP($C12,'SQL-3b - old'!$A:$AA,'SQL-3b - old'!U$1,FALSE)</f>
        <v>13.8</v>
      </c>
      <c r="R12" s="103">
        <f>VLOOKUP($C12,'SQL-3b - old'!$A:$AA,'SQL-3b - old'!V$1,FALSE)</f>
        <v>11.2</v>
      </c>
      <c r="S12" s="103">
        <f>VLOOKUP($C12,'SQL-3b - old'!$A:$AA,'SQL-3b - old'!W$1,FALSE)</f>
        <v>13.2</v>
      </c>
      <c r="T12" s="103">
        <f>VLOOKUP($C12,'SQL-3b - old'!$A:$AA,'SQL-3b - old'!X$1,FALSE)</f>
        <v>8.6</v>
      </c>
      <c r="U12" s="103">
        <f>VLOOKUP($C12,'SQL-3b - old'!$A:$AA,'SQL-3b - old'!Y$1,FALSE)</f>
        <v>13.2</v>
      </c>
      <c r="V12" s="103">
        <f>VLOOKUP($C12,'SQL-3b - old'!$A:$AA,'SQL-3b - old'!Z$1,FALSE)</f>
        <v>86.8</v>
      </c>
      <c r="W12" s="104">
        <f>VLOOKUP($C12,'SQL-3b - old'!$A:$AA,'SQL-3b - old'!AA$1,FALSE)</f>
        <v>152</v>
      </c>
      <c r="Y12" s="406" t="e">
        <f t="shared" si="1"/>
        <v>#N/A</v>
      </c>
    </row>
    <row r="13" spans="1:25" x14ac:dyDescent="0.45">
      <c r="A13" t="s">
        <v>469</v>
      </c>
      <c r="B13" t="s">
        <v>352</v>
      </c>
      <c r="C13" t="str">
        <f t="shared" si="0"/>
        <v>m07_1_English_Literature</v>
      </c>
      <c r="D13" s="191" t="s">
        <v>454</v>
      </c>
      <c r="E13" s="189">
        <f>VLOOKUP($C13,'SQL-3b - old'!$A:$AA,'SQL-3b - old'!D$1,FALSE)</f>
        <v>1</v>
      </c>
      <c r="F13" s="103" t="e">
        <f>VLOOKUP($C13,'SQL-3b_2016 - old'!$A:$AA,'SQL-3b_2016 - old'!T$1,FALSE)</f>
        <v>#N/A</v>
      </c>
      <c r="G13" s="103" t="e">
        <f>VLOOKUP($C13,'SQL-3b_2016 - old'!$A:$AA,'SQL-3b_2016 - old'!U$1,FALSE)</f>
        <v>#N/A</v>
      </c>
      <c r="H13" s="103" t="e">
        <f>VLOOKUP($C13,'SQL-3b_2016 - old'!$A:$AA,'SQL-3b_2016 - old'!V$1,FALSE)</f>
        <v>#N/A</v>
      </c>
      <c r="I13" s="103" t="e">
        <f>VLOOKUP($C13,'SQL-3b_2016 - old'!$A:$AA,'SQL-3b_2016 - old'!W$1,FALSE)</f>
        <v>#N/A</v>
      </c>
      <c r="J13" s="103" t="e">
        <f>VLOOKUP($C13,'SQL-3b_2016 - old'!$A:$AA,'SQL-3b_2016 - old'!X$1,FALSE)</f>
        <v>#N/A</v>
      </c>
      <c r="K13" s="103" t="e">
        <f>VLOOKUP($C13,'SQL-3b_2016 - old'!$A:$AA,'SQL-3b_2016 - old'!Y$1,FALSE)</f>
        <v>#N/A</v>
      </c>
      <c r="L13" s="103" t="e">
        <f>VLOOKUP($C13,'SQL-3b_2016 - old'!$A:$AA,'SQL-3b_2016 - old'!Z$1,FALSE)</f>
        <v>#N/A</v>
      </c>
      <c r="M13" s="104" t="e">
        <f>VLOOKUP($C13,'SQL-3b_2016 - old'!$A:$AA,'SQL-3b_2016 - old'!AA$1,FALSE)</f>
        <v>#N/A</v>
      </c>
      <c r="N13" s="37"/>
      <c r="O13" s="497">
        <v>1</v>
      </c>
      <c r="P13" s="103">
        <f>VLOOKUP($C13,'SQL-3b - old'!$A:$AA,'SQL-3b - old'!T$1,FALSE)</f>
        <v>24</v>
      </c>
      <c r="Q13" s="103">
        <f>VLOOKUP($C13,'SQL-3b - old'!$A:$AA,'SQL-3b - old'!U$1,FALSE)</f>
        <v>28</v>
      </c>
      <c r="R13" s="103" t="str">
        <f>VLOOKUP($C13,'SQL-3b - old'!$A:$AA,'SQL-3b - old'!V$1,FALSE)</f>
        <v>x</v>
      </c>
      <c r="S13" s="103">
        <f>VLOOKUP($C13,'SQL-3b - old'!$A:$AA,'SQL-3b - old'!W$1,FALSE)</f>
        <v>16</v>
      </c>
      <c r="T13" s="103" t="str">
        <f>VLOOKUP($C13,'SQL-3b - old'!$A:$AA,'SQL-3b - old'!X$1,FALSE)</f>
        <v>x</v>
      </c>
      <c r="U13" s="103" t="str">
        <f>VLOOKUP($C13,'SQL-3b - old'!$A:$AA,'SQL-3b - old'!Y$1,FALSE)</f>
        <v>x</v>
      </c>
      <c r="V13" s="103" t="str">
        <f>VLOOKUP($C13,'SQL-3b - old'!$A:$AA,'SQL-3b - old'!Z$1,FALSE)</f>
        <v>x</v>
      </c>
      <c r="W13" s="104">
        <f>VLOOKUP($C13,'SQL-3b - old'!$A:$AA,'SQL-3b - old'!AA$1,FALSE)</f>
        <v>25</v>
      </c>
      <c r="Y13" s="406" t="e">
        <f t="shared" si="1"/>
        <v>#N/A</v>
      </c>
    </row>
    <row r="14" spans="1:25" x14ac:dyDescent="0.45">
      <c r="A14" t="s">
        <v>469</v>
      </c>
      <c r="B14" t="s">
        <v>353</v>
      </c>
      <c r="C14" t="str">
        <f t="shared" si="0"/>
        <v>m07_2_English Language</v>
      </c>
      <c r="D14" s="191" t="s">
        <v>455</v>
      </c>
      <c r="E14" s="189">
        <f>VLOOKUP($C14,'SQL-3b - old'!$A:$AA,'SQL-3b - old'!D$1,FALSE)</f>
        <v>1</v>
      </c>
      <c r="F14" s="103" t="e">
        <f>VLOOKUP($C14,'SQL-3b_2016 - old'!$A:$AA,'SQL-3b_2016 - old'!T$1,FALSE)</f>
        <v>#N/A</v>
      </c>
      <c r="G14" s="103" t="e">
        <f>VLOOKUP($C14,'SQL-3b_2016 - old'!$A:$AA,'SQL-3b_2016 - old'!U$1,FALSE)</f>
        <v>#N/A</v>
      </c>
      <c r="H14" s="103" t="e">
        <f>VLOOKUP($C14,'SQL-3b_2016 - old'!$A:$AA,'SQL-3b_2016 - old'!V$1,FALSE)</f>
        <v>#N/A</v>
      </c>
      <c r="I14" s="103" t="e">
        <f>VLOOKUP($C14,'SQL-3b_2016 - old'!$A:$AA,'SQL-3b_2016 - old'!W$1,FALSE)</f>
        <v>#N/A</v>
      </c>
      <c r="J14" s="103" t="e">
        <f>VLOOKUP($C14,'SQL-3b_2016 - old'!$A:$AA,'SQL-3b_2016 - old'!X$1,FALSE)</f>
        <v>#N/A</v>
      </c>
      <c r="K14" s="103" t="e">
        <f>VLOOKUP($C14,'SQL-3b_2016 - old'!$A:$AA,'SQL-3b_2016 - old'!Y$1,FALSE)</f>
        <v>#N/A</v>
      </c>
      <c r="L14" s="103" t="e">
        <f>VLOOKUP($C14,'SQL-3b_2016 - old'!$A:$AA,'SQL-3b_2016 - old'!Z$1,FALSE)</f>
        <v>#N/A</v>
      </c>
      <c r="M14" s="104" t="e">
        <f>VLOOKUP($C14,'SQL-3b_2016 - old'!$A:$AA,'SQL-3b_2016 - old'!AA$1,FALSE)</f>
        <v>#N/A</v>
      </c>
      <c r="N14" s="37"/>
      <c r="O14" s="497">
        <v>1</v>
      </c>
      <c r="P14" s="103">
        <f>VLOOKUP($C14,'SQL-3b - old'!$A:$AA,'SQL-3b - old'!T$1,FALSE)</f>
        <v>26.5</v>
      </c>
      <c r="Q14" s="103">
        <f>VLOOKUP($C14,'SQL-3b - old'!$A:$AA,'SQL-3b - old'!U$1,FALSE)</f>
        <v>26.5</v>
      </c>
      <c r="R14" s="103">
        <f>VLOOKUP($C14,'SQL-3b - old'!$A:$AA,'SQL-3b - old'!V$1,FALSE)</f>
        <v>26.5</v>
      </c>
      <c r="S14" s="103" t="str">
        <f>VLOOKUP($C14,'SQL-3b - old'!$A:$AA,'SQL-3b - old'!W$1,FALSE)</f>
        <v>x</v>
      </c>
      <c r="T14" s="103" t="str">
        <f>VLOOKUP($C14,'SQL-3b - old'!$A:$AA,'SQL-3b - old'!X$1,FALSE)</f>
        <v>x</v>
      </c>
      <c r="U14" s="103">
        <f>VLOOKUP($C14,'SQL-3b - old'!$A:$AA,'SQL-3b - old'!Y$1,FALSE)</f>
        <v>0</v>
      </c>
      <c r="V14" s="103">
        <f>VLOOKUP($C14,'SQL-3b - old'!$A:$AA,'SQL-3b - old'!Z$1,FALSE)</f>
        <v>100</v>
      </c>
      <c r="W14" s="104">
        <f>VLOOKUP($C14,'SQL-3b - old'!$A:$AA,'SQL-3b - old'!AA$1,FALSE)</f>
        <v>34</v>
      </c>
      <c r="Y14" s="406" t="e">
        <f t="shared" si="1"/>
        <v>#N/A</v>
      </c>
    </row>
    <row r="15" spans="1:25" x14ac:dyDescent="0.45">
      <c r="A15" t="s">
        <v>469</v>
      </c>
      <c r="B15" t="s">
        <v>354</v>
      </c>
      <c r="C15" t="str">
        <f t="shared" si="0"/>
        <v>m07_3_English_Language&amp;Literature</v>
      </c>
      <c r="D15" s="191" t="s">
        <v>456</v>
      </c>
      <c r="E15" s="189">
        <f>VLOOKUP($C15,'SQL-3b - old'!$A:$AA,'SQL-3b - old'!D$1,FALSE)</f>
        <v>1</v>
      </c>
      <c r="F15" s="103" t="e">
        <f>VLOOKUP($C15,'SQL-3b_2016 - old'!$A:$AA,'SQL-3b_2016 - old'!T$1,FALSE)</f>
        <v>#N/A</v>
      </c>
      <c r="G15" s="103" t="e">
        <f>VLOOKUP($C15,'SQL-3b_2016 - old'!$A:$AA,'SQL-3b_2016 - old'!U$1,FALSE)</f>
        <v>#N/A</v>
      </c>
      <c r="H15" s="103" t="e">
        <f>VLOOKUP($C15,'SQL-3b_2016 - old'!$A:$AA,'SQL-3b_2016 - old'!V$1,FALSE)</f>
        <v>#N/A</v>
      </c>
      <c r="I15" s="103" t="e">
        <f>VLOOKUP($C15,'SQL-3b_2016 - old'!$A:$AA,'SQL-3b_2016 - old'!W$1,FALSE)</f>
        <v>#N/A</v>
      </c>
      <c r="J15" s="103" t="e">
        <f>VLOOKUP($C15,'SQL-3b_2016 - old'!$A:$AA,'SQL-3b_2016 - old'!X$1,FALSE)</f>
        <v>#N/A</v>
      </c>
      <c r="K15" s="103" t="e">
        <f>VLOOKUP($C15,'SQL-3b_2016 - old'!$A:$AA,'SQL-3b_2016 - old'!Y$1,FALSE)</f>
        <v>#N/A</v>
      </c>
      <c r="L15" s="103" t="e">
        <f>VLOOKUP($C15,'SQL-3b_2016 - old'!$A:$AA,'SQL-3b_2016 - old'!Z$1,FALSE)</f>
        <v>#N/A</v>
      </c>
      <c r="M15" s="104" t="e">
        <f>VLOOKUP($C15,'SQL-3b_2016 - old'!$A:$AA,'SQL-3b_2016 - old'!AA$1,FALSE)</f>
        <v>#N/A</v>
      </c>
      <c r="N15" s="37"/>
      <c r="O15" s="497">
        <v>1</v>
      </c>
      <c r="P15" s="103" t="str">
        <f>VLOOKUP($C15,'SQL-3b - old'!$A:$AA,'SQL-3b - old'!T$1,FALSE)</f>
        <v>x</v>
      </c>
      <c r="Q15" s="103" t="str">
        <f>VLOOKUP($C15,'SQL-3b - old'!$A:$AA,'SQL-3b - old'!U$1,FALSE)</f>
        <v>x</v>
      </c>
      <c r="R15" s="103" t="str">
        <f>VLOOKUP($C15,'SQL-3b - old'!$A:$AA,'SQL-3b - old'!V$1,FALSE)</f>
        <v>x</v>
      </c>
      <c r="S15" s="103">
        <f>VLOOKUP($C15,'SQL-3b - old'!$A:$AA,'SQL-3b - old'!W$1,FALSE)</f>
        <v>0</v>
      </c>
      <c r="T15" s="103">
        <f>VLOOKUP($C15,'SQL-3b - old'!$A:$AA,'SQL-3b - old'!X$1,FALSE)</f>
        <v>0</v>
      </c>
      <c r="U15" s="103" t="str">
        <f>VLOOKUP($C15,'SQL-3b - old'!$A:$AA,'SQL-3b - old'!Y$1,FALSE)</f>
        <v>x</v>
      </c>
      <c r="V15" s="103" t="str">
        <f>VLOOKUP($C15,'SQL-3b - old'!$A:$AA,'SQL-3b - old'!Z$1,FALSE)</f>
        <v>x</v>
      </c>
      <c r="W15" s="104">
        <f>VLOOKUP($C15,'SQL-3b - old'!$A:$AA,'SQL-3b - old'!AA$1,FALSE)</f>
        <v>6</v>
      </c>
      <c r="Y15" s="406" t="e">
        <f t="shared" si="1"/>
        <v>#N/A</v>
      </c>
    </row>
    <row r="16" spans="1:25" x14ac:dyDescent="0.45">
      <c r="A16" t="s">
        <v>469</v>
      </c>
      <c r="B16" t="s">
        <v>356</v>
      </c>
      <c r="C16" t="str">
        <f t="shared" si="0"/>
        <v>m16_Computing</v>
      </c>
      <c r="D16" s="191" t="s">
        <v>283</v>
      </c>
      <c r="E16" s="189">
        <f>VLOOKUP($C16,'SQL-3b - old'!$A:$AA,'SQL-3b - old'!D$1,FALSE)</f>
        <v>1</v>
      </c>
      <c r="F16" s="103" t="e">
        <f>VLOOKUP($C16,'SQL-3b_2016 - old'!$A:$AA,'SQL-3b_2016 - old'!T$1,FALSE)</f>
        <v>#N/A</v>
      </c>
      <c r="G16" s="103" t="e">
        <f>VLOOKUP($C16,'SQL-3b_2016 - old'!$A:$AA,'SQL-3b_2016 - old'!U$1,FALSE)</f>
        <v>#N/A</v>
      </c>
      <c r="H16" s="103" t="e">
        <f>VLOOKUP($C16,'SQL-3b_2016 - old'!$A:$AA,'SQL-3b_2016 - old'!V$1,FALSE)</f>
        <v>#N/A</v>
      </c>
      <c r="I16" s="103" t="e">
        <f>VLOOKUP($C16,'SQL-3b_2016 - old'!$A:$AA,'SQL-3b_2016 - old'!W$1,FALSE)</f>
        <v>#N/A</v>
      </c>
      <c r="J16" s="103" t="e">
        <f>VLOOKUP($C16,'SQL-3b_2016 - old'!$A:$AA,'SQL-3b_2016 - old'!X$1,FALSE)</f>
        <v>#N/A</v>
      </c>
      <c r="K16" s="103" t="e">
        <f>VLOOKUP($C16,'SQL-3b_2016 - old'!$A:$AA,'SQL-3b_2016 - old'!Y$1,FALSE)</f>
        <v>#N/A</v>
      </c>
      <c r="L16" s="103" t="e">
        <f>VLOOKUP($C16,'SQL-3b_2016 - old'!$A:$AA,'SQL-3b_2016 - old'!Z$1,FALSE)</f>
        <v>#N/A</v>
      </c>
      <c r="M16" s="104" t="e">
        <f>VLOOKUP($C16,'SQL-3b_2016 - old'!$A:$AA,'SQL-3b_2016 - old'!AA$1,FALSE)</f>
        <v>#N/A</v>
      </c>
      <c r="N16" s="108"/>
      <c r="O16" s="497">
        <v>1</v>
      </c>
      <c r="P16" s="103">
        <f>VLOOKUP($C16,'SQL-3b - old'!$A:$AA,'SQL-3b - old'!T$1,FALSE)</f>
        <v>14.3</v>
      </c>
      <c r="Q16" s="103">
        <f>VLOOKUP($C16,'SQL-3b - old'!$A:$AA,'SQL-3b - old'!U$1,FALSE)</f>
        <v>7.9</v>
      </c>
      <c r="R16" s="103" t="str">
        <f>VLOOKUP($C16,'SQL-3b - old'!$A:$AA,'SQL-3b - old'!V$1,FALSE)</f>
        <v>x</v>
      </c>
      <c r="S16" s="103" t="str">
        <f>VLOOKUP($C16,'SQL-3b - old'!$A:$AA,'SQL-3b - old'!W$1,FALSE)</f>
        <v>x</v>
      </c>
      <c r="T16" s="103" t="str">
        <f>VLOOKUP($C16,'SQL-3b - old'!$A:$AA,'SQL-3b - old'!X$1,FALSE)</f>
        <v>x</v>
      </c>
      <c r="U16" s="103">
        <f>VLOOKUP($C16,'SQL-3b - old'!$A:$AA,'SQL-3b - old'!Y$1,FALSE)</f>
        <v>14.3</v>
      </c>
      <c r="V16" s="103">
        <f>VLOOKUP($C16,'SQL-3b - old'!$A:$AA,'SQL-3b - old'!Z$1,FALSE)</f>
        <v>85.7</v>
      </c>
      <c r="W16" s="104">
        <f>VLOOKUP($C16,'SQL-3b - old'!$A:$AA,'SQL-3b - old'!AA$1,FALSE)</f>
        <v>63</v>
      </c>
      <c r="Y16" s="406" t="e">
        <f t="shared" si="1"/>
        <v>#N/A</v>
      </c>
    </row>
    <row r="17" spans="1:25" x14ac:dyDescent="0.45">
      <c r="A17" t="s">
        <v>469</v>
      </c>
      <c r="B17" t="s">
        <v>360</v>
      </c>
      <c r="C17" t="str">
        <f t="shared" si="0"/>
        <v>m20_Business_Studies</v>
      </c>
      <c r="D17" s="191" t="s">
        <v>80</v>
      </c>
      <c r="E17" s="189">
        <f>VLOOKUP($C17,'SQL-3b - old'!$A:$AA,'SQL-3b - old'!D$1,FALSE)</f>
        <v>1</v>
      </c>
      <c r="F17" s="103" t="e">
        <f>VLOOKUP($C17,'SQL-3b_2016 - old'!$A:$AA,'SQL-3b_2016 - old'!T$1,FALSE)</f>
        <v>#N/A</v>
      </c>
      <c r="G17" s="103" t="e">
        <f>VLOOKUP($C17,'SQL-3b_2016 - old'!$A:$AA,'SQL-3b_2016 - old'!U$1,FALSE)</f>
        <v>#N/A</v>
      </c>
      <c r="H17" s="103" t="e">
        <f>VLOOKUP($C17,'SQL-3b_2016 - old'!$A:$AA,'SQL-3b_2016 - old'!V$1,FALSE)</f>
        <v>#N/A</v>
      </c>
      <c r="I17" s="103" t="e">
        <f>VLOOKUP($C17,'SQL-3b_2016 - old'!$A:$AA,'SQL-3b_2016 - old'!W$1,FALSE)</f>
        <v>#N/A</v>
      </c>
      <c r="J17" s="103" t="e">
        <f>VLOOKUP($C17,'SQL-3b_2016 - old'!$A:$AA,'SQL-3b_2016 - old'!X$1,FALSE)</f>
        <v>#N/A</v>
      </c>
      <c r="K17" s="103" t="e">
        <f>VLOOKUP($C17,'SQL-3b_2016 - old'!$A:$AA,'SQL-3b_2016 - old'!Y$1,FALSE)</f>
        <v>#N/A</v>
      </c>
      <c r="L17" s="103" t="e">
        <f>VLOOKUP($C17,'SQL-3b_2016 - old'!$A:$AA,'SQL-3b_2016 - old'!Z$1,FALSE)</f>
        <v>#N/A</v>
      </c>
      <c r="M17" s="104" t="e">
        <f>VLOOKUP($C17,'SQL-3b_2016 - old'!$A:$AA,'SQL-3b_2016 - old'!AA$1,FALSE)</f>
        <v>#N/A</v>
      </c>
      <c r="N17" s="108"/>
      <c r="O17" s="497">
        <v>1</v>
      </c>
      <c r="P17" s="103">
        <f>VLOOKUP($C17,'SQL-3b - old'!$A:$AA,'SQL-3b - old'!T$1,FALSE)</f>
        <v>20.3</v>
      </c>
      <c r="Q17" s="103">
        <f>VLOOKUP($C17,'SQL-3b - old'!$A:$AA,'SQL-3b - old'!U$1,FALSE)</f>
        <v>18.8</v>
      </c>
      <c r="R17" s="103">
        <f>VLOOKUP($C17,'SQL-3b - old'!$A:$AA,'SQL-3b - old'!V$1,FALSE)</f>
        <v>7.2</v>
      </c>
      <c r="S17" s="103">
        <f>VLOOKUP($C17,'SQL-3b - old'!$A:$AA,'SQL-3b - old'!W$1,FALSE)</f>
        <v>23.2</v>
      </c>
      <c r="T17" s="103">
        <f>VLOOKUP($C17,'SQL-3b - old'!$A:$AA,'SQL-3b - old'!X$1,FALSE)</f>
        <v>14.5</v>
      </c>
      <c r="U17" s="103">
        <f>VLOOKUP($C17,'SQL-3b - old'!$A:$AA,'SQL-3b - old'!Y$1,FALSE)</f>
        <v>15.9</v>
      </c>
      <c r="V17" s="103">
        <f>VLOOKUP($C17,'SQL-3b - old'!$A:$AA,'SQL-3b - old'!Z$1,FALSE)</f>
        <v>84.1</v>
      </c>
      <c r="W17" s="104">
        <f>VLOOKUP($C17,'SQL-3b - old'!$A:$AA,'SQL-3b - old'!AA$1,FALSE)</f>
        <v>69</v>
      </c>
      <c r="Y17" s="406" t="e">
        <f t="shared" si="1"/>
        <v>#N/A</v>
      </c>
    </row>
    <row r="18" spans="1:25" x14ac:dyDescent="0.45">
      <c r="A18" t="s">
        <v>469</v>
      </c>
      <c r="B18" t="s">
        <v>361</v>
      </c>
      <c r="C18" t="str">
        <f t="shared" si="0"/>
        <v>m21_Economics</v>
      </c>
      <c r="D18" s="191" t="s">
        <v>81</v>
      </c>
      <c r="E18" s="189">
        <f>VLOOKUP($C18,'SQL-3b - old'!$A:$AA,'SQL-3b - old'!D$1,FALSE)</f>
        <v>1</v>
      </c>
      <c r="F18" s="103" t="e">
        <f>VLOOKUP($C18,'SQL-3b_2016 - old'!$A:$AA,'SQL-3b_2016 - old'!T$1,FALSE)</f>
        <v>#N/A</v>
      </c>
      <c r="G18" s="103" t="e">
        <f>VLOOKUP($C18,'SQL-3b_2016 - old'!$A:$AA,'SQL-3b_2016 - old'!U$1,FALSE)</f>
        <v>#N/A</v>
      </c>
      <c r="H18" s="103" t="e">
        <f>VLOOKUP($C18,'SQL-3b_2016 - old'!$A:$AA,'SQL-3b_2016 - old'!V$1,FALSE)</f>
        <v>#N/A</v>
      </c>
      <c r="I18" s="103" t="e">
        <f>VLOOKUP($C18,'SQL-3b_2016 - old'!$A:$AA,'SQL-3b_2016 - old'!W$1,FALSE)</f>
        <v>#N/A</v>
      </c>
      <c r="J18" s="103" t="e">
        <f>VLOOKUP($C18,'SQL-3b_2016 - old'!$A:$AA,'SQL-3b_2016 - old'!X$1,FALSE)</f>
        <v>#N/A</v>
      </c>
      <c r="K18" s="103" t="e">
        <f>VLOOKUP($C18,'SQL-3b_2016 - old'!$A:$AA,'SQL-3b_2016 - old'!Y$1,FALSE)</f>
        <v>#N/A</v>
      </c>
      <c r="L18" s="103" t="e">
        <f>VLOOKUP($C18,'SQL-3b_2016 - old'!$A:$AA,'SQL-3b_2016 - old'!Z$1,FALSE)</f>
        <v>#N/A</v>
      </c>
      <c r="M18" s="104" t="e">
        <f>VLOOKUP($C18,'SQL-3b_2016 - old'!$A:$AA,'SQL-3b_2016 - old'!AA$1,FALSE)</f>
        <v>#N/A</v>
      </c>
      <c r="N18" s="108"/>
      <c r="O18" s="497">
        <v>1</v>
      </c>
      <c r="P18" s="103">
        <f>VLOOKUP($C18,'SQL-3b - old'!$A:$AA,'SQL-3b - old'!T$1,FALSE)</f>
        <v>25.8</v>
      </c>
      <c r="Q18" s="103">
        <f>VLOOKUP($C18,'SQL-3b - old'!$A:$AA,'SQL-3b - old'!U$1,FALSE)</f>
        <v>10.3</v>
      </c>
      <c r="R18" s="103">
        <f>VLOOKUP($C18,'SQL-3b - old'!$A:$AA,'SQL-3b - old'!V$1,FALSE)</f>
        <v>19.600000000000001</v>
      </c>
      <c r="S18" s="103">
        <f>VLOOKUP($C18,'SQL-3b - old'!$A:$AA,'SQL-3b - old'!W$1,FALSE)</f>
        <v>13.4</v>
      </c>
      <c r="T18" s="103">
        <f>VLOOKUP($C18,'SQL-3b - old'!$A:$AA,'SQL-3b - old'!X$1,FALSE)</f>
        <v>16.5</v>
      </c>
      <c r="U18" s="103">
        <f>VLOOKUP($C18,'SQL-3b - old'!$A:$AA,'SQL-3b - old'!Y$1,FALSE)</f>
        <v>14.4</v>
      </c>
      <c r="V18" s="103">
        <f>VLOOKUP($C18,'SQL-3b - old'!$A:$AA,'SQL-3b - old'!Z$1,FALSE)</f>
        <v>85.6</v>
      </c>
      <c r="W18" s="104">
        <f>VLOOKUP($C18,'SQL-3b - old'!$A:$AA,'SQL-3b - old'!AA$1,FALSE)</f>
        <v>97</v>
      </c>
      <c r="Y18" s="406" t="e">
        <f t="shared" si="1"/>
        <v>#N/A</v>
      </c>
    </row>
    <row r="19" spans="1:25" x14ac:dyDescent="0.45">
      <c r="A19" t="s">
        <v>469</v>
      </c>
      <c r="B19" t="s">
        <v>364</v>
      </c>
      <c r="C19" t="str">
        <f t="shared" si="0"/>
        <v>m24_History</v>
      </c>
      <c r="D19" s="191" t="s">
        <v>84</v>
      </c>
      <c r="E19" s="189">
        <f>VLOOKUP($C19,'SQL-3b - old'!$A:$AA,'SQL-3b - old'!D$1,FALSE)</f>
        <v>1</v>
      </c>
      <c r="F19" s="103" t="e">
        <f>VLOOKUP($C19,'SQL-3b_2016 - old'!$A:$AA,'SQL-3b_2016 - old'!T$1,FALSE)</f>
        <v>#N/A</v>
      </c>
      <c r="G19" s="103" t="e">
        <f>VLOOKUP($C19,'SQL-3b_2016 - old'!$A:$AA,'SQL-3b_2016 - old'!U$1,FALSE)</f>
        <v>#N/A</v>
      </c>
      <c r="H19" s="103" t="e">
        <f>VLOOKUP($C19,'SQL-3b_2016 - old'!$A:$AA,'SQL-3b_2016 - old'!V$1,FALSE)</f>
        <v>#N/A</v>
      </c>
      <c r="I19" s="103" t="e">
        <f>VLOOKUP($C19,'SQL-3b_2016 - old'!$A:$AA,'SQL-3b_2016 - old'!W$1,FALSE)</f>
        <v>#N/A</v>
      </c>
      <c r="J19" s="103" t="e">
        <f>VLOOKUP($C19,'SQL-3b_2016 - old'!$A:$AA,'SQL-3b_2016 - old'!X$1,FALSE)</f>
        <v>#N/A</v>
      </c>
      <c r="K19" s="103" t="e">
        <f>VLOOKUP($C19,'SQL-3b_2016 - old'!$A:$AA,'SQL-3b_2016 - old'!Y$1,FALSE)</f>
        <v>#N/A</v>
      </c>
      <c r="L19" s="103" t="e">
        <f>VLOOKUP($C19,'SQL-3b_2016 - old'!$A:$AA,'SQL-3b_2016 - old'!Z$1,FALSE)</f>
        <v>#N/A</v>
      </c>
      <c r="M19" s="104" t="e">
        <f>VLOOKUP($C19,'SQL-3b_2016 - old'!$A:$AA,'SQL-3b_2016 - old'!AA$1,FALSE)</f>
        <v>#N/A</v>
      </c>
      <c r="N19" s="108"/>
      <c r="O19" s="497">
        <v>1</v>
      </c>
      <c r="P19" s="103" t="str">
        <f>VLOOKUP($C19,'SQL-3b - old'!$A:$AA,'SQL-3b - old'!T$1,FALSE)</f>
        <v>x</v>
      </c>
      <c r="Q19" s="103" t="str">
        <f>VLOOKUP($C19,'SQL-3b - old'!$A:$AA,'SQL-3b - old'!U$1,FALSE)</f>
        <v>x</v>
      </c>
      <c r="R19" s="103">
        <f>VLOOKUP($C19,'SQL-3b - old'!$A:$AA,'SQL-3b - old'!V$1,FALSE)</f>
        <v>20.5</v>
      </c>
      <c r="S19" s="103">
        <f>VLOOKUP($C19,'SQL-3b - old'!$A:$AA,'SQL-3b - old'!W$1,FALSE)</f>
        <v>28.2</v>
      </c>
      <c r="T19" s="103">
        <f>VLOOKUP($C19,'SQL-3b - old'!$A:$AA,'SQL-3b - old'!X$1,FALSE)</f>
        <v>23.1</v>
      </c>
      <c r="U19" s="103">
        <f>VLOOKUP($C19,'SQL-3b - old'!$A:$AA,'SQL-3b - old'!Y$1,FALSE)</f>
        <v>10.3</v>
      </c>
      <c r="V19" s="103">
        <f>VLOOKUP($C19,'SQL-3b - old'!$A:$AA,'SQL-3b - old'!Z$1,FALSE)</f>
        <v>89.7</v>
      </c>
      <c r="W19" s="104">
        <f>VLOOKUP($C19,'SQL-3b - old'!$A:$AA,'SQL-3b - old'!AA$1,FALSE)</f>
        <v>39</v>
      </c>
      <c r="Y19" s="406" t="e">
        <f t="shared" si="1"/>
        <v>#N/A</v>
      </c>
    </row>
    <row r="20" spans="1:25" x14ac:dyDescent="0.45">
      <c r="A20" t="s">
        <v>469</v>
      </c>
      <c r="B20" t="s">
        <v>366</v>
      </c>
      <c r="C20" t="str">
        <f t="shared" si="0"/>
        <v>m26_Psychology</v>
      </c>
      <c r="D20" s="191" t="s">
        <v>86</v>
      </c>
      <c r="E20" s="189">
        <f>VLOOKUP($C20,'SQL-3b - old'!$A:$AA,'SQL-3b - old'!D$1,FALSE)</f>
        <v>1</v>
      </c>
      <c r="F20" s="103" t="e">
        <f>VLOOKUP($C20,'SQL-3b_2016 - old'!$A:$AA,'SQL-3b_2016 - old'!T$1,FALSE)</f>
        <v>#N/A</v>
      </c>
      <c r="G20" s="103" t="e">
        <f>VLOOKUP($C20,'SQL-3b_2016 - old'!$A:$AA,'SQL-3b_2016 - old'!U$1,FALSE)</f>
        <v>#N/A</v>
      </c>
      <c r="H20" s="103" t="e">
        <f>VLOOKUP($C20,'SQL-3b_2016 - old'!$A:$AA,'SQL-3b_2016 - old'!V$1,FALSE)</f>
        <v>#N/A</v>
      </c>
      <c r="I20" s="103" t="e">
        <f>VLOOKUP($C20,'SQL-3b_2016 - old'!$A:$AA,'SQL-3b_2016 - old'!W$1,FALSE)</f>
        <v>#N/A</v>
      </c>
      <c r="J20" s="103" t="e">
        <f>VLOOKUP($C20,'SQL-3b_2016 - old'!$A:$AA,'SQL-3b_2016 - old'!X$1,FALSE)</f>
        <v>#N/A</v>
      </c>
      <c r="K20" s="103" t="e">
        <f>VLOOKUP($C20,'SQL-3b_2016 - old'!$A:$AA,'SQL-3b_2016 - old'!Y$1,FALSE)</f>
        <v>#N/A</v>
      </c>
      <c r="L20" s="103" t="e">
        <f>VLOOKUP($C20,'SQL-3b_2016 - old'!$A:$AA,'SQL-3b_2016 - old'!Z$1,FALSE)</f>
        <v>#N/A</v>
      </c>
      <c r="M20" s="104" t="e">
        <f>VLOOKUP($C20,'SQL-3b_2016 - old'!$A:$AA,'SQL-3b_2016 - old'!AA$1,FALSE)</f>
        <v>#N/A</v>
      </c>
      <c r="N20" s="108"/>
      <c r="O20" s="497">
        <v>1</v>
      </c>
      <c r="P20" s="103">
        <f>VLOOKUP($C20,'SQL-3b - old'!$A:$AA,'SQL-3b - old'!T$1,FALSE)</f>
        <v>7.7</v>
      </c>
      <c r="Q20" s="103">
        <f>VLOOKUP($C20,'SQL-3b - old'!$A:$AA,'SQL-3b - old'!U$1,FALSE)</f>
        <v>15.4</v>
      </c>
      <c r="R20" s="103">
        <f>VLOOKUP($C20,'SQL-3b - old'!$A:$AA,'SQL-3b - old'!V$1,FALSE)</f>
        <v>20.5</v>
      </c>
      <c r="S20" s="103">
        <f>VLOOKUP($C20,'SQL-3b - old'!$A:$AA,'SQL-3b - old'!W$1,FALSE)</f>
        <v>10.3</v>
      </c>
      <c r="T20" s="103">
        <f>VLOOKUP($C20,'SQL-3b - old'!$A:$AA,'SQL-3b - old'!X$1,FALSE)</f>
        <v>17.899999999999999</v>
      </c>
      <c r="U20" s="103">
        <f>VLOOKUP($C20,'SQL-3b - old'!$A:$AA,'SQL-3b - old'!Y$1,FALSE)</f>
        <v>28.2</v>
      </c>
      <c r="V20" s="103">
        <f>VLOOKUP($C20,'SQL-3b - old'!$A:$AA,'SQL-3b - old'!Z$1,FALSE)</f>
        <v>71.8</v>
      </c>
      <c r="W20" s="104">
        <f>VLOOKUP($C20,'SQL-3b - old'!$A:$AA,'SQL-3b - old'!AA$1,FALSE)</f>
        <v>39</v>
      </c>
      <c r="Y20" s="406" t="e">
        <f t="shared" si="1"/>
        <v>#N/A</v>
      </c>
    </row>
    <row r="21" spans="1:25" x14ac:dyDescent="0.45">
      <c r="A21" t="s">
        <v>469</v>
      </c>
      <c r="B21" t="s">
        <v>367</v>
      </c>
      <c r="C21" t="str">
        <f t="shared" si="0"/>
        <v>m27_Sociology</v>
      </c>
      <c r="D21" s="191" t="s">
        <v>87</v>
      </c>
      <c r="E21" s="189">
        <f>VLOOKUP($C21,'SQL-3b - old'!$A:$AA,'SQL-3b - old'!D$1,FALSE)</f>
        <v>1</v>
      </c>
      <c r="F21" s="103" t="e">
        <f>VLOOKUP($C21,'SQL-3b_2016 - old'!$A:$AA,'SQL-3b_2016 - old'!T$1,FALSE)</f>
        <v>#N/A</v>
      </c>
      <c r="G21" s="103" t="e">
        <f>VLOOKUP($C21,'SQL-3b_2016 - old'!$A:$AA,'SQL-3b_2016 - old'!U$1,FALSE)</f>
        <v>#N/A</v>
      </c>
      <c r="H21" s="103" t="e">
        <f>VLOOKUP($C21,'SQL-3b_2016 - old'!$A:$AA,'SQL-3b_2016 - old'!V$1,FALSE)</f>
        <v>#N/A</v>
      </c>
      <c r="I21" s="103" t="e">
        <f>VLOOKUP($C21,'SQL-3b_2016 - old'!$A:$AA,'SQL-3b_2016 - old'!W$1,FALSE)</f>
        <v>#N/A</v>
      </c>
      <c r="J21" s="103" t="e">
        <f>VLOOKUP($C21,'SQL-3b_2016 - old'!$A:$AA,'SQL-3b_2016 - old'!X$1,FALSE)</f>
        <v>#N/A</v>
      </c>
      <c r="K21" s="103" t="e">
        <f>VLOOKUP($C21,'SQL-3b_2016 - old'!$A:$AA,'SQL-3b_2016 - old'!Y$1,FALSE)</f>
        <v>#N/A</v>
      </c>
      <c r="L21" s="103" t="e">
        <f>VLOOKUP($C21,'SQL-3b_2016 - old'!$A:$AA,'SQL-3b_2016 - old'!Z$1,FALSE)</f>
        <v>#N/A</v>
      </c>
      <c r="M21" s="104" t="e">
        <f>VLOOKUP($C21,'SQL-3b_2016 - old'!$A:$AA,'SQL-3b_2016 - old'!AA$1,FALSE)</f>
        <v>#N/A</v>
      </c>
      <c r="N21" s="108"/>
      <c r="O21" s="497">
        <v>1</v>
      </c>
      <c r="P21" s="103">
        <f>VLOOKUP($C21,'SQL-3b - old'!$A:$AA,'SQL-3b - old'!T$1,FALSE)</f>
        <v>0</v>
      </c>
      <c r="Q21" s="103">
        <f>VLOOKUP($C21,'SQL-3b - old'!$A:$AA,'SQL-3b - old'!U$1,FALSE)</f>
        <v>28.6</v>
      </c>
      <c r="R21" s="103" t="str">
        <f>VLOOKUP($C21,'SQL-3b - old'!$A:$AA,'SQL-3b - old'!V$1,FALSE)</f>
        <v>x</v>
      </c>
      <c r="S21" s="103">
        <f>VLOOKUP($C21,'SQL-3b - old'!$A:$AA,'SQL-3b - old'!W$1,FALSE)</f>
        <v>28.6</v>
      </c>
      <c r="T21" s="103" t="str">
        <f>VLOOKUP($C21,'SQL-3b - old'!$A:$AA,'SQL-3b - old'!X$1,FALSE)</f>
        <v>x</v>
      </c>
      <c r="U21" s="103">
        <f>VLOOKUP($C21,'SQL-3b - old'!$A:$AA,'SQL-3b - old'!Y$1,FALSE)</f>
        <v>21.4</v>
      </c>
      <c r="V21" s="103">
        <f>VLOOKUP($C21,'SQL-3b - old'!$A:$AA,'SQL-3b - old'!Z$1,FALSE)</f>
        <v>78.599999999999994</v>
      </c>
      <c r="W21" s="104">
        <f>VLOOKUP($C21,'SQL-3b - old'!$A:$AA,'SQL-3b - old'!AA$1,FALSE)</f>
        <v>14</v>
      </c>
      <c r="Y21" s="406" t="e">
        <f t="shared" si="1"/>
        <v>#N/A</v>
      </c>
    </row>
    <row r="22" spans="1:25" x14ac:dyDescent="0.45">
      <c r="A22" t="s">
        <v>469</v>
      </c>
      <c r="B22" t="s">
        <v>369</v>
      </c>
      <c r="C22" t="str">
        <f t="shared" si="0"/>
        <v>m29_Art&amp;Design</v>
      </c>
      <c r="D22" s="191" t="s">
        <v>140</v>
      </c>
      <c r="E22" s="189">
        <f>VLOOKUP($C22,'SQL-3b - old'!$A:$AA,'SQL-3b - old'!D$1,FALSE)</f>
        <v>1</v>
      </c>
      <c r="F22" s="103" t="e">
        <f>VLOOKUP($C22,'SQL-3b_2016 - old'!$A:$AA,'SQL-3b_2016 - old'!T$1,FALSE)</f>
        <v>#N/A</v>
      </c>
      <c r="G22" s="103" t="e">
        <f>VLOOKUP($C22,'SQL-3b_2016 - old'!$A:$AA,'SQL-3b_2016 - old'!U$1,FALSE)</f>
        <v>#N/A</v>
      </c>
      <c r="H22" s="103" t="e">
        <f>VLOOKUP($C22,'SQL-3b_2016 - old'!$A:$AA,'SQL-3b_2016 - old'!V$1,FALSE)</f>
        <v>#N/A</v>
      </c>
      <c r="I22" s="103" t="e">
        <f>VLOOKUP($C22,'SQL-3b_2016 - old'!$A:$AA,'SQL-3b_2016 - old'!W$1,FALSE)</f>
        <v>#N/A</v>
      </c>
      <c r="J22" s="103" t="e">
        <f>VLOOKUP($C22,'SQL-3b_2016 - old'!$A:$AA,'SQL-3b_2016 - old'!X$1,FALSE)</f>
        <v>#N/A</v>
      </c>
      <c r="K22" s="103" t="e">
        <f>VLOOKUP($C22,'SQL-3b_2016 - old'!$A:$AA,'SQL-3b_2016 - old'!Y$1,FALSE)</f>
        <v>#N/A</v>
      </c>
      <c r="L22" s="103" t="e">
        <f>VLOOKUP($C22,'SQL-3b_2016 - old'!$A:$AA,'SQL-3b_2016 - old'!Z$1,FALSE)</f>
        <v>#N/A</v>
      </c>
      <c r="M22" s="104" t="e">
        <f>VLOOKUP($C22,'SQL-3b_2016 - old'!$A:$AA,'SQL-3b_2016 - old'!AA$1,FALSE)</f>
        <v>#N/A</v>
      </c>
      <c r="N22" s="108"/>
      <c r="O22" s="497">
        <v>1</v>
      </c>
      <c r="P22" s="103">
        <f>VLOOKUP($C22,'SQL-3b - old'!$A:$AA,'SQL-3b - old'!T$1,FALSE)</f>
        <v>32.4</v>
      </c>
      <c r="Q22" s="103">
        <f>VLOOKUP($C22,'SQL-3b - old'!$A:$AA,'SQL-3b - old'!U$1,FALSE)</f>
        <v>13.5</v>
      </c>
      <c r="R22" s="103">
        <f>VLOOKUP($C22,'SQL-3b - old'!$A:$AA,'SQL-3b - old'!V$1,FALSE)</f>
        <v>24.3</v>
      </c>
      <c r="S22" s="103" t="str">
        <f>VLOOKUP($C22,'SQL-3b - old'!$A:$AA,'SQL-3b - old'!W$1,FALSE)</f>
        <v>x</v>
      </c>
      <c r="T22" s="103" t="str">
        <f>VLOOKUP($C22,'SQL-3b - old'!$A:$AA,'SQL-3b - old'!X$1,FALSE)</f>
        <v>x</v>
      </c>
      <c r="U22" s="103">
        <f>VLOOKUP($C22,'SQL-3b - old'!$A:$AA,'SQL-3b - old'!Y$1,FALSE)</f>
        <v>16.2</v>
      </c>
      <c r="V22" s="103">
        <f>VLOOKUP($C22,'SQL-3b - old'!$A:$AA,'SQL-3b - old'!Z$1,FALSE)</f>
        <v>83.8</v>
      </c>
      <c r="W22" s="104">
        <f>VLOOKUP($C22,'SQL-3b - old'!$A:$AA,'SQL-3b - old'!AA$1,FALSE)</f>
        <v>37</v>
      </c>
      <c r="Y22" s="406" t="e">
        <f t="shared" si="1"/>
        <v>#N/A</v>
      </c>
    </row>
    <row r="23" spans="1:25" x14ac:dyDescent="0.45">
      <c r="A23" t="s">
        <v>469</v>
      </c>
      <c r="C23" t="s">
        <v>667</v>
      </c>
      <c r="D23" s="195" t="s">
        <v>460</v>
      </c>
      <c r="E23" s="394"/>
      <c r="F23" s="34" t="e">
        <f>VLOOKUP($C23,'SQL-3b_2016 - old'!$A:$AA,'SQL-3b_2016 - old'!T$1,FALSE)</f>
        <v>#N/A</v>
      </c>
      <c r="G23" s="34" t="e">
        <f>VLOOKUP($C23,'SQL-3b_2016 - old'!$A:$AA,'SQL-3b_2016 - old'!U$1,FALSE)</f>
        <v>#N/A</v>
      </c>
      <c r="H23" s="34" t="e">
        <f>VLOOKUP($C23,'SQL-3b_2016 - old'!$A:$AA,'SQL-3b_2016 - old'!V$1,FALSE)</f>
        <v>#N/A</v>
      </c>
      <c r="I23" s="34" t="e">
        <f>VLOOKUP($C23,'SQL-3b_2016 - old'!$A:$AA,'SQL-3b_2016 - old'!W$1,FALSE)</f>
        <v>#N/A</v>
      </c>
      <c r="J23" s="34" t="e">
        <f>VLOOKUP($C23,'SQL-3b_2016 - old'!$A:$AA,'SQL-3b_2016 - old'!X$1,FALSE)</f>
        <v>#N/A</v>
      </c>
      <c r="K23" s="34" t="e">
        <f>VLOOKUP($C23,'SQL-3b_2016 - old'!$A:$AA,'SQL-3b_2016 - old'!Y$1,FALSE)</f>
        <v>#N/A</v>
      </c>
      <c r="L23" s="34" t="e">
        <f>VLOOKUP($C23,'SQL-3b_2016 - old'!$A:$AA,'SQL-3b_2016 - old'!Z$1,FALSE)</f>
        <v>#N/A</v>
      </c>
      <c r="M23" s="33" t="e">
        <f>VLOOKUP($C23,'SQL-3b_2016 - old'!$A:$AA,'SQL-3b_2016 - old'!AA$1,FALSE)</f>
        <v>#N/A</v>
      </c>
      <c r="N23" s="33"/>
      <c r="O23" s="498"/>
      <c r="P23" s="34">
        <f>VLOOKUP($C23,'SQL-3b - old'!$A:$AA,'SQL-3b - old'!T$1,FALSE)</f>
        <v>28.2</v>
      </c>
      <c r="Q23" s="34">
        <f>VLOOKUP($C23,'SQL-3b - old'!$A:$AA,'SQL-3b - old'!U$1,FALSE)</f>
        <v>14.7</v>
      </c>
      <c r="R23" s="34">
        <f>VLOOKUP($C23,'SQL-3b - old'!$A:$AA,'SQL-3b - old'!V$1,FALSE)</f>
        <v>15.7</v>
      </c>
      <c r="S23" s="34">
        <f>VLOOKUP($C23,'SQL-3b - old'!$A:$AA,'SQL-3b - old'!W$1,FALSE)</f>
        <v>15.7</v>
      </c>
      <c r="T23" s="34">
        <f>VLOOKUP($C23,'SQL-3b - old'!$A:$AA,'SQL-3b - old'!X$1,FALSE)</f>
        <v>11.7</v>
      </c>
      <c r="U23" s="34">
        <f>VLOOKUP($C23,'SQL-3b - old'!$A:$AA,'SQL-3b - old'!Y$1,FALSE)</f>
        <v>13.9</v>
      </c>
      <c r="V23" s="34">
        <f>VLOOKUP($C23,'SQL-3b - old'!$A:$AA,'SQL-3b - old'!Z$1,FALSE)</f>
        <v>86.1</v>
      </c>
      <c r="W23" s="33">
        <f>VLOOKUP($C23,'SQL-3b - old'!$A:$AA,'SQL-3b - old'!AA$1,FALSE)</f>
        <v>794</v>
      </c>
      <c r="Y23" s="406" t="e">
        <f t="shared" si="1"/>
        <v>#N/A</v>
      </c>
    </row>
    <row r="24" spans="1:25" x14ac:dyDescent="0.45">
      <c r="A24" t="s">
        <v>469</v>
      </c>
      <c r="D24" s="191"/>
      <c r="E24" s="189"/>
      <c r="F24" s="107"/>
      <c r="G24" s="107"/>
      <c r="H24" s="107"/>
      <c r="I24" s="107"/>
      <c r="J24" s="107"/>
      <c r="K24" s="107"/>
      <c r="L24" s="107"/>
      <c r="M24" s="108"/>
      <c r="N24" s="108"/>
      <c r="O24" s="497"/>
      <c r="P24" s="103"/>
      <c r="Q24" s="103"/>
      <c r="R24" s="103"/>
      <c r="S24" s="103"/>
      <c r="T24" s="103"/>
      <c r="U24" s="103"/>
      <c r="V24" s="103"/>
      <c r="W24" s="104"/>
      <c r="Y24" s="406"/>
    </row>
    <row r="25" spans="1:25" x14ac:dyDescent="0.45">
      <c r="A25" t="s">
        <v>469</v>
      </c>
      <c r="B25" t="s">
        <v>362</v>
      </c>
      <c r="C25" t="str">
        <f t="shared" ref="C25" si="2">A25&amp;B25</f>
        <v>m22_Geography</v>
      </c>
      <c r="D25" s="500" t="s">
        <v>82</v>
      </c>
      <c r="E25" s="189"/>
      <c r="F25" s="103" t="e">
        <f>VLOOKUP($C25,'SQL-3b_2016 - old'!$A:$AA,'SQL-3b_2016 - old'!T$1,FALSE)</f>
        <v>#N/A</v>
      </c>
      <c r="G25" s="103" t="e">
        <f>VLOOKUP($C25,'SQL-3b_2016 - old'!$A:$AA,'SQL-3b_2016 - old'!U$1,FALSE)</f>
        <v>#N/A</v>
      </c>
      <c r="H25" s="103" t="e">
        <f>VLOOKUP($C25,'SQL-3b_2016 - old'!$A:$AA,'SQL-3b_2016 - old'!V$1,FALSE)</f>
        <v>#N/A</v>
      </c>
      <c r="I25" s="103" t="e">
        <f>VLOOKUP($C25,'SQL-3b_2016 - old'!$A:$AA,'SQL-3b_2016 - old'!W$1,FALSE)</f>
        <v>#N/A</v>
      </c>
      <c r="J25" s="103" t="e">
        <f>VLOOKUP($C25,'SQL-3b_2016 - old'!$A:$AA,'SQL-3b_2016 - old'!X$1,FALSE)</f>
        <v>#N/A</v>
      </c>
      <c r="K25" s="103" t="e">
        <f>VLOOKUP($C25,'SQL-3b_2016 - old'!$A:$AA,'SQL-3b_2016 - old'!Y$1,FALSE)</f>
        <v>#N/A</v>
      </c>
      <c r="L25" s="103" t="e">
        <f>VLOOKUP($C25,'SQL-3b_2016 - old'!$A:$AA,'SQL-3b_2016 - old'!Z$1,FALSE)</f>
        <v>#N/A</v>
      </c>
      <c r="M25" s="104" t="e">
        <f>VLOOKUP($C25,'SQL-3b_2016 - old'!$A:$AA,'SQL-3b_2016 - old'!AA$1,FALSE)</f>
        <v>#N/A</v>
      </c>
      <c r="N25" s="108"/>
      <c r="O25" s="497">
        <v>2</v>
      </c>
      <c r="P25" s="103">
        <f>VLOOKUP($C25,'SQL-3b - old'!$A:$AA,'SQL-3b - old'!T$1,FALSE)</f>
        <v>23.6</v>
      </c>
      <c r="Q25" s="103">
        <f>VLOOKUP($C25,'SQL-3b - old'!$A:$AA,'SQL-3b - old'!U$1,FALSE)</f>
        <v>20.8</v>
      </c>
      <c r="R25" s="103">
        <f>VLOOKUP($C25,'SQL-3b - old'!$A:$AA,'SQL-3b - old'!V$1,FALSE)</f>
        <v>19.399999999999999</v>
      </c>
      <c r="S25" s="103">
        <f>VLOOKUP($C25,'SQL-3b - old'!$A:$AA,'SQL-3b - old'!W$1,FALSE)</f>
        <v>16.7</v>
      </c>
      <c r="T25" s="103">
        <f>VLOOKUP($C25,'SQL-3b - old'!$A:$AA,'SQL-3b - old'!X$1,FALSE)</f>
        <v>8.3000000000000007</v>
      </c>
      <c r="U25" s="103">
        <f>VLOOKUP($C25,'SQL-3b - old'!$A:$AA,'SQL-3b - old'!Y$1,FALSE)</f>
        <v>11.1</v>
      </c>
      <c r="V25" s="103">
        <f>VLOOKUP($C25,'SQL-3b - old'!$A:$AA,'SQL-3b - old'!Z$1,FALSE)</f>
        <v>88.9</v>
      </c>
      <c r="W25" s="104">
        <f>VLOOKUP($C25,'SQL-3b - old'!$A:$AA,'SQL-3b - old'!AA$1,FALSE)</f>
        <v>72</v>
      </c>
      <c r="Y25" s="406" t="e">
        <f t="shared" si="1"/>
        <v>#N/A</v>
      </c>
    </row>
    <row r="26" spans="1:25" x14ac:dyDescent="0.45">
      <c r="A26" t="s">
        <v>469</v>
      </c>
      <c r="B26" t="s">
        <v>370</v>
      </c>
      <c r="C26" t="str">
        <f t="shared" si="0"/>
        <v>m30_Drama</v>
      </c>
      <c r="D26" s="7" t="s">
        <v>90</v>
      </c>
      <c r="E26" s="189"/>
      <c r="F26" s="103" t="e">
        <f>VLOOKUP($C26,'SQL-3b_2016 - old'!$A:$AA,'SQL-3b_2016 - old'!T$1,FALSE)</f>
        <v>#N/A</v>
      </c>
      <c r="G26" s="103" t="e">
        <f>VLOOKUP($C26,'SQL-3b_2016 - old'!$A:$AA,'SQL-3b_2016 - old'!U$1,FALSE)</f>
        <v>#N/A</v>
      </c>
      <c r="H26" s="103" t="e">
        <f>VLOOKUP($C26,'SQL-3b_2016 - old'!$A:$AA,'SQL-3b_2016 - old'!V$1,FALSE)</f>
        <v>#N/A</v>
      </c>
      <c r="I26" s="103" t="e">
        <f>VLOOKUP($C26,'SQL-3b_2016 - old'!$A:$AA,'SQL-3b_2016 - old'!W$1,FALSE)</f>
        <v>#N/A</v>
      </c>
      <c r="J26" s="103" t="e">
        <f>VLOOKUP($C26,'SQL-3b_2016 - old'!$A:$AA,'SQL-3b_2016 - old'!X$1,FALSE)</f>
        <v>#N/A</v>
      </c>
      <c r="K26" s="103" t="e">
        <f>VLOOKUP($C26,'SQL-3b_2016 - old'!$A:$AA,'SQL-3b_2016 - old'!Y$1,FALSE)</f>
        <v>#N/A</v>
      </c>
      <c r="L26" s="103" t="e">
        <f>VLOOKUP($C26,'SQL-3b_2016 - old'!$A:$AA,'SQL-3b_2016 - old'!Z$1,FALSE)</f>
        <v>#N/A</v>
      </c>
      <c r="M26" s="104" t="e">
        <f>VLOOKUP($C26,'SQL-3b_2016 - old'!$A:$AA,'SQL-3b_2016 - old'!AA$1,FALSE)</f>
        <v>#N/A</v>
      </c>
      <c r="N26" s="108"/>
      <c r="O26" s="497">
        <v>2</v>
      </c>
      <c r="P26" s="103">
        <f>VLOOKUP($C26,'SQL-3b - old'!$A:$AA,'SQL-3b - old'!T$1,FALSE)</f>
        <v>0</v>
      </c>
      <c r="Q26" s="103" t="str">
        <f>VLOOKUP($C26,'SQL-3b - old'!$A:$AA,'SQL-3b - old'!U$1,FALSE)</f>
        <v>x</v>
      </c>
      <c r="R26" s="103">
        <f>VLOOKUP($C26,'SQL-3b - old'!$A:$AA,'SQL-3b - old'!V$1,FALSE)</f>
        <v>40</v>
      </c>
      <c r="S26" s="103" t="str">
        <f>VLOOKUP($C26,'SQL-3b - old'!$A:$AA,'SQL-3b - old'!W$1,FALSE)</f>
        <v>x</v>
      </c>
      <c r="T26" s="103" t="str">
        <f>VLOOKUP($C26,'SQL-3b - old'!$A:$AA,'SQL-3b - old'!X$1,FALSE)</f>
        <v>x</v>
      </c>
      <c r="U26" s="103">
        <f>VLOOKUP($C26,'SQL-3b - old'!$A:$AA,'SQL-3b - old'!Y$1,FALSE)</f>
        <v>0</v>
      </c>
      <c r="V26" s="103">
        <f>VLOOKUP($C26,'SQL-3b - old'!$A:$AA,'SQL-3b - old'!Z$1,FALSE)</f>
        <v>100</v>
      </c>
      <c r="W26" s="104">
        <f>VLOOKUP($C26,'SQL-3b - old'!$A:$AA,'SQL-3b - old'!AA$1,FALSE)</f>
        <v>10</v>
      </c>
      <c r="Y26" s="406" t="e">
        <f t="shared" si="1"/>
        <v>#N/A</v>
      </c>
    </row>
    <row r="27" spans="1:25" x14ac:dyDescent="0.45">
      <c r="A27" t="s">
        <v>469</v>
      </c>
      <c r="B27" t="s">
        <v>373</v>
      </c>
      <c r="C27" t="str">
        <f t="shared" si="0"/>
        <v>m33_French</v>
      </c>
      <c r="D27" s="500" t="s">
        <v>93</v>
      </c>
      <c r="E27" s="189"/>
      <c r="F27" s="103" t="e">
        <f>VLOOKUP($C27,'SQL-3b_2016 - old'!$A:$AA,'SQL-3b_2016 - old'!T$1,FALSE)</f>
        <v>#N/A</v>
      </c>
      <c r="G27" s="103" t="e">
        <f>VLOOKUP($C27,'SQL-3b_2016 - old'!$A:$AA,'SQL-3b_2016 - old'!U$1,FALSE)</f>
        <v>#N/A</v>
      </c>
      <c r="H27" s="103" t="e">
        <f>VLOOKUP($C27,'SQL-3b_2016 - old'!$A:$AA,'SQL-3b_2016 - old'!V$1,FALSE)</f>
        <v>#N/A</v>
      </c>
      <c r="I27" s="103" t="e">
        <f>VLOOKUP($C27,'SQL-3b_2016 - old'!$A:$AA,'SQL-3b_2016 - old'!W$1,FALSE)</f>
        <v>#N/A</v>
      </c>
      <c r="J27" s="103" t="e">
        <f>VLOOKUP($C27,'SQL-3b_2016 - old'!$A:$AA,'SQL-3b_2016 - old'!X$1,FALSE)</f>
        <v>#N/A</v>
      </c>
      <c r="K27" s="103" t="e">
        <f>VLOOKUP($C27,'SQL-3b_2016 - old'!$A:$AA,'SQL-3b_2016 - old'!Y$1,FALSE)</f>
        <v>#N/A</v>
      </c>
      <c r="L27" s="103" t="e">
        <f>VLOOKUP($C27,'SQL-3b_2016 - old'!$A:$AA,'SQL-3b_2016 - old'!Z$1,FALSE)</f>
        <v>#N/A</v>
      </c>
      <c r="M27" s="104" t="e">
        <f>VLOOKUP($C27,'SQL-3b_2016 - old'!$A:$AA,'SQL-3b_2016 - old'!AA$1,FALSE)</f>
        <v>#N/A</v>
      </c>
      <c r="N27" s="108"/>
      <c r="O27" s="497">
        <v>2</v>
      </c>
      <c r="P27" s="103">
        <f>VLOOKUP($C27,'SQL-3b - old'!$A:$AA,'SQL-3b - old'!T$1,FALSE)</f>
        <v>63</v>
      </c>
      <c r="Q27" s="103">
        <f>VLOOKUP($C27,'SQL-3b - old'!$A:$AA,'SQL-3b - old'!U$1,FALSE)</f>
        <v>12.3</v>
      </c>
      <c r="R27" s="103" t="str">
        <f>VLOOKUP($C27,'SQL-3b - old'!$A:$AA,'SQL-3b - old'!V$1,FALSE)</f>
        <v>x</v>
      </c>
      <c r="S27" s="103" t="str">
        <f>VLOOKUP($C27,'SQL-3b - old'!$A:$AA,'SQL-3b - old'!W$1,FALSE)</f>
        <v>x</v>
      </c>
      <c r="T27" s="103" t="str">
        <f>VLOOKUP($C27,'SQL-3b - old'!$A:$AA,'SQL-3b - old'!X$1,FALSE)</f>
        <v>x</v>
      </c>
      <c r="U27" s="103">
        <f>VLOOKUP($C27,'SQL-3b - old'!$A:$AA,'SQL-3b - old'!Y$1,FALSE)</f>
        <v>4.9000000000000004</v>
      </c>
      <c r="V27" s="103">
        <f>VLOOKUP($C27,'SQL-3b - old'!$A:$AA,'SQL-3b - old'!Z$1,FALSE)</f>
        <v>95.1</v>
      </c>
      <c r="W27" s="104">
        <f>VLOOKUP($C27,'SQL-3b - old'!$A:$AA,'SQL-3b - old'!AA$1,FALSE)</f>
        <v>81</v>
      </c>
      <c r="Y27" s="406" t="e">
        <f t="shared" si="1"/>
        <v>#N/A</v>
      </c>
    </row>
    <row r="28" spans="1:25" x14ac:dyDescent="0.45">
      <c r="A28" t="s">
        <v>469</v>
      </c>
      <c r="B28" t="s">
        <v>374</v>
      </c>
      <c r="C28" t="str">
        <f t="shared" si="0"/>
        <v>m34_German</v>
      </c>
      <c r="D28" s="500" t="s">
        <v>94</v>
      </c>
      <c r="E28" s="189"/>
      <c r="F28" s="103" t="e">
        <f>VLOOKUP($C28,'SQL-3b_2016 - old'!$A:$AA,'SQL-3b_2016 - old'!T$1,FALSE)</f>
        <v>#N/A</v>
      </c>
      <c r="G28" s="103" t="e">
        <f>VLOOKUP($C28,'SQL-3b_2016 - old'!$A:$AA,'SQL-3b_2016 - old'!U$1,FALSE)</f>
        <v>#N/A</v>
      </c>
      <c r="H28" s="103" t="e">
        <f>VLOOKUP($C28,'SQL-3b_2016 - old'!$A:$AA,'SQL-3b_2016 - old'!V$1,FALSE)</f>
        <v>#N/A</v>
      </c>
      <c r="I28" s="103" t="e">
        <f>VLOOKUP($C28,'SQL-3b_2016 - old'!$A:$AA,'SQL-3b_2016 - old'!W$1,FALSE)</f>
        <v>#N/A</v>
      </c>
      <c r="J28" s="103" t="e">
        <f>VLOOKUP($C28,'SQL-3b_2016 - old'!$A:$AA,'SQL-3b_2016 - old'!X$1,FALSE)</f>
        <v>#N/A</v>
      </c>
      <c r="K28" s="103" t="e">
        <f>VLOOKUP($C28,'SQL-3b_2016 - old'!$A:$AA,'SQL-3b_2016 - old'!Y$1,FALSE)</f>
        <v>#N/A</v>
      </c>
      <c r="L28" s="103" t="e">
        <f>VLOOKUP($C28,'SQL-3b_2016 - old'!$A:$AA,'SQL-3b_2016 - old'!Z$1,FALSE)</f>
        <v>#N/A</v>
      </c>
      <c r="M28" s="104" t="e">
        <f>VLOOKUP($C28,'SQL-3b_2016 - old'!$A:$AA,'SQL-3b_2016 - old'!AA$1,FALSE)</f>
        <v>#N/A</v>
      </c>
      <c r="N28" s="108"/>
      <c r="O28" s="497">
        <v>2</v>
      </c>
      <c r="P28" s="103">
        <f>VLOOKUP($C28,'SQL-3b - old'!$A:$AA,'SQL-3b - old'!T$1,FALSE)</f>
        <v>70</v>
      </c>
      <c r="Q28" s="103">
        <f>VLOOKUP($C28,'SQL-3b - old'!$A:$AA,'SQL-3b - old'!U$1,FALSE)</f>
        <v>15</v>
      </c>
      <c r="R28" s="103">
        <f>VLOOKUP($C28,'SQL-3b - old'!$A:$AA,'SQL-3b - old'!V$1,FALSE)</f>
        <v>0</v>
      </c>
      <c r="S28" s="103">
        <f>VLOOKUP($C28,'SQL-3b - old'!$A:$AA,'SQL-3b - old'!W$1,FALSE)</f>
        <v>7.5</v>
      </c>
      <c r="T28" s="103" t="str">
        <f>VLOOKUP($C28,'SQL-3b - old'!$A:$AA,'SQL-3b - old'!X$1,FALSE)</f>
        <v>x</v>
      </c>
      <c r="U28" s="103" t="str">
        <f>VLOOKUP($C28,'SQL-3b - old'!$A:$AA,'SQL-3b - old'!Y$1,FALSE)</f>
        <v>x</v>
      </c>
      <c r="V28" s="103" t="str">
        <f>VLOOKUP($C28,'SQL-3b - old'!$A:$AA,'SQL-3b - old'!Z$1,FALSE)</f>
        <v>x</v>
      </c>
      <c r="W28" s="104">
        <f>VLOOKUP($C28,'SQL-3b - old'!$A:$AA,'SQL-3b - old'!AA$1,FALSE)</f>
        <v>40</v>
      </c>
      <c r="Y28" s="406" t="e">
        <f t="shared" si="1"/>
        <v>#N/A</v>
      </c>
    </row>
    <row r="29" spans="1:25" x14ac:dyDescent="0.45">
      <c r="A29" t="s">
        <v>469</v>
      </c>
      <c r="B29" t="s">
        <v>375</v>
      </c>
      <c r="C29" t="str">
        <f t="shared" si="0"/>
        <v>m35_Spanish</v>
      </c>
      <c r="D29" s="500" t="s">
        <v>95</v>
      </c>
      <c r="E29" s="189"/>
      <c r="F29" s="103" t="e">
        <f>VLOOKUP($C29,'SQL-3b_2016 - old'!$A:$AA,'SQL-3b_2016 - old'!T$1,FALSE)</f>
        <v>#N/A</v>
      </c>
      <c r="G29" s="103" t="e">
        <f>VLOOKUP($C29,'SQL-3b_2016 - old'!$A:$AA,'SQL-3b_2016 - old'!U$1,FALSE)</f>
        <v>#N/A</v>
      </c>
      <c r="H29" s="103" t="e">
        <f>VLOOKUP($C29,'SQL-3b_2016 - old'!$A:$AA,'SQL-3b_2016 - old'!V$1,FALSE)</f>
        <v>#N/A</v>
      </c>
      <c r="I29" s="103" t="e">
        <f>VLOOKUP($C29,'SQL-3b_2016 - old'!$A:$AA,'SQL-3b_2016 - old'!W$1,FALSE)</f>
        <v>#N/A</v>
      </c>
      <c r="J29" s="103" t="e">
        <f>VLOOKUP($C29,'SQL-3b_2016 - old'!$A:$AA,'SQL-3b_2016 - old'!X$1,FALSE)</f>
        <v>#N/A</v>
      </c>
      <c r="K29" s="103" t="e">
        <f>VLOOKUP($C29,'SQL-3b_2016 - old'!$A:$AA,'SQL-3b_2016 - old'!Y$1,FALSE)</f>
        <v>#N/A</v>
      </c>
      <c r="L29" s="103" t="e">
        <f>VLOOKUP($C29,'SQL-3b_2016 - old'!$A:$AA,'SQL-3b_2016 - old'!Z$1,FALSE)</f>
        <v>#N/A</v>
      </c>
      <c r="M29" s="104" t="e">
        <f>VLOOKUP($C29,'SQL-3b_2016 - old'!$A:$AA,'SQL-3b_2016 - old'!AA$1,FALSE)</f>
        <v>#N/A</v>
      </c>
      <c r="N29" s="108"/>
      <c r="O29" s="497">
        <v>2</v>
      </c>
      <c r="P29" s="103">
        <f>VLOOKUP($C29,'SQL-3b - old'!$A:$AA,'SQL-3b - old'!T$1,FALSE)</f>
        <v>42.9</v>
      </c>
      <c r="Q29" s="103">
        <f>VLOOKUP($C29,'SQL-3b - old'!$A:$AA,'SQL-3b - old'!U$1,FALSE)</f>
        <v>25</v>
      </c>
      <c r="R29" s="103">
        <f>VLOOKUP($C29,'SQL-3b - old'!$A:$AA,'SQL-3b - old'!V$1,FALSE)</f>
        <v>19.600000000000001</v>
      </c>
      <c r="S29" s="103">
        <f>VLOOKUP($C29,'SQL-3b - old'!$A:$AA,'SQL-3b - old'!W$1,FALSE)</f>
        <v>7.1</v>
      </c>
      <c r="T29" s="103" t="str">
        <f>VLOOKUP($C29,'SQL-3b - old'!$A:$AA,'SQL-3b - old'!X$1,FALSE)</f>
        <v>x</v>
      </c>
      <c r="U29" s="103" t="str">
        <f>VLOOKUP($C29,'SQL-3b - old'!$A:$AA,'SQL-3b - old'!Y$1,FALSE)</f>
        <v>x</v>
      </c>
      <c r="V29" s="103" t="str">
        <f>VLOOKUP($C29,'SQL-3b - old'!$A:$AA,'SQL-3b - old'!Z$1,FALSE)</f>
        <v>x</v>
      </c>
      <c r="W29" s="104">
        <f>VLOOKUP($C29,'SQL-3b - old'!$A:$AA,'SQL-3b - old'!AA$1,FALSE)</f>
        <v>56</v>
      </c>
      <c r="Y29" s="406" t="e">
        <f t="shared" si="1"/>
        <v>#N/A</v>
      </c>
    </row>
    <row r="30" spans="1:25" x14ac:dyDescent="0.45">
      <c r="A30" t="s">
        <v>469</v>
      </c>
      <c r="B30" t="s">
        <v>383</v>
      </c>
      <c r="C30" t="str">
        <f t="shared" si="0"/>
        <v>m41_1_Latin</v>
      </c>
      <c r="D30" s="501" t="s">
        <v>281</v>
      </c>
      <c r="E30" s="189"/>
      <c r="F30" s="103" t="e">
        <f>VLOOKUP($C30,'SQL-3b_2016 - old'!$A:$AA,'SQL-3b_2016 - old'!T$1,FALSE)</f>
        <v>#N/A</v>
      </c>
      <c r="G30" s="103" t="e">
        <f>VLOOKUP($C30,'SQL-3b_2016 - old'!$A:$AA,'SQL-3b_2016 - old'!U$1,FALSE)</f>
        <v>#N/A</v>
      </c>
      <c r="H30" s="103" t="e">
        <f>VLOOKUP($C30,'SQL-3b_2016 - old'!$A:$AA,'SQL-3b_2016 - old'!V$1,FALSE)</f>
        <v>#N/A</v>
      </c>
      <c r="I30" s="103" t="e">
        <f>VLOOKUP($C30,'SQL-3b_2016 - old'!$A:$AA,'SQL-3b_2016 - old'!W$1,FALSE)</f>
        <v>#N/A</v>
      </c>
      <c r="J30" s="103" t="e">
        <f>VLOOKUP($C30,'SQL-3b_2016 - old'!$A:$AA,'SQL-3b_2016 - old'!X$1,FALSE)</f>
        <v>#N/A</v>
      </c>
      <c r="K30" s="103" t="e">
        <f>VLOOKUP($C30,'SQL-3b_2016 - old'!$A:$AA,'SQL-3b_2016 - old'!Y$1,FALSE)</f>
        <v>#N/A</v>
      </c>
      <c r="L30" s="103" t="e">
        <f>VLOOKUP($C30,'SQL-3b_2016 - old'!$A:$AA,'SQL-3b_2016 - old'!Z$1,FALSE)</f>
        <v>#N/A</v>
      </c>
      <c r="M30" s="104" t="e">
        <f>VLOOKUP($C30,'SQL-3b_2016 - old'!$A:$AA,'SQL-3b_2016 - old'!AA$1,FALSE)</f>
        <v>#N/A</v>
      </c>
      <c r="N30"/>
      <c r="O30" s="497">
        <v>2</v>
      </c>
      <c r="P30" s="103" t="str">
        <f>VLOOKUP($C30,'SQL-3b - old'!$A:$AA,'SQL-3b - old'!T$1,FALSE)</f>
        <v>x</v>
      </c>
      <c r="Q30" s="103" t="str">
        <f>VLOOKUP($C30,'SQL-3b - old'!$A:$AA,'SQL-3b - old'!U$1,FALSE)</f>
        <v>x</v>
      </c>
      <c r="R30" s="103">
        <f>VLOOKUP($C30,'SQL-3b - old'!$A:$AA,'SQL-3b - old'!V$1,FALSE)</f>
        <v>0</v>
      </c>
      <c r="S30" s="103">
        <f>VLOOKUP($C30,'SQL-3b - old'!$A:$AA,'SQL-3b - old'!W$1,FALSE)</f>
        <v>0</v>
      </c>
      <c r="T30" s="103">
        <f>VLOOKUP($C30,'SQL-3b - old'!$A:$AA,'SQL-3b - old'!X$1,FALSE)</f>
        <v>0</v>
      </c>
      <c r="U30" s="103">
        <f>VLOOKUP($C30,'SQL-3b - old'!$A:$AA,'SQL-3b - old'!Y$1,FALSE)</f>
        <v>0</v>
      </c>
      <c r="V30" s="103">
        <f>VLOOKUP($C30,'SQL-3b - old'!$A:$AA,'SQL-3b - old'!Z$1,FALSE)</f>
        <v>100</v>
      </c>
      <c r="W30" s="104">
        <f>VLOOKUP($C30,'SQL-3b - old'!$A:$AA,'SQL-3b - old'!AA$1,FALSE)</f>
        <v>5</v>
      </c>
      <c r="Y30" s="406" t="e">
        <f t="shared" si="1"/>
        <v>#N/A</v>
      </c>
    </row>
    <row r="31" spans="1:25" x14ac:dyDescent="0.45">
      <c r="A31" t="s">
        <v>469</v>
      </c>
      <c r="B31" t="s">
        <v>384</v>
      </c>
      <c r="C31" t="str">
        <f t="shared" si="0"/>
        <v>m41_2_Greek</v>
      </c>
      <c r="D31" s="502" t="s">
        <v>280</v>
      </c>
      <c r="E31" s="189"/>
      <c r="F31" s="103" t="e">
        <f>VLOOKUP($C31,'SQL-3b_2016 - old'!$A:$AA,'SQL-3b_2016 - old'!T$1,FALSE)</f>
        <v>#N/A</v>
      </c>
      <c r="G31" s="103" t="e">
        <f>VLOOKUP($C31,'SQL-3b_2016 - old'!$A:$AA,'SQL-3b_2016 - old'!U$1,FALSE)</f>
        <v>#N/A</v>
      </c>
      <c r="H31" s="103" t="e">
        <f>VLOOKUP($C31,'SQL-3b_2016 - old'!$A:$AA,'SQL-3b_2016 - old'!V$1,FALSE)</f>
        <v>#N/A</v>
      </c>
      <c r="I31" s="103" t="e">
        <f>VLOOKUP($C31,'SQL-3b_2016 - old'!$A:$AA,'SQL-3b_2016 - old'!W$1,FALSE)</f>
        <v>#N/A</v>
      </c>
      <c r="J31" s="103" t="e">
        <f>VLOOKUP($C31,'SQL-3b_2016 - old'!$A:$AA,'SQL-3b_2016 - old'!X$1,FALSE)</f>
        <v>#N/A</v>
      </c>
      <c r="K31" s="103" t="e">
        <f>VLOOKUP($C31,'SQL-3b_2016 - old'!$A:$AA,'SQL-3b_2016 - old'!Y$1,FALSE)</f>
        <v>#N/A</v>
      </c>
      <c r="L31" s="103" t="e">
        <f>VLOOKUP($C31,'SQL-3b_2016 - old'!$A:$AA,'SQL-3b_2016 - old'!Z$1,FALSE)</f>
        <v>#N/A</v>
      </c>
      <c r="M31" s="104" t="e">
        <f>VLOOKUP($C31,'SQL-3b_2016 - old'!$A:$AA,'SQL-3b_2016 - old'!AA$1,FALSE)</f>
        <v>#N/A</v>
      </c>
      <c r="N31"/>
      <c r="O31" s="497">
        <v>2</v>
      </c>
      <c r="P31" s="103" t="str">
        <f>VLOOKUP($C31,'SQL-3b - old'!$A:$AA,'SQL-3b - old'!T$1,FALSE)</f>
        <v>x</v>
      </c>
      <c r="Q31" s="103">
        <f>VLOOKUP($C31,'SQL-3b - old'!$A:$AA,'SQL-3b - old'!U$1,FALSE)</f>
        <v>0</v>
      </c>
      <c r="R31" s="103">
        <f>VLOOKUP($C31,'SQL-3b - old'!$A:$AA,'SQL-3b - old'!V$1,FALSE)</f>
        <v>0</v>
      </c>
      <c r="S31" s="103">
        <f>VLOOKUP($C31,'SQL-3b - old'!$A:$AA,'SQL-3b - old'!W$1,FALSE)</f>
        <v>0</v>
      </c>
      <c r="T31" s="103">
        <f>VLOOKUP($C31,'SQL-3b - old'!$A:$AA,'SQL-3b - old'!X$1,FALSE)</f>
        <v>0</v>
      </c>
      <c r="U31" s="103">
        <f>VLOOKUP($C31,'SQL-3b - old'!$A:$AA,'SQL-3b - old'!Y$1,FALSE)</f>
        <v>0</v>
      </c>
      <c r="V31" s="103" t="str">
        <f>VLOOKUP($C31,'SQL-3b - old'!$A:$AA,'SQL-3b - old'!Z$1,FALSE)</f>
        <v>x</v>
      </c>
      <c r="W31" s="104">
        <f>VLOOKUP($C31,'SQL-3b - old'!$A:$AA,'SQL-3b - old'!AA$1,FALSE)</f>
        <v>1</v>
      </c>
      <c r="Y31" s="406" t="e">
        <f t="shared" si="1"/>
        <v>#N/A</v>
      </c>
    </row>
    <row r="32" spans="1:25" x14ac:dyDescent="0.45">
      <c r="A32" t="s">
        <v>469</v>
      </c>
      <c r="B32" t="s">
        <v>387</v>
      </c>
      <c r="C32" t="str">
        <f t="shared" si="0"/>
        <v>m45_Religious_Studies</v>
      </c>
      <c r="D32" s="7" t="s">
        <v>107</v>
      </c>
      <c r="E32" s="189"/>
      <c r="F32" s="103" t="e">
        <f>VLOOKUP($C32,'SQL-3b_2016 - old'!$A:$AA,'SQL-3b_2016 - old'!T$1,FALSE)</f>
        <v>#N/A</v>
      </c>
      <c r="G32" s="103" t="e">
        <f>VLOOKUP($C32,'SQL-3b_2016 - old'!$A:$AA,'SQL-3b_2016 - old'!U$1,FALSE)</f>
        <v>#N/A</v>
      </c>
      <c r="H32" s="103" t="e">
        <f>VLOOKUP($C32,'SQL-3b_2016 - old'!$A:$AA,'SQL-3b_2016 - old'!V$1,FALSE)</f>
        <v>#N/A</v>
      </c>
      <c r="I32" s="103" t="e">
        <f>VLOOKUP($C32,'SQL-3b_2016 - old'!$A:$AA,'SQL-3b_2016 - old'!W$1,FALSE)</f>
        <v>#N/A</v>
      </c>
      <c r="J32" s="103" t="e">
        <f>VLOOKUP($C32,'SQL-3b_2016 - old'!$A:$AA,'SQL-3b_2016 - old'!X$1,FALSE)</f>
        <v>#N/A</v>
      </c>
      <c r="K32" s="103" t="e">
        <f>VLOOKUP($C32,'SQL-3b_2016 - old'!$A:$AA,'SQL-3b_2016 - old'!Y$1,FALSE)</f>
        <v>#N/A</v>
      </c>
      <c r="L32" s="103" t="e">
        <f>VLOOKUP($C32,'SQL-3b_2016 - old'!$A:$AA,'SQL-3b_2016 - old'!Z$1,FALSE)</f>
        <v>#N/A</v>
      </c>
      <c r="M32" s="104" t="e">
        <f>VLOOKUP($C32,'SQL-3b_2016 - old'!$A:$AA,'SQL-3b_2016 - old'!AA$1,FALSE)</f>
        <v>#N/A</v>
      </c>
      <c r="N32" s="108"/>
      <c r="O32" s="497">
        <v>2</v>
      </c>
      <c r="P32" s="103">
        <f>VLOOKUP($C32,'SQL-3b - old'!$A:$AA,'SQL-3b - old'!T$1,FALSE)</f>
        <v>14.4</v>
      </c>
      <c r="Q32" s="103">
        <f>VLOOKUP($C32,'SQL-3b - old'!$A:$AA,'SQL-3b - old'!U$1,FALSE)</f>
        <v>37.299999999999997</v>
      </c>
      <c r="R32" s="103">
        <f>VLOOKUP($C32,'SQL-3b - old'!$A:$AA,'SQL-3b - old'!V$1,FALSE)</f>
        <v>17.8</v>
      </c>
      <c r="S32" s="103">
        <f>VLOOKUP($C32,'SQL-3b - old'!$A:$AA,'SQL-3b - old'!W$1,FALSE)</f>
        <v>16.899999999999999</v>
      </c>
      <c r="T32" s="103">
        <f>VLOOKUP($C32,'SQL-3b - old'!$A:$AA,'SQL-3b - old'!X$1,FALSE)</f>
        <v>7.6</v>
      </c>
      <c r="U32" s="103">
        <f>VLOOKUP($C32,'SQL-3b - old'!$A:$AA,'SQL-3b - old'!Y$1,FALSE)</f>
        <v>5.9</v>
      </c>
      <c r="V32" s="103">
        <f>VLOOKUP($C32,'SQL-3b - old'!$A:$AA,'SQL-3b - old'!Z$1,FALSE)</f>
        <v>94.1</v>
      </c>
      <c r="W32" s="104">
        <f>VLOOKUP($C32,'SQL-3b - old'!$A:$AA,'SQL-3b - old'!AA$1,FALSE)</f>
        <v>118</v>
      </c>
      <c r="Y32" s="406" t="e">
        <f t="shared" si="1"/>
        <v>#N/A</v>
      </c>
    </row>
    <row r="33" spans="1:25" x14ac:dyDescent="0.45">
      <c r="A33" t="s">
        <v>469</v>
      </c>
      <c r="B33" t="s">
        <v>388</v>
      </c>
      <c r="C33" t="str">
        <f t="shared" si="0"/>
        <v>m46_Music</v>
      </c>
      <c r="D33" s="7" t="s">
        <v>108</v>
      </c>
      <c r="E33" s="189"/>
      <c r="F33" s="103" t="e">
        <f>VLOOKUP($C33,'SQL-3b_2016 - old'!$A:$AA,'SQL-3b_2016 - old'!T$1,FALSE)</f>
        <v>#N/A</v>
      </c>
      <c r="G33" s="103" t="e">
        <f>VLOOKUP($C33,'SQL-3b_2016 - old'!$A:$AA,'SQL-3b_2016 - old'!U$1,FALSE)</f>
        <v>#N/A</v>
      </c>
      <c r="H33" s="103" t="e">
        <f>VLOOKUP($C33,'SQL-3b_2016 - old'!$A:$AA,'SQL-3b_2016 - old'!V$1,FALSE)</f>
        <v>#N/A</v>
      </c>
      <c r="I33" s="103" t="e">
        <f>VLOOKUP($C33,'SQL-3b_2016 - old'!$A:$AA,'SQL-3b_2016 - old'!W$1,FALSE)</f>
        <v>#N/A</v>
      </c>
      <c r="J33" s="103" t="e">
        <f>VLOOKUP($C33,'SQL-3b_2016 - old'!$A:$AA,'SQL-3b_2016 - old'!X$1,FALSE)</f>
        <v>#N/A</v>
      </c>
      <c r="K33" s="103" t="e">
        <f>VLOOKUP($C33,'SQL-3b_2016 - old'!$A:$AA,'SQL-3b_2016 - old'!Y$1,FALSE)</f>
        <v>#N/A</v>
      </c>
      <c r="L33" s="103" t="e">
        <f>VLOOKUP($C33,'SQL-3b_2016 - old'!$A:$AA,'SQL-3b_2016 - old'!Z$1,FALSE)</f>
        <v>#N/A</v>
      </c>
      <c r="M33" s="104" t="e">
        <f>VLOOKUP($C33,'SQL-3b_2016 - old'!$A:$AA,'SQL-3b_2016 - old'!AA$1,FALSE)</f>
        <v>#N/A</v>
      </c>
      <c r="N33" s="108"/>
      <c r="O33" s="497">
        <v>2</v>
      </c>
      <c r="P33" s="103">
        <f>VLOOKUP($C33,'SQL-3b - old'!$A:$AA,'SQL-3b - old'!T$1,FALSE)</f>
        <v>40</v>
      </c>
      <c r="Q33" s="103">
        <f>VLOOKUP($C33,'SQL-3b - old'!$A:$AA,'SQL-3b - old'!U$1,FALSE)</f>
        <v>23.3</v>
      </c>
      <c r="R33" s="103" t="str">
        <f>VLOOKUP($C33,'SQL-3b - old'!$A:$AA,'SQL-3b - old'!V$1,FALSE)</f>
        <v>x</v>
      </c>
      <c r="S33" s="103">
        <f>VLOOKUP($C33,'SQL-3b - old'!$A:$AA,'SQL-3b - old'!W$1,FALSE)</f>
        <v>16.7</v>
      </c>
      <c r="T33" s="103" t="str">
        <f>VLOOKUP($C33,'SQL-3b - old'!$A:$AA,'SQL-3b - old'!X$1,FALSE)</f>
        <v>x</v>
      </c>
      <c r="U33" s="103" t="str">
        <f>VLOOKUP($C33,'SQL-3b - old'!$A:$AA,'SQL-3b - old'!Y$1,FALSE)</f>
        <v>x</v>
      </c>
      <c r="V33" s="103" t="str">
        <f>VLOOKUP($C33,'SQL-3b - old'!$A:$AA,'SQL-3b - old'!Z$1,FALSE)</f>
        <v>x</v>
      </c>
      <c r="W33" s="104">
        <f>VLOOKUP($C33,'SQL-3b - old'!$A:$AA,'SQL-3b - old'!AA$1,FALSE)</f>
        <v>30</v>
      </c>
      <c r="Y33" s="406" t="e">
        <f t="shared" si="1"/>
        <v>#N/A</v>
      </c>
    </row>
    <row r="34" spans="1:25" x14ac:dyDescent="0.45">
      <c r="A34" t="s">
        <v>469</v>
      </c>
      <c r="B34" t="s">
        <v>389</v>
      </c>
      <c r="C34" t="str">
        <f t="shared" si="0"/>
        <v>m47_Physical_Education</v>
      </c>
      <c r="D34" s="7" t="s">
        <v>458</v>
      </c>
      <c r="E34" s="189"/>
      <c r="F34" s="103" t="e">
        <f>VLOOKUP($C34,'SQL-3b_2016 - old'!$A:$AA,'SQL-3b_2016 - old'!T$1,FALSE)</f>
        <v>#N/A</v>
      </c>
      <c r="G34" s="103" t="e">
        <f>VLOOKUP($C34,'SQL-3b_2016 - old'!$A:$AA,'SQL-3b_2016 - old'!U$1,FALSE)</f>
        <v>#N/A</v>
      </c>
      <c r="H34" s="103" t="e">
        <f>VLOOKUP($C34,'SQL-3b_2016 - old'!$A:$AA,'SQL-3b_2016 - old'!V$1,FALSE)</f>
        <v>#N/A</v>
      </c>
      <c r="I34" s="103" t="e">
        <f>VLOOKUP($C34,'SQL-3b_2016 - old'!$A:$AA,'SQL-3b_2016 - old'!W$1,FALSE)</f>
        <v>#N/A</v>
      </c>
      <c r="J34" s="103" t="e">
        <f>VLOOKUP($C34,'SQL-3b_2016 - old'!$A:$AA,'SQL-3b_2016 - old'!X$1,FALSE)</f>
        <v>#N/A</v>
      </c>
      <c r="K34" s="103" t="e">
        <f>VLOOKUP($C34,'SQL-3b_2016 - old'!$A:$AA,'SQL-3b_2016 - old'!Y$1,FALSE)</f>
        <v>#N/A</v>
      </c>
      <c r="L34" s="103" t="e">
        <f>VLOOKUP($C34,'SQL-3b_2016 - old'!$A:$AA,'SQL-3b_2016 - old'!Z$1,FALSE)</f>
        <v>#N/A</v>
      </c>
      <c r="M34" s="104" t="e">
        <f>VLOOKUP($C34,'SQL-3b_2016 - old'!$A:$AA,'SQL-3b_2016 - old'!AA$1,FALSE)</f>
        <v>#N/A</v>
      </c>
      <c r="N34" s="108"/>
      <c r="O34" s="497">
        <v>2</v>
      </c>
      <c r="P34" s="103">
        <f>VLOOKUP($C34,'SQL-3b - old'!$A:$AA,'SQL-3b - old'!T$1,FALSE)</f>
        <v>0</v>
      </c>
      <c r="Q34" s="103" t="str">
        <f>VLOOKUP($C34,'SQL-3b - old'!$A:$AA,'SQL-3b - old'!U$1,FALSE)</f>
        <v>x</v>
      </c>
      <c r="R34" s="103" t="str">
        <f>VLOOKUP($C34,'SQL-3b - old'!$A:$AA,'SQL-3b - old'!V$1,FALSE)</f>
        <v>x</v>
      </c>
      <c r="S34" s="103" t="str">
        <f>VLOOKUP($C34,'SQL-3b - old'!$A:$AA,'SQL-3b - old'!W$1,FALSE)</f>
        <v>x</v>
      </c>
      <c r="T34" s="103">
        <f>VLOOKUP($C34,'SQL-3b - old'!$A:$AA,'SQL-3b - old'!X$1,FALSE)</f>
        <v>33.299999999999997</v>
      </c>
      <c r="U34" s="103">
        <f>VLOOKUP($C34,'SQL-3b - old'!$A:$AA,'SQL-3b - old'!Y$1,FALSE)</f>
        <v>12.5</v>
      </c>
      <c r="V34" s="103">
        <f>VLOOKUP($C34,'SQL-3b - old'!$A:$AA,'SQL-3b - old'!Z$1,FALSE)</f>
        <v>87.5</v>
      </c>
      <c r="W34" s="104">
        <f>VLOOKUP($C34,'SQL-3b - old'!$A:$AA,'SQL-3b - old'!AA$1,FALSE)</f>
        <v>24</v>
      </c>
      <c r="Y34" s="406" t="e">
        <f t="shared" si="1"/>
        <v>#N/A</v>
      </c>
    </row>
    <row r="35" spans="1:25" x14ac:dyDescent="0.45">
      <c r="C35" t="s">
        <v>668</v>
      </c>
      <c r="D35" s="195" t="s">
        <v>461</v>
      </c>
      <c r="E35" s="394"/>
      <c r="F35" s="34">
        <f>VLOOKUP($C35,'SQL-3b_2016 - old'!$A:$AA,'SQL-3b_2016 - old'!T$1,FALSE)</f>
        <v>66.3</v>
      </c>
      <c r="G35" s="34">
        <f>VLOOKUP($C35,'SQL-3b_2016 - old'!$A:$AA,'SQL-3b_2016 - old'!U$1,FALSE)</f>
        <v>27.2</v>
      </c>
      <c r="H35" s="34" t="str">
        <f>VLOOKUP($C35,'SQL-3b_2016 - old'!$A:$AA,'SQL-3b_2016 - old'!V$1,FALSE)</f>
        <v>x</v>
      </c>
      <c r="I35" s="34">
        <f>VLOOKUP($C35,'SQL-3b_2016 - old'!$A:$AA,'SQL-3b_2016 - old'!W$1,FALSE)</f>
        <v>0</v>
      </c>
      <c r="J35" s="34">
        <f>VLOOKUP($C35,'SQL-3b_2016 - old'!$A:$AA,'SQL-3b_2016 - old'!X$1,FALSE)</f>
        <v>0</v>
      </c>
      <c r="K35" s="34" t="str">
        <f>VLOOKUP($C35,'SQL-3b_2016 - old'!$A:$AA,'SQL-3b_2016 - old'!Y$1,FALSE)</f>
        <v>x</v>
      </c>
      <c r="L35" s="34" t="str">
        <f>VLOOKUP($C35,'SQL-3b_2016 - old'!$A:$AA,'SQL-3b_2016 - old'!Z$1,FALSE)</f>
        <v>x</v>
      </c>
      <c r="M35" s="33">
        <f>VLOOKUP($C35,'SQL-3b_2016 - old'!$A:$AA,'SQL-3b_2016 - old'!AA$1,FALSE)</f>
        <v>92</v>
      </c>
      <c r="N35" s="33"/>
      <c r="O35" s="503"/>
      <c r="P35" s="34" t="e">
        <f>VLOOKUP($C35,'SQL-3b - old'!$A:$AA,'SQL-3b - old'!T$1,FALSE)</f>
        <v>#N/A</v>
      </c>
      <c r="Q35" s="34" t="e">
        <f>VLOOKUP($C35,'SQL-3b - old'!$A:$AA,'SQL-3b - old'!U$1,FALSE)</f>
        <v>#N/A</v>
      </c>
      <c r="R35" s="34" t="e">
        <f>VLOOKUP($C35,'SQL-3b - old'!$A:$AA,'SQL-3b - old'!V$1,FALSE)</f>
        <v>#N/A</v>
      </c>
      <c r="S35" s="34" t="e">
        <f>VLOOKUP($C35,'SQL-3b - old'!$A:$AA,'SQL-3b - old'!W$1,FALSE)</f>
        <v>#N/A</v>
      </c>
      <c r="T35" s="34" t="e">
        <f>VLOOKUP($C35,'SQL-3b - old'!$A:$AA,'SQL-3b - old'!X$1,FALSE)</f>
        <v>#N/A</v>
      </c>
      <c r="U35" s="34" t="e">
        <f>VLOOKUP($C35,'SQL-3b - old'!$A:$AA,'SQL-3b - old'!Y$1,FALSE)</f>
        <v>#N/A</v>
      </c>
      <c r="V35" s="34" t="e">
        <f>VLOOKUP($C35,'SQL-3b - old'!$A:$AA,'SQL-3b - old'!Z$1,FALSE)</f>
        <v>#N/A</v>
      </c>
      <c r="W35" s="33" t="e">
        <f>VLOOKUP($C35,'SQL-3b - old'!$A:$AA,'SQL-3b - old'!AA$1,FALSE)</f>
        <v>#N/A</v>
      </c>
      <c r="Y35" s="406" t="e">
        <f t="shared" si="1"/>
        <v>#N/A</v>
      </c>
    </row>
    <row r="36" spans="1:25" x14ac:dyDescent="0.45">
      <c r="D36" s="195"/>
      <c r="E36" s="394"/>
      <c r="F36" s="35"/>
      <c r="G36" s="35"/>
      <c r="H36" s="35"/>
      <c r="I36" s="35"/>
      <c r="J36" s="35"/>
      <c r="K36" s="35"/>
      <c r="L36" s="35"/>
      <c r="M36" s="33"/>
      <c r="N36" s="33"/>
      <c r="O36" s="33"/>
      <c r="P36" s="35"/>
      <c r="Q36" s="35"/>
      <c r="R36" s="35"/>
      <c r="S36" s="35"/>
      <c r="T36" s="35"/>
      <c r="U36" s="35"/>
      <c r="V36" s="35"/>
      <c r="W36" s="33"/>
      <c r="Y36" s="406"/>
    </row>
    <row r="37" spans="1:25" x14ac:dyDescent="0.45">
      <c r="C37" t="s">
        <v>665</v>
      </c>
      <c r="D37" s="195" t="s">
        <v>141</v>
      </c>
      <c r="E37" s="195"/>
      <c r="F37" s="34" t="str">
        <f>VLOOKUP($C37,'SQL-3b_2016 - old'!$A:$AA,'SQL-3b_2016 - old'!T$1,FALSE)</f>
        <v>x</v>
      </c>
      <c r="G37" s="34">
        <f>VLOOKUP($C37,'SQL-3b_2016 - old'!$A:$AA,'SQL-3b_2016 - old'!U$1,FALSE)</f>
        <v>0</v>
      </c>
      <c r="H37" s="34">
        <f>VLOOKUP($C37,'SQL-3b_2016 - old'!$A:$AA,'SQL-3b_2016 - old'!V$1,FALSE)</f>
        <v>0</v>
      </c>
      <c r="I37" s="34" t="str">
        <f>VLOOKUP($C37,'SQL-3b_2016 - old'!$A:$AA,'SQL-3b_2016 - old'!W$1,FALSE)</f>
        <v>x</v>
      </c>
      <c r="J37" s="34">
        <f>VLOOKUP($C37,'SQL-3b_2016 - old'!$A:$AA,'SQL-3b_2016 - old'!X$1,FALSE)</f>
        <v>0</v>
      </c>
      <c r="K37" s="34">
        <f>VLOOKUP($C37,'SQL-3b_2016 - old'!$A:$AA,'SQL-3b_2016 - old'!Y$1,FALSE)</f>
        <v>0</v>
      </c>
      <c r="L37" s="34">
        <f>VLOOKUP($C37,'SQL-3b_2016 - old'!$A:$AA,'SQL-3b_2016 - old'!Z$1,FALSE)</f>
        <v>100</v>
      </c>
      <c r="M37" s="33">
        <f>VLOOKUP($C37,'SQL-3b_2016 - old'!$A:$AA,'SQL-3b_2016 - old'!AA$1,FALSE)</f>
        <v>6</v>
      </c>
      <c r="N37" s="33"/>
      <c r="O37" s="33"/>
      <c r="P37" s="34" t="e">
        <f>VLOOKUP($C37,'SQL-3b - old'!$A:$AA,'SQL-3b - old'!T$1,FALSE)</f>
        <v>#N/A</v>
      </c>
      <c r="Q37" s="34" t="e">
        <f>VLOOKUP($C37,'SQL-3b - old'!$A:$AA,'SQL-3b - old'!U$1,FALSE)</f>
        <v>#N/A</v>
      </c>
      <c r="R37" s="34" t="e">
        <f>VLOOKUP($C37,'SQL-3b - old'!$A:$AA,'SQL-3b - old'!V$1,FALSE)</f>
        <v>#N/A</v>
      </c>
      <c r="S37" s="34" t="e">
        <f>VLOOKUP($C37,'SQL-3b - old'!$A:$AA,'SQL-3b - old'!W$1,FALSE)</f>
        <v>#N/A</v>
      </c>
      <c r="T37" s="34" t="e">
        <f>VLOOKUP($C37,'SQL-3b - old'!$A:$AA,'SQL-3b - old'!X$1,FALSE)</f>
        <v>#N/A</v>
      </c>
      <c r="U37" s="34" t="e">
        <f>VLOOKUP($C37,'SQL-3b - old'!$A:$AA,'SQL-3b - old'!Y$1,FALSE)</f>
        <v>#N/A</v>
      </c>
      <c r="V37" s="34" t="e">
        <f>VLOOKUP($C37,'SQL-3b - old'!$A:$AA,'SQL-3b - old'!Z$1,FALSE)</f>
        <v>#N/A</v>
      </c>
      <c r="W37" s="33" t="e">
        <f>VLOOKUP($C37,'SQL-3b - old'!$A:$AA,'SQL-3b - old'!AA$1,FALSE)</f>
        <v>#N/A</v>
      </c>
      <c r="Y37" s="406" t="e">
        <f t="shared" si="1"/>
        <v>#N/A</v>
      </c>
    </row>
    <row r="38" spans="1:25" x14ac:dyDescent="0.45">
      <c r="D38" s="196"/>
      <c r="E38" s="235"/>
      <c r="F38" s="198"/>
      <c r="G38" s="198"/>
      <c r="H38" s="198"/>
      <c r="I38" s="198"/>
      <c r="J38" s="198"/>
      <c r="K38" s="198"/>
      <c r="L38" s="198"/>
      <c r="M38" s="199"/>
      <c r="N38" s="199"/>
      <c r="O38" s="199"/>
      <c r="P38" s="118"/>
      <c r="Q38" s="118"/>
      <c r="R38" s="118"/>
      <c r="S38" s="118"/>
      <c r="T38" s="118"/>
      <c r="U38" s="118"/>
      <c r="V38" s="118"/>
      <c r="W38" s="393"/>
    </row>
    <row r="39" spans="1:25" x14ac:dyDescent="0.45">
      <c r="D39" s="201"/>
      <c r="E39" s="234"/>
      <c r="F39" s="163"/>
      <c r="G39" s="203"/>
      <c r="H39" s="163"/>
      <c r="I39" s="163"/>
      <c r="J39" s="163"/>
      <c r="K39" s="163"/>
      <c r="L39" s="163"/>
      <c r="M39" s="204" t="s">
        <v>648</v>
      </c>
      <c r="N39" s="204"/>
      <c r="O39" s="204"/>
      <c r="P39" s="163"/>
      <c r="Q39" s="203"/>
      <c r="R39" s="163"/>
      <c r="S39" s="163"/>
      <c r="T39" s="163"/>
      <c r="U39" s="163"/>
      <c r="V39" s="163"/>
      <c r="W39" s="10" t="s">
        <v>480</v>
      </c>
    </row>
    <row r="40" spans="1:25" x14ac:dyDescent="0.45">
      <c r="D40" s="163"/>
      <c r="E40" s="163"/>
      <c r="F40" s="163"/>
      <c r="G40" s="203"/>
      <c r="H40" s="163"/>
      <c r="I40" s="163"/>
      <c r="J40" s="163"/>
      <c r="K40" s="163"/>
      <c r="L40" s="163"/>
      <c r="M40" s="204"/>
      <c r="N40" s="204"/>
      <c r="O40" s="204"/>
      <c r="P40" s="163"/>
      <c r="Q40" s="203"/>
      <c r="R40" s="163"/>
      <c r="S40" s="163"/>
      <c r="T40" s="163"/>
      <c r="U40" s="163"/>
      <c r="V40" s="163"/>
      <c r="W40" s="204"/>
    </row>
    <row r="41" spans="1:25" x14ac:dyDescent="0.45">
      <c r="D41" s="163" t="s">
        <v>545</v>
      </c>
      <c r="E41" s="163"/>
      <c r="F41" s="205"/>
      <c r="G41" s="205"/>
      <c r="H41" s="205"/>
      <c r="I41" s="205"/>
      <c r="J41" s="205"/>
      <c r="K41" s="206"/>
      <c r="L41" s="206"/>
      <c r="M41" s="207"/>
      <c r="N41" s="205"/>
      <c r="O41" s="205"/>
      <c r="P41" s="205"/>
      <c r="Q41" s="205"/>
      <c r="R41" s="205"/>
      <c r="S41" s="205"/>
      <c r="T41" s="205"/>
      <c r="U41" s="206"/>
      <c r="V41" s="206"/>
      <c r="W41" s="207"/>
      <c r="X41" s="58"/>
    </row>
    <row r="42" spans="1:25" x14ac:dyDescent="0.45">
      <c r="D42" s="206" t="s">
        <v>546</v>
      </c>
      <c r="E42" s="206"/>
      <c r="F42" s="205"/>
      <c r="G42" s="205"/>
      <c r="H42" s="205"/>
      <c r="I42" s="206"/>
      <c r="J42" s="206"/>
      <c r="K42" s="206"/>
      <c r="L42" s="206"/>
      <c r="M42" s="207"/>
      <c r="N42" s="205"/>
      <c r="O42" s="205"/>
      <c r="P42" s="205"/>
      <c r="Q42" s="205"/>
      <c r="R42" s="205"/>
      <c r="S42" s="206"/>
      <c r="T42" s="206"/>
      <c r="U42" s="206"/>
      <c r="V42" s="206"/>
      <c r="W42" s="207"/>
      <c r="X42" s="58"/>
    </row>
    <row r="43" spans="1:25" x14ac:dyDescent="0.45">
      <c r="D43" s="209" t="s">
        <v>113</v>
      </c>
      <c r="E43" s="209"/>
      <c r="F43" s="211"/>
      <c r="G43" s="211"/>
      <c r="H43" s="211"/>
      <c r="I43" s="206"/>
      <c r="J43" s="206"/>
      <c r="K43" s="206"/>
      <c r="L43" s="206"/>
      <c r="M43" s="207"/>
      <c r="N43" s="211"/>
      <c r="O43" s="211"/>
      <c r="P43" s="211"/>
      <c r="Q43" s="211"/>
      <c r="R43" s="211"/>
      <c r="S43" s="206"/>
      <c r="T43" s="206"/>
      <c r="U43" s="206"/>
      <c r="V43" s="206"/>
      <c r="W43" s="207"/>
      <c r="X43" s="58"/>
    </row>
    <row r="44" spans="1:25" ht="34.5" customHeight="1" x14ac:dyDescent="0.45">
      <c r="D44" s="1036" t="s">
        <v>526</v>
      </c>
      <c r="E44" s="1037"/>
      <c r="F44" s="1037"/>
      <c r="G44" s="1037"/>
      <c r="H44" s="1037"/>
      <c r="I44" s="1037"/>
      <c r="J44" s="1037"/>
      <c r="K44" s="1037"/>
      <c r="L44" s="1037"/>
      <c r="M44" s="1037"/>
      <c r="N44" s="1037"/>
      <c r="O44" s="1037"/>
      <c r="P44" s="1037"/>
      <c r="Q44" s="1037"/>
      <c r="R44" s="1037"/>
      <c r="S44" s="1037"/>
      <c r="T44" s="1037"/>
      <c r="U44" s="1037"/>
      <c r="V44" s="1037"/>
      <c r="W44" s="1037"/>
      <c r="X44" s="1037"/>
    </row>
    <row r="45" spans="1:25" x14ac:dyDescent="0.45">
      <c r="D45" s="1024" t="s">
        <v>527</v>
      </c>
      <c r="E45" s="1038"/>
      <c r="F45" s="1038"/>
      <c r="G45" s="1038"/>
      <c r="H45" s="1038"/>
      <c r="I45" s="1038"/>
      <c r="J45" s="1038"/>
      <c r="K45" s="1038"/>
      <c r="L45" s="1038"/>
      <c r="M45" s="456"/>
      <c r="N45" s="456"/>
      <c r="O45" s="476"/>
      <c r="P45" s="456"/>
      <c r="Q45" s="456"/>
      <c r="R45" s="456"/>
      <c r="S45" s="456"/>
      <c r="T45" s="456"/>
      <c r="U45" s="456"/>
      <c r="V45" s="456"/>
      <c r="W45" s="456"/>
      <c r="X45" s="456"/>
    </row>
    <row r="46" spans="1:25" x14ac:dyDescent="0.45">
      <c r="D46" s="212"/>
      <c r="E46" s="212"/>
      <c r="F46" s="206"/>
      <c r="G46" s="206"/>
      <c r="H46" s="206"/>
      <c r="I46" s="206"/>
      <c r="J46" s="206"/>
      <c r="K46" s="206"/>
      <c r="L46" s="206"/>
      <c r="M46" s="207"/>
      <c r="N46" s="206"/>
      <c r="O46" s="206"/>
      <c r="P46" s="206"/>
      <c r="Q46" s="206"/>
      <c r="R46" s="206"/>
      <c r="S46" s="206"/>
      <c r="T46" s="206"/>
      <c r="U46" s="206"/>
      <c r="V46" s="206"/>
      <c r="W46" s="207"/>
      <c r="X46" s="58"/>
    </row>
    <row r="47" spans="1:25" x14ac:dyDescent="0.45">
      <c r="D47" s="59" t="s">
        <v>23</v>
      </c>
      <c r="E47" s="59"/>
      <c r="F47" s="59"/>
      <c r="G47" s="59"/>
      <c r="H47" s="59"/>
      <c r="I47" s="59"/>
      <c r="J47" s="59"/>
      <c r="K47" s="59"/>
      <c r="L47" s="59"/>
      <c r="M47" s="215"/>
      <c r="N47" s="59"/>
      <c r="O47" s="59"/>
      <c r="P47" s="59"/>
      <c r="Q47" s="59"/>
      <c r="R47" s="59"/>
      <c r="S47" s="59"/>
      <c r="T47" s="59"/>
      <c r="U47" s="59"/>
      <c r="V47" s="59"/>
      <c r="W47" s="215"/>
      <c r="X47" s="58"/>
    </row>
    <row r="48" spans="1:25" x14ac:dyDescent="0.45">
      <c r="D48" s="216" t="s">
        <v>521</v>
      </c>
      <c r="E48" s="216"/>
      <c r="F48" s="59"/>
      <c r="G48" s="59"/>
      <c r="H48" s="59"/>
      <c r="I48" s="59"/>
      <c r="J48" s="59"/>
      <c r="K48" s="59"/>
      <c r="L48" s="59"/>
      <c r="M48" s="215"/>
      <c r="N48" s="59"/>
      <c r="O48" s="59"/>
      <c r="P48" s="59"/>
      <c r="Q48" s="59"/>
      <c r="R48" s="59"/>
      <c r="S48" s="59"/>
      <c r="T48" s="59"/>
      <c r="U48" s="59"/>
      <c r="V48" s="59"/>
      <c r="W48" s="215"/>
      <c r="X48" s="58"/>
    </row>
    <row r="49" spans="4:36" x14ac:dyDescent="0.45">
      <c r="D49" s="206" t="s">
        <v>116</v>
      </c>
      <c r="E49" s="206"/>
      <c r="F49" s="59"/>
      <c r="G49" s="59"/>
      <c r="H49" s="59"/>
      <c r="I49" s="59"/>
      <c r="J49" s="59"/>
      <c r="K49" s="59"/>
      <c r="L49" s="59"/>
      <c r="M49" s="215"/>
      <c r="N49" s="59"/>
      <c r="O49" s="59"/>
      <c r="P49" s="59"/>
      <c r="Q49" s="59"/>
      <c r="R49" s="59"/>
      <c r="S49" s="59"/>
      <c r="T49" s="59"/>
      <c r="U49" s="59"/>
      <c r="V49" s="59"/>
      <c r="W49" s="215"/>
      <c r="X49" s="58"/>
    </row>
    <row r="50" spans="4:36" x14ac:dyDescent="0.45">
      <c r="D50" s="1024" t="s">
        <v>487</v>
      </c>
      <c r="E50" s="1025"/>
      <c r="F50" s="1025"/>
      <c r="G50" s="1025"/>
      <c r="H50" s="1025"/>
      <c r="I50" s="1025"/>
      <c r="J50" s="1025"/>
      <c r="K50" s="1025"/>
      <c r="L50" s="1025"/>
      <c r="M50" s="1025"/>
      <c r="N50" s="1025"/>
      <c r="O50" s="1025"/>
      <c r="P50" s="1025"/>
      <c r="Q50" s="1025"/>
      <c r="R50" s="1025"/>
      <c r="S50" s="1025"/>
      <c r="T50" s="1025"/>
      <c r="U50" s="1025"/>
      <c r="V50" s="1026"/>
      <c r="W50" s="1026"/>
      <c r="X50" s="1026"/>
      <c r="Y50" s="1026"/>
      <c r="Z50" s="1026"/>
      <c r="AA50" s="1026"/>
      <c r="AB50" s="1026"/>
      <c r="AC50" s="1026"/>
      <c r="AD50" s="1026"/>
      <c r="AE50" s="1026"/>
      <c r="AF50" s="1026"/>
      <c r="AG50" s="1026"/>
      <c r="AH50" s="1026"/>
      <c r="AI50" s="1026"/>
      <c r="AJ50" s="1026"/>
    </row>
    <row r="51" spans="4:36" x14ac:dyDescent="0.45">
      <c r="D51" s="18"/>
      <c r="E51" s="18"/>
      <c r="F51" s="18"/>
      <c r="G51" s="18"/>
      <c r="H51" s="18"/>
      <c r="I51" s="18"/>
      <c r="J51" s="18"/>
      <c r="K51" s="18"/>
      <c r="L51" s="18"/>
      <c r="M51" s="18"/>
      <c r="N51" s="18"/>
      <c r="O51" s="59"/>
      <c r="P51" s="18"/>
      <c r="Q51" s="18"/>
      <c r="R51" s="18"/>
      <c r="S51" s="18"/>
      <c r="T51" s="18"/>
      <c r="U51" s="18"/>
      <c r="V51" s="18"/>
      <c r="W51" s="18"/>
    </row>
    <row r="52" spans="4:36" ht="12.95" customHeight="1" x14ac:dyDescent="0.45">
      <c r="O52" s="499"/>
    </row>
    <row r="53" spans="4:36" ht="12.95" customHeight="1" x14ac:dyDescent="0.45">
      <c r="O53" s="18"/>
    </row>
    <row r="54" spans="4:36" ht="12.95" customHeight="1" x14ac:dyDescent="0.45"/>
    <row r="55" spans="4:36" ht="12.95" customHeight="1" x14ac:dyDescent="0.45"/>
    <row r="56" spans="4:36" ht="12.95" customHeight="1" x14ac:dyDescent="0.45"/>
    <row r="57" spans="4:36" ht="12.95" customHeight="1" x14ac:dyDescent="0.45"/>
    <row r="58" spans="4:36" ht="12.95" customHeight="1" x14ac:dyDescent="0.45"/>
    <row r="59" spans="4:36" ht="12.95" customHeight="1" x14ac:dyDescent="0.45"/>
    <row r="60" spans="4:36" ht="12.95" customHeight="1" x14ac:dyDescent="0.45"/>
    <row r="61" spans="4:36" ht="12.95" customHeight="1" x14ac:dyDescent="0.45"/>
    <row r="62" spans="4:36" ht="12.95" customHeight="1" x14ac:dyDescent="0.45"/>
    <row r="63" spans="4:36" ht="12.95" customHeight="1" x14ac:dyDescent="0.45"/>
    <row r="64" spans="4:36" ht="12.95" customHeight="1" x14ac:dyDescent="0.45"/>
    <row r="65" ht="12.95" customHeight="1" x14ac:dyDescent="0.45"/>
    <row r="66" ht="12.95" customHeight="1" x14ac:dyDescent="0.45"/>
    <row r="67" ht="12.95" customHeight="1" x14ac:dyDescent="0.45"/>
    <row r="68" ht="12.95" customHeight="1" x14ac:dyDescent="0.45"/>
    <row r="69" ht="12.95" customHeight="1" x14ac:dyDescent="0.45"/>
    <row r="70" ht="12.95" customHeight="1" x14ac:dyDescent="0.45"/>
  </sheetData>
  <mergeCells count="10">
    <mergeCell ref="D44:X44"/>
    <mergeCell ref="D45:L45"/>
    <mergeCell ref="D50:AJ50"/>
    <mergeCell ref="D4:G4"/>
    <mergeCell ref="F7:L7"/>
    <mergeCell ref="M7:M8"/>
    <mergeCell ref="P7:V7"/>
    <mergeCell ref="W7:W8"/>
    <mergeCell ref="E6:M6"/>
    <mergeCell ref="O6:W6"/>
  </mergeCells>
  <hyperlinks>
    <hyperlink ref="D1" location="Contents!A1" display="Return to contents"/>
    <hyperlink ref="D50" r:id="rId1" display="Where qualifications taken by a student are in the same subject area and similar in content, ‘discounting’ rules have been applied to avoid double counting qualifications. More information can be found in  'technical guide' document."/>
    <hyperlink ref="D45:L45" r:id="rId2" display="The full time table for AS and A level reform can be found at Get the facts: AS and A level reform."/>
  </hyperlinks>
  <pageMargins left="0.7" right="0.7" top="0.75" bottom="0.75" header="0.3" footer="0.3"/>
  <pageSetup paperSize="9" orientation="portrait"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117"/>
  <sheetViews>
    <sheetView showGridLines="0" topLeftCell="A19" zoomScaleNormal="100" workbookViewId="0">
      <selection activeCell="H49" sqref="H49"/>
    </sheetView>
  </sheetViews>
  <sheetFormatPr defaultRowHeight="14.25" x14ac:dyDescent="0.45"/>
  <cols>
    <col min="2" max="2" width="20.59765625" style="31" customWidth="1"/>
    <col min="3" max="3" width="16.3984375" style="31" customWidth="1"/>
    <col min="4" max="12" width="8.59765625" style="31" customWidth="1"/>
  </cols>
  <sheetData>
    <row r="1" spans="1:17" x14ac:dyDescent="0.45">
      <c r="B1" s="451" t="s">
        <v>488</v>
      </c>
    </row>
    <row r="2" spans="1:17" x14ac:dyDescent="0.45">
      <c r="B2" s="87" t="s">
        <v>550</v>
      </c>
      <c r="C2" s="88"/>
      <c r="D2" s="88"/>
      <c r="E2" s="88"/>
      <c r="F2" s="88"/>
      <c r="G2" s="89"/>
      <c r="H2" s="89"/>
      <c r="I2" s="89"/>
      <c r="J2" s="16"/>
      <c r="K2" s="16"/>
      <c r="L2" s="89"/>
    </row>
    <row r="3" spans="1:17" x14ac:dyDescent="0.45">
      <c r="B3" s="142" t="s">
        <v>479</v>
      </c>
      <c r="C3" s="90"/>
      <c r="D3" s="90"/>
      <c r="E3" s="90"/>
      <c r="F3" s="90"/>
      <c r="G3" s="89"/>
      <c r="H3" s="89"/>
      <c r="I3" s="89"/>
      <c r="J3" s="16"/>
      <c r="K3" s="250"/>
      <c r="L3" s="89"/>
    </row>
    <row r="4" spans="1:17" x14ac:dyDescent="0.45">
      <c r="B4" s="384" t="s">
        <v>0</v>
      </c>
      <c r="C4" s="90"/>
      <c r="D4" s="90"/>
      <c r="E4" s="90"/>
      <c r="F4" s="94"/>
      <c r="G4" s="251"/>
      <c r="H4" s="383"/>
      <c r="I4" s="383"/>
      <c r="J4" s="16"/>
      <c r="K4" s="89"/>
      <c r="L4" s="252"/>
    </row>
    <row r="5" spans="1:17" x14ac:dyDescent="0.45">
      <c r="B5" s="253"/>
      <c r="C5" s="254">
        <v>23</v>
      </c>
      <c r="D5" s="254">
        <v>24</v>
      </c>
      <c r="E5" s="254">
        <v>25</v>
      </c>
      <c r="F5" s="254">
        <v>26</v>
      </c>
      <c r="G5" s="254">
        <v>27</v>
      </c>
      <c r="H5" s="254">
        <v>28</v>
      </c>
      <c r="I5" s="254">
        <v>29</v>
      </c>
      <c r="J5" s="254">
        <v>30</v>
      </c>
      <c r="K5" s="254">
        <v>31</v>
      </c>
      <c r="L5" s="254">
        <v>32</v>
      </c>
      <c r="M5" s="426" t="s">
        <v>463</v>
      </c>
      <c r="N5" s="426"/>
      <c r="O5" s="426"/>
      <c r="P5" s="1031"/>
      <c r="Q5" s="425"/>
    </row>
    <row r="6" spans="1:17" ht="14.45" customHeight="1" x14ac:dyDescent="0.45">
      <c r="B6" s="147"/>
      <c r="C6" s="1042" t="s">
        <v>48</v>
      </c>
      <c r="D6" s="1042"/>
      <c r="E6" s="1042"/>
      <c r="F6" s="1042"/>
      <c r="G6" s="1042"/>
      <c r="H6" s="1042"/>
      <c r="I6" s="1042"/>
      <c r="J6" s="1042"/>
      <c r="K6" s="1042"/>
      <c r="L6" s="1033" t="s">
        <v>49</v>
      </c>
      <c r="M6" s="426"/>
      <c r="N6" s="426"/>
      <c r="O6" s="426"/>
      <c r="P6" s="1031"/>
      <c r="Q6" s="425"/>
    </row>
    <row r="7" spans="1:17" x14ac:dyDescent="0.45">
      <c r="B7" s="255" t="s">
        <v>47</v>
      </c>
      <c r="C7" s="180" t="s">
        <v>50</v>
      </c>
      <c r="D7" s="180" t="s">
        <v>51</v>
      </c>
      <c r="E7" s="180" t="s">
        <v>52</v>
      </c>
      <c r="F7" s="180" t="s">
        <v>53</v>
      </c>
      <c r="G7" s="180" t="s">
        <v>54</v>
      </c>
      <c r="H7" s="180" t="s">
        <v>55</v>
      </c>
      <c r="I7" s="181" t="s">
        <v>56</v>
      </c>
      <c r="J7" s="181" t="s">
        <v>119</v>
      </c>
      <c r="K7" s="181" t="s">
        <v>120</v>
      </c>
      <c r="L7" s="1034"/>
      <c r="M7" s="428" t="s">
        <v>57</v>
      </c>
      <c r="N7" s="428" t="s">
        <v>58</v>
      </c>
      <c r="O7" s="428" t="s">
        <v>478</v>
      </c>
      <c r="P7" s="429" t="s">
        <v>49</v>
      </c>
      <c r="Q7" s="425"/>
    </row>
    <row r="8" spans="1:17" x14ac:dyDescent="0.45">
      <c r="B8" s="256"/>
      <c r="C8" s="186"/>
      <c r="D8" s="186"/>
      <c r="E8" s="186"/>
      <c r="F8" s="186"/>
      <c r="G8" s="186"/>
      <c r="H8" s="186"/>
      <c r="I8" s="187"/>
      <c r="J8" s="187"/>
      <c r="K8" s="187"/>
      <c r="L8" s="257"/>
    </row>
    <row r="9" spans="1:17" s="292" customFormat="1" x14ac:dyDescent="0.45">
      <c r="B9" s="290" t="s">
        <v>33</v>
      </c>
      <c r="C9" s="186"/>
      <c r="D9" s="186"/>
      <c r="E9" s="186"/>
      <c r="F9" s="186"/>
      <c r="G9" s="186"/>
      <c r="H9" s="186"/>
      <c r="I9" s="187"/>
      <c r="J9" s="187"/>
      <c r="K9" s="187"/>
      <c r="L9" s="257"/>
    </row>
    <row r="10" spans="1:17" s="292" customFormat="1" x14ac:dyDescent="0.3">
      <c r="A10" s="292" t="s">
        <v>411</v>
      </c>
      <c r="B10" s="258" t="s">
        <v>145</v>
      </c>
      <c r="C10" s="186" t="str">
        <f>IFERROR(VLOOKUP($A10,#REF!,'Table 4a old'!C$5,FALSE),"")</f>
        <v/>
      </c>
      <c r="D10" s="186" t="str">
        <f>IFERROR(VLOOKUP($A10,#REF!,'Table 4a old'!D$5,FALSE),"")</f>
        <v/>
      </c>
      <c r="E10" s="186" t="str">
        <f>IFERROR(VLOOKUP($A10,#REF!,'Table 4a old'!E$5,FALSE),"")</f>
        <v/>
      </c>
      <c r="F10" s="186" t="str">
        <f>IFERROR(VLOOKUP($A10,#REF!,'Table 4a old'!F$5,FALSE),"")</f>
        <v/>
      </c>
      <c r="G10" s="186" t="str">
        <f>IFERROR(VLOOKUP($A10,#REF!,'Table 4a old'!G$5,FALSE),"")</f>
        <v/>
      </c>
      <c r="H10" s="186" t="str">
        <f>IFERROR(VLOOKUP($A10,#REF!,'Table 4a old'!H$5,FALSE),"")</f>
        <v/>
      </c>
      <c r="I10" s="186" t="str">
        <f>IFERROR(VLOOKUP($A10,#REF!,'Table 4a old'!I$5,FALSE),"")</f>
        <v/>
      </c>
      <c r="J10" s="186" t="str">
        <f>IFERROR(VLOOKUP($A10,#REF!,'Table 4a old'!J$5,FALSE),"")</f>
        <v/>
      </c>
      <c r="K10" s="186" t="str">
        <f>IFERROR(VLOOKUP($A10,#REF!,'Table 4a old'!K$5,FALSE),"")</f>
        <v/>
      </c>
      <c r="L10" s="458" t="str">
        <f>IFERROR(VLOOKUP($A10,#REF!,'Table 4a old'!L$5,FALSE),"")</f>
        <v/>
      </c>
      <c r="M10" s="400">
        <f>IF((COUNTIF(C10:D10,"x")+COUNTIF(J10,"x"))=1,1,0)</f>
        <v>0</v>
      </c>
      <c r="N10" s="400">
        <f>IF((COUNTIF(E10:H10,"x")+COUNTIF(J10:K10,"x"))=1,1,0)</f>
        <v>0</v>
      </c>
      <c r="O10" s="400">
        <f t="shared" ref="O10:O46" si="0">IF((COUNTIF(I10,"x")+COUNTIF(K10,"x"))=1,1,0)</f>
        <v>0</v>
      </c>
      <c r="P10" s="424">
        <f>IF(COUNTIF(L10:L45,"x")=1,1,0)</f>
        <v>0</v>
      </c>
    </row>
    <row r="11" spans="1:17" s="292" customFormat="1" x14ac:dyDescent="0.3">
      <c r="A11" s="292" t="s">
        <v>412</v>
      </c>
      <c r="B11" s="258" t="s">
        <v>146</v>
      </c>
      <c r="C11" s="186" t="str">
        <f>IFERROR(VLOOKUP($A11,#REF!,'Table 4a old'!C$5,FALSE),"")</f>
        <v/>
      </c>
      <c r="D11" s="186" t="str">
        <f>IFERROR(VLOOKUP($A11,#REF!,'Table 4a old'!D$5,FALSE),"")</f>
        <v/>
      </c>
      <c r="E11" s="186" t="str">
        <f>IFERROR(VLOOKUP($A11,#REF!,'Table 4a old'!E$5,FALSE),"")</f>
        <v/>
      </c>
      <c r="F11" s="186" t="str">
        <f>IFERROR(VLOOKUP($A11,#REF!,'Table 4a old'!F$5,FALSE),"")</f>
        <v/>
      </c>
      <c r="G11" s="186" t="str">
        <f>IFERROR(VLOOKUP($A11,#REF!,'Table 4a old'!G$5,FALSE),"")</f>
        <v/>
      </c>
      <c r="H11" s="186" t="str">
        <f>IFERROR(VLOOKUP($A11,#REF!,'Table 4a old'!H$5,FALSE),"")</f>
        <v/>
      </c>
      <c r="I11" s="186" t="str">
        <f>IFERROR(VLOOKUP($A11,#REF!,'Table 4a old'!I$5,FALSE),"")</f>
        <v/>
      </c>
      <c r="J11" s="186" t="str">
        <f>IFERROR(VLOOKUP($A11,#REF!,'Table 4a old'!J$5,FALSE),"")</f>
        <v/>
      </c>
      <c r="K11" s="186" t="str">
        <f>IFERROR(VLOOKUP($A11,#REF!,'Table 4a old'!K$5,FALSE),"")</f>
        <v/>
      </c>
      <c r="L11" s="458" t="str">
        <f>IFERROR(VLOOKUP($A11,#REF!,'Table 4a old'!L$5,FALSE),"")</f>
        <v/>
      </c>
      <c r="M11" s="400">
        <f t="shared" ref="M11:M46" si="1">IF((COUNTIF(C11:D11,"x")+COUNTIF(J11,"x"))=1,1,0)</f>
        <v>0</v>
      </c>
      <c r="N11" s="400">
        <f t="shared" ref="N11:N46" si="2">IF((COUNTIF(E11:H11,"x")+COUNTIF(J11:K11,"x"))=1,1,0)</f>
        <v>0</v>
      </c>
      <c r="O11" s="400">
        <f t="shared" si="0"/>
        <v>0</v>
      </c>
      <c r="P11" s="424"/>
    </row>
    <row r="12" spans="1:17" s="292" customFormat="1" x14ac:dyDescent="0.3">
      <c r="A12" s="292" t="s">
        <v>413</v>
      </c>
      <c r="B12" s="258" t="s">
        <v>147</v>
      </c>
      <c r="C12" s="186" t="str">
        <f>IFERROR(VLOOKUP($A12,#REF!,'Table 4a old'!C$5,FALSE),"")</f>
        <v/>
      </c>
      <c r="D12" s="186" t="str">
        <f>IFERROR(VLOOKUP($A12,#REF!,'Table 4a old'!D$5,FALSE),"")</f>
        <v/>
      </c>
      <c r="E12" s="186" t="str">
        <f>IFERROR(VLOOKUP($A12,#REF!,'Table 4a old'!E$5,FALSE),"")</f>
        <v/>
      </c>
      <c r="F12" s="186" t="str">
        <f>IFERROR(VLOOKUP($A12,#REF!,'Table 4a old'!F$5,FALSE),"")</f>
        <v/>
      </c>
      <c r="G12" s="186" t="str">
        <f>IFERROR(VLOOKUP($A12,#REF!,'Table 4a old'!G$5,FALSE),"")</f>
        <v/>
      </c>
      <c r="H12" s="186" t="str">
        <f>IFERROR(VLOOKUP($A12,#REF!,'Table 4a old'!H$5,FALSE),"")</f>
        <v/>
      </c>
      <c r="I12" s="186" t="str">
        <f>IFERROR(VLOOKUP($A12,#REF!,'Table 4a old'!I$5,FALSE),"")</f>
        <v/>
      </c>
      <c r="J12" s="186" t="str">
        <f>IFERROR(VLOOKUP($A12,#REF!,'Table 4a old'!J$5,FALSE),"")</f>
        <v/>
      </c>
      <c r="K12" s="186" t="str">
        <f>IFERROR(VLOOKUP($A12,#REF!,'Table 4a old'!K$5,FALSE),"")</f>
        <v/>
      </c>
      <c r="L12" s="458" t="str">
        <f>IFERROR(VLOOKUP($A12,#REF!,'Table 4a old'!L$5,FALSE),"")</f>
        <v/>
      </c>
      <c r="M12" s="400">
        <f t="shared" si="1"/>
        <v>0</v>
      </c>
      <c r="N12" s="400">
        <f t="shared" si="2"/>
        <v>0</v>
      </c>
      <c r="O12" s="400">
        <f t="shared" si="0"/>
        <v>0</v>
      </c>
      <c r="P12" s="424"/>
    </row>
    <row r="13" spans="1:17" s="292" customFormat="1" x14ac:dyDescent="0.3">
      <c r="A13" s="292" t="s">
        <v>414</v>
      </c>
      <c r="B13" s="259" t="s">
        <v>148</v>
      </c>
      <c r="C13" s="186" t="str">
        <f>IFERROR(VLOOKUP($A13,#REF!,'Table 4a old'!C$5,FALSE),"")</f>
        <v/>
      </c>
      <c r="D13" s="186" t="str">
        <f>IFERROR(VLOOKUP($A13,#REF!,'Table 4a old'!D$5,FALSE),"")</f>
        <v/>
      </c>
      <c r="E13" s="186" t="str">
        <f>IFERROR(VLOOKUP($A13,#REF!,'Table 4a old'!E$5,FALSE),"")</f>
        <v/>
      </c>
      <c r="F13" s="186" t="str">
        <f>IFERROR(VLOOKUP($A13,#REF!,'Table 4a old'!F$5,FALSE),"")</f>
        <v/>
      </c>
      <c r="G13" s="186" t="str">
        <f>IFERROR(VLOOKUP($A13,#REF!,'Table 4a old'!G$5,FALSE),"")</f>
        <v/>
      </c>
      <c r="H13" s="186" t="str">
        <f>IFERROR(VLOOKUP($A13,#REF!,'Table 4a old'!H$5,FALSE),"")</f>
        <v/>
      </c>
      <c r="I13" s="186" t="str">
        <f>IFERROR(VLOOKUP($A13,#REF!,'Table 4a old'!I$5,FALSE),"")</f>
        <v/>
      </c>
      <c r="J13" s="186" t="str">
        <f>IFERROR(VLOOKUP($A13,#REF!,'Table 4a old'!J$5,FALSE),"")</f>
        <v/>
      </c>
      <c r="K13" s="186" t="str">
        <f>IFERROR(VLOOKUP($A13,#REF!,'Table 4a old'!K$5,FALSE),"")</f>
        <v/>
      </c>
      <c r="L13" s="458" t="str">
        <f>IFERROR(VLOOKUP($A13,#REF!,'Table 4a old'!L$5,FALSE),"")</f>
        <v/>
      </c>
      <c r="M13" s="400">
        <f t="shared" si="1"/>
        <v>0</v>
      </c>
      <c r="N13" s="400">
        <f t="shared" si="2"/>
        <v>0</v>
      </c>
      <c r="O13" s="400">
        <f t="shared" si="0"/>
        <v>0</v>
      </c>
      <c r="P13" s="424"/>
    </row>
    <row r="14" spans="1:17" s="292" customFormat="1" x14ac:dyDescent="0.3">
      <c r="A14" s="292" t="s">
        <v>415</v>
      </c>
      <c r="B14" s="258" t="s">
        <v>149</v>
      </c>
      <c r="C14" s="186" t="str">
        <f>IFERROR(VLOOKUP($A14,#REF!,'Table 4a old'!C$5,FALSE),"")</f>
        <v/>
      </c>
      <c r="D14" s="186" t="str">
        <f>IFERROR(VLOOKUP($A14,#REF!,'Table 4a old'!D$5,FALSE),"")</f>
        <v/>
      </c>
      <c r="E14" s="186" t="str">
        <f>IFERROR(VLOOKUP($A14,#REF!,'Table 4a old'!E$5,FALSE),"")</f>
        <v/>
      </c>
      <c r="F14" s="186" t="str">
        <f>IFERROR(VLOOKUP($A14,#REF!,'Table 4a old'!F$5,FALSE),"")</f>
        <v/>
      </c>
      <c r="G14" s="186" t="str">
        <f>IFERROR(VLOOKUP($A14,#REF!,'Table 4a old'!G$5,FALSE),"")</f>
        <v/>
      </c>
      <c r="H14" s="186" t="str">
        <f>IFERROR(VLOOKUP($A14,#REF!,'Table 4a old'!H$5,FALSE),"")</f>
        <v/>
      </c>
      <c r="I14" s="186" t="str">
        <f>IFERROR(VLOOKUP($A14,#REF!,'Table 4a old'!I$5,FALSE),"")</f>
        <v/>
      </c>
      <c r="J14" s="186" t="str">
        <f>IFERROR(VLOOKUP($A14,#REF!,'Table 4a old'!J$5,FALSE),"")</f>
        <v/>
      </c>
      <c r="K14" s="186" t="str">
        <f>IFERROR(VLOOKUP($A14,#REF!,'Table 4a old'!K$5,FALSE),"")</f>
        <v/>
      </c>
      <c r="L14" s="458" t="str">
        <f>IFERROR(VLOOKUP($A14,#REF!,'Table 4a old'!L$5,FALSE),"")</f>
        <v/>
      </c>
      <c r="M14" s="400">
        <f t="shared" si="1"/>
        <v>0</v>
      </c>
      <c r="N14" s="400">
        <f t="shared" si="2"/>
        <v>0</v>
      </c>
      <c r="O14" s="400">
        <f t="shared" si="0"/>
        <v>0</v>
      </c>
      <c r="P14" s="424"/>
    </row>
    <row r="15" spans="1:17" s="292" customFormat="1" x14ac:dyDescent="0.3">
      <c r="A15" s="292" t="s">
        <v>416</v>
      </c>
      <c r="B15" s="260" t="s">
        <v>150</v>
      </c>
      <c r="C15" s="186" t="str">
        <f>IFERROR(VLOOKUP($A15,#REF!,'Table 4a old'!C$5,FALSE),"")</f>
        <v/>
      </c>
      <c r="D15" s="186" t="str">
        <f>IFERROR(VLOOKUP($A15,#REF!,'Table 4a old'!D$5,FALSE),"")</f>
        <v/>
      </c>
      <c r="E15" s="186" t="str">
        <f>IFERROR(VLOOKUP($A15,#REF!,'Table 4a old'!E$5,FALSE),"")</f>
        <v/>
      </c>
      <c r="F15" s="186" t="str">
        <f>IFERROR(VLOOKUP($A15,#REF!,'Table 4a old'!F$5,FALSE),"")</f>
        <v/>
      </c>
      <c r="G15" s="186" t="str">
        <f>IFERROR(VLOOKUP($A15,#REF!,'Table 4a old'!G$5,FALSE),"")</f>
        <v/>
      </c>
      <c r="H15" s="186" t="str">
        <f>IFERROR(VLOOKUP($A15,#REF!,'Table 4a old'!H$5,FALSE),"")</f>
        <v/>
      </c>
      <c r="I15" s="186" t="str">
        <f>IFERROR(VLOOKUP($A15,#REF!,'Table 4a old'!I$5,FALSE),"")</f>
        <v/>
      </c>
      <c r="J15" s="186" t="str">
        <f>IFERROR(VLOOKUP($A15,#REF!,'Table 4a old'!J$5,FALSE),"")</f>
        <v/>
      </c>
      <c r="K15" s="186" t="str">
        <f>IFERROR(VLOOKUP($A15,#REF!,'Table 4a old'!K$5,FALSE),"")</f>
        <v/>
      </c>
      <c r="L15" s="458" t="str">
        <f>IFERROR(VLOOKUP($A15,#REF!,'Table 4a old'!L$5,FALSE),"")</f>
        <v/>
      </c>
      <c r="M15" s="400">
        <f t="shared" si="1"/>
        <v>0</v>
      </c>
      <c r="N15" s="400">
        <f t="shared" si="2"/>
        <v>0</v>
      </c>
      <c r="O15" s="400">
        <f t="shared" si="0"/>
        <v>0</v>
      </c>
      <c r="P15" s="424"/>
    </row>
    <row r="16" spans="1:17" s="292" customFormat="1" x14ac:dyDescent="0.3">
      <c r="A16" s="292" t="s">
        <v>417</v>
      </c>
      <c r="B16" s="260" t="s">
        <v>151</v>
      </c>
      <c r="C16" s="186" t="str">
        <f>IFERROR(VLOOKUP($A16,#REF!,'Table 4a old'!C$5,FALSE),"")</f>
        <v/>
      </c>
      <c r="D16" s="186" t="str">
        <f>IFERROR(VLOOKUP($A16,#REF!,'Table 4a old'!D$5,FALSE),"")</f>
        <v/>
      </c>
      <c r="E16" s="186" t="str">
        <f>IFERROR(VLOOKUP($A16,#REF!,'Table 4a old'!E$5,FALSE),"")</f>
        <v/>
      </c>
      <c r="F16" s="186" t="str">
        <f>IFERROR(VLOOKUP($A16,#REF!,'Table 4a old'!F$5,FALSE),"")</f>
        <v/>
      </c>
      <c r="G16" s="186" t="str">
        <f>IFERROR(VLOOKUP($A16,#REF!,'Table 4a old'!G$5,FALSE),"")</f>
        <v/>
      </c>
      <c r="H16" s="186" t="str">
        <f>IFERROR(VLOOKUP($A16,#REF!,'Table 4a old'!H$5,FALSE),"")</f>
        <v/>
      </c>
      <c r="I16" s="186" t="str">
        <f>IFERROR(VLOOKUP($A16,#REF!,'Table 4a old'!I$5,FALSE),"")</f>
        <v/>
      </c>
      <c r="J16" s="186" t="str">
        <f>IFERROR(VLOOKUP($A16,#REF!,'Table 4a old'!J$5,FALSE),"")</f>
        <v/>
      </c>
      <c r="K16" s="186" t="str">
        <f>IFERROR(VLOOKUP($A16,#REF!,'Table 4a old'!K$5,FALSE),"")</f>
        <v/>
      </c>
      <c r="L16" s="458" t="str">
        <f>IFERROR(VLOOKUP($A16,#REF!,'Table 4a old'!L$5,FALSE),"")</f>
        <v/>
      </c>
      <c r="M16" s="400">
        <f t="shared" si="1"/>
        <v>0</v>
      </c>
      <c r="N16" s="400">
        <f t="shared" si="2"/>
        <v>0</v>
      </c>
      <c r="O16" s="400">
        <f t="shared" si="0"/>
        <v>0</v>
      </c>
      <c r="P16" s="424"/>
    </row>
    <row r="17" spans="1:16" s="292" customFormat="1" x14ac:dyDescent="0.3">
      <c r="A17" s="292" t="s">
        <v>418</v>
      </c>
      <c r="B17" s="260" t="s">
        <v>152</v>
      </c>
      <c r="C17" s="186" t="str">
        <f>IFERROR(VLOOKUP($A17,#REF!,'Table 4a old'!C$5,FALSE),"")</f>
        <v/>
      </c>
      <c r="D17" s="186" t="str">
        <f>IFERROR(VLOOKUP($A17,#REF!,'Table 4a old'!D$5,FALSE),"")</f>
        <v/>
      </c>
      <c r="E17" s="186" t="str">
        <f>IFERROR(VLOOKUP($A17,#REF!,'Table 4a old'!E$5,FALSE),"")</f>
        <v/>
      </c>
      <c r="F17" s="186" t="str">
        <f>IFERROR(VLOOKUP($A17,#REF!,'Table 4a old'!F$5,FALSE),"")</f>
        <v/>
      </c>
      <c r="G17" s="186" t="str">
        <f>IFERROR(VLOOKUP($A17,#REF!,'Table 4a old'!G$5,FALSE),"")</f>
        <v/>
      </c>
      <c r="H17" s="186" t="str">
        <f>IFERROR(VLOOKUP($A17,#REF!,'Table 4a old'!H$5,FALSE),"")</f>
        <v/>
      </c>
      <c r="I17" s="186" t="str">
        <f>IFERROR(VLOOKUP($A17,#REF!,'Table 4a old'!I$5,FALSE),"")</f>
        <v/>
      </c>
      <c r="J17" s="186" t="str">
        <f>IFERROR(VLOOKUP($A17,#REF!,'Table 4a old'!J$5,FALSE),"")</f>
        <v/>
      </c>
      <c r="K17" s="186" t="str">
        <f>IFERROR(VLOOKUP($A17,#REF!,'Table 4a old'!K$5,FALSE),"")</f>
        <v/>
      </c>
      <c r="L17" s="458" t="str">
        <f>IFERROR(VLOOKUP($A17,#REF!,'Table 4a old'!L$5,FALSE),"")</f>
        <v/>
      </c>
      <c r="M17" s="400">
        <f t="shared" si="1"/>
        <v>0</v>
      </c>
      <c r="N17" s="400">
        <f t="shared" si="2"/>
        <v>0</v>
      </c>
      <c r="O17" s="400">
        <f t="shared" si="0"/>
        <v>0</v>
      </c>
      <c r="P17" s="424"/>
    </row>
    <row r="18" spans="1:16" s="292" customFormat="1" x14ac:dyDescent="0.3">
      <c r="A18" s="292" t="s">
        <v>419</v>
      </c>
      <c r="B18" s="260" t="s">
        <v>153</v>
      </c>
      <c r="C18" s="186" t="str">
        <f>IFERROR(VLOOKUP($A18,#REF!,'Table 4a old'!C$5,FALSE),"")</f>
        <v/>
      </c>
      <c r="D18" s="186" t="str">
        <f>IFERROR(VLOOKUP($A18,#REF!,'Table 4a old'!D$5,FALSE),"")</f>
        <v/>
      </c>
      <c r="E18" s="186" t="str">
        <f>IFERROR(VLOOKUP($A18,#REF!,'Table 4a old'!E$5,FALSE),"")</f>
        <v/>
      </c>
      <c r="F18" s="186" t="str">
        <f>IFERROR(VLOOKUP($A18,#REF!,'Table 4a old'!F$5,FALSE),"")</f>
        <v/>
      </c>
      <c r="G18" s="186" t="str">
        <f>IFERROR(VLOOKUP($A18,#REF!,'Table 4a old'!G$5,FALSE),"")</f>
        <v/>
      </c>
      <c r="H18" s="186" t="str">
        <f>IFERROR(VLOOKUP($A18,#REF!,'Table 4a old'!H$5,FALSE),"")</f>
        <v/>
      </c>
      <c r="I18" s="186" t="str">
        <f>IFERROR(VLOOKUP($A18,#REF!,'Table 4a old'!I$5,FALSE),"")</f>
        <v/>
      </c>
      <c r="J18" s="186" t="str">
        <f>IFERROR(VLOOKUP($A18,#REF!,'Table 4a old'!J$5,FALSE),"")</f>
        <v/>
      </c>
      <c r="K18" s="186" t="str">
        <f>IFERROR(VLOOKUP($A18,#REF!,'Table 4a old'!K$5,FALSE),"")</f>
        <v/>
      </c>
      <c r="L18" s="458" t="str">
        <f>IFERROR(VLOOKUP($A18,#REF!,'Table 4a old'!L$5,FALSE),"")</f>
        <v/>
      </c>
      <c r="M18" s="400">
        <f t="shared" si="1"/>
        <v>0</v>
      </c>
      <c r="N18" s="400">
        <f t="shared" si="2"/>
        <v>0</v>
      </c>
      <c r="O18" s="400">
        <f t="shared" si="0"/>
        <v>0</v>
      </c>
      <c r="P18" s="424"/>
    </row>
    <row r="19" spans="1:16" s="292" customFormat="1" x14ac:dyDescent="0.3">
      <c r="A19" s="292" t="s">
        <v>420</v>
      </c>
      <c r="B19" s="260" t="s">
        <v>154</v>
      </c>
      <c r="C19" s="186" t="str">
        <f>IFERROR(VLOOKUP($A19,#REF!,'Table 4a old'!C$5,FALSE),"")</f>
        <v/>
      </c>
      <c r="D19" s="186" t="str">
        <f>IFERROR(VLOOKUP($A19,#REF!,'Table 4a old'!D$5,FALSE),"")</f>
        <v/>
      </c>
      <c r="E19" s="186" t="str">
        <f>IFERROR(VLOOKUP($A19,#REF!,'Table 4a old'!E$5,FALSE),"")</f>
        <v/>
      </c>
      <c r="F19" s="186" t="str">
        <f>IFERROR(VLOOKUP($A19,#REF!,'Table 4a old'!F$5,FALSE),"")</f>
        <v/>
      </c>
      <c r="G19" s="186" t="str">
        <f>IFERROR(VLOOKUP($A19,#REF!,'Table 4a old'!G$5,FALSE),"")</f>
        <v/>
      </c>
      <c r="H19" s="186" t="str">
        <f>IFERROR(VLOOKUP($A19,#REF!,'Table 4a old'!H$5,FALSE),"")</f>
        <v/>
      </c>
      <c r="I19" s="186" t="str">
        <f>IFERROR(VLOOKUP($A19,#REF!,'Table 4a old'!I$5,FALSE),"")</f>
        <v/>
      </c>
      <c r="J19" s="186" t="str">
        <f>IFERROR(VLOOKUP($A19,#REF!,'Table 4a old'!J$5,FALSE),"")</f>
        <v/>
      </c>
      <c r="K19" s="186" t="str">
        <f>IFERROR(VLOOKUP($A19,#REF!,'Table 4a old'!K$5,FALSE),"")</f>
        <v/>
      </c>
      <c r="L19" s="458" t="str">
        <f>IFERROR(VLOOKUP($A19,#REF!,'Table 4a old'!L$5,FALSE),"")</f>
        <v/>
      </c>
      <c r="M19" s="400">
        <f t="shared" si="1"/>
        <v>0</v>
      </c>
      <c r="N19" s="400">
        <f t="shared" si="2"/>
        <v>0</v>
      </c>
      <c r="O19" s="400">
        <f t="shared" si="0"/>
        <v>0</v>
      </c>
      <c r="P19" s="424"/>
    </row>
    <row r="20" spans="1:16" s="292" customFormat="1" x14ac:dyDescent="0.3">
      <c r="A20" s="292" t="s">
        <v>410</v>
      </c>
      <c r="B20" s="261" t="s">
        <v>112</v>
      </c>
      <c r="C20" s="647" t="str">
        <f>IFERROR(VLOOKUP($A20,#REF!,'Table 4a old'!C$5,FALSE),"")</f>
        <v/>
      </c>
      <c r="D20" s="647" t="str">
        <f>IFERROR(VLOOKUP($A20,#REF!,'Table 4a old'!D$5,FALSE),"")</f>
        <v/>
      </c>
      <c r="E20" s="647" t="str">
        <f>IFERROR(VLOOKUP($A20,#REF!,'Table 4a old'!E$5,FALSE),"")</f>
        <v/>
      </c>
      <c r="F20" s="647" t="str">
        <f>IFERROR(VLOOKUP($A20,#REF!,'Table 4a old'!F$5,FALSE),"")</f>
        <v/>
      </c>
      <c r="G20" s="647" t="str">
        <f>IFERROR(VLOOKUP($A20,#REF!,'Table 4a old'!G$5,FALSE),"")</f>
        <v/>
      </c>
      <c r="H20" s="647" t="str">
        <f>IFERROR(VLOOKUP($A20,#REF!,'Table 4a old'!H$5,FALSE),"")</f>
        <v/>
      </c>
      <c r="I20" s="647" t="str">
        <f>IFERROR(VLOOKUP($A20,#REF!,'Table 4a old'!I$5,FALSE),"")</f>
        <v/>
      </c>
      <c r="J20" s="647" t="str">
        <f>IFERROR(VLOOKUP($A20,#REF!,'Table 4a old'!J$5,FALSE),"")</f>
        <v/>
      </c>
      <c r="K20" s="647" t="str">
        <f>IFERROR(VLOOKUP($A20,#REF!,'Table 4a old'!K$5,FALSE),"")</f>
        <v/>
      </c>
      <c r="L20" s="648" t="str">
        <f>IFERROR(VLOOKUP($A20,#REF!,'Table 4a old'!L$5,FALSE),"")</f>
        <v/>
      </c>
      <c r="M20" s="400">
        <f t="shared" si="1"/>
        <v>0</v>
      </c>
      <c r="N20" s="400">
        <f t="shared" si="2"/>
        <v>0</v>
      </c>
      <c r="O20" s="400">
        <f t="shared" si="0"/>
        <v>0</v>
      </c>
      <c r="P20" s="424"/>
    </row>
    <row r="21" spans="1:16" s="292" customFormat="1" x14ac:dyDescent="0.3">
      <c r="B21" s="291"/>
      <c r="C21" s="186" t="str">
        <f>IFERROR(VLOOKUP($A21,#REF!,'Table 4a old'!C$5,FALSE),"")</f>
        <v/>
      </c>
      <c r="D21" s="186" t="str">
        <f>IFERROR(VLOOKUP($A21,#REF!,'Table 4a old'!D$5,FALSE),"")</f>
        <v/>
      </c>
      <c r="E21" s="186" t="str">
        <f>IFERROR(VLOOKUP($A21,#REF!,'Table 4a old'!E$5,FALSE),"")</f>
        <v/>
      </c>
      <c r="F21" s="186" t="str">
        <f>IFERROR(VLOOKUP($A21,#REF!,'Table 4a old'!F$5,FALSE),"")</f>
        <v/>
      </c>
      <c r="G21" s="186" t="str">
        <f>IFERROR(VLOOKUP($A21,#REF!,'Table 4a old'!G$5,FALSE),"")</f>
        <v/>
      </c>
      <c r="H21" s="186" t="str">
        <f>IFERROR(VLOOKUP($A21,#REF!,'Table 4a old'!H$5,FALSE),"")</f>
        <v/>
      </c>
      <c r="I21" s="186" t="str">
        <f>IFERROR(VLOOKUP($A21,#REF!,'Table 4a old'!I$5,FALSE),"")</f>
        <v/>
      </c>
      <c r="J21" s="186" t="str">
        <f>IFERROR(VLOOKUP($A21,#REF!,'Table 4a old'!J$5,FALSE),"")</f>
        <v/>
      </c>
      <c r="K21" s="186" t="str">
        <f>IFERROR(VLOOKUP($A21,#REF!,'Table 4a old'!K$5,FALSE),"")</f>
        <v/>
      </c>
      <c r="L21" s="458" t="str">
        <f>IFERROR(VLOOKUP($A21,#REF!,'Table 4a old'!L$5,FALSE),"")</f>
        <v/>
      </c>
      <c r="M21" s="400"/>
      <c r="N21" s="400"/>
      <c r="O21" s="400"/>
      <c r="P21" s="424"/>
    </row>
    <row r="22" spans="1:16" s="292" customFormat="1" x14ac:dyDescent="0.3">
      <c r="B22" s="290" t="s">
        <v>155</v>
      </c>
      <c r="C22" s="186" t="str">
        <f>IFERROR(VLOOKUP($A22,#REF!,'Table 4a old'!C$5,FALSE),"")</f>
        <v/>
      </c>
      <c r="D22" s="186" t="str">
        <f>IFERROR(VLOOKUP($A22,#REF!,'Table 4a old'!D$5,FALSE),"")</f>
        <v/>
      </c>
      <c r="E22" s="186" t="str">
        <f>IFERROR(VLOOKUP($A22,#REF!,'Table 4a old'!E$5,FALSE),"")</f>
        <v/>
      </c>
      <c r="F22" s="186" t="str">
        <f>IFERROR(VLOOKUP($A22,#REF!,'Table 4a old'!F$5,FALSE),"")</f>
        <v/>
      </c>
      <c r="G22" s="186" t="str">
        <f>IFERROR(VLOOKUP($A22,#REF!,'Table 4a old'!G$5,FALSE),"")</f>
        <v/>
      </c>
      <c r="H22" s="186" t="str">
        <f>IFERROR(VLOOKUP($A22,#REF!,'Table 4a old'!H$5,FALSE),"")</f>
        <v/>
      </c>
      <c r="I22" s="186" t="str">
        <f>IFERROR(VLOOKUP($A22,#REF!,'Table 4a old'!I$5,FALSE),"")</f>
        <v/>
      </c>
      <c r="J22" s="186" t="str">
        <f>IFERROR(VLOOKUP($A22,#REF!,'Table 4a old'!J$5,FALSE),"")</f>
        <v/>
      </c>
      <c r="K22" s="186" t="str">
        <f>IFERROR(VLOOKUP($A22,#REF!,'Table 4a old'!K$5,FALSE),"")</f>
        <v/>
      </c>
      <c r="L22" s="458" t="str">
        <f>IFERROR(VLOOKUP($A22,#REF!,'Table 4a old'!L$5,FALSE),"")</f>
        <v/>
      </c>
      <c r="M22" s="400"/>
      <c r="N22" s="400"/>
      <c r="O22" s="400"/>
      <c r="P22" s="424"/>
    </row>
    <row r="23" spans="1:16" s="292" customFormat="1" x14ac:dyDescent="0.3">
      <c r="A23" s="292" t="s">
        <v>422</v>
      </c>
      <c r="B23" s="258" t="s">
        <v>145</v>
      </c>
      <c r="C23" s="186" t="str">
        <f>IFERROR(VLOOKUP($A23,#REF!,'Table 4a old'!C$5,FALSE),"")</f>
        <v/>
      </c>
      <c r="D23" s="186" t="str">
        <f>IFERROR(VLOOKUP($A23,#REF!,'Table 4a old'!D$5,FALSE),"")</f>
        <v/>
      </c>
      <c r="E23" s="186" t="str">
        <f>IFERROR(VLOOKUP($A23,#REF!,'Table 4a old'!E$5,FALSE),"")</f>
        <v/>
      </c>
      <c r="F23" s="186" t="str">
        <f>IFERROR(VLOOKUP($A23,#REF!,'Table 4a old'!F$5,FALSE),"")</f>
        <v/>
      </c>
      <c r="G23" s="186" t="str">
        <f>IFERROR(VLOOKUP($A23,#REF!,'Table 4a old'!G$5,FALSE),"")</f>
        <v/>
      </c>
      <c r="H23" s="186" t="str">
        <f>IFERROR(VLOOKUP($A23,#REF!,'Table 4a old'!H$5,FALSE),"")</f>
        <v/>
      </c>
      <c r="I23" s="186" t="str">
        <f>IFERROR(VLOOKUP($A23,#REF!,'Table 4a old'!I$5,FALSE),"")</f>
        <v/>
      </c>
      <c r="J23" s="186" t="str">
        <f>IFERROR(VLOOKUP($A23,#REF!,'Table 4a old'!J$5,FALSE),"")</f>
        <v/>
      </c>
      <c r="K23" s="186" t="str">
        <f>IFERROR(VLOOKUP($A23,#REF!,'Table 4a old'!K$5,FALSE),"")</f>
        <v/>
      </c>
      <c r="L23" s="458" t="str">
        <f>IFERROR(VLOOKUP($A23,#REF!,'Table 4a old'!L$5,FALSE),"")</f>
        <v/>
      </c>
      <c r="M23" s="400">
        <f t="shared" si="1"/>
        <v>0</v>
      </c>
      <c r="N23" s="400">
        <f t="shared" si="2"/>
        <v>0</v>
      </c>
      <c r="O23" s="400">
        <f t="shared" si="0"/>
        <v>0</v>
      </c>
      <c r="P23" s="424"/>
    </row>
    <row r="24" spans="1:16" s="292" customFormat="1" x14ac:dyDescent="0.3">
      <c r="A24" s="292" t="s">
        <v>423</v>
      </c>
      <c r="B24" s="258" t="s">
        <v>146</v>
      </c>
      <c r="C24" s="186" t="str">
        <f>IFERROR(VLOOKUP($A24,#REF!,'Table 4a old'!C$5,FALSE),"")</f>
        <v/>
      </c>
      <c r="D24" s="186" t="str">
        <f>IFERROR(VLOOKUP($A24,#REF!,'Table 4a old'!D$5,FALSE),"")</f>
        <v/>
      </c>
      <c r="E24" s="186" t="str">
        <f>IFERROR(VLOOKUP($A24,#REF!,'Table 4a old'!E$5,FALSE),"")</f>
        <v/>
      </c>
      <c r="F24" s="186" t="str">
        <f>IFERROR(VLOOKUP($A24,#REF!,'Table 4a old'!F$5,FALSE),"")</f>
        <v/>
      </c>
      <c r="G24" s="186" t="str">
        <f>IFERROR(VLOOKUP($A24,#REF!,'Table 4a old'!G$5,FALSE),"")</f>
        <v/>
      </c>
      <c r="H24" s="186" t="str">
        <f>IFERROR(VLOOKUP($A24,#REF!,'Table 4a old'!H$5,FALSE),"")</f>
        <v/>
      </c>
      <c r="I24" s="186" t="str">
        <f>IFERROR(VLOOKUP($A24,#REF!,'Table 4a old'!I$5,FALSE),"")</f>
        <v/>
      </c>
      <c r="J24" s="186" t="str">
        <f>IFERROR(VLOOKUP($A24,#REF!,'Table 4a old'!J$5,FALSE),"")</f>
        <v/>
      </c>
      <c r="K24" s="186" t="str">
        <f>IFERROR(VLOOKUP($A24,#REF!,'Table 4a old'!K$5,FALSE),"")</f>
        <v/>
      </c>
      <c r="L24" s="458" t="str">
        <f>IFERROR(VLOOKUP($A24,#REF!,'Table 4a old'!L$5,FALSE),"")</f>
        <v/>
      </c>
      <c r="M24" s="400">
        <f t="shared" si="1"/>
        <v>0</v>
      </c>
      <c r="N24" s="400">
        <f t="shared" si="2"/>
        <v>0</v>
      </c>
      <c r="O24" s="400">
        <f t="shared" si="0"/>
        <v>0</v>
      </c>
      <c r="P24" s="424"/>
    </row>
    <row r="25" spans="1:16" s="292" customFormat="1" x14ac:dyDescent="0.3">
      <c r="A25" s="292" t="s">
        <v>424</v>
      </c>
      <c r="B25" s="258" t="s">
        <v>147</v>
      </c>
      <c r="C25" s="186" t="str">
        <f>IFERROR(VLOOKUP($A25,#REF!,'Table 4a old'!C$5,FALSE),"")</f>
        <v/>
      </c>
      <c r="D25" s="186" t="str">
        <f>IFERROR(VLOOKUP($A25,#REF!,'Table 4a old'!D$5,FALSE),"")</f>
        <v/>
      </c>
      <c r="E25" s="186" t="str">
        <f>IFERROR(VLOOKUP($A25,#REF!,'Table 4a old'!E$5,FALSE),"")</f>
        <v/>
      </c>
      <c r="F25" s="186" t="str">
        <f>IFERROR(VLOOKUP($A25,#REF!,'Table 4a old'!F$5,FALSE),"")</f>
        <v/>
      </c>
      <c r="G25" s="186" t="str">
        <f>IFERROR(VLOOKUP($A25,#REF!,'Table 4a old'!G$5,FALSE),"")</f>
        <v/>
      </c>
      <c r="H25" s="186" t="str">
        <f>IFERROR(VLOOKUP($A25,#REF!,'Table 4a old'!H$5,FALSE),"")</f>
        <v/>
      </c>
      <c r="I25" s="186" t="str">
        <f>IFERROR(VLOOKUP($A25,#REF!,'Table 4a old'!I$5,FALSE),"")</f>
        <v/>
      </c>
      <c r="J25" s="186" t="str">
        <f>IFERROR(VLOOKUP($A25,#REF!,'Table 4a old'!J$5,FALSE),"")</f>
        <v/>
      </c>
      <c r="K25" s="186" t="str">
        <f>IFERROR(VLOOKUP($A25,#REF!,'Table 4a old'!K$5,FALSE),"")</f>
        <v/>
      </c>
      <c r="L25" s="458" t="str">
        <f>IFERROR(VLOOKUP($A25,#REF!,'Table 4a old'!L$5,FALSE),"")</f>
        <v/>
      </c>
      <c r="M25" s="400">
        <f t="shared" si="1"/>
        <v>0</v>
      </c>
      <c r="N25" s="400">
        <f t="shared" si="2"/>
        <v>0</v>
      </c>
      <c r="O25" s="400">
        <f t="shared" si="0"/>
        <v>0</v>
      </c>
      <c r="P25" s="424"/>
    </row>
    <row r="26" spans="1:16" s="292" customFormat="1" x14ac:dyDescent="0.3">
      <c r="A26" s="292" t="s">
        <v>425</v>
      </c>
      <c r="B26" s="259" t="s">
        <v>148</v>
      </c>
      <c r="C26" s="186" t="str">
        <f>IFERROR(VLOOKUP($A26,#REF!,'Table 4a old'!C$5,FALSE),"")</f>
        <v/>
      </c>
      <c r="D26" s="186" t="str">
        <f>IFERROR(VLOOKUP($A26,#REF!,'Table 4a old'!D$5,FALSE),"")</f>
        <v/>
      </c>
      <c r="E26" s="186" t="str">
        <f>IFERROR(VLOOKUP($A26,#REF!,'Table 4a old'!E$5,FALSE),"")</f>
        <v/>
      </c>
      <c r="F26" s="186" t="str">
        <f>IFERROR(VLOOKUP($A26,#REF!,'Table 4a old'!F$5,FALSE),"")</f>
        <v/>
      </c>
      <c r="G26" s="186" t="str">
        <f>IFERROR(VLOOKUP($A26,#REF!,'Table 4a old'!G$5,FALSE),"")</f>
        <v/>
      </c>
      <c r="H26" s="186" t="str">
        <f>IFERROR(VLOOKUP($A26,#REF!,'Table 4a old'!H$5,FALSE),"")</f>
        <v/>
      </c>
      <c r="I26" s="186" t="str">
        <f>IFERROR(VLOOKUP($A26,#REF!,'Table 4a old'!I$5,FALSE),"")</f>
        <v/>
      </c>
      <c r="J26" s="186" t="str">
        <f>IFERROR(VLOOKUP($A26,#REF!,'Table 4a old'!J$5,FALSE),"")</f>
        <v/>
      </c>
      <c r="K26" s="186" t="str">
        <f>IFERROR(VLOOKUP($A26,#REF!,'Table 4a old'!K$5,FALSE),"")</f>
        <v/>
      </c>
      <c r="L26" s="458" t="str">
        <f>IFERROR(VLOOKUP($A26,#REF!,'Table 4a old'!L$5,FALSE),"")</f>
        <v/>
      </c>
      <c r="M26" s="400">
        <f t="shared" si="1"/>
        <v>0</v>
      </c>
      <c r="N26" s="400">
        <f t="shared" si="2"/>
        <v>0</v>
      </c>
      <c r="O26" s="400">
        <f t="shared" si="0"/>
        <v>0</v>
      </c>
      <c r="P26" s="424"/>
    </row>
    <row r="27" spans="1:16" s="292" customFormat="1" x14ac:dyDescent="0.3">
      <c r="A27" s="292" t="s">
        <v>426</v>
      </c>
      <c r="B27" s="258" t="s">
        <v>149</v>
      </c>
      <c r="C27" s="186" t="str">
        <f>IFERROR(VLOOKUP($A27,#REF!,'Table 4a old'!C$5,FALSE),"")</f>
        <v/>
      </c>
      <c r="D27" s="186" t="str">
        <f>IFERROR(VLOOKUP($A27,#REF!,'Table 4a old'!D$5,FALSE),"")</f>
        <v/>
      </c>
      <c r="E27" s="186" t="str">
        <f>IFERROR(VLOOKUP($A27,#REF!,'Table 4a old'!E$5,FALSE),"")</f>
        <v/>
      </c>
      <c r="F27" s="186" t="str">
        <f>IFERROR(VLOOKUP($A27,#REF!,'Table 4a old'!F$5,FALSE),"")</f>
        <v/>
      </c>
      <c r="G27" s="186" t="str">
        <f>IFERROR(VLOOKUP($A27,#REF!,'Table 4a old'!G$5,FALSE),"")</f>
        <v/>
      </c>
      <c r="H27" s="186" t="str">
        <f>IFERROR(VLOOKUP($A27,#REF!,'Table 4a old'!H$5,FALSE),"")</f>
        <v/>
      </c>
      <c r="I27" s="186" t="str">
        <f>IFERROR(VLOOKUP($A27,#REF!,'Table 4a old'!I$5,FALSE),"")</f>
        <v/>
      </c>
      <c r="J27" s="186" t="str">
        <f>IFERROR(VLOOKUP($A27,#REF!,'Table 4a old'!J$5,FALSE),"")</f>
        <v/>
      </c>
      <c r="K27" s="186" t="str">
        <f>IFERROR(VLOOKUP($A27,#REF!,'Table 4a old'!K$5,FALSE),"")</f>
        <v/>
      </c>
      <c r="L27" s="458" t="str">
        <f>IFERROR(VLOOKUP($A27,#REF!,'Table 4a old'!L$5,FALSE),"")</f>
        <v/>
      </c>
      <c r="M27" s="400">
        <f t="shared" si="1"/>
        <v>0</v>
      </c>
      <c r="N27" s="400">
        <f t="shared" si="2"/>
        <v>0</v>
      </c>
      <c r="O27" s="400">
        <f t="shared" si="0"/>
        <v>0</v>
      </c>
      <c r="P27" s="424"/>
    </row>
    <row r="28" spans="1:16" s="292" customFormat="1" x14ac:dyDescent="0.3">
      <c r="A28" s="292" t="s">
        <v>427</v>
      </c>
      <c r="B28" s="260" t="s">
        <v>150</v>
      </c>
      <c r="C28" s="186" t="str">
        <f>IFERROR(VLOOKUP($A28,#REF!,'Table 4a old'!C$5,FALSE),"")</f>
        <v/>
      </c>
      <c r="D28" s="186" t="str">
        <f>IFERROR(VLOOKUP($A28,#REF!,'Table 4a old'!D$5,FALSE),"")</f>
        <v/>
      </c>
      <c r="E28" s="186" t="str">
        <f>IFERROR(VLOOKUP($A28,#REF!,'Table 4a old'!E$5,FALSE),"")</f>
        <v/>
      </c>
      <c r="F28" s="186" t="str">
        <f>IFERROR(VLOOKUP($A28,#REF!,'Table 4a old'!F$5,FALSE),"")</f>
        <v/>
      </c>
      <c r="G28" s="186" t="str">
        <f>IFERROR(VLOOKUP($A28,#REF!,'Table 4a old'!G$5,FALSE),"")</f>
        <v/>
      </c>
      <c r="H28" s="186" t="str">
        <f>IFERROR(VLOOKUP($A28,#REF!,'Table 4a old'!H$5,FALSE),"")</f>
        <v/>
      </c>
      <c r="I28" s="186" t="str">
        <f>IFERROR(VLOOKUP($A28,#REF!,'Table 4a old'!I$5,FALSE),"")</f>
        <v/>
      </c>
      <c r="J28" s="186" t="str">
        <f>IFERROR(VLOOKUP($A28,#REF!,'Table 4a old'!J$5,FALSE),"")</f>
        <v/>
      </c>
      <c r="K28" s="186" t="str">
        <f>IFERROR(VLOOKUP($A28,#REF!,'Table 4a old'!K$5,FALSE),"")</f>
        <v/>
      </c>
      <c r="L28" s="458" t="str">
        <f>IFERROR(VLOOKUP($A28,#REF!,'Table 4a old'!L$5,FALSE),"")</f>
        <v/>
      </c>
      <c r="M28" s="400">
        <f t="shared" si="1"/>
        <v>0</v>
      </c>
      <c r="N28" s="400">
        <f t="shared" si="2"/>
        <v>0</v>
      </c>
      <c r="O28" s="400">
        <f t="shared" si="0"/>
        <v>0</v>
      </c>
      <c r="P28" s="424"/>
    </row>
    <row r="29" spans="1:16" s="292" customFormat="1" x14ac:dyDescent="0.3">
      <c r="A29" s="292" t="s">
        <v>428</v>
      </c>
      <c r="B29" s="260" t="s">
        <v>151</v>
      </c>
      <c r="C29" s="186" t="str">
        <f>IFERROR(VLOOKUP($A29,#REF!,'Table 4a old'!C$5,FALSE),"")</f>
        <v/>
      </c>
      <c r="D29" s="186" t="str">
        <f>IFERROR(VLOOKUP($A29,#REF!,'Table 4a old'!D$5,FALSE),"")</f>
        <v/>
      </c>
      <c r="E29" s="186" t="str">
        <f>IFERROR(VLOOKUP($A29,#REF!,'Table 4a old'!E$5,FALSE),"")</f>
        <v/>
      </c>
      <c r="F29" s="186" t="str">
        <f>IFERROR(VLOOKUP($A29,#REF!,'Table 4a old'!F$5,FALSE),"")</f>
        <v/>
      </c>
      <c r="G29" s="186" t="str">
        <f>IFERROR(VLOOKUP($A29,#REF!,'Table 4a old'!G$5,FALSE),"")</f>
        <v/>
      </c>
      <c r="H29" s="186" t="str">
        <f>IFERROR(VLOOKUP($A29,#REF!,'Table 4a old'!H$5,FALSE),"")</f>
        <v/>
      </c>
      <c r="I29" s="186" t="str">
        <f>IFERROR(VLOOKUP($A29,#REF!,'Table 4a old'!I$5,FALSE),"")</f>
        <v/>
      </c>
      <c r="J29" s="186" t="str">
        <f>IFERROR(VLOOKUP($A29,#REF!,'Table 4a old'!J$5,FALSE),"")</f>
        <v/>
      </c>
      <c r="K29" s="186" t="str">
        <f>IFERROR(VLOOKUP($A29,#REF!,'Table 4a old'!K$5,FALSE),"")</f>
        <v/>
      </c>
      <c r="L29" s="458" t="str">
        <f>IFERROR(VLOOKUP($A29,#REF!,'Table 4a old'!L$5,FALSE),"")</f>
        <v/>
      </c>
      <c r="M29" s="400">
        <f t="shared" si="1"/>
        <v>0</v>
      </c>
      <c r="N29" s="400">
        <f t="shared" si="2"/>
        <v>0</v>
      </c>
      <c r="O29" s="400">
        <f t="shared" si="0"/>
        <v>0</v>
      </c>
      <c r="P29" s="424"/>
    </row>
    <row r="30" spans="1:16" s="292" customFormat="1" x14ac:dyDescent="0.3">
      <c r="A30" s="292" t="s">
        <v>429</v>
      </c>
      <c r="B30" s="260" t="s">
        <v>152</v>
      </c>
      <c r="C30" s="186" t="str">
        <f>IFERROR(VLOOKUP($A30,#REF!,'Table 4a old'!C$5,FALSE),"")</f>
        <v/>
      </c>
      <c r="D30" s="186" t="str">
        <f>IFERROR(VLOOKUP($A30,#REF!,'Table 4a old'!D$5,FALSE),"")</f>
        <v/>
      </c>
      <c r="E30" s="186" t="str">
        <f>IFERROR(VLOOKUP($A30,#REF!,'Table 4a old'!E$5,FALSE),"")</f>
        <v/>
      </c>
      <c r="F30" s="186" t="str">
        <f>IFERROR(VLOOKUP($A30,#REF!,'Table 4a old'!F$5,FALSE),"")</f>
        <v/>
      </c>
      <c r="G30" s="186" t="str">
        <f>IFERROR(VLOOKUP($A30,#REF!,'Table 4a old'!G$5,FALSE),"")</f>
        <v/>
      </c>
      <c r="H30" s="186" t="str">
        <f>IFERROR(VLOOKUP($A30,#REF!,'Table 4a old'!H$5,FALSE),"")</f>
        <v/>
      </c>
      <c r="I30" s="186" t="str">
        <f>IFERROR(VLOOKUP($A30,#REF!,'Table 4a old'!I$5,FALSE),"")</f>
        <v/>
      </c>
      <c r="J30" s="186" t="str">
        <f>IFERROR(VLOOKUP($A30,#REF!,'Table 4a old'!J$5,FALSE),"")</f>
        <v/>
      </c>
      <c r="K30" s="186" t="str">
        <f>IFERROR(VLOOKUP($A30,#REF!,'Table 4a old'!K$5,FALSE),"")</f>
        <v/>
      </c>
      <c r="L30" s="458" t="str">
        <f>IFERROR(VLOOKUP($A30,#REF!,'Table 4a old'!L$5,FALSE),"")</f>
        <v/>
      </c>
      <c r="M30" s="400">
        <f t="shared" si="1"/>
        <v>0</v>
      </c>
      <c r="N30" s="400">
        <f t="shared" si="2"/>
        <v>0</v>
      </c>
      <c r="O30" s="400">
        <f t="shared" si="0"/>
        <v>0</v>
      </c>
      <c r="P30" s="424"/>
    </row>
    <row r="31" spans="1:16" s="292" customFormat="1" x14ac:dyDescent="0.3">
      <c r="A31" s="292" t="s">
        <v>430</v>
      </c>
      <c r="B31" s="260" t="s">
        <v>153</v>
      </c>
      <c r="C31" s="186" t="str">
        <f>IFERROR(VLOOKUP($A31,#REF!,'Table 4a old'!C$5,FALSE),"")</f>
        <v/>
      </c>
      <c r="D31" s="186" t="str">
        <f>IFERROR(VLOOKUP($A31,#REF!,'Table 4a old'!D$5,FALSE),"")</f>
        <v/>
      </c>
      <c r="E31" s="186" t="str">
        <f>IFERROR(VLOOKUP($A31,#REF!,'Table 4a old'!E$5,FALSE),"")</f>
        <v/>
      </c>
      <c r="F31" s="186" t="str">
        <f>IFERROR(VLOOKUP($A31,#REF!,'Table 4a old'!F$5,FALSE),"")</f>
        <v/>
      </c>
      <c r="G31" s="186" t="str">
        <f>IFERROR(VLOOKUP($A31,#REF!,'Table 4a old'!G$5,FALSE),"")</f>
        <v/>
      </c>
      <c r="H31" s="186" t="str">
        <f>IFERROR(VLOOKUP($A31,#REF!,'Table 4a old'!H$5,FALSE),"")</f>
        <v/>
      </c>
      <c r="I31" s="186" t="str">
        <f>IFERROR(VLOOKUP($A31,#REF!,'Table 4a old'!I$5,FALSE),"")</f>
        <v/>
      </c>
      <c r="J31" s="186" t="str">
        <f>IFERROR(VLOOKUP($A31,#REF!,'Table 4a old'!J$5,FALSE),"")</f>
        <v/>
      </c>
      <c r="K31" s="186" t="str">
        <f>IFERROR(VLOOKUP($A31,#REF!,'Table 4a old'!K$5,FALSE),"")</f>
        <v/>
      </c>
      <c r="L31" s="458" t="str">
        <f>IFERROR(VLOOKUP($A31,#REF!,'Table 4a old'!L$5,FALSE),"")</f>
        <v/>
      </c>
      <c r="M31" s="400">
        <f t="shared" si="1"/>
        <v>0</v>
      </c>
      <c r="N31" s="400">
        <f t="shared" si="2"/>
        <v>0</v>
      </c>
      <c r="O31" s="400">
        <f t="shared" si="0"/>
        <v>0</v>
      </c>
      <c r="P31" s="424"/>
    </row>
    <row r="32" spans="1:16" s="292" customFormat="1" x14ac:dyDescent="0.3">
      <c r="A32" s="292" t="s">
        <v>431</v>
      </c>
      <c r="B32" s="260" t="s">
        <v>154</v>
      </c>
      <c r="C32" s="186" t="str">
        <f>IFERROR(VLOOKUP($A32,#REF!,'Table 4a old'!C$5,FALSE),"")</f>
        <v/>
      </c>
      <c r="D32" s="186" t="str">
        <f>IFERROR(VLOOKUP($A32,#REF!,'Table 4a old'!D$5,FALSE),"")</f>
        <v/>
      </c>
      <c r="E32" s="186" t="str">
        <f>IFERROR(VLOOKUP($A32,#REF!,'Table 4a old'!E$5,FALSE),"")</f>
        <v/>
      </c>
      <c r="F32" s="186" t="str">
        <f>IFERROR(VLOOKUP($A32,#REF!,'Table 4a old'!F$5,FALSE),"")</f>
        <v/>
      </c>
      <c r="G32" s="186" t="str">
        <f>IFERROR(VLOOKUP($A32,#REF!,'Table 4a old'!G$5,FALSE),"")</f>
        <v/>
      </c>
      <c r="H32" s="186" t="str">
        <f>IFERROR(VLOOKUP($A32,#REF!,'Table 4a old'!H$5,FALSE),"")</f>
        <v/>
      </c>
      <c r="I32" s="186" t="str">
        <f>IFERROR(VLOOKUP($A32,#REF!,'Table 4a old'!I$5,FALSE),"")</f>
        <v/>
      </c>
      <c r="J32" s="186" t="str">
        <f>IFERROR(VLOOKUP($A32,#REF!,'Table 4a old'!J$5,FALSE),"")</f>
        <v/>
      </c>
      <c r="K32" s="186" t="str">
        <f>IFERROR(VLOOKUP($A32,#REF!,'Table 4a old'!K$5,FALSE),"")</f>
        <v/>
      </c>
      <c r="L32" s="458" t="str">
        <f>IFERROR(VLOOKUP($A32,#REF!,'Table 4a old'!L$5,FALSE),"")</f>
        <v/>
      </c>
      <c r="M32" s="400">
        <f t="shared" si="1"/>
        <v>0</v>
      </c>
      <c r="N32" s="400">
        <f t="shared" si="2"/>
        <v>0</v>
      </c>
      <c r="O32" s="400">
        <f t="shared" si="0"/>
        <v>0</v>
      </c>
      <c r="P32" s="424"/>
    </row>
    <row r="33" spans="1:16" s="292" customFormat="1" x14ac:dyDescent="0.3">
      <c r="A33" s="292" t="s">
        <v>421</v>
      </c>
      <c r="B33" s="261" t="s">
        <v>112</v>
      </c>
      <c r="C33" s="647" t="str">
        <f>IFERROR(VLOOKUP($A33,#REF!,'Table 4a old'!C$5,FALSE),"")</f>
        <v/>
      </c>
      <c r="D33" s="647" t="str">
        <f>IFERROR(VLOOKUP($A33,#REF!,'Table 4a old'!D$5,FALSE),"")</f>
        <v/>
      </c>
      <c r="E33" s="647" t="str">
        <f>IFERROR(VLOOKUP($A33,#REF!,'Table 4a old'!E$5,FALSE),"")</f>
        <v/>
      </c>
      <c r="F33" s="647" t="str">
        <f>IFERROR(VLOOKUP($A33,#REF!,'Table 4a old'!F$5,FALSE),"")</f>
        <v/>
      </c>
      <c r="G33" s="647" t="str">
        <f>IFERROR(VLOOKUP($A33,#REF!,'Table 4a old'!G$5,FALSE),"")</f>
        <v/>
      </c>
      <c r="H33" s="647" t="str">
        <f>IFERROR(VLOOKUP($A33,#REF!,'Table 4a old'!H$5,FALSE),"")</f>
        <v/>
      </c>
      <c r="I33" s="647" t="str">
        <f>IFERROR(VLOOKUP($A33,#REF!,'Table 4a old'!I$5,FALSE),"")</f>
        <v/>
      </c>
      <c r="J33" s="647" t="str">
        <f>IFERROR(VLOOKUP($A33,#REF!,'Table 4a old'!J$5,FALSE),"")</f>
        <v/>
      </c>
      <c r="K33" s="647" t="str">
        <f>IFERROR(VLOOKUP($A33,#REF!,'Table 4a old'!K$5,FALSE),"")</f>
        <v/>
      </c>
      <c r="L33" s="648" t="str">
        <f>IFERROR(VLOOKUP($A33,#REF!,'Table 4a old'!L$5,FALSE),"")</f>
        <v/>
      </c>
      <c r="M33" s="400"/>
      <c r="N33" s="400"/>
      <c r="O33" s="400"/>
      <c r="P33" s="424"/>
    </row>
    <row r="34" spans="1:16" s="292" customFormat="1" x14ac:dyDescent="0.3">
      <c r="B34" s="291"/>
      <c r="C34" s="186" t="str">
        <f>IFERROR(VLOOKUP($A34,#REF!,'Table 4a old'!C$5,FALSE),"")</f>
        <v/>
      </c>
      <c r="D34" s="186" t="str">
        <f>IFERROR(VLOOKUP($A34,#REF!,'Table 4a old'!D$5,FALSE),"")</f>
        <v/>
      </c>
      <c r="E34" s="186" t="str">
        <f>IFERROR(VLOOKUP($A34,#REF!,'Table 4a old'!E$5,FALSE),"")</f>
        <v/>
      </c>
      <c r="F34" s="186" t="str">
        <f>IFERROR(VLOOKUP($A34,#REF!,'Table 4a old'!F$5,FALSE),"")</f>
        <v/>
      </c>
      <c r="G34" s="186" t="str">
        <f>IFERROR(VLOOKUP($A34,#REF!,'Table 4a old'!G$5,FALSE),"")</f>
        <v/>
      </c>
      <c r="H34" s="186" t="str">
        <f>IFERROR(VLOOKUP($A34,#REF!,'Table 4a old'!H$5,FALSE),"")</f>
        <v/>
      </c>
      <c r="I34" s="186" t="str">
        <f>IFERROR(VLOOKUP($A34,#REF!,'Table 4a old'!I$5,FALSE),"")</f>
        <v/>
      </c>
      <c r="J34" s="186" t="str">
        <f>IFERROR(VLOOKUP($A34,#REF!,'Table 4a old'!J$5,FALSE),"")</f>
        <v/>
      </c>
      <c r="K34" s="186" t="str">
        <f>IFERROR(VLOOKUP($A34,#REF!,'Table 4a old'!K$5,FALSE),"")</f>
        <v/>
      </c>
      <c r="L34" s="458" t="str">
        <f>IFERROR(VLOOKUP($A34,#REF!,'Table 4a old'!L$5,FALSE),"")</f>
        <v/>
      </c>
      <c r="M34" s="400"/>
      <c r="N34" s="400"/>
      <c r="O34" s="400"/>
      <c r="P34" s="424"/>
    </row>
    <row r="35" spans="1:16" s="292" customFormat="1" x14ac:dyDescent="0.3">
      <c r="B35" s="290" t="s">
        <v>156</v>
      </c>
      <c r="C35" s="186" t="str">
        <f>IFERROR(VLOOKUP($A35,#REF!,'Table 4a old'!C$5,FALSE),"")</f>
        <v/>
      </c>
      <c r="D35" s="186" t="str">
        <f>IFERROR(VLOOKUP($A35,#REF!,'Table 4a old'!D$5,FALSE),"")</f>
        <v/>
      </c>
      <c r="E35" s="186" t="str">
        <f>IFERROR(VLOOKUP($A35,#REF!,'Table 4a old'!E$5,FALSE),"")</f>
        <v/>
      </c>
      <c r="F35" s="186" t="str">
        <f>IFERROR(VLOOKUP($A35,#REF!,'Table 4a old'!F$5,FALSE),"")</f>
        <v/>
      </c>
      <c r="G35" s="186" t="str">
        <f>IFERROR(VLOOKUP($A35,#REF!,'Table 4a old'!G$5,FALSE),"")</f>
        <v/>
      </c>
      <c r="H35" s="186" t="str">
        <f>IFERROR(VLOOKUP($A35,#REF!,'Table 4a old'!H$5,FALSE),"")</f>
        <v/>
      </c>
      <c r="I35" s="186" t="str">
        <f>IFERROR(VLOOKUP($A35,#REF!,'Table 4a old'!I$5,FALSE),"")</f>
        <v/>
      </c>
      <c r="J35" s="186" t="str">
        <f>IFERROR(VLOOKUP($A35,#REF!,'Table 4a old'!J$5,FALSE),"")</f>
        <v/>
      </c>
      <c r="K35" s="186" t="str">
        <f>IFERROR(VLOOKUP($A35,#REF!,'Table 4a old'!K$5,FALSE),"")</f>
        <v/>
      </c>
      <c r="L35" s="458" t="str">
        <f>IFERROR(VLOOKUP($A35,#REF!,'Table 4a old'!L$5,FALSE),"")</f>
        <v/>
      </c>
      <c r="M35" s="400"/>
      <c r="N35" s="400"/>
      <c r="O35" s="400"/>
      <c r="P35" s="424"/>
    </row>
    <row r="36" spans="1:16" s="292" customFormat="1" x14ac:dyDescent="0.3">
      <c r="A36" s="292" t="s">
        <v>433</v>
      </c>
      <c r="B36" s="258" t="s">
        <v>145</v>
      </c>
      <c r="C36" s="186" t="str">
        <f>IFERROR(VLOOKUP($A36,#REF!,'Table 4a old'!C$5,FALSE),"")</f>
        <v/>
      </c>
      <c r="D36" s="186" t="str">
        <f>IFERROR(VLOOKUP($A36,#REF!,'Table 4a old'!D$5,FALSE),"")</f>
        <v/>
      </c>
      <c r="E36" s="186" t="str">
        <f>IFERROR(VLOOKUP($A36,#REF!,'Table 4a old'!E$5,FALSE),"")</f>
        <v/>
      </c>
      <c r="F36" s="186" t="str">
        <f>IFERROR(VLOOKUP($A36,#REF!,'Table 4a old'!F$5,FALSE),"")</f>
        <v/>
      </c>
      <c r="G36" s="186" t="str">
        <f>IFERROR(VLOOKUP($A36,#REF!,'Table 4a old'!G$5,FALSE),"")</f>
        <v/>
      </c>
      <c r="H36" s="186" t="str">
        <f>IFERROR(VLOOKUP($A36,#REF!,'Table 4a old'!H$5,FALSE),"")</f>
        <v/>
      </c>
      <c r="I36" s="186" t="str">
        <f>IFERROR(VLOOKUP($A36,#REF!,'Table 4a old'!I$5,FALSE),"")</f>
        <v/>
      </c>
      <c r="J36" s="186" t="str">
        <f>IFERROR(VLOOKUP($A36,#REF!,'Table 4a old'!J$5,FALSE),"")</f>
        <v/>
      </c>
      <c r="K36" s="186" t="str">
        <f>IFERROR(VLOOKUP($A36,#REF!,'Table 4a old'!K$5,FALSE),"")</f>
        <v/>
      </c>
      <c r="L36" s="458" t="str">
        <f>IFERROR(VLOOKUP($A36,#REF!,'Table 4a old'!L$5,FALSE),"")</f>
        <v/>
      </c>
      <c r="M36" s="400">
        <f t="shared" si="1"/>
        <v>0</v>
      </c>
      <c r="N36" s="400">
        <f t="shared" si="2"/>
        <v>0</v>
      </c>
      <c r="O36" s="400">
        <f t="shared" si="0"/>
        <v>0</v>
      </c>
      <c r="P36" s="424"/>
    </row>
    <row r="37" spans="1:16" s="292" customFormat="1" x14ac:dyDescent="0.3">
      <c r="A37" s="292" t="s">
        <v>434</v>
      </c>
      <c r="B37" s="258" t="s">
        <v>146</v>
      </c>
      <c r="C37" s="186" t="str">
        <f>IFERROR(VLOOKUP($A37,#REF!,'Table 4a old'!C$5,FALSE),"")</f>
        <v/>
      </c>
      <c r="D37" s="186" t="str">
        <f>IFERROR(VLOOKUP($A37,#REF!,'Table 4a old'!D$5,FALSE),"")</f>
        <v/>
      </c>
      <c r="E37" s="186" t="str">
        <f>IFERROR(VLOOKUP($A37,#REF!,'Table 4a old'!E$5,FALSE),"")</f>
        <v/>
      </c>
      <c r="F37" s="186" t="str">
        <f>IFERROR(VLOOKUP($A37,#REF!,'Table 4a old'!F$5,FALSE),"")</f>
        <v/>
      </c>
      <c r="G37" s="186" t="str">
        <f>IFERROR(VLOOKUP($A37,#REF!,'Table 4a old'!G$5,FALSE),"")</f>
        <v/>
      </c>
      <c r="H37" s="186" t="str">
        <f>IFERROR(VLOOKUP($A37,#REF!,'Table 4a old'!H$5,FALSE),"")</f>
        <v/>
      </c>
      <c r="I37" s="186" t="str">
        <f>IFERROR(VLOOKUP($A37,#REF!,'Table 4a old'!I$5,FALSE),"")</f>
        <v/>
      </c>
      <c r="J37" s="186" t="str">
        <f>IFERROR(VLOOKUP($A37,#REF!,'Table 4a old'!J$5,FALSE),"")</f>
        <v/>
      </c>
      <c r="K37" s="186" t="str">
        <f>IFERROR(VLOOKUP($A37,#REF!,'Table 4a old'!K$5,FALSE),"")</f>
        <v/>
      </c>
      <c r="L37" s="458" t="str">
        <f>IFERROR(VLOOKUP($A37,#REF!,'Table 4a old'!L$5,FALSE),"")</f>
        <v/>
      </c>
      <c r="M37" s="400">
        <f t="shared" si="1"/>
        <v>0</v>
      </c>
      <c r="N37" s="400">
        <f t="shared" si="2"/>
        <v>0</v>
      </c>
      <c r="O37" s="400">
        <f t="shared" si="0"/>
        <v>0</v>
      </c>
      <c r="P37" s="424"/>
    </row>
    <row r="38" spans="1:16" s="292" customFormat="1" x14ac:dyDescent="0.3">
      <c r="A38" s="292" t="s">
        <v>435</v>
      </c>
      <c r="B38" s="258" t="s">
        <v>147</v>
      </c>
      <c r="C38" s="186" t="str">
        <f>IFERROR(VLOOKUP($A38,#REF!,'Table 4a old'!C$5,FALSE),"")</f>
        <v/>
      </c>
      <c r="D38" s="186" t="str">
        <f>IFERROR(VLOOKUP($A38,#REF!,'Table 4a old'!D$5,FALSE),"")</f>
        <v/>
      </c>
      <c r="E38" s="186" t="str">
        <f>IFERROR(VLOOKUP($A38,#REF!,'Table 4a old'!E$5,FALSE),"")</f>
        <v/>
      </c>
      <c r="F38" s="186" t="str">
        <f>IFERROR(VLOOKUP($A38,#REF!,'Table 4a old'!F$5,FALSE),"")</f>
        <v/>
      </c>
      <c r="G38" s="186" t="str">
        <f>IFERROR(VLOOKUP($A38,#REF!,'Table 4a old'!G$5,FALSE),"")</f>
        <v/>
      </c>
      <c r="H38" s="186" t="str">
        <f>IFERROR(VLOOKUP($A38,#REF!,'Table 4a old'!H$5,FALSE),"")</f>
        <v/>
      </c>
      <c r="I38" s="186" t="str">
        <f>IFERROR(VLOOKUP($A38,#REF!,'Table 4a old'!I$5,FALSE),"")</f>
        <v/>
      </c>
      <c r="J38" s="186" t="str">
        <f>IFERROR(VLOOKUP($A38,#REF!,'Table 4a old'!J$5,FALSE),"")</f>
        <v/>
      </c>
      <c r="K38" s="186" t="str">
        <f>IFERROR(VLOOKUP($A38,#REF!,'Table 4a old'!K$5,FALSE),"")</f>
        <v/>
      </c>
      <c r="L38" s="458" t="str">
        <f>IFERROR(VLOOKUP($A38,#REF!,'Table 4a old'!L$5,FALSE),"")</f>
        <v/>
      </c>
      <c r="M38" s="400">
        <f t="shared" si="1"/>
        <v>0</v>
      </c>
      <c r="N38" s="400">
        <f t="shared" si="2"/>
        <v>0</v>
      </c>
      <c r="O38" s="400">
        <f t="shared" si="0"/>
        <v>0</v>
      </c>
      <c r="P38" s="424"/>
    </row>
    <row r="39" spans="1:16" s="292" customFormat="1" x14ac:dyDescent="0.3">
      <c r="A39" s="292" t="s">
        <v>436</v>
      </c>
      <c r="B39" s="259" t="s">
        <v>148</v>
      </c>
      <c r="C39" s="186" t="str">
        <f>IFERROR(VLOOKUP($A39,#REF!,'Table 4a old'!C$5,FALSE),"")</f>
        <v/>
      </c>
      <c r="D39" s="186" t="str">
        <f>IFERROR(VLOOKUP($A39,#REF!,'Table 4a old'!D$5,FALSE),"")</f>
        <v/>
      </c>
      <c r="E39" s="186" t="str">
        <f>IFERROR(VLOOKUP($A39,#REF!,'Table 4a old'!E$5,FALSE),"")</f>
        <v/>
      </c>
      <c r="F39" s="186" t="str">
        <f>IFERROR(VLOOKUP($A39,#REF!,'Table 4a old'!F$5,FALSE),"")</f>
        <v/>
      </c>
      <c r="G39" s="186" t="str">
        <f>IFERROR(VLOOKUP($A39,#REF!,'Table 4a old'!G$5,FALSE),"")</f>
        <v/>
      </c>
      <c r="H39" s="186" t="str">
        <f>IFERROR(VLOOKUP($A39,#REF!,'Table 4a old'!H$5,FALSE),"")</f>
        <v/>
      </c>
      <c r="I39" s="186" t="str">
        <f>IFERROR(VLOOKUP($A39,#REF!,'Table 4a old'!I$5,FALSE),"")</f>
        <v/>
      </c>
      <c r="J39" s="186" t="str">
        <f>IFERROR(VLOOKUP($A39,#REF!,'Table 4a old'!J$5,FALSE),"")</f>
        <v/>
      </c>
      <c r="K39" s="186" t="str">
        <f>IFERROR(VLOOKUP($A39,#REF!,'Table 4a old'!K$5,FALSE),"")</f>
        <v/>
      </c>
      <c r="L39" s="458" t="str">
        <f>IFERROR(VLOOKUP($A39,#REF!,'Table 4a old'!L$5,FALSE),"")</f>
        <v/>
      </c>
      <c r="M39" s="400">
        <f t="shared" si="1"/>
        <v>0</v>
      </c>
      <c r="N39" s="400">
        <f t="shared" si="2"/>
        <v>0</v>
      </c>
      <c r="O39" s="400">
        <f t="shared" si="0"/>
        <v>0</v>
      </c>
      <c r="P39" s="424"/>
    </row>
    <row r="40" spans="1:16" s="292" customFormat="1" x14ac:dyDescent="0.3">
      <c r="A40" s="292" t="s">
        <v>437</v>
      </c>
      <c r="B40" s="258" t="s">
        <v>149</v>
      </c>
      <c r="C40" s="186" t="str">
        <f>IFERROR(VLOOKUP($A40,#REF!,'Table 4a old'!C$5,FALSE),"")</f>
        <v/>
      </c>
      <c r="D40" s="186" t="str">
        <f>IFERROR(VLOOKUP($A40,#REF!,'Table 4a old'!D$5,FALSE),"")</f>
        <v/>
      </c>
      <c r="E40" s="186" t="str">
        <f>IFERROR(VLOOKUP($A40,#REF!,'Table 4a old'!E$5,FALSE),"")</f>
        <v/>
      </c>
      <c r="F40" s="186" t="str">
        <f>IFERROR(VLOOKUP($A40,#REF!,'Table 4a old'!F$5,FALSE),"")</f>
        <v/>
      </c>
      <c r="G40" s="186" t="str">
        <f>IFERROR(VLOOKUP($A40,#REF!,'Table 4a old'!G$5,FALSE),"")</f>
        <v/>
      </c>
      <c r="H40" s="186" t="str">
        <f>IFERROR(VLOOKUP($A40,#REF!,'Table 4a old'!H$5,FALSE),"")</f>
        <v/>
      </c>
      <c r="I40" s="186" t="str">
        <f>IFERROR(VLOOKUP($A40,#REF!,'Table 4a old'!I$5,FALSE),"")</f>
        <v/>
      </c>
      <c r="J40" s="186" t="str">
        <f>IFERROR(VLOOKUP($A40,#REF!,'Table 4a old'!J$5,FALSE),"")</f>
        <v/>
      </c>
      <c r="K40" s="186" t="str">
        <f>IFERROR(VLOOKUP($A40,#REF!,'Table 4a old'!K$5,FALSE),"")</f>
        <v/>
      </c>
      <c r="L40" s="458" t="str">
        <f>IFERROR(VLOOKUP($A40,#REF!,'Table 4a old'!L$5,FALSE),"")</f>
        <v/>
      </c>
      <c r="M40" s="400">
        <f t="shared" si="1"/>
        <v>0</v>
      </c>
      <c r="N40" s="400">
        <f t="shared" si="2"/>
        <v>0</v>
      </c>
      <c r="O40" s="400">
        <f t="shared" si="0"/>
        <v>0</v>
      </c>
      <c r="P40" s="424"/>
    </row>
    <row r="41" spans="1:16" s="292" customFormat="1" x14ac:dyDescent="0.3">
      <c r="A41" s="292" t="s">
        <v>438</v>
      </c>
      <c r="B41" s="260" t="s">
        <v>150</v>
      </c>
      <c r="C41" s="186" t="str">
        <f>IFERROR(VLOOKUP($A41,#REF!,'Table 4a old'!C$5,FALSE),"")</f>
        <v/>
      </c>
      <c r="D41" s="186" t="str">
        <f>IFERROR(VLOOKUP($A41,#REF!,'Table 4a old'!D$5,FALSE),"")</f>
        <v/>
      </c>
      <c r="E41" s="186" t="str">
        <f>IFERROR(VLOOKUP($A41,#REF!,'Table 4a old'!E$5,FALSE),"")</f>
        <v/>
      </c>
      <c r="F41" s="186" t="str">
        <f>IFERROR(VLOOKUP($A41,#REF!,'Table 4a old'!F$5,FALSE),"")</f>
        <v/>
      </c>
      <c r="G41" s="186" t="str">
        <f>IFERROR(VLOOKUP($A41,#REF!,'Table 4a old'!G$5,FALSE),"")</f>
        <v/>
      </c>
      <c r="H41" s="186" t="str">
        <f>IFERROR(VLOOKUP($A41,#REF!,'Table 4a old'!H$5,FALSE),"")</f>
        <v/>
      </c>
      <c r="I41" s="186" t="str">
        <f>IFERROR(VLOOKUP($A41,#REF!,'Table 4a old'!I$5,FALSE),"")</f>
        <v/>
      </c>
      <c r="J41" s="186" t="str">
        <f>IFERROR(VLOOKUP($A41,#REF!,'Table 4a old'!J$5,FALSE),"")</f>
        <v/>
      </c>
      <c r="K41" s="186" t="str">
        <f>IFERROR(VLOOKUP($A41,#REF!,'Table 4a old'!K$5,FALSE),"")</f>
        <v/>
      </c>
      <c r="L41" s="458" t="str">
        <f>IFERROR(VLOOKUP($A41,#REF!,'Table 4a old'!L$5,FALSE),"")</f>
        <v/>
      </c>
      <c r="M41" s="400">
        <f t="shared" si="1"/>
        <v>0</v>
      </c>
      <c r="N41" s="400">
        <f t="shared" si="2"/>
        <v>0</v>
      </c>
      <c r="O41" s="400">
        <f t="shared" si="0"/>
        <v>0</v>
      </c>
      <c r="P41" s="424"/>
    </row>
    <row r="42" spans="1:16" s="292" customFormat="1" x14ac:dyDescent="0.3">
      <c r="A42" s="292" t="s">
        <v>439</v>
      </c>
      <c r="B42" s="260" t="s">
        <v>151</v>
      </c>
      <c r="C42" s="186" t="str">
        <f>IFERROR(VLOOKUP($A42,#REF!,'Table 4a old'!C$5,FALSE),"")</f>
        <v/>
      </c>
      <c r="D42" s="186" t="str">
        <f>IFERROR(VLOOKUP($A42,#REF!,'Table 4a old'!D$5,FALSE),"")</f>
        <v/>
      </c>
      <c r="E42" s="186" t="str">
        <f>IFERROR(VLOOKUP($A42,#REF!,'Table 4a old'!E$5,FALSE),"")</f>
        <v/>
      </c>
      <c r="F42" s="186" t="str">
        <f>IFERROR(VLOOKUP($A42,#REF!,'Table 4a old'!F$5,FALSE),"")</f>
        <v/>
      </c>
      <c r="G42" s="186" t="str">
        <f>IFERROR(VLOOKUP($A42,#REF!,'Table 4a old'!G$5,FALSE),"")</f>
        <v/>
      </c>
      <c r="H42" s="186" t="str">
        <f>IFERROR(VLOOKUP($A42,#REF!,'Table 4a old'!H$5,FALSE),"")</f>
        <v/>
      </c>
      <c r="I42" s="186" t="str">
        <f>IFERROR(VLOOKUP($A42,#REF!,'Table 4a old'!I$5,FALSE),"")</f>
        <v/>
      </c>
      <c r="J42" s="186" t="str">
        <f>IFERROR(VLOOKUP($A42,#REF!,'Table 4a old'!J$5,FALSE),"")</f>
        <v/>
      </c>
      <c r="K42" s="186" t="str">
        <f>IFERROR(VLOOKUP($A42,#REF!,'Table 4a old'!K$5,FALSE),"")</f>
        <v/>
      </c>
      <c r="L42" s="458" t="str">
        <f>IFERROR(VLOOKUP($A42,#REF!,'Table 4a old'!L$5,FALSE),"")</f>
        <v/>
      </c>
      <c r="M42" s="400">
        <f t="shared" si="1"/>
        <v>0</v>
      </c>
      <c r="N42" s="400">
        <f t="shared" si="2"/>
        <v>0</v>
      </c>
      <c r="O42" s="400">
        <f t="shared" si="0"/>
        <v>0</v>
      </c>
      <c r="P42" s="424"/>
    </row>
    <row r="43" spans="1:16" s="292" customFormat="1" x14ac:dyDescent="0.3">
      <c r="A43" s="292" t="s">
        <v>440</v>
      </c>
      <c r="B43" s="260" t="s">
        <v>152</v>
      </c>
      <c r="C43" s="186" t="str">
        <f>IFERROR(VLOOKUP($A43,#REF!,'Table 4a old'!C$5,FALSE),"")</f>
        <v/>
      </c>
      <c r="D43" s="186" t="str">
        <f>IFERROR(VLOOKUP($A43,#REF!,'Table 4a old'!D$5,FALSE),"")</f>
        <v/>
      </c>
      <c r="E43" s="186" t="str">
        <f>IFERROR(VLOOKUP($A43,#REF!,'Table 4a old'!E$5,FALSE),"")</f>
        <v/>
      </c>
      <c r="F43" s="186" t="str">
        <f>IFERROR(VLOOKUP($A43,#REF!,'Table 4a old'!F$5,FALSE),"")</f>
        <v/>
      </c>
      <c r="G43" s="186" t="str">
        <f>IFERROR(VLOOKUP($A43,#REF!,'Table 4a old'!G$5,FALSE),"")</f>
        <v/>
      </c>
      <c r="H43" s="186" t="str">
        <f>IFERROR(VLOOKUP($A43,#REF!,'Table 4a old'!H$5,FALSE),"")</f>
        <v/>
      </c>
      <c r="I43" s="186" t="str">
        <f>IFERROR(VLOOKUP($A43,#REF!,'Table 4a old'!I$5,FALSE),"")</f>
        <v/>
      </c>
      <c r="J43" s="186" t="str">
        <f>IFERROR(VLOOKUP($A43,#REF!,'Table 4a old'!J$5,FALSE),"")</f>
        <v/>
      </c>
      <c r="K43" s="186" t="str">
        <f>IFERROR(VLOOKUP($A43,#REF!,'Table 4a old'!K$5,FALSE),"")</f>
        <v/>
      </c>
      <c r="L43" s="458" t="str">
        <f>IFERROR(VLOOKUP($A43,#REF!,'Table 4a old'!L$5,FALSE),"")</f>
        <v/>
      </c>
      <c r="M43" s="400">
        <f t="shared" si="1"/>
        <v>0</v>
      </c>
      <c r="N43" s="400">
        <f t="shared" si="2"/>
        <v>0</v>
      </c>
      <c r="O43" s="400">
        <f t="shared" si="0"/>
        <v>0</v>
      </c>
      <c r="P43" s="424"/>
    </row>
    <row r="44" spans="1:16" s="292" customFormat="1" x14ac:dyDescent="0.3">
      <c r="A44" s="292" t="s">
        <v>441</v>
      </c>
      <c r="B44" s="260" t="s">
        <v>153</v>
      </c>
      <c r="C44" s="186" t="str">
        <f>IFERROR(VLOOKUP($A44,#REF!,'Table 4a old'!C$5,FALSE),"")</f>
        <v/>
      </c>
      <c r="D44" s="186" t="str">
        <f>IFERROR(VLOOKUP($A44,#REF!,'Table 4a old'!D$5,FALSE),"")</f>
        <v/>
      </c>
      <c r="E44" s="186" t="str">
        <f>IFERROR(VLOOKUP($A44,#REF!,'Table 4a old'!E$5,FALSE),"")</f>
        <v/>
      </c>
      <c r="F44" s="186" t="str">
        <f>IFERROR(VLOOKUP($A44,#REF!,'Table 4a old'!F$5,FALSE),"")</f>
        <v/>
      </c>
      <c r="G44" s="186" t="str">
        <f>IFERROR(VLOOKUP($A44,#REF!,'Table 4a old'!G$5,FALSE),"")</f>
        <v/>
      </c>
      <c r="H44" s="186" t="str">
        <f>IFERROR(VLOOKUP($A44,#REF!,'Table 4a old'!H$5,FALSE),"")</f>
        <v/>
      </c>
      <c r="I44" s="186" t="str">
        <f>IFERROR(VLOOKUP($A44,#REF!,'Table 4a old'!I$5,FALSE),"")</f>
        <v/>
      </c>
      <c r="J44" s="186" t="str">
        <f>IFERROR(VLOOKUP($A44,#REF!,'Table 4a old'!J$5,FALSE),"")</f>
        <v/>
      </c>
      <c r="K44" s="186" t="str">
        <f>IFERROR(VLOOKUP($A44,#REF!,'Table 4a old'!K$5,FALSE),"")</f>
        <v/>
      </c>
      <c r="L44" s="458" t="str">
        <f>IFERROR(VLOOKUP($A44,#REF!,'Table 4a old'!L$5,FALSE),"")</f>
        <v/>
      </c>
      <c r="M44" s="400">
        <f t="shared" si="1"/>
        <v>0</v>
      </c>
      <c r="N44" s="400">
        <f t="shared" si="2"/>
        <v>0</v>
      </c>
      <c r="O44" s="400">
        <f t="shared" si="0"/>
        <v>0</v>
      </c>
      <c r="P44" s="424"/>
    </row>
    <row r="45" spans="1:16" s="292" customFormat="1" x14ac:dyDescent="0.3">
      <c r="A45" s="292" t="s">
        <v>442</v>
      </c>
      <c r="B45" s="260" t="s">
        <v>154</v>
      </c>
      <c r="C45" s="186" t="str">
        <f>IFERROR(VLOOKUP($A45,#REF!,'Table 4a old'!C$5,FALSE),"")</f>
        <v/>
      </c>
      <c r="D45" s="186" t="str">
        <f>IFERROR(VLOOKUP($A45,#REF!,'Table 4a old'!D$5,FALSE),"")</f>
        <v/>
      </c>
      <c r="E45" s="186" t="str">
        <f>IFERROR(VLOOKUP($A45,#REF!,'Table 4a old'!E$5,FALSE),"")</f>
        <v/>
      </c>
      <c r="F45" s="186" t="str">
        <f>IFERROR(VLOOKUP($A45,#REF!,'Table 4a old'!F$5,FALSE),"")</f>
        <v/>
      </c>
      <c r="G45" s="186" t="str">
        <f>IFERROR(VLOOKUP($A45,#REF!,'Table 4a old'!G$5,FALSE),"")</f>
        <v/>
      </c>
      <c r="H45" s="186" t="str">
        <f>IFERROR(VLOOKUP($A45,#REF!,'Table 4a old'!H$5,FALSE),"")</f>
        <v/>
      </c>
      <c r="I45" s="186" t="str">
        <f>IFERROR(VLOOKUP($A45,#REF!,'Table 4a old'!I$5,FALSE),"")</f>
        <v/>
      </c>
      <c r="J45" s="186" t="str">
        <f>IFERROR(VLOOKUP($A45,#REF!,'Table 4a old'!J$5,FALSE),"")</f>
        <v/>
      </c>
      <c r="K45" s="186" t="str">
        <f>IFERROR(VLOOKUP($A45,#REF!,'Table 4a old'!K$5,FALSE),"")</f>
        <v/>
      </c>
      <c r="L45" s="458" t="str">
        <f>IFERROR(VLOOKUP($A45,#REF!,'Table 4a old'!L$5,FALSE),"")</f>
        <v/>
      </c>
      <c r="M45" s="400">
        <f t="shared" si="1"/>
        <v>0</v>
      </c>
      <c r="N45" s="400">
        <f t="shared" si="2"/>
        <v>0</v>
      </c>
      <c r="O45" s="400">
        <f t="shared" si="0"/>
        <v>0</v>
      </c>
      <c r="P45" s="424"/>
    </row>
    <row r="46" spans="1:16" s="292" customFormat="1" x14ac:dyDescent="0.3">
      <c r="A46" s="292" t="s">
        <v>432</v>
      </c>
      <c r="B46" s="261" t="s">
        <v>112</v>
      </c>
      <c r="C46" s="647" t="str">
        <f>IFERROR(VLOOKUP($A46,#REF!,'Table 4a old'!C$5,FALSE),"")</f>
        <v/>
      </c>
      <c r="D46" s="647" t="str">
        <f>IFERROR(VLOOKUP($A46,#REF!,'Table 4a old'!D$5,FALSE),"")</f>
        <v/>
      </c>
      <c r="E46" s="647" t="str">
        <f>IFERROR(VLOOKUP($A46,#REF!,'Table 4a old'!E$5,FALSE),"")</f>
        <v/>
      </c>
      <c r="F46" s="647" t="str">
        <f>IFERROR(VLOOKUP($A46,#REF!,'Table 4a old'!F$5,FALSE),"")</f>
        <v/>
      </c>
      <c r="G46" s="647" t="str">
        <f>IFERROR(VLOOKUP($A46,#REF!,'Table 4a old'!G$5,FALSE),"")</f>
        <v/>
      </c>
      <c r="H46" s="647" t="str">
        <f>IFERROR(VLOOKUP($A46,#REF!,'Table 4a old'!H$5,FALSE),"")</f>
        <v/>
      </c>
      <c r="I46" s="647" t="str">
        <f>IFERROR(VLOOKUP($A46,#REF!,'Table 4a old'!I$5,FALSE),"")</f>
        <v/>
      </c>
      <c r="J46" s="647" t="str">
        <f>IFERROR(VLOOKUP($A46,#REF!,'Table 4a old'!J$5,FALSE),"")</f>
        <v/>
      </c>
      <c r="K46" s="647" t="str">
        <f>IFERROR(VLOOKUP($A46,#REF!,'Table 4a old'!K$5,FALSE),"")</f>
        <v/>
      </c>
      <c r="L46" s="648" t="str">
        <f>IFERROR(VLOOKUP($A46,#REF!,'Table 4a old'!L$5,FALSE),"")</f>
        <v/>
      </c>
      <c r="M46" s="400">
        <f t="shared" si="1"/>
        <v>0</v>
      </c>
      <c r="N46" s="400">
        <f t="shared" si="2"/>
        <v>0</v>
      </c>
      <c r="O46" s="400">
        <f t="shared" si="0"/>
        <v>0</v>
      </c>
      <c r="P46" s="424"/>
    </row>
    <row r="47" spans="1:16" x14ac:dyDescent="0.45">
      <c r="B47" s="262"/>
      <c r="C47" s="263"/>
      <c r="D47" s="264"/>
      <c r="E47" s="264"/>
      <c r="F47" s="264"/>
      <c r="G47" s="264"/>
      <c r="H47" s="264"/>
      <c r="I47" s="264"/>
      <c r="J47" s="264"/>
      <c r="K47" s="264"/>
      <c r="L47" s="265"/>
    </row>
    <row r="48" spans="1:16" ht="12.95" customHeight="1" x14ac:dyDescent="0.45">
      <c r="B48" s="266"/>
      <c r="C48" s="266"/>
      <c r="D48" s="266"/>
      <c r="E48" s="266"/>
      <c r="F48" s="266"/>
      <c r="G48" s="266"/>
      <c r="H48" s="266"/>
      <c r="I48" s="266"/>
      <c r="J48" s="267"/>
      <c r="K48" s="266"/>
      <c r="L48" s="10" t="s">
        <v>480</v>
      </c>
    </row>
    <row r="49" spans="2:12" ht="12.95" customHeight="1" x14ac:dyDescent="0.45">
      <c r="B49" s="266"/>
      <c r="C49" s="266"/>
      <c r="D49" s="266"/>
      <c r="E49" s="266"/>
      <c r="F49" s="266"/>
      <c r="G49" s="266"/>
      <c r="H49" s="266"/>
      <c r="I49" s="266"/>
      <c r="J49" s="267"/>
      <c r="K49" s="266"/>
      <c r="L49" s="268"/>
    </row>
    <row r="50" spans="2:12" ht="12.95" customHeight="1" x14ac:dyDescent="0.45">
      <c r="B50" s="163" t="s">
        <v>549</v>
      </c>
      <c r="C50" s="266"/>
      <c r="D50" s="266"/>
      <c r="E50" s="266"/>
      <c r="F50" s="266"/>
      <c r="G50" s="266"/>
      <c r="H50" s="266"/>
      <c r="I50" s="266"/>
      <c r="J50" s="267"/>
      <c r="K50" s="266"/>
      <c r="L50" s="268"/>
    </row>
    <row r="51" spans="2:12" ht="12.95" customHeight="1" x14ac:dyDescent="0.45">
      <c r="B51" s="206" t="s">
        <v>523</v>
      </c>
      <c r="C51" s="271"/>
      <c r="D51" s="271"/>
      <c r="E51" s="271"/>
      <c r="F51" s="271"/>
      <c r="G51" s="271"/>
      <c r="H51" s="272"/>
      <c r="I51" s="266"/>
      <c r="J51" s="267"/>
      <c r="K51" s="266"/>
      <c r="L51" s="266"/>
    </row>
    <row r="52" spans="2:12" ht="12.95" customHeight="1" x14ac:dyDescent="0.45">
      <c r="B52" s="206" t="s">
        <v>142</v>
      </c>
      <c r="C52" s="272"/>
      <c r="D52" s="272"/>
      <c r="E52" s="272"/>
      <c r="F52" s="272"/>
      <c r="G52" s="266"/>
      <c r="H52" s="266"/>
      <c r="I52" s="266"/>
      <c r="J52" s="267"/>
      <c r="K52" s="266"/>
      <c r="L52" s="273"/>
    </row>
    <row r="53" spans="2:12" ht="12.95" customHeight="1" x14ac:dyDescent="0.45">
      <c r="B53" s="163" t="s">
        <v>114</v>
      </c>
      <c r="C53" s="274"/>
      <c r="D53" s="274"/>
      <c r="E53" s="274"/>
      <c r="F53" s="266"/>
      <c r="G53" s="266"/>
      <c r="H53" s="266"/>
      <c r="I53" s="266"/>
      <c r="J53" s="267"/>
      <c r="K53" s="266"/>
      <c r="L53" s="266"/>
    </row>
    <row r="54" spans="2:12" ht="12.95" customHeight="1" x14ac:dyDescent="0.45">
      <c r="B54" s="269"/>
      <c r="C54" s="274"/>
      <c r="D54" s="274"/>
      <c r="E54" s="274"/>
      <c r="F54" s="266"/>
      <c r="G54" s="266"/>
      <c r="H54" s="266"/>
      <c r="I54" s="266"/>
      <c r="J54" s="267"/>
      <c r="K54" s="266"/>
      <c r="L54" s="266"/>
    </row>
    <row r="55" spans="2:12" ht="12.95" customHeight="1" x14ac:dyDescent="0.45">
      <c r="B55" s="59" t="s">
        <v>23</v>
      </c>
      <c r="C55" s="16"/>
      <c r="D55" s="16"/>
      <c r="E55" s="16"/>
      <c r="F55" s="16"/>
      <c r="G55" s="16"/>
      <c r="H55" s="16"/>
      <c r="I55" s="16"/>
      <c r="J55" s="16"/>
      <c r="K55" s="16"/>
      <c r="L55" s="16"/>
    </row>
    <row r="56" spans="2:12" ht="12.95" customHeight="1" x14ac:dyDescent="0.45">
      <c r="B56" s="216" t="s">
        <v>521</v>
      </c>
      <c r="C56" s="16"/>
      <c r="D56" s="16"/>
      <c r="E56" s="16"/>
      <c r="F56" s="16"/>
      <c r="G56" s="16"/>
      <c r="H56" s="16"/>
      <c r="I56" s="16"/>
      <c r="J56" s="16"/>
      <c r="K56" s="16"/>
      <c r="L56" s="16"/>
    </row>
    <row r="57" spans="2:12" ht="12.95" customHeight="1" x14ac:dyDescent="0.45">
      <c r="B57" s="206" t="s">
        <v>116</v>
      </c>
      <c r="C57" s="16"/>
      <c r="D57" s="16"/>
      <c r="E57" s="16"/>
      <c r="F57" s="16"/>
      <c r="G57" s="16"/>
      <c r="H57" s="16"/>
      <c r="I57" s="16"/>
      <c r="J57" s="16"/>
      <c r="K57" s="16"/>
      <c r="L57" s="16"/>
    </row>
    <row r="58" spans="2:12" ht="12.95" customHeight="1" x14ac:dyDescent="0.45">
      <c r="B58" s="1024" t="s">
        <v>487</v>
      </c>
      <c r="C58" s="1025"/>
      <c r="D58" s="1025"/>
      <c r="E58" s="1025"/>
      <c r="F58" s="1025"/>
      <c r="G58" s="1025"/>
      <c r="H58" s="1025"/>
      <c r="I58" s="1025"/>
      <c r="J58" s="1025"/>
      <c r="K58" s="1025"/>
      <c r="L58" s="1025"/>
    </row>
    <row r="59" spans="2:12" ht="12.95" customHeight="1" x14ac:dyDescent="0.45">
      <c r="B59" s="218"/>
      <c r="C59" s="18"/>
      <c r="D59" s="18"/>
      <c r="E59" s="18"/>
      <c r="F59" s="18"/>
      <c r="G59" s="18"/>
      <c r="H59" s="18"/>
      <c r="I59" s="18"/>
      <c r="J59" s="18"/>
      <c r="K59" s="18"/>
      <c r="L59" s="18"/>
    </row>
    <row r="60" spans="2:12" ht="12.95" customHeight="1" x14ac:dyDescent="0.45">
      <c r="B60" s="18"/>
      <c r="C60" s="18"/>
      <c r="D60" s="18"/>
      <c r="E60" s="18"/>
      <c r="F60" s="18"/>
      <c r="G60" s="18"/>
      <c r="H60" s="18"/>
      <c r="I60" s="18"/>
      <c r="J60" s="18"/>
      <c r="K60" s="18"/>
      <c r="L60" s="18"/>
    </row>
    <row r="61" spans="2:12" ht="12.95" customHeight="1" x14ac:dyDescent="0.45">
      <c r="B61" s="18"/>
      <c r="C61" s="18"/>
      <c r="D61" s="18"/>
      <c r="E61" s="18"/>
      <c r="F61" s="18"/>
      <c r="G61" s="18"/>
      <c r="H61" s="18"/>
      <c r="I61" s="18"/>
      <c r="J61" s="18"/>
      <c r="K61" s="18"/>
      <c r="L61" s="18"/>
    </row>
    <row r="62" spans="2:12" ht="12.95" customHeight="1" x14ac:dyDescent="0.45">
      <c r="B62" s="18"/>
      <c r="C62" s="18"/>
      <c r="D62" s="18"/>
      <c r="E62" s="18"/>
      <c r="F62" s="18"/>
      <c r="G62" s="18"/>
      <c r="H62" s="18"/>
      <c r="I62" s="18"/>
      <c r="J62" s="18"/>
      <c r="K62" s="18"/>
      <c r="L62" s="18"/>
    </row>
    <row r="63" spans="2:12" ht="12.95" customHeight="1" x14ac:dyDescent="0.45">
      <c r="B63" s="18"/>
      <c r="C63" s="18"/>
      <c r="D63" s="18"/>
      <c r="E63" s="18"/>
      <c r="F63" s="18"/>
      <c r="G63" s="18"/>
      <c r="H63" s="18"/>
      <c r="I63" s="18"/>
      <c r="J63" s="18"/>
      <c r="K63" s="18"/>
      <c r="L63" s="18"/>
    </row>
    <row r="64" spans="2:12" ht="12.95" customHeight="1" x14ac:dyDescent="0.45">
      <c r="B64" s="18"/>
      <c r="C64" s="18"/>
      <c r="D64" s="18"/>
      <c r="E64" s="18"/>
      <c r="F64" s="18"/>
      <c r="G64" s="18"/>
      <c r="H64" s="18"/>
      <c r="I64" s="18"/>
      <c r="J64" s="18"/>
      <c r="K64" s="18"/>
      <c r="L64" s="18"/>
    </row>
    <row r="65" ht="12.95" customHeight="1" x14ac:dyDescent="0.45"/>
    <row r="66" ht="12.95" customHeight="1" x14ac:dyDescent="0.45"/>
    <row r="67" ht="12.95" customHeight="1" x14ac:dyDescent="0.45"/>
    <row r="68" ht="12.95" customHeight="1" x14ac:dyDescent="0.45"/>
    <row r="69" ht="12.95" customHeight="1" x14ac:dyDescent="0.45"/>
    <row r="70" ht="12.95" customHeight="1" x14ac:dyDescent="0.45"/>
    <row r="71" ht="12.95" customHeight="1" x14ac:dyDescent="0.45"/>
    <row r="72" ht="12.95" customHeight="1" x14ac:dyDescent="0.45"/>
    <row r="73" ht="12.95" customHeight="1" x14ac:dyDescent="0.45"/>
    <row r="74" ht="12.95" customHeight="1" x14ac:dyDescent="0.45"/>
    <row r="75" ht="12.95" customHeight="1" x14ac:dyDescent="0.45"/>
    <row r="76" ht="12.95" customHeight="1" x14ac:dyDescent="0.45"/>
    <row r="77" ht="12.95" customHeight="1" x14ac:dyDescent="0.45"/>
    <row r="78" ht="12.95" customHeight="1" x14ac:dyDescent="0.45"/>
    <row r="79" ht="12.95" customHeight="1" x14ac:dyDescent="0.45"/>
    <row r="80" ht="12.95" customHeight="1" x14ac:dyDescent="0.45"/>
    <row r="81" ht="12.95" customHeight="1" x14ac:dyDescent="0.45"/>
    <row r="82" ht="12.95" customHeight="1" x14ac:dyDescent="0.45"/>
    <row r="83" ht="12.95" customHeight="1" x14ac:dyDescent="0.45"/>
    <row r="84" ht="12.95" customHeight="1" x14ac:dyDescent="0.45"/>
    <row r="85" ht="12.95" customHeight="1" x14ac:dyDescent="0.45"/>
    <row r="86" ht="12.95" customHeight="1" x14ac:dyDescent="0.45"/>
    <row r="87" ht="12.95" customHeight="1" x14ac:dyDescent="0.45"/>
    <row r="88" ht="12.95" customHeight="1" x14ac:dyDescent="0.45"/>
    <row r="89" ht="12.95" customHeight="1" x14ac:dyDescent="0.45"/>
    <row r="90" ht="12.95" customHeight="1" x14ac:dyDescent="0.45"/>
    <row r="91" ht="12.95" customHeight="1" x14ac:dyDescent="0.45"/>
    <row r="92" ht="12.95" customHeight="1" x14ac:dyDescent="0.45"/>
    <row r="93" ht="12.95" customHeight="1" x14ac:dyDescent="0.45"/>
    <row r="94" ht="12.95" customHeight="1" x14ac:dyDescent="0.45"/>
    <row r="95" ht="12.95" customHeight="1" x14ac:dyDescent="0.45"/>
    <row r="96" ht="12.95" customHeight="1" x14ac:dyDescent="0.45"/>
    <row r="97" ht="12.95" customHeight="1" x14ac:dyDescent="0.45"/>
    <row r="98" ht="12.95" customHeight="1" x14ac:dyDescent="0.45"/>
    <row r="99" ht="12.95" customHeight="1" x14ac:dyDescent="0.45"/>
    <row r="100" ht="12.95" customHeight="1" x14ac:dyDescent="0.45"/>
    <row r="101" ht="12.95" customHeight="1" x14ac:dyDescent="0.45"/>
    <row r="102" ht="12.95" customHeight="1" x14ac:dyDescent="0.45"/>
    <row r="103" ht="12.95" customHeight="1" x14ac:dyDescent="0.45"/>
    <row r="104" ht="12.95" customHeight="1" x14ac:dyDescent="0.45"/>
    <row r="105" ht="12.95" customHeight="1" x14ac:dyDescent="0.45"/>
    <row r="106" ht="12.95" customHeight="1" x14ac:dyDescent="0.45"/>
    <row r="107" ht="12.95" customHeight="1" x14ac:dyDescent="0.45"/>
    <row r="108" ht="12.95" customHeight="1" x14ac:dyDescent="0.45"/>
    <row r="109" ht="12.95" customHeight="1" x14ac:dyDescent="0.45"/>
    <row r="110" ht="12.95" customHeight="1" x14ac:dyDescent="0.45"/>
    <row r="111" ht="12.95" customHeight="1" x14ac:dyDescent="0.45"/>
    <row r="112" ht="12.95" customHeight="1" x14ac:dyDescent="0.45"/>
    <row r="113" ht="12.95" customHeight="1" x14ac:dyDescent="0.45"/>
    <row r="114" ht="12.95" customHeight="1" x14ac:dyDescent="0.45"/>
    <row r="115" ht="12.95" customHeight="1" x14ac:dyDescent="0.45"/>
    <row r="116" ht="12.95" customHeight="1" x14ac:dyDescent="0.45"/>
    <row r="117" ht="12.95" customHeight="1" x14ac:dyDescent="0.45"/>
  </sheetData>
  <mergeCells count="4">
    <mergeCell ref="C6:K6"/>
    <mergeCell ref="L6:L7"/>
    <mergeCell ref="P5:P6"/>
    <mergeCell ref="B58:L58"/>
  </mergeCells>
  <conditionalFormatting sqref="M10:M46">
    <cfRule type="cellIs" dxfId="14" priority="3" operator="equal">
      <formula>1</formula>
    </cfRule>
  </conditionalFormatting>
  <conditionalFormatting sqref="O10:O46">
    <cfRule type="cellIs" dxfId="13" priority="2" operator="equal">
      <formula>1</formula>
    </cfRule>
  </conditionalFormatting>
  <conditionalFormatting sqref="N10:N46">
    <cfRule type="cellIs" dxfId="12" priority="1" operator="equal">
      <formula>1</formula>
    </cfRule>
  </conditionalFormatting>
  <hyperlinks>
    <hyperlink ref="B1" location="Contents!A1" display="Return to contents"/>
    <hyperlink ref="B58"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87"/>
  <sheetViews>
    <sheetView showGridLines="0" workbookViewId="0">
      <selection activeCell="F17" sqref="F17"/>
    </sheetView>
  </sheetViews>
  <sheetFormatPr defaultRowHeight="14.25" x14ac:dyDescent="0.45"/>
  <cols>
    <col min="1" max="1" width="33.86328125" customWidth="1"/>
    <col min="2" max="2" width="20.59765625" style="31" customWidth="1"/>
    <col min="3" max="3" width="16.3984375" style="31" customWidth="1"/>
    <col min="4" max="10" width="8.59765625" style="31" customWidth="1"/>
  </cols>
  <sheetData>
    <row r="1" spans="1:16" x14ac:dyDescent="0.45">
      <c r="B1" s="451" t="s">
        <v>488</v>
      </c>
    </row>
    <row r="2" spans="1:16" x14ac:dyDescent="0.45">
      <c r="B2" s="87" t="s">
        <v>551</v>
      </c>
      <c r="C2" s="88"/>
      <c r="D2" s="88"/>
      <c r="E2" s="88"/>
      <c r="F2" s="88"/>
      <c r="G2" s="89"/>
      <c r="I2" s="588" t="s">
        <v>657</v>
      </c>
      <c r="J2" s="589"/>
      <c r="K2" s="590"/>
      <c r="L2" s="590"/>
      <c r="M2" s="588"/>
      <c r="N2" s="588"/>
      <c r="O2" s="590"/>
      <c r="P2" s="590"/>
    </row>
    <row r="3" spans="1:16" x14ac:dyDescent="0.45">
      <c r="B3" s="142" t="s">
        <v>479</v>
      </c>
      <c r="C3" s="90"/>
      <c r="D3" s="90"/>
      <c r="E3" s="90"/>
      <c r="F3" s="90"/>
      <c r="G3" s="89"/>
      <c r="H3" s="89"/>
      <c r="I3" s="89"/>
      <c r="J3" s="89"/>
    </row>
    <row r="4" spans="1:16" x14ac:dyDescent="0.45">
      <c r="B4" s="384" t="s">
        <v>0</v>
      </c>
      <c r="C4" s="90"/>
      <c r="D4" s="90"/>
      <c r="E4" s="94"/>
      <c r="F4" s="94"/>
      <c r="G4" s="251"/>
      <c r="H4" s="383"/>
      <c r="I4" s="252"/>
      <c r="J4" s="383"/>
      <c r="K4" s="396"/>
      <c r="L4" s="396"/>
      <c r="M4" s="396"/>
      <c r="N4" s="395"/>
    </row>
    <row r="5" spans="1:16" x14ac:dyDescent="0.45">
      <c r="B5" s="275"/>
      <c r="C5" s="276">
        <v>19</v>
      </c>
      <c r="D5" s="276">
        <v>20</v>
      </c>
      <c r="E5" s="276">
        <v>21</v>
      </c>
      <c r="F5" s="276">
        <v>22</v>
      </c>
      <c r="G5" s="276">
        <v>23</v>
      </c>
      <c r="H5" s="276">
        <v>24</v>
      </c>
      <c r="I5" s="276">
        <v>25</v>
      </c>
      <c r="J5" s="276">
        <v>26</v>
      </c>
      <c r="K5" s="396" t="s">
        <v>463</v>
      </c>
      <c r="L5" s="396"/>
      <c r="M5" s="1031"/>
      <c r="N5" s="395"/>
    </row>
    <row r="6" spans="1:16" ht="14.45" customHeight="1" x14ac:dyDescent="0.45">
      <c r="B6" s="297"/>
      <c r="C6" s="1042" t="s">
        <v>48</v>
      </c>
      <c r="D6" s="1042"/>
      <c r="E6" s="1042"/>
      <c r="F6" s="1042"/>
      <c r="G6" s="1042"/>
      <c r="H6" s="1042"/>
      <c r="I6" s="1042"/>
      <c r="J6" s="1033" t="s">
        <v>49</v>
      </c>
      <c r="K6" s="396"/>
      <c r="L6" s="396"/>
      <c r="M6" s="1031"/>
      <c r="N6" s="424"/>
    </row>
    <row r="7" spans="1:16" x14ac:dyDescent="0.45">
      <c r="B7" s="307" t="s">
        <v>47</v>
      </c>
      <c r="C7" s="180" t="s">
        <v>51</v>
      </c>
      <c r="D7" s="180" t="s">
        <v>52</v>
      </c>
      <c r="E7" s="180" t="s">
        <v>53</v>
      </c>
      <c r="F7" s="180" t="s">
        <v>54</v>
      </c>
      <c r="G7" s="180" t="s">
        <v>55</v>
      </c>
      <c r="H7" s="181" t="s">
        <v>56</v>
      </c>
      <c r="I7" s="181" t="s">
        <v>157</v>
      </c>
      <c r="J7" s="1034"/>
      <c r="K7" s="428" t="s">
        <v>139</v>
      </c>
      <c r="L7" s="428" t="s">
        <v>464</v>
      </c>
      <c r="M7" s="398" t="s">
        <v>49</v>
      </c>
      <c r="N7" s="424"/>
    </row>
    <row r="8" spans="1:16" s="292" customFormat="1" x14ac:dyDescent="0.45">
      <c r="B8" s="293"/>
      <c r="C8" s="186"/>
      <c r="D8" s="186"/>
      <c r="E8" s="186"/>
      <c r="F8" s="186"/>
      <c r="G8" s="186"/>
      <c r="H8" s="187"/>
      <c r="I8" s="187"/>
      <c r="J8" s="278"/>
    </row>
    <row r="9" spans="1:16" s="292" customFormat="1" x14ac:dyDescent="0.3">
      <c r="B9" s="290" t="s">
        <v>33</v>
      </c>
      <c r="C9" s="186"/>
      <c r="D9" s="186"/>
      <c r="E9" s="186"/>
      <c r="F9" s="186"/>
      <c r="G9" s="186"/>
      <c r="H9" s="187"/>
      <c r="I9" s="187"/>
      <c r="J9" s="278"/>
      <c r="K9" s="400">
        <f>IF(COUNTIF(C9:G9,"x")=1,1,0)</f>
        <v>0</v>
      </c>
      <c r="L9" s="400">
        <f>IF(COUNTIF(H9:I9,"x")=1,1,0)</f>
        <v>0</v>
      </c>
      <c r="M9" s="400">
        <f>IF(COUNTIF(J9:J63,"x")=1,1,0)</f>
        <v>0</v>
      </c>
    </row>
    <row r="10" spans="1:16" s="292" customFormat="1" x14ac:dyDescent="0.3">
      <c r="A10" s="292" t="s">
        <v>412</v>
      </c>
      <c r="B10" s="294" t="s">
        <v>146</v>
      </c>
      <c r="C10" s="594" t="str">
        <f>IFERROR(VLOOKUP($A10,#REF!,'Table 4b old'!C$5,FALSE),"")</f>
        <v/>
      </c>
      <c r="D10" s="594" t="str">
        <f>IFERROR(VLOOKUP($A10,#REF!,'Table 4b old'!D$5,FALSE),"")</f>
        <v/>
      </c>
      <c r="E10" s="594" t="str">
        <f>IFERROR(VLOOKUP($A10,#REF!,'Table 4b old'!E$5,FALSE),"")</f>
        <v/>
      </c>
      <c r="F10" s="594" t="str">
        <f>IFERROR(VLOOKUP($A10,#REF!,'Table 4b old'!F$5,FALSE),"")</f>
        <v/>
      </c>
      <c r="G10" s="594" t="str">
        <f>IFERROR(VLOOKUP($A10,#REF!,'Table 4b old'!G$5,FALSE),"")</f>
        <v/>
      </c>
      <c r="H10" s="594" t="str">
        <f>IFERROR(VLOOKUP($A10,#REF!,'Table 4b old'!H$5,FALSE),"")</f>
        <v/>
      </c>
      <c r="I10" s="594" t="str">
        <f>IFERROR(VLOOKUP($A10,#REF!,'Table 4b old'!I$5,FALSE),"")</f>
        <v/>
      </c>
      <c r="J10" s="458" t="str">
        <f>IFERROR(VLOOKUP($A10,#REF!,'Table 4b old'!J$5,FALSE),"")</f>
        <v/>
      </c>
      <c r="K10" s="400">
        <f t="shared" ref="K10:K43" si="0">IF(COUNTIF(C10:G10,"x")+COUNTIF(I10,"x")=1,1,0)</f>
        <v>0</v>
      </c>
      <c r="L10" s="400">
        <f t="shared" ref="L10:L43" si="1">IF(COUNTIF(H10:I10,"x")=1,1,0)</f>
        <v>0</v>
      </c>
      <c r="M10" s="401"/>
    </row>
    <row r="11" spans="1:16" s="292" customFormat="1" x14ac:dyDescent="0.3">
      <c r="A11" s="292" t="s">
        <v>413</v>
      </c>
      <c r="B11" s="294" t="s">
        <v>147</v>
      </c>
      <c r="C11" s="594" t="str">
        <f>IFERROR(VLOOKUP($A11,#REF!,'Table 4b old'!C$5,FALSE),"")</f>
        <v/>
      </c>
      <c r="D11" s="594" t="str">
        <f>IFERROR(VLOOKUP($A11,#REF!,'Table 4b old'!D$5,FALSE),"")</f>
        <v/>
      </c>
      <c r="E11" s="594" t="str">
        <f>IFERROR(VLOOKUP($A11,#REF!,'Table 4b old'!E$5,FALSE),"")</f>
        <v/>
      </c>
      <c r="F11" s="594" t="str">
        <f>IFERROR(VLOOKUP($A11,#REF!,'Table 4b old'!F$5,FALSE),"")</f>
        <v/>
      </c>
      <c r="G11" s="594" t="str">
        <f>IFERROR(VLOOKUP($A11,#REF!,'Table 4b old'!G$5,FALSE),"")</f>
        <v/>
      </c>
      <c r="H11" s="594" t="str">
        <f>IFERROR(VLOOKUP($A11,#REF!,'Table 4b old'!H$5,FALSE),"")</f>
        <v/>
      </c>
      <c r="I11" s="594" t="str">
        <f>IFERROR(VLOOKUP($A11,#REF!,'Table 4b old'!I$5,FALSE),"")</f>
        <v/>
      </c>
      <c r="J11" s="458" t="str">
        <f>IFERROR(VLOOKUP($A11,#REF!,'Table 4b old'!J$5,FALSE),"")</f>
        <v/>
      </c>
      <c r="K11" s="400">
        <f t="shared" si="0"/>
        <v>0</v>
      </c>
      <c r="L11" s="400">
        <f>IF(COUNTIF(H11:I11,"x")=1,1,0)</f>
        <v>0</v>
      </c>
      <c r="M11" s="401"/>
    </row>
    <row r="12" spans="1:16" s="292" customFormat="1" x14ac:dyDescent="0.3">
      <c r="A12" s="292" t="s">
        <v>414</v>
      </c>
      <c r="B12" s="279" t="s">
        <v>158</v>
      </c>
      <c r="C12" s="594" t="str">
        <f>IFERROR(VLOOKUP($A12,#REF!,'Table 4b old'!C$5,FALSE),"")</f>
        <v/>
      </c>
      <c r="D12" s="594" t="str">
        <f>IFERROR(VLOOKUP($A12,#REF!,'Table 4b old'!D$5,FALSE),"")</f>
        <v/>
      </c>
      <c r="E12" s="594" t="str">
        <f>IFERROR(VLOOKUP($A12,#REF!,'Table 4b old'!E$5,FALSE),"")</f>
        <v/>
      </c>
      <c r="F12" s="594" t="str">
        <f>IFERROR(VLOOKUP($A12,#REF!,'Table 4b old'!F$5,FALSE),"")</f>
        <v/>
      </c>
      <c r="G12" s="594" t="str">
        <f>IFERROR(VLOOKUP($A12,#REF!,'Table 4b old'!G$5,FALSE),"")</f>
        <v/>
      </c>
      <c r="H12" s="594" t="str">
        <f>IFERROR(VLOOKUP($A12,#REF!,'Table 4b old'!H$5,FALSE),"")</f>
        <v/>
      </c>
      <c r="I12" s="594" t="str">
        <f>IFERROR(VLOOKUP($A12,#REF!,'Table 4b old'!I$5,FALSE),"")</f>
        <v/>
      </c>
      <c r="J12" s="458" t="str">
        <f>IFERROR(VLOOKUP($A12,#REF!,'Table 4b old'!J$5,FALSE),"")</f>
        <v/>
      </c>
      <c r="K12" s="400">
        <f t="shared" si="0"/>
        <v>0</v>
      </c>
      <c r="L12" s="400">
        <f t="shared" si="1"/>
        <v>0</v>
      </c>
      <c r="M12" s="401"/>
    </row>
    <row r="13" spans="1:16" s="292" customFormat="1" x14ac:dyDescent="0.3">
      <c r="A13" s="292" t="s">
        <v>415</v>
      </c>
      <c r="B13" s="294" t="s">
        <v>149</v>
      </c>
      <c r="C13" s="594" t="str">
        <f>IFERROR(VLOOKUP($A13,#REF!,'Table 4b old'!C$5,FALSE),"")</f>
        <v/>
      </c>
      <c r="D13" s="594" t="str">
        <f>IFERROR(VLOOKUP($A13,#REF!,'Table 4b old'!D$5,FALSE),"")</f>
        <v/>
      </c>
      <c r="E13" s="594" t="str">
        <f>IFERROR(VLOOKUP($A13,#REF!,'Table 4b old'!E$5,FALSE),"")</f>
        <v/>
      </c>
      <c r="F13" s="594" t="str">
        <f>IFERROR(VLOOKUP($A13,#REF!,'Table 4b old'!F$5,FALSE),"")</f>
        <v/>
      </c>
      <c r="G13" s="594" t="str">
        <f>IFERROR(VLOOKUP($A13,#REF!,'Table 4b old'!G$5,FALSE),"")</f>
        <v/>
      </c>
      <c r="H13" s="594" t="str">
        <f>IFERROR(VLOOKUP($A13,#REF!,'Table 4b old'!H$5,FALSE),"")</f>
        <v/>
      </c>
      <c r="I13" s="594" t="str">
        <f>IFERROR(VLOOKUP($A13,#REF!,'Table 4b old'!I$5,FALSE),"")</f>
        <v/>
      </c>
      <c r="J13" s="458" t="str">
        <f>IFERROR(VLOOKUP($A13,#REF!,'Table 4b old'!J$5,FALSE),"")</f>
        <v/>
      </c>
      <c r="K13" s="400">
        <f t="shared" si="0"/>
        <v>0</v>
      </c>
      <c r="L13" s="400">
        <f t="shared" si="1"/>
        <v>0</v>
      </c>
      <c r="M13" s="401"/>
    </row>
    <row r="14" spans="1:16" s="292" customFormat="1" x14ac:dyDescent="0.3">
      <c r="A14" s="292" t="s">
        <v>416</v>
      </c>
      <c r="B14" s="295" t="s">
        <v>150</v>
      </c>
      <c r="C14" s="594" t="str">
        <f>IFERROR(VLOOKUP($A14,#REF!,'Table 4b old'!C$5,FALSE),"")</f>
        <v/>
      </c>
      <c r="D14" s="594" t="str">
        <f>IFERROR(VLOOKUP($A14,#REF!,'Table 4b old'!D$5,FALSE),"")</f>
        <v/>
      </c>
      <c r="E14" s="594" t="str">
        <f>IFERROR(VLOOKUP($A14,#REF!,'Table 4b old'!E$5,FALSE),"")</f>
        <v/>
      </c>
      <c r="F14" s="594" t="str">
        <f>IFERROR(VLOOKUP($A14,#REF!,'Table 4b old'!F$5,FALSE),"")</f>
        <v/>
      </c>
      <c r="G14" s="594" t="str">
        <f>IFERROR(VLOOKUP($A14,#REF!,'Table 4b old'!G$5,FALSE),"")</f>
        <v/>
      </c>
      <c r="H14" s="594" t="str">
        <f>IFERROR(VLOOKUP($A14,#REF!,'Table 4b old'!H$5,FALSE),"")</f>
        <v/>
      </c>
      <c r="I14" s="594" t="str">
        <f>IFERROR(VLOOKUP($A14,#REF!,'Table 4b old'!I$5,FALSE),"")</f>
        <v/>
      </c>
      <c r="J14" s="458" t="str">
        <f>IFERROR(VLOOKUP($A14,#REF!,'Table 4b old'!J$5,FALSE),"")</f>
        <v/>
      </c>
      <c r="K14" s="400">
        <f t="shared" si="0"/>
        <v>0</v>
      </c>
      <c r="L14" s="400">
        <f t="shared" si="1"/>
        <v>0</v>
      </c>
      <c r="M14" s="401"/>
    </row>
    <row r="15" spans="1:16" s="292" customFormat="1" x14ac:dyDescent="0.3">
      <c r="A15" s="292" t="s">
        <v>417</v>
      </c>
      <c r="B15" s="295" t="s">
        <v>151</v>
      </c>
      <c r="C15" s="594" t="str">
        <f>IFERROR(VLOOKUP($A15,#REF!,'Table 4b old'!C$5,FALSE),"")</f>
        <v/>
      </c>
      <c r="D15" s="594" t="str">
        <f>IFERROR(VLOOKUP($A15,#REF!,'Table 4b old'!D$5,FALSE),"")</f>
        <v/>
      </c>
      <c r="E15" s="594" t="str">
        <f>IFERROR(VLOOKUP($A15,#REF!,'Table 4b old'!E$5,FALSE),"")</f>
        <v/>
      </c>
      <c r="F15" s="594" t="str">
        <f>IFERROR(VLOOKUP($A15,#REF!,'Table 4b old'!F$5,FALSE),"")</f>
        <v/>
      </c>
      <c r="G15" s="594" t="str">
        <f>IFERROR(VLOOKUP($A15,#REF!,'Table 4b old'!G$5,FALSE),"")</f>
        <v/>
      </c>
      <c r="H15" s="594" t="str">
        <f>IFERROR(VLOOKUP($A15,#REF!,'Table 4b old'!H$5,FALSE),"")</f>
        <v/>
      </c>
      <c r="I15" s="594" t="str">
        <f>IFERROR(VLOOKUP($A15,#REF!,'Table 4b old'!I$5,FALSE),"")</f>
        <v/>
      </c>
      <c r="J15" s="458" t="str">
        <f>IFERROR(VLOOKUP($A15,#REF!,'Table 4b old'!J$5,FALSE),"")</f>
        <v/>
      </c>
      <c r="K15" s="400">
        <f t="shared" si="0"/>
        <v>0</v>
      </c>
      <c r="L15" s="400">
        <f t="shared" si="1"/>
        <v>0</v>
      </c>
      <c r="M15" s="401"/>
    </row>
    <row r="16" spans="1:16" s="292" customFormat="1" x14ac:dyDescent="0.3">
      <c r="A16" s="292" t="s">
        <v>418</v>
      </c>
      <c r="B16" s="295" t="s">
        <v>152</v>
      </c>
      <c r="C16" s="594" t="str">
        <f>IFERROR(VLOOKUP($A16,#REF!,'Table 4b old'!C$5,FALSE),"")</f>
        <v/>
      </c>
      <c r="D16" s="594" t="str">
        <f>IFERROR(VLOOKUP($A16,#REF!,'Table 4b old'!D$5,FALSE),"")</f>
        <v/>
      </c>
      <c r="E16" s="594" t="str">
        <f>IFERROR(VLOOKUP($A16,#REF!,'Table 4b old'!E$5,FALSE),"")</f>
        <v/>
      </c>
      <c r="F16" s="594" t="str">
        <f>IFERROR(VLOOKUP($A16,#REF!,'Table 4b old'!F$5,FALSE),"")</f>
        <v/>
      </c>
      <c r="G16" s="594" t="str">
        <f>IFERROR(VLOOKUP($A16,#REF!,'Table 4b old'!G$5,FALSE),"")</f>
        <v/>
      </c>
      <c r="H16" s="594" t="str">
        <f>IFERROR(VLOOKUP($A16,#REF!,'Table 4b old'!H$5,FALSE),"")</f>
        <v/>
      </c>
      <c r="I16" s="594" t="str">
        <f>IFERROR(VLOOKUP($A16,#REF!,'Table 4b old'!I$5,FALSE),"")</f>
        <v/>
      </c>
      <c r="J16" s="458" t="str">
        <f>IFERROR(VLOOKUP($A16,#REF!,'Table 4b old'!J$5,FALSE),"")</f>
        <v/>
      </c>
      <c r="K16" s="400">
        <f t="shared" si="0"/>
        <v>0</v>
      </c>
      <c r="L16" s="400">
        <f t="shared" si="1"/>
        <v>0</v>
      </c>
      <c r="M16" s="401"/>
    </row>
    <row r="17" spans="1:13" s="292" customFormat="1" x14ac:dyDescent="0.3">
      <c r="A17" s="292" t="s">
        <v>419</v>
      </c>
      <c r="B17" s="295" t="s">
        <v>153</v>
      </c>
      <c r="C17" s="594" t="str">
        <f>IFERROR(VLOOKUP($A17,#REF!,'Table 4b old'!C$5,FALSE),"")</f>
        <v/>
      </c>
      <c r="D17" s="594" t="str">
        <f>IFERROR(VLOOKUP($A17,#REF!,'Table 4b old'!D$5,FALSE),"")</f>
        <v/>
      </c>
      <c r="E17" s="594" t="str">
        <f>IFERROR(VLOOKUP($A17,#REF!,'Table 4b old'!E$5,FALSE),"")</f>
        <v/>
      </c>
      <c r="F17" s="594" t="str">
        <f>IFERROR(VLOOKUP($A17,#REF!,'Table 4b old'!F$5,FALSE),"")</f>
        <v/>
      </c>
      <c r="G17" s="594" t="str">
        <f>IFERROR(VLOOKUP($A17,#REF!,'Table 4b old'!G$5,FALSE),"")</f>
        <v/>
      </c>
      <c r="H17" s="594" t="str">
        <f>IFERROR(VLOOKUP($A17,#REF!,'Table 4b old'!H$5,FALSE),"")</f>
        <v/>
      </c>
      <c r="I17" s="594" t="str">
        <f>IFERROR(VLOOKUP($A17,#REF!,'Table 4b old'!I$5,FALSE),"")</f>
        <v/>
      </c>
      <c r="J17" s="458" t="str">
        <f>IFERROR(VLOOKUP($A17,#REF!,'Table 4b old'!J$5,FALSE),"")</f>
        <v/>
      </c>
      <c r="K17" s="400">
        <f t="shared" si="0"/>
        <v>0</v>
      </c>
      <c r="L17" s="400">
        <f t="shared" si="1"/>
        <v>0</v>
      </c>
      <c r="M17" s="401"/>
    </row>
    <row r="18" spans="1:13" s="292" customFormat="1" x14ac:dyDescent="0.3">
      <c r="A18" s="292" t="s">
        <v>420</v>
      </c>
      <c r="B18" s="295" t="s">
        <v>154</v>
      </c>
      <c r="C18" s="594" t="str">
        <f>IFERROR(VLOOKUP($A18,#REF!,'Table 4b old'!C$5,FALSE),"")</f>
        <v/>
      </c>
      <c r="D18" s="594" t="str">
        <f>IFERROR(VLOOKUP($A18,#REF!,'Table 4b old'!D$5,FALSE),"")</f>
        <v/>
      </c>
      <c r="E18" s="594" t="str">
        <f>IFERROR(VLOOKUP($A18,#REF!,'Table 4b old'!E$5,FALSE),"")</f>
        <v/>
      </c>
      <c r="F18" s="594" t="str">
        <f>IFERROR(VLOOKUP($A18,#REF!,'Table 4b old'!F$5,FALSE),"")</f>
        <v/>
      </c>
      <c r="G18" s="594" t="str">
        <f>IFERROR(VLOOKUP($A18,#REF!,'Table 4b old'!G$5,FALSE),"")</f>
        <v/>
      </c>
      <c r="H18" s="594" t="str">
        <f>IFERROR(VLOOKUP($A18,#REF!,'Table 4b old'!H$5,FALSE),"")</f>
        <v/>
      </c>
      <c r="I18" s="594" t="str">
        <f>IFERROR(VLOOKUP($A18,#REF!,'Table 4b old'!I$5,FALSE),"")</f>
        <v/>
      </c>
      <c r="J18" s="458" t="str">
        <f>IFERROR(VLOOKUP($A18,#REF!,'Table 4b old'!J$5,FALSE),"")</f>
        <v/>
      </c>
      <c r="K18" s="400">
        <f t="shared" si="0"/>
        <v>0</v>
      </c>
      <c r="L18" s="400">
        <f t="shared" si="1"/>
        <v>0</v>
      </c>
      <c r="M18" s="401"/>
    </row>
    <row r="19" spans="1:13" s="292" customFormat="1" x14ac:dyDescent="0.3">
      <c r="A19" s="292" t="s">
        <v>410</v>
      </c>
      <c r="B19" s="280" t="s">
        <v>112</v>
      </c>
      <c r="C19" s="594" t="str">
        <f>IFERROR(VLOOKUP($A19,#REF!,'Table 4b old'!C$5,FALSE),"")</f>
        <v/>
      </c>
      <c r="D19" s="594" t="str">
        <f>IFERROR(VLOOKUP($A19,#REF!,'Table 4b old'!D$5,FALSE),"")</f>
        <v/>
      </c>
      <c r="E19" s="594" t="str">
        <f>IFERROR(VLOOKUP($A19,#REF!,'Table 4b old'!E$5,FALSE),"")</f>
        <v/>
      </c>
      <c r="F19" s="594" t="str">
        <f>IFERROR(VLOOKUP($A19,#REF!,'Table 4b old'!F$5,FALSE),"")</f>
        <v/>
      </c>
      <c r="G19" s="594" t="str">
        <f>IFERROR(VLOOKUP($A19,#REF!,'Table 4b old'!G$5,FALSE),"")</f>
        <v/>
      </c>
      <c r="H19" s="594" t="str">
        <f>IFERROR(VLOOKUP($A19,#REF!,'Table 4b old'!H$5,FALSE),"")</f>
        <v/>
      </c>
      <c r="I19" s="594" t="str">
        <f>IFERROR(VLOOKUP($A19,#REF!,'Table 4b old'!I$5,FALSE),"")</f>
        <v/>
      </c>
      <c r="J19" s="458" t="str">
        <f>IFERROR(VLOOKUP($A19,#REF!,'Table 4b old'!J$5,FALSE),"")</f>
        <v/>
      </c>
      <c r="K19" s="400">
        <f t="shared" si="0"/>
        <v>0</v>
      </c>
      <c r="L19" s="400">
        <f t="shared" si="1"/>
        <v>0</v>
      </c>
      <c r="M19" s="401"/>
    </row>
    <row r="20" spans="1:13" s="292" customFormat="1" x14ac:dyDescent="0.3">
      <c r="B20" s="293"/>
      <c r="C20" s="594" t="str">
        <f>IFERROR(VLOOKUP($A20,#REF!,'Table 4b old'!C$5,FALSE),"")</f>
        <v/>
      </c>
      <c r="D20" s="594" t="str">
        <f>IFERROR(VLOOKUP($A20,#REF!,'Table 4b old'!D$5,FALSE),"")</f>
        <v/>
      </c>
      <c r="E20" s="594" t="str">
        <f>IFERROR(VLOOKUP($A20,#REF!,'Table 4b old'!E$5,FALSE),"")</f>
        <v/>
      </c>
      <c r="F20" s="594" t="str">
        <f>IFERROR(VLOOKUP($A20,#REF!,'Table 4b old'!F$5,FALSE),"")</f>
        <v/>
      </c>
      <c r="G20" s="594" t="str">
        <f>IFERROR(VLOOKUP($A20,#REF!,'Table 4b old'!G$5,FALSE),"")</f>
        <v/>
      </c>
      <c r="H20" s="594" t="str">
        <f>IFERROR(VLOOKUP($A20,#REF!,'Table 4b old'!H$5,FALSE),"")</f>
        <v/>
      </c>
      <c r="I20" s="594" t="str">
        <f>IFERROR(VLOOKUP($A20,#REF!,'Table 4b old'!I$5,FALSE),"")</f>
        <v/>
      </c>
      <c r="J20" s="458" t="str">
        <f>IFERROR(VLOOKUP($A20,#REF!,'Table 4b old'!J$5,FALSE),"")</f>
        <v/>
      </c>
      <c r="K20" s="400">
        <f t="shared" si="0"/>
        <v>0</v>
      </c>
      <c r="L20" s="400">
        <f t="shared" si="1"/>
        <v>0</v>
      </c>
      <c r="M20" s="401"/>
    </row>
    <row r="21" spans="1:13" s="292" customFormat="1" x14ac:dyDescent="0.3">
      <c r="B21" s="296" t="s">
        <v>155</v>
      </c>
      <c r="C21" s="594" t="str">
        <f>IFERROR(VLOOKUP($A21,#REF!,'Table 4b old'!C$5,FALSE),"")</f>
        <v/>
      </c>
      <c r="D21" s="594" t="str">
        <f>IFERROR(VLOOKUP($A21,#REF!,'Table 4b old'!D$5,FALSE),"")</f>
        <v/>
      </c>
      <c r="E21" s="594" t="str">
        <f>IFERROR(VLOOKUP($A21,#REF!,'Table 4b old'!E$5,FALSE),"")</f>
        <v/>
      </c>
      <c r="F21" s="594" t="str">
        <f>IFERROR(VLOOKUP($A21,#REF!,'Table 4b old'!F$5,FALSE),"")</f>
        <v/>
      </c>
      <c r="G21" s="594" t="str">
        <f>IFERROR(VLOOKUP($A21,#REF!,'Table 4b old'!G$5,FALSE),"")</f>
        <v/>
      </c>
      <c r="H21" s="594" t="str">
        <f>IFERROR(VLOOKUP($A21,#REF!,'Table 4b old'!H$5,FALSE),"")</f>
        <v/>
      </c>
      <c r="I21" s="594" t="str">
        <f>IFERROR(VLOOKUP($A21,#REF!,'Table 4b old'!I$5,FALSE),"")</f>
        <v/>
      </c>
      <c r="J21" s="458" t="str">
        <f>IFERROR(VLOOKUP($A21,#REF!,'Table 4b old'!J$5,FALSE),"")</f>
        <v/>
      </c>
      <c r="K21" s="400">
        <f t="shared" si="0"/>
        <v>0</v>
      </c>
      <c r="L21" s="400">
        <f t="shared" si="1"/>
        <v>0</v>
      </c>
      <c r="M21" s="401"/>
    </row>
    <row r="22" spans="1:13" s="292" customFormat="1" x14ac:dyDescent="0.3">
      <c r="A22" s="292" t="s">
        <v>423</v>
      </c>
      <c r="B22" s="294" t="s">
        <v>146</v>
      </c>
      <c r="C22" s="594" t="str">
        <f>IFERROR(VLOOKUP($A22,#REF!,'Table 4b old'!C$5,FALSE),"")</f>
        <v/>
      </c>
      <c r="D22" s="594" t="str">
        <f>IFERROR(VLOOKUP($A22,#REF!,'Table 4b old'!D$5,FALSE),"")</f>
        <v/>
      </c>
      <c r="E22" s="594" t="str">
        <f>IFERROR(VLOOKUP($A22,#REF!,'Table 4b old'!E$5,FALSE),"")</f>
        <v/>
      </c>
      <c r="F22" s="594" t="str">
        <f>IFERROR(VLOOKUP($A22,#REF!,'Table 4b old'!F$5,FALSE),"")</f>
        <v/>
      </c>
      <c r="G22" s="594" t="str">
        <f>IFERROR(VLOOKUP($A22,#REF!,'Table 4b old'!G$5,FALSE),"")</f>
        <v/>
      </c>
      <c r="H22" s="594" t="str">
        <f>IFERROR(VLOOKUP($A22,#REF!,'Table 4b old'!H$5,FALSE),"")</f>
        <v/>
      </c>
      <c r="I22" s="594" t="str">
        <f>IFERROR(VLOOKUP($A22,#REF!,'Table 4b old'!I$5,FALSE),"")</f>
        <v/>
      </c>
      <c r="J22" s="458" t="str">
        <f>IFERROR(VLOOKUP($A22,#REF!,'Table 4b old'!J$5,FALSE),"")</f>
        <v/>
      </c>
      <c r="K22" s="400">
        <f t="shared" si="0"/>
        <v>0</v>
      </c>
      <c r="L22" s="400">
        <f t="shared" si="1"/>
        <v>0</v>
      </c>
      <c r="M22" s="401"/>
    </row>
    <row r="23" spans="1:13" s="292" customFormat="1" x14ac:dyDescent="0.3">
      <c r="A23" s="292" t="s">
        <v>424</v>
      </c>
      <c r="B23" s="294" t="s">
        <v>147</v>
      </c>
      <c r="C23" s="594" t="str">
        <f>IFERROR(VLOOKUP($A23,#REF!,'Table 4b old'!C$5,FALSE),"")</f>
        <v/>
      </c>
      <c r="D23" s="594" t="str">
        <f>IFERROR(VLOOKUP($A23,#REF!,'Table 4b old'!D$5,FALSE),"")</f>
        <v/>
      </c>
      <c r="E23" s="594" t="str">
        <f>IFERROR(VLOOKUP($A23,#REF!,'Table 4b old'!E$5,FALSE),"")</f>
        <v/>
      </c>
      <c r="F23" s="594" t="str">
        <f>IFERROR(VLOOKUP($A23,#REF!,'Table 4b old'!F$5,FALSE),"")</f>
        <v/>
      </c>
      <c r="G23" s="594" t="str">
        <f>IFERROR(VLOOKUP($A23,#REF!,'Table 4b old'!G$5,FALSE),"")</f>
        <v/>
      </c>
      <c r="H23" s="594" t="str">
        <f>IFERROR(VLOOKUP($A23,#REF!,'Table 4b old'!H$5,FALSE),"")</f>
        <v/>
      </c>
      <c r="I23" s="594" t="str">
        <f>IFERROR(VLOOKUP($A23,#REF!,'Table 4b old'!I$5,FALSE),"")</f>
        <v/>
      </c>
      <c r="J23" s="458" t="str">
        <f>IFERROR(VLOOKUP($A23,#REF!,'Table 4b old'!J$5,FALSE),"")</f>
        <v/>
      </c>
      <c r="K23" s="400">
        <f t="shared" si="0"/>
        <v>0</v>
      </c>
      <c r="L23" s="400">
        <f t="shared" si="1"/>
        <v>0</v>
      </c>
      <c r="M23" s="401"/>
    </row>
    <row r="24" spans="1:13" s="292" customFormat="1" x14ac:dyDescent="0.3">
      <c r="A24" s="292" t="s">
        <v>425</v>
      </c>
      <c r="B24" s="279" t="s">
        <v>158</v>
      </c>
      <c r="C24" s="594" t="str">
        <f>IFERROR(VLOOKUP($A24,#REF!,'Table 4b old'!C$5,FALSE),"")</f>
        <v/>
      </c>
      <c r="D24" s="594" t="str">
        <f>IFERROR(VLOOKUP($A24,#REF!,'Table 4b old'!D$5,FALSE),"")</f>
        <v/>
      </c>
      <c r="E24" s="594" t="str">
        <f>IFERROR(VLOOKUP($A24,#REF!,'Table 4b old'!E$5,FALSE),"")</f>
        <v/>
      </c>
      <c r="F24" s="594" t="str">
        <f>IFERROR(VLOOKUP($A24,#REF!,'Table 4b old'!F$5,FALSE),"")</f>
        <v/>
      </c>
      <c r="G24" s="594" t="str">
        <f>IFERROR(VLOOKUP($A24,#REF!,'Table 4b old'!G$5,FALSE),"")</f>
        <v/>
      </c>
      <c r="H24" s="594" t="str">
        <f>IFERROR(VLOOKUP($A24,#REF!,'Table 4b old'!H$5,FALSE),"")</f>
        <v/>
      </c>
      <c r="I24" s="594" t="str">
        <f>IFERROR(VLOOKUP($A24,#REF!,'Table 4b old'!I$5,FALSE),"")</f>
        <v/>
      </c>
      <c r="J24" s="458" t="str">
        <f>IFERROR(VLOOKUP($A24,#REF!,'Table 4b old'!J$5,FALSE),"")</f>
        <v/>
      </c>
      <c r="K24" s="400">
        <f t="shared" si="0"/>
        <v>0</v>
      </c>
      <c r="L24" s="400">
        <f t="shared" si="1"/>
        <v>0</v>
      </c>
      <c r="M24" s="401"/>
    </row>
    <row r="25" spans="1:13" s="292" customFormat="1" x14ac:dyDescent="0.3">
      <c r="A25" s="292" t="s">
        <v>426</v>
      </c>
      <c r="B25" s="294" t="s">
        <v>149</v>
      </c>
      <c r="C25" s="594" t="str">
        <f>IFERROR(VLOOKUP($A25,#REF!,'Table 4b old'!C$5,FALSE),"")</f>
        <v/>
      </c>
      <c r="D25" s="594" t="str">
        <f>IFERROR(VLOOKUP($A25,#REF!,'Table 4b old'!D$5,FALSE),"")</f>
        <v/>
      </c>
      <c r="E25" s="594" t="str">
        <f>IFERROR(VLOOKUP($A25,#REF!,'Table 4b old'!E$5,FALSE),"")</f>
        <v/>
      </c>
      <c r="F25" s="594" t="str">
        <f>IFERROR(VLOOKUP($A25,#REF!,'Table 4b old'!F$5,FALSE),"")</f>
        <v/>
      </c>
      <c r="G25" s="594" t="str">
        <f>IFERROR(VLOOKUP($A25,#REF!,'Table 4b old'!G$5,FALSE),"")</f>
        <v/>
      </c>
      <c r="H25" s="594" t="str">
        <f>IFERROR(VLOOKUP($A25,#REF!,'Table 4b old'!H$5,FALSE),"")</f>
        <v/>
      </c>
      <c r="I25" s="594" t="str">
        <f>IFERROR(VLOOKUP($A25,#REF!,'Table 4b old'!I$5,FALSE),"")</f>
        <v/>
      </c>
      <c r="J25" s="458" t="str">
        <f>IFERROR(VLOOKUP($A25,#REF!,'Table 4b old'!J$5,FALSE),"")</f>
        <v/>
      </c>
      <c r="K25" s="400">
        <f t="shared" si="0"/>
        <v>0</v>
      </c>
      <c r="L25" s="400">
        <f t="shared" si="1"/>
        <v>0</v>
      </c>
      <c r="M25" s="401"/>
    </row>
    <row r="26" spans="1:13" s="292" customFormat="1" x14ac:dyDescent="0.3">
      <c r="A26" s="292" t="s">
        <v>427</v>
      </c>
      <c r="B26" s="295" t="s">
        <v>150</v>
      </c>
      <c r="C26" s="594" t="str">
        <f>IFERROR(VLOOKUP($A26,#REF!,'Table 4b old'!C$5,FALSE),"")</f>
        <v/>
      </c>
      <c r="D26" s="594" t="str">
        <f>IFERROR(VLOOKUP($A26,#REF!,'Table 4b old'!D$5,FALSE),"")</f>
        <v/>
      </c>
      <c r="E26" s="594" t="str">
        <f>IFERROR(VLOOKUP($A26,#REF!,'Table 4b old'!E$5,FALSE),"")</f>
        <v/>
      </c>
      <c r="F26" s="594" t="str">
        <f>IFERROR(VLOOKUP($A26,#REF!,'Table 4b old'!F$5,FALSE),"")</f>
        <v/>
      </c>
      <c r="G26" s="594" t="str">
        <f>IFERROR(VLOOKUP($A26,#REF!,'Table 4b old'!G$5,FALSE),"")</f>
        <v/>
      </c>
      <c r="H26" s="594" t="str">
        <f>IFERROR(VLOOKUP($A26,#REF!,'Table 4b old'!H$5,FALSE),"")</f>
        <v/>
      </c>
      <c r="I26" s="594" t="str">
        <f>IFERROR(VLOOKUP($A26,#REF!,'Table 4b old'!I$5,FALSE),"")</f>
        <v/>
      </c>
      <c r="J26" s="458" t="str">
        <f>IFERROR(VLOOKUP($A26,#REF!,'Table 4b old'!J$5,FALSE),"")</f>
        <v/>
      </c>
      <c r="K26" s="400">
        <f t="shared" si="0"/>
        <v>0</v>
      </c>
      <c r="L26" s="400">
        <f t="shared" si="1"/>
        <v>0</v>
      </c>
      <c r="M26" s="401"/>
    </row>
    <row r="27" spans="1:13" s="292" customFormat="1" x14ac:dyDescent="0.3">
      <c r="A27" s="292" t="s">
        <v>428</v>
      </c>
      <c r="B27" s="295" t="s">
        <v>151</v>
      </c>
      <c r="C27" s="594" t="str">
        <f>IFERROR(VLOOKUP($A27,#REF!,'Table 4b old'!C$5,FALSE),"")</f>
        <v/>
      </c>
      <c r="D27" s="594" t="str">
        <f>IFERROR(VLOOKUP($A27,#REF!,'Table 4b old'!D$5,FALSE),"")</f>
        <v/>
      </c>
      <c r="E27" s="594" t="str">
        <f>IFERROR(VLOOKUP($A27,#REF!,'Table 4b old'!E$5,FALSE),"")</f>
        <v/>
      </c>
      <c r="F27" s="594" t="str">
        <f>IFERROR(VLOOKUP($A27,#REF!,'Table 4b old'!F$5,FALSE),"")</f>
        <v/>
      </c>
      <c r="G27" s="594" t="str">
        <f>IFERROR(VLOOKUP($A27,#REF!,'Table 4b old'!G$5,FALSE),"")</f>
        <v/>
      </c>
      <c r="H27" s="594" t="str">
        <f>IFERROR(VLOOKUP($A27,#REF!,'Table 4b old'!H$5,FALSE),"")</f>
        <v/>
      </c>
      <c r="I27" s="594" t="str">
        <f>IFERROR(VLOOKUP($A27,#REF!,'Table 4b old'!I$5,FALSE),"")</f>
        <v/>
      </c>
      <c r="J27" s="458" t="str">
        <f>IFERROR(VLOOKUP($A27,#REF!,'Table 4b old'!J$5,FALSE),"")</f>
        <v/>
      </c>
      <c r="K27" s="400">
        <f t="shared" si="0"/>
        <v>0</v>
      </c>
      <c r="L27" s="400">
        <f t="shared" si="1"/>
        <v>0</v>
      </c>
      <c r="M27" s="401"/>
    </row>
    <row r="28" spans="1:13" s="292" customFormat="1" x14ac:dyDescent="0.3">
      <c r="A28" s="292" t="s">
        <v>429</v>
      </c>
      <c r="B28" s="295" t="s">
        <v>152</v>
      </c>
      <c r="C28" s="594" t="str">
        <f>IFERROR(VLOOKUP($A28,#REF!,'Table 4b old'!C$5,FALSE),"")</f>
        <v/>
      </c>
      <c r="D28" s="594" t="str">
        <f>IFERROR(VLOOKUP($A28,#REF!,'Table 4b old'!D$5,FALSE),"")</f>
        <v/>
      </c>
      <c r="E28" s="594" t="str">
        <f>IFERROR(VLOOKUP($A28,#REF!,'Table 4b old'!E$5,FALSE),"")</f>
        <v/>
      </c>
      <c r="F28" s="594" t="str">
        <f>IFERROR(VLOOKUP($A28,#REF!,'Table 4b old'!F$5,FALSE),"")</f>
        <v/>
      </c>
      <c r="G28" s="594" t="str">
        <f>IFERROR(VLOOKUP($A28,#REF!,'Table 4b old'!G$5,FALSE),"")</f>
        <v/>
      </c>
      <c r="H28" s="594" t="str">
        <f>IFERROR(VLOOKUP($A28,#REF!,'Table 4b old'!H$5,FALSE),"")</f>
        <v/>
      </c>
      <c r="I28" s="594" t="str">
        <f>IFERROR(VLOOKUP($A28,#REF!,'Table 4b old'!I$5,FALSE),"")</f>
        <v/>
      </c>
      <c r="J28" s="458" t="str">
        <f>IFERROR(VLOOKUP($A28,#REF!,'Table 4b old'!J$5,FALSE),"")</f>
        <v/>
      </c>
      <c r="K28" s="400">
        <f t="shared" si="0"/>
        <v>0</v>
      </c>
      <c r="L28" s="400">
        <f t="shared" si="1"/>
        <v>0</v>
      </c>
      <c r="M28" s="401"/>
    </row>
    <row r="29" spans="1:13" s="292" customFormat="1" x14ac:dyDescent="0.3">
      <c r="A29" s="292" t="s">
        <v>430</v>
      </c>
      <c r="B29" s="295" t="s">
        <v>153</v>
      </c>
      <c r="C29" s="594" t="str">
        <f>IFERROR(VLOOKUP($A29,#REF!,'Table 4b old'!C$5,FALSE),"")</f>
        <v/>
      </c>
      <c r="D29" s="594" t="str">
        <f>IFERROR(VLOOKUP($A29,#REF!,'Table 4b old'!D$5,FALSE),"")</f>
        <v/>
      </c>
      <c r="E29" s="594" t="str">
        <f>IFERROR(VLOOKUP($A29,#REF!,'Table 4b old'!E$5,FALSE),"")</f>
        <v/>
      </c>
      <c r="F29" s="594" t="str">
        <f>IFERROR(VLOOKUP($A29,#REF!,'Table 4b old'!F$5,FALSE),"")</f>
        <v/>
      </c>
      <c r="G29" s="594" t="str">
        <f>IFERROR(VLOOKUP($A29,#REF!,'Table 4b old'!G$5,FALSE),"")</f>
        <v/>
      </c>
      <c r="H29" s="594" t="str">
        <f>IFERROR(VLOOKUP($A29,#REF!,'Table 4b old'!H$5,FALSE),"")</f>
        <v/>
      </c>
      <c r="I29" s="594" t="str">
        <f>IFERROR(VLOOKUP($A29,#REF!,'Table 4b old'!I$5,FALSE),"")</f>
        <v/>
      </c>
      <c r="J29" s="458" t="str">
        <f>IFERROR(VLOOKUP($A29,#REF!,'Table 4b old'!J$5,FALSE),"")</f>
        <v/>
      </c>
      <c r="K29" s="400">
        <f t="shared" si="0"/>
        <v>0</v>
      </c>
      <c r="L29" s="400">
        <f t="shared" si="1"/>
        <v>0</v>
      </c>
      <c r="M29" s="401"/>
    </row>
    <row r="30" spans="1:13" s="292" customFormat="1" x14ac:dyDescent="0.3">
      <c r="A30" s="292" t="s">
        <v>431</v>
      </c>
      <c r="B30" s="295" t="s">
        <v>154</v>
      </c>
      <c r="C30" s="594" t="str">
        <f>IFERROR(VLOOKUP($A30,#REF!,'Table 4b old'!C$5,FALSE),"")</f>
        <v/>
      </c>
      <c r="D30" s="594" t="str">
        <f>IFERROR(VLOOKUP($A30,#REF!,'Table 4b old'!D$5,FALSE),"")</f>
        <v/>
      </c>
      <c r="E30" s="594" t="str">
        <f>IFERROR(VLOOKUP($A30,#REF!,'Table 4b old'!E$5,FALSE),"")</f>
        <v/>
      </c>
      <c r="F30" s="594" t="str">
        <f>IFERROR(VLOOKUP($A30,#REF!,'Table 4b old'!F$5,FALSE),"")</f>
        <v/>
      </c>
      <c r="G30" s="594" t="str">
        <f>IFERROR(VLOOKUP($A30,#REF!,'Table 4b old'!G$5,FALSE),"")</f>
        <v/>
      </c>
      <c r="H30" s="594" t="str">
        <f>IFERROR(VLOOKUP($A30,#REF!,'Table 4b old'!H$5,FALSE),"")</f>
        <v/>
      </c>
      <c r="I30" s="594" t="str">
        <f>IFERROR(VLOOKUP($A30,#REF!,'Table 4b old'!I$5,FALSE),"")</f>
        <v/>
      </c>
      <c r="J30" s="458" t="str">
        <f>IFERROR(VLOOKUP($A30,#REF!,'Table 4b old'!J$5,FALSE),"")</f>
        <v/>
      </c>
      <c r="K30" s="400">
        <f t="shared" si="0"/>
        <v>0</v>
      </c>
      <c r="L30" s="400">
        <f t="shared" si="1"/>
        <v>0</v>
      </c>
      <c r="M30" s="401"/>
    </row>
    <row r="31" spans="1:13" s="292" customFormat="1" x14ac:dyDescent="0.3">
      <c r="A31" s="292" t="s">
        <v>421</v>
      </c>
      <c r="B31" s="280" t="s">
        <v>112</v>
      </c>
      <c r="C31" s="594" t="str">
        <f>IFERROR(VLOOKUP($A31,#REF!,'Table 4b old'!C$5,FALSE),"")</f>
        <v/>
      </c>
      <c r="D31" s="594" t="str">
        <f>IFERROR(VLOOKUP($A31,#REF!,'Table 4b old'!D$5,FALSE),"")</f>
        <v/>
      </c>
      <c r="E31" s="594" t="str">
        <f>IFERROR(VLOOKUP($A31,#REF!,'Table 4b old'!E$5,FALSE),"")</f>
        <v/>
      </c>
      <c r="F31" s="594" t="str">
        <f>IFERROR(VLOOKUP($A31,#REF!,'Table 4b old'!F$5,FALSE),"")</f>
        <v/>
      </c>
      <c r="G31" s="594" t="str">
        <f>IFERROR(VLOOKUP($A31,#REF!,'Table 4b old'!G$5,FALSE),"")</f>
        <v/>
      </c>
      <c r="H31" s="594" t="str">
        <f>IFERROR(VLOOKUP($A31,#REF!,'Table 4b old'!H$5,FALSE),"")</f>
        <v/>
      </c>
      <c r="I31" s="594" t="str">
        <f>IFERROR(VLOOKUP($A31,#REF!,'Table 4b old'!I$5,FALSE),"")</f>
        <v/>
      </c>
      <c r="J31" s="458" t="str">
        <f>IFERROR(VLOOKUP($A31,#REF!,'Table 4b old'!J$5,FALSE),"")</f>
        <v/>
      </c>
      <c r="K31" s="400">
        <f t="shared" si="0"/>
        <v>0</v>
      </c>
      <c r="L31" s="400">
        <f t="shared" si="1"/>
        <v>0</v>
      </c>
      <c r="M31" s="401"/>
    </row>
    <row r="32" spans="1:13" s="292" customFormat="1" x14ac:dyDescent="0.3">
      <c r="B32" s="293"/>
      <c r="C32" s="594" t="str">
        <f>IFERROR(VLOOKUP($A32,#REF!,'Table 4b old'!C$5,FALSE),"")</f>
        <v/>
      </c>
      <c r="D32" s="594" t="str">
        <f>IFERROR(VLOOKUP($A32,#REF!,'Table 4b old'!D$5,FALSE),"")</f>
        <v/>
      </c>
      <c r="E32" s="594" t="str">
        <f>IFERROR(VLOOKUP($A32,#REF!,'Table 4b old'!E$5,FALSE),"")</f>
        <v/>
      </c>
      <c r="F32" s="594" t="str">
        <f>IFERROR(VLOOKUP($A32,#REF!,'Table 4b old'!F$5,FALSE),"")</f>
        <v/>
      </c>
      <c r="G32" s="594" t="str">
        <f>IFERROR(VLOOKUP($A32,#REF!,'Table 4b old'!G$5,FALSE),"")</f>
        <v/>
      </c>
      <c r="H32" s="594" t="str">
        <f>IFERROR(VLOOKUP($A32,#REF!,'Table 4b old'!H$5,FALSE),"")</f>
        <v/>
      </c>
      <c r="I32" s="594" t="str">
        <f>IFERROR(VLOOKUP($A32,#REF!,'Table 4b old'!I$5,FALSE),"")</f>
        <v/>
      </c>
      <c r="J32" s="458" t="str">
        <f>IFERROR(VLOOKUP($A32,#REF!,'Table 4b old'!J$5,FALSE),"")</f>
        <v/>
      </c>
      <c r="K32" s="400">
        <f t="shared" si="0"/>
        <v>0</v>
      </c>
      <c r="L32" s="400">
        <f t="shared" si="1"/>
        <v>0</v>
      </c>
      <c r="M32" s="401"/>
    </row>
    <row r="33" spans="1:13" s="292" customFormat="1" x14ac:dyDescent="0.3">
      <c r="B33" s="296" t="s">
        <v>156</v>
      </c>
      <c r="C33" s="594" t="str">
        <f>IFERROR(VLOOKUP($A33,#REF!,'Table 4b old'!C$5,FALSE),"")</f>
        <v/>
      </c>
      <c r="D33" s="594" t="str">
        <f>IFERROR(VLOOKUP($A33,#REF!,'Table 4b old'!D$5,FALSE),"")</f>
        <v/>
      </c>
      <c r="E33" s="594" t="str">
        <f>IFERROR(VLOOKUP($A33,#REF!,'Table 4b old'!E$5,FALSE),"")</f>
        <v/>
      </c>
      <c r="F33" s="594" t="str">
        <f>IFERROR(VLOOKUP($A33,#REF!,'Table 4b old'!F$5,FALSE),"")</f>
        <v/>
      </c>
      <c r="G33" s="594" t="str">
        <f>IFERROR(VLOOKUP($A33,#REF!,'Table 4b old'!G$5,FALSE),"")</f>
        <v/>
      </c>
      <c r="H33" s="594" t="str">
        <f>IFERROR(VLOOKUP($A33,#REF!,'Table 4b old'!H$5,FALSE),"")</f>
        <v/>
      </c>
      <c r="I33" s="594" t="str">
        <f>IFERROR(VLOOKUP($A33,#REF!,'Table 4b old'!I$5,FALSE),"")</f>
        <v/>
      </c>
      <c r="J33" s="458" t="str">
        <f>IFERROR(VLOOKUP($A33,#REF!,'Table 4b old'!J$5,FALSE),"")</f>
        <v/>
      </c>
      <c r="K33" s="400">
        <f t="shared" si="0"/>
        <v>0</v>
      </c>
      <c r="L33" s="400">
        <f t="shared" si="1"/>
        <v>0</v>
      </c>
      <c r="M33" s="401"/>
    </row>
    <row r="34" spans="1:13" s="292" customFormat="1" x14ac:dyDescent="0.3">
      <c r="A34" s="292" t="s">
        <v>434</v>
      </c>
      <c r="B34" s="294" t="s">
        <v>146</v>
      </c>
      <c r="C34" s="594" t="str">
        <f>IFERROR(VLOOKUP($A34,#REF!,'Table 4b old'!C$5,FALSE),"")</f>
        <v/>
      </c>
      <c r="D34" s="594" t="str">
        <f>IFERROR(VLOOKUP($A34,#REF!,'Table 4b old'!D$5,FALSE),"")</f>
        <v/>
      </c>
      <c r="E34" s="594" t="str">
        <f>IFERROR(VLOOKUP($A34,#REF!,'Table 4b old'!E$5,FALSE),"")</f>
        <v/>
      </c>
      <c r="F34" s="594" t="str">
        <f>IFERROR(VLOOKUP($A34,#REF!,'Table 4b old'!F$5,FALSE),"")</f>
        <v/>
      </c>
      <c r="G34" s="594" t="str">
        <f>IFERROR(VLOOKUP($A34,#REF!,'Table 4b old'!G$5,FALSE),"")</f>
        <v/>
      </c>
      <c r="H34" s="594" t="str">
        <f>IFERROR(VLOOKUP($A34,#REF!,'Table 4b old'!H$5,FALSE),"")</f>
        <v/>
      </c>
      <c r="I34" s="594" t="str">
        <f>IFERROR(VLOOKUP($A34,#REF!,'Table 4b old'!I$5,FALSE),"")</f>
        <v/>
      </c>
      <c r="J34" s="458" t="str">
        <f>IFERROR(VLOOKUP($A34,#REF!,'Table 4b old'!J$5,FALSE),"")</f>
        <v/>
      </c>
      <c r="K34" s="400">
        <f t="shared" si="0"/>
        <v>0</v>
      </c>
      <c r="L34" s="400">
        <f t="shared" si="1"/>
        <v>0</v>
      </c>
      <c r="M34" s="401"/>
    </row>
    <row r="35" spans="1:13" s="292" customFormat="1" x14ac:dyDescent="0.3">
      <c r="A35" s="292" t="s">
        <v>435</v>
      </c>
      <c r="B35" s="294" t="s">
        <v>147</v>
      </c>
      <c r="C35" s="594" t="str">
        <f>IFERROR(VLOOKUP($A35,#REF!,'Table 4b old'!C$5,FALSE),"")</f>
        <v/>
      </c>
      <c r="D35" s="594" t="str">
        <f>IFERROR(VLOOKUP($A35,#REF!,'Table 4b old'!D$5,FALSE),"")</f>
        <v/>
      </c>
      <c r="E35" s="594" t="str">
        <f>IFERROR(VLOOKUP($A35,#REF!,'Table 4b old'!E$5,FALSE),"")</f>
        <v/>
      </c>
      <c r="F35" s="594" t="str">
        <f>IFERROR(VLOOKUP($A35,#REF!,'Table 4b old'!F$5,FALSE),"")</f>
        <v/>
      </c>
      <c r="G35" s="594" t="str">
        <f>IFERROR(VLOOKUP($A35,#REF!,'Table 4b old'!G$5,FALSE),"")</f>
        <v/>
      </c>
      <c r="H35" s="594" t="str">
        <f>IFERROR(VLOOKUP($A35,#REF!,'Table 4b old'!H$5,FALSE),"")</f>
        <v/>
      </c>
      <c r="I35" s="594" t="str">
        <f>IFERROR(VLOOKUP($A35,#REF!,'Table 4b old'!I$5,FALSE),"")</f>
        <v/>
      </c>
      <c r="J35" s="458" t="str">
        <f>IFERROR(VLOOKUP($A35,#REF!,'Table 4b old'!J$5,FALSE),"")</f>
        <v/>
      </c>
      <c r="K35" s="400">
        <f t="shared" si="0"/>
        <v>0</v>
      </c>
      <c r="L35" s="400">
        <f t="shared" si="1"/>
        <v>0</v>
      </c>
      <c r="M35" s="401"/>
    </row>
    <row r="36" spans="1:13" s="292" customFormat="1" x14ac:dyDescent="0.3">
      <c r="A36" s="292" t="s">
        <v>436</v>
      </c>
      <c r="B36" s="279" t="s">
        <v>158</v>
      </c>
      <c r="C36" s="594" t="str">
        <f>IFERROR(VLOOKUP($A36,#REF!,'Table 4b old'!C$5,FALSE),"")</f>
        <v/>
      </c>
      <c r="D36" s="594" t="str">
        <f>IFERROR(VLOOKUP($A36,#REF!,'Table 4b old'!D$5,FALSE),"")</f>
        <v/>
      </c>
      <c r="E36" s="594" t="str">
        <f>IFERROR(VLOOKUP($A36,#REF!,'Table 4b old'!E$5,FALSE),"")</f>
        <v/>
      </c>
      <c r="F36" s="594" t="str">
        <f>IFERROR(VLOOKUP($A36,#REF!,'Table 4b old'!F$5,FALSE),"")</f>
        <v/>
      </c>
      <c r="G36" s="594" t="str">
        <f>IFERROR(VLOOKUP($A36,#REF!,'Table 4b old'!G$5,FALSE),"")</f>
        <v/>
      </c>
      <c r="H36" s="594" t="str">
        <f>IFERROR(VLOOKUP($A36,#REF!,'Table 4b old'!H$5,FALSE),"")</f>
        <v/>
      </c>
      <c r="I36" s="594" t="str">
        <f>IFERROR(VLOOKUP($A36,#REF!,'Table 4b old'!I$5,FALSE),"")</f>
        <v/>
      </c>
      <c r="J36" s="458" t="str">
        <f>IFERROR(VLOOKUP($A36,#REF!,'Table 4b old'!J$5,FALSE),"")</f>
        <v/>
      </c>
      <c r="K36" s="400">
        <f t="shared" si="0"/>
        <v>0</v>
      </c>
      <c r="L36" s="400">
        <f t="shared" si="1"/>
        <v>0</v>
      </c>
      <c r="M36" s="401"/>
    </row>
    <row r="37" spans="1:13" s="292" customFormat="1" x14ac:dyDescent="0.3">
      <c r="A37" s="292" t="s">
        <v>437</v>
      </c>
      <c r="B37" s="294" t="s">
        <v>149</v>
      </c>
      <c r="C37" s="594" t="str">
        <f>IFERROR(VLOOKUP($A37,#REF!,'Table 4b old'!C$5,FALSE),"")</f>
        <v/>
      </c>
      <c r="D37" s="594" t="str">
        <f>IFERROR(VLOOKUP($A37,#REF!,'Table 4b old'!D$5,FALSE),"")</f>
        <v/>
      </c>
      <c r="E37" s="594" t="str">
        <f>IFERROR(VLOOKUP($A37,#REF!,'Table 4b old'!E$5,FALSE),"")</f>
        <v/>
      </c>
      <c r="F37" s="594" t="str">
        <f>IFERROR(VLOOKUP($A37,#REF!,'Table 4b old'!F$5,FALSE),"")</f>
        <v/>
      </c>
      <c r="G37" s="594" t="str">
        <f>IFERROR(VLOOKUP($A37,#REF!,'Table 4b old'!G$5,FALSE),"")</f>
        <v/>
      </c>
      <c r="H37" s="594" t="str">
        <f>IFERROR(VLOOKUP($A37,#REF!,'Table 4b old'!H$5,FALSE),"")</f>
        <v/>
      </c>
      <c r="I37" s="594" t="str">
        <f>IFERROR(VLOOKUP($A37,#REF!,'Table 4b old'!I$5,FALSE),"")</f>
        <v/>
      </c>
      <c r="J37" s="458" t="str">
        <f>IFERROR(VLOOKUP($A37,#REF!,'Table 4b old'!J$5,FALSE),"")</f>
        <v/>
      </c>
      <c r="K37" s="400">
        <f t="shared" si="0"/>
        <v>0</v>
      </c>
      <c r="L37" s="400">
        <f t="shared" si="1"/>
        <v>0</v>
      </c>
      <c r="M37" s="401"/>
    </row>
    <row r="38" spans="1:13" s="292" customFormat="1" x14ac:dyDescent="0.3">
      <c r="A38" s="292" t="s">
        <v>438</v>
      </c>
      <c r="B38" s="295" t="s">
        <v>150</v>
      </c>
      <c r="C38" s="594" t="str">
        <f>IFERROR(VLOOKUP($A38,#REF!,'Table 4b old'!C$5,FALSE),"")</f>
        <v/>
      </c>
      <c r="D38" s="594" t="str">
        <f>IFERROR(VLOOKUP($A38,#REF!,'Table 4b old'!D$5,FALSE),"")</f>
        <v/>
      </c>
      <c r="E38" s="594" t="str">
        <f>IFERROR(VLOOKUP($A38,#REF!,'Table 4b old'!E$5,FALSE),"")</f>
        <v/>
      </c>
      <c r="F38" s="594" t="str">
        <f>IFERROR(VLOOKUP($A38,#REF!,'Table 4b old'!F$5,FALSE),"")</f>
        <v/>
      </c>
      <c r="G38" s="594" t="str">
        <f>IFERROR(VLOOKUP($A38,#REF!,'Table 4b old'!G$5,FALSE),"")</f>
        <v/>
      </c>
      <c r="H38" s="594" t="str">
        <f>IFERROR(VLOOKUP($A38,#REF!,'Table 4b old'!H$5,FALSE),"")</f>
        <v/>
      </c>
      <c r="I38" s="594" t="str">
        <f>IFERROR(VLOOKUP($A38,#REF!,'Table 4b old'!I$5,FALSE),"")</f>
        <v/>
      </c>
      <c r="J38" s="458" t="str">
        <f>IFERROR(VLOOKUP($A38,#REF!,'Table 4b old'!J$5,FALSE),"")</f>
        <v/>
      </c>
      <c r="K38" s="400">
        <f t="shared" si="0"/>
        <v>0</v>
      </c>
      <c r="L38" s="400">
        <f t="shared" si="1"/>
        <v>0</v>
      </c>
      <c r="M38" s="401"/>
    </row>
    <row r="39" spans="1:13" s="292" customFormat="1" x14ac:dyDescent="0.3">
      <c r="A39" s="292" t="s">
        <v>439</v>
      </c>
      <c r="B39" s="295" t="s">
        <v>151</v>
      </c>
      <c r="C39" s="594" t="str">
        <f>IFERROR(VLOOKUP($A39,#REF!,'Table 4b old'!C$5,FALSE),"")</f>
        <v/>
      </c>
      <c r="D39" s="594" t="str">
        <f>IFERROR(VLOOKUP($A39,#REF!,'Table 4b old'!D$5,FALSE),"")</f>
        <v/>
      </c>
      <c r="E39" s="594" t="str">
        <f>IFERROR(VLOOKUP($A39,#REF!,'Table 4b old'!E$5,FALSE),"")</f>
        <v/>
      </c>
      <c r="F39" s="594" t="str">
        <f>IFERROR(VLOOKUP($A39,#REF!,'Table 4b old'!F$5,FALSE),"")</f>
        <v/>
      </c>
      <c r="G39" s="594" t="str">
        <f>IFERROR(VLOOKUP($A39,#REF!,'Table 4b old'!G$5,FALSE),"")</f>
        <v/>
      </c>
      <c r="H39" s="594" t="str">
        <f>IFERROR(VLOOKUP($A39,#REF!,'Table 4b old'!H$5,FALSE),"")</f>
        <v/>
      </c>
      <c r="I39" s="594" t="str">
        <f>IFERROR(VLOOKUP($A39,#REF!,'Table 4b old'!I$5,FALSE),"")</f>
        <v/>
      </c>
      <c r="J39" s="458" t="str">
        <f>IFERROR(VLOOKUP($A39,#REF!,'Table 4b old'!J$5,FALSE),"")</f>
        <v/>
      </c>
      <c r="K39" s="400">
        <f t="shared" si="0"/>
        <v>0</v>
      </c>
      <c r="L39" s="400">
        <f t="shared" si="1"/>
        <v>0</v>
      </c>
      <c r="M39" s="401"/>
    </row>
    <row r="40" spans="1:13" s="292" customFormat="1" x14ac:dyDescent="0.3">
      <c r="A40" s="292" t="s">
        <v>440</v>
      </c>
      <c r="B40" s="295" t="s">
        <v>152</v>
      </c>
      <c r="C40" s="594" t="str">
        <f>IFERROR(VLOOKUP($A40,#REF!,'Table 4b old'!C$5,FALSE),"")</f>
        <v/>
      </c>
      <c r="D40" s="594" t="str">
        <f>IFERROR(VLOOKUP($A40,#REF!,'Table 4b old'!D$5,FALSE),"")</f>
        <v/>
      </c>
      <c r="E40" s="594" t="str">
        <f>IFERROR(VLOOKUP($A40,#REF!,'Table 4b old'!E$5,FALSE),"")</f>
        <v/>
      </c>
      <c r="F40" s="594" t="str">
        <f>IFERROR(VLOOKUP($A40,#REF!,'Table 4b old'!F$5,FALSE),"")</f>
        <v/>
      </c>
      <c r="G40" s="594" t="str">
        <f>IFERROR(VLOOKUP($A40,#REF!,'Table 4b old'!G$5,FALSE),"")</f>
        <v/>
      </c>
      <c r="H40" s="594" t="str">
        <f>IFERROR(VLOOKUP($A40,#REF!,'Table 4b old'!H$5,FALSE),"")</f>
        <v/>
      </c>
      <c r="I40" s="594" t="str">
        <f>IFERROR(VLOOKUP($A40,#REF!,'Table 4b old'!I$5,FALSE),"")</f>
        <v/>
      </c>
      <c r="J40" s="458" t="str">
        <f>IFERROR(VLOOKUP($A40,#REF!,'Table 4b old'!J$5,FALSE),"")</f>
        <v/>
      </c>
      <c r="K40" s="400">
        <f t="shared" si="0"/>
        <v>0</v>
      </c>
      <c r="L40" s="400">
        <f t="shared" si="1"/>
        <v>0</v>
      </c>
      <c r="M40" s="401"/>
    </row>
    <row r="41" spans="1:13" s="292" customFormat="1" x14ac:dyDescent="0.3">
      <c r="A41" s="292" t="s">
        <v>441</v>
      </c>
      <c r="B41" s="295" t="s">
        <v>153</v>
      </c>
      <c r="C41" s="594" t="str">
        <f>IFERROR(VLOOKUP($A41,#REF!,'Table 4b old'!C$5,FALSE),"")</f>
        <v/>
      </c>
      <c r="D41" s="594" t="str">
        <f>IFERROR(VLOOKUP($A41,#REF!,'Table 4b old'!D$5,FALSE),"")</f>
        <v/>
      </c>
      <c r="E41" s="594" t="str">
        <f>IFERROR(VLOOKUP($A41,#REF!,'Table 4b old'!E$5,FALSE),"")</f>
        <v/>
      </c>
      <c r="F41" s="594" t="str">
        <f>IFERROR(VLOOKUP($A41,#REF!,'Table 4b old'!F$5,FALSE),"")</f>
        <v/>
      </c>
      <c r="G41" s="594" t="str">
        <f>IFERROR(VLOOKUP($A41,#REF!,'Table 4b old'!G$5,FALSE),"")</f>
        <v/>
      </c>
      <c r="H41" s="594" t="str">
        <f>IFERROR(VLOOKUP($A41,#REF!,'Table 4b old'!H$5,FALSE),"")</f>
        <v/>
      </c>
      <c r="I41" s="594" t="str">
        <f>IFERROR(VLOOKUP($A41,#REF!,'Table 4b old'!I$5,FALSE),"")</f>
        <v/>
      </c>
      <c r="J41" s="458" t="str">
        <f>IFERROR(VLOOKUP($A41,#REF!,'Table 4b old'!J$5,FALSE),"")</f>
        <v/>
      </c>
      <c r="K41" s="400">
        <f t="shared" si="0"/>
        <v>0</v>
      </c>
      <c r="L41" s="400">
        <f t="shared" si="1"/>
        <v>0</v>
      </c>
      <c r="M41" s="401"/>
    </row>
    <row r="42" spans="1:13" s="292" customFormat="1" x14ac:dyDescent="0.3">
      <c r="A42" s="292" t="s">
        <v>442</v>
      </c>
      <c r="B42" s="295" t="s">
        <v>154</v>
      </c>
      <c r="C42" s="594" t="str">
        <f>IFERROR(VLOOKUP($A42,#REF!,'Table 4b old'!C$5,FALSE),"")</f>
        <v/>
      </c>
      <c r="D42" s="594" t="str">
        <f>IFERROR(VLOOKUP($A42,#REF!,'Table 4b old'!D$5,FALSE),"")</f>
        <v/>
      </c>
      <c r="E42" s="594" t="str">
        <f>IFERROR(VLOOKUP($A42,#REF!,'Table 4b old'!E$5,FALSE),"")</f>
        <v/>
      </c>
      <c r="F42" s="594" t="str">
        <f>IFERROR(VLOOKUP($A42,#REF!,'Table 4b old'!F$5,FALSE),"")</f>
        <v/>
      </c>
      <c r="G42" s="594" t="str">
        <f>IFERROR(VLOOKUP($A42,#REF!,'Table 4b old'!G$5,FALSE),"")</f>
        <v/>
      </c>
      <c r="H42" s="594" t="str">
        <f>IFERROR(VLOOKUP($A42,#REF!,'Table 4b old'!H$5,FALSE),"")</f>
        <v/>
      </c>
      <c r="I42" s="594" t="str">
        <f>IFERROR(VLOOKUP($A42,#REF!,'Table 4b old'!I$5,FALSE),"")</f>
        <v/>
      </c>
      <c r="J42" s="458" t="str">
        <f>IFERROR(VLOOKUP($A42,#REF!,'Table 4b old'!J$5,FALSE),"")</f>
        <v/>
      </c>
      <c r="K42" s="400">
        <f t="shared" si="0"/>
        <v>0</v>
      </c>
      <c r="L42" s="400">
        <f t="shared" si="1"/>
        <v>0</v>
      </c>
      <c r="M42" s="401"/>
    </row>
    <row r="43" spans="1:13" s="292" customFormat="1" x14ac:dyDescent="0.3">
      <c r="A43" s="292" t="s">
        <v>432</v>
      </c>
      <c r="B43" s="280" t="s">
        <v>112</v>
      </c>
      <c r="C43" s="594" t="str">
        <f>IFERROR(VLOOKUP($A43,#REF!,'Table 4b old'!C$5,FALSE),"")</f>
        <v/>
      </c>
      <c r="D43" s="594" t="str">
        <f>IFERROR(VLOOKUP($A43,#REF!,'Table 4b old'!D$5,FALSE),"")</f>
        <v/>
      </c>
      <c r="E43" s="594" t="str">
        <f>IFERROR(VLOOKUP($A43,#REF!,'Table 4b old'!E$5,FALSE),"")</f>
        <v/>
      </c>
      <c r="F43" s="594" t="str">
        <f>IFERROR(VLOOKUP($A43,#REF!,'Table 4b old'!F$5,FALSE),"")</f>
        <v/>
      </c>
      <c r="G43" s="594" t="str">
        <f>IFERROR(VLOOKUP($A43,#REF!,'Table 4b old'!G$5,FALSE),"")</f>
        <v/>
      </c>
      <c r="H43" s="594" t="str">
        <f>IFERROR(VLOOKUP($A43,#REF!,'Table 4b old'!H$5,FALSE),"")</f>
        <v/>
      </c>
      <c r="I43" s="594" t="str">
        <f>IFERROR(VLOOKUP($A43,#REF!,'Table 4b old'!I$5,FALSE),"")</f>
        <v/>
      </c>
      <c r="J43" s="458" t="str">
        <f>IFERROR(VLOOKUP($A43,#REF!,'Table 4b old'!J$5,FALSE),"")</f>
        <v/>
      </c>
      <c r="K43" s="400">
        <f t="shared" si="0"/>
        <v>0</v>
      </c>
      <c r="L43" s="400">
        <f t="shared" si="1"/>
        <v>0</v>
      </c>
      <c r="M43" s="424"/>
    </row>
    <row r="44" spans="1:13" s="292" customFormat="1" x14ac:dyDescent="0.45">
      <c r="B44" s="281"/>
      <c r="C44" s="186" t="str">
        <f>IFERROR(VLOOKUP($A44,#REF!,'Table 4b old'!C$5,FALSE),"")</f>
        <v/>
      </c>
      <c r="D44" s="186" t="str">
        <f>IFERROR(VLOOKUP($A44,#REF!,'Table 4b old'!D$5,FALSE),"")</f>
        <v/>
      </c>
      <c r="E44" s="186" t="str">
        <f>IFERROR(VLOOKUP($A44,#REF!,'Table 4b old'!E$5,FALSE),"")</f>
        <v/>
      </c>
      <c r="F44" s="186" t="str">
        <f>IFERROR(VLOOKUP($A44,#REF!,'Table 4b old'!F$5,FALSE),"")</f>
        <v/>
      </c>
      <c r="G44" s="186" t="str">
        <f>IFERROR(VLOOKUP($A44,#REF!,'Table 4b old'!G$5,FALSE),"")</f>
        <v/>
      </c>
      <c r="H44" s="186" t="str">
        <f>IFERROR(VLOOKUP($A44,#REF!,'Table 4b old'!H$5,FALSE),"")</f>
        <v/>
      </c>
      <c r="I44" s="186" t="str">
        <f>IFERROR(VLOOKUP($A44,#REF!,'Table 4b old'!I$5,FALSE),"")</f>
        <v/>
      </c>
      <c r="J44" s="186" t="str">
        <f>IFERROR(VLOOKUP($A44,#REF!,'Table 4b old'!J$5,FALSE),"")</f>
        <v/>
      </c>
    </row>
    <row r="45" spans="1:13" ht="12.95" customHeight="1" x14ac:dyDescent="0.45">
      <c r="B45" s="163"/>
      <c r="C45" s="163"/>
      <c r="D45" s="163"/>
      <c r="E45" s="163"/>
      <c r="F45" s="163"/>
      <c r="G45" s="163"/>
      <c r="H45" s="163"/>
      <c r="I45" s="163"/>
      <c r="J45" s="10" t="s">
        <v>480</v>
      </c>
    </row>
    <row r="46" spans="1:13" ht="12.95" customHeight="1" x14ac:dyDescent="0.45">
      <c r="B46" s="163"/>
      <c r="C46" s="163"/>
      <c r="D46" s="163"/>
      <c r="E46" s="163"/>
      <c r="F46" s="163"/>
      <c r="G46" s="163"/>
      <c r="H46" s="163"/>
      <c r="I46" s="163"/>
      <c r="J46" s="284"/>
    </row>
    <row r="47" spans="1:13" ht="12.95" customHeight="1" x14ac:dyDescent="0.45">
      <c r="B47" s="163" t="s">
        <v>173</v>
      </c>
      <c r="C47" s="285"/>
      <c r="D47" s="285"/>
      <c r="E47" s="285"/>
      <c r="F47" s="285"/>
      <c r="G47" s="285"/>
      <c r="H47" s="163"/>
      <c r="I47" s="163"/>
      <c r="J47" s="163"/>
    </row>
    <row r="48" spans="1:13" ht="12.95" customHeight="1" x14ac:dyDescent="0.45">
      <c r="B48" s="163" t="s">
        <v>523</v>
      </c>
      <c r="C48" s="285"/>
      <c r="D48" s="285"/>
      <c r="E48" s="285"/>
      <c r="F48" s="163"/>
      <c r="G48" s="163"/>
      <c r="H48" s="163"/>
      <c r="I48" s="163"/>
      <c r="J48" s="286"/>
    </row>
    <row r="49" spans="2:10" ht="12.95" customHeight="1" x14ac:dyDescent="0.45">
      <c r="B49" s="163" t="s">
        <v>142</v>
      </c>
      <c r="C49" s="287"/>
      <c r="D49" s="287"/>
      <c r="E49" s="287"/>
      <c r="F49" s="163"/>
      <c r="G49" s="163"/>
      <c r="H49" s="287"/>
      <c r="I49" s="287"/>
      <c r="J49" s="287"/>
    </row>
    <row r="50" spans="2:10" ht="12.95" customHeight="1" x14ac:dyDescent="0.45">
      <c r="B50" s="163" t="s">
        <v>159</v>
      </c>
      <c r="C50" s="163"/>
      <c r="D50" s="163"/>
      <c r="E50" s="163"/>
      <c r="F50" s="163"/>
      <c r="G50" s="163"/>
      <c r="H50" s="163"/>
      <c r="I50" s="163"/>
      <c r="J50" s="163"/>
    </row>
    <row r="51" spans="2:10" ht="12.95" customHeight="1" x14ac:dyDescent="0.45">
      <c r="B51" s="288"/>
      <c r="C51" s="163"/>
      <c r="D51" s="163"/>
      <c r="E51" s="163"/>
      <c r="F51" s="163"/>
      <c r="G51" s="163"/>
      <c r="H51" s="163"/>
      <c r="I51" s="163"/>
      <c r="J51" s="163"/>
    </row>
    <row r="52" spans="2:10" ht="12.95" customHeight="1" x14ac:dyDescent="0.45">
      <c r="B52" s="167" t="s">
        <v>23</v>
      </c>
      <c r="C52" s="54"/>
      <c r="D52" s="54"/>
      <c r="E52" s="54"/>
      <c r="F52" s="54"/>
      <c r="G52" s="54"/>
      <c r="H52" s="54"/>
      <c r="I52" s="54"/>
      <c r="J52" s="54"/>
    </row>
    <row r="53" spans="2:10" ht="12.95" customHeight="1" x14ac:dyDescent="0.45">
      <c r="B53" s="169" t="s">
        <v>521</v>
      </c>
      <c r="C53" s="54"/>
      <c r="D53" s="54"/>
      <c r="E53" s="54"/>
      <c r="F53" s="54"/>
      <c r="G53" s="54"/>
      <c r="H53" s="54"/>
      <c r="I53" s="54"/>
      <c r="J53" s="54"/>
    </row>
    <row r="54" spans="2:10" ht="12.95" customHeight="1" x14ac:dyDescent="0.45">
      <c r="B54" s="163" t="s">
        <v>116</v>
      </c>
      <c r="C54" s="54"/>
      <c r="D54" s="54"/>
      <c r="E54" s="54"/>
      <c r="F54" s="54"/>
      <c r="G54" s="54"/>
      <c r="H54" s="54"/>
      <c r="I54" s="54"/>
      <c r="J54" s="54"/>
    </row>
    <row r="55" spans="2:10" ht="12.95" customHeight="1" x14ac:dyDescent="0.45">
      <c r="B55" s="1024" t="s">
        <v>487</v>
      </c>
      <c r="C55" s="1025"/>
      <c r="D55" s="1025"/>
      <c r="E55" s="1025"/>
      <c r="F55" s="1025"/>
      <c r="G55" s="1025"/>
      <c r="H55" s="1025"/>
      <c r="I55" s="1025"/>
      <c r="J55" s="1025"/>
    </row>
    <row r="56" spans="2:10" ht="12.95" customHeight="1" x14ac:dyDescent="0.45">
      <c r="B56" s="63"/>
      <c r="C56" s="289"/>
      <c r="D56" s="289"/>
      <c r="E56" s="289"/>
      <c r="F56" s="289"/>
      <c r="G56" s="289"/>
      <c r="H56" s="289"/>
      <c r="I56" s="289"/>
      <c r="J56" s="289"/>
    </row>
    <row r="57" spans="2:10" ht="12.95" customHeight="1" x14ac:dyDescent="0.45">
      <c r="B57" s="18"/>
      <c r="C57" s="18"/>
      <c r="D57" s="18"/>
      <c r="E57" s="18"/>
      <c r="F57" s="18"/>
      <c r="G57" s="18"/>
      <c r="H57" s="18"/>
      <c r="I57" s="18"/>
      <c r="J57" s="18"/>
    </row>
    <row r="58" spans="2:10" ht="12.95" customHeight="1" x14ac:dyDescent="0.45">
      <c r="B58" s="18"/>
      <c r="C58" s="18"/>
      <c r="D58" s="18"/>
      <c r="E58" s="18"/>
      <c r="F58" s="18"/>
      <c r="G58" s="18"/>
      <c r="H58" s="18"/>
      <c r="I58" s="18"/>
      <c r="J58" s="18"/>
    </row>
    <row r="59" spans="2:10" ht="12.95" customHeight="1" x14ac:dyDescent="0.45"/>
    <row r="60" spans="2:10" ht="12.95" customHeight="1" x14ac:dyDescent="0.45"/>
    <row r="61" spans="2:10" ht="12.95" customHeight="1" x14ac:dyDescent="0.45"/>
    <row r="62" spans="2:10" ht="12.95" customHeight="1" x14ac:dyDescent="0.45"/>
    <row r="63" spans="2:10" ht="12.95" customHeight="1" x14ac:dyDescent="0.45"/>
    <row r="64" spans="2:10" ht="12.95" customHeight="1" x14ac:dyDescent="0.45"/>
    <row r="65" ht="12.95" customHeight="1" x14ac:dyDescent="0.45"/>
    <row r="66" ht="12.95" customHeight="1" x14ac:dyDescent="0.45"/>
    <row r="67" ht="12.95" customHeight="1" x14ac:dyDescent="0.45"/>
    <row r="68" ht="12.95" customHeight="1" x14ac:dyDescent="0.45"/>
    <row r="69" ht="12.95" customHeight="1" x14ac:dyDescent="0.45"/>
    <row r="70" ht="12.95" customHeight="1" x14ac:dyDescent="0.45"/>
    <row r="71" ht="12.95" customHeight="1" x14ac:dyDescent="0.45"/>
    <row r="72" ht="12.95" customHeight="1" x14ac:dyDescent="0.45"/>
    <row r="73" ht="12.95" customHeight="1" x14ac:dyDescent="0.45"/>
    <row r="74" ht="12.95" customHeight="1" x14ac:dyDescent="0.45"/>
    <row r="75" ht="12.95" customHeight="1" x14ac:dyDescent="0.45"/>
    <row r="76" ht="12.95" customHeight="1" x14ac:dyDescent="0.45"/>
    <row r="77" ht="12.95" customHeight="1" x14ac:dyDescent="0.45"/>
    <row r="78" ht="12.95" customHeight="1" x14ac:dyDescent="0.45"/>
    <row r="79" ht="12.95" customHeight="1" x14ac:dyDescent="0.45"/>
    <row r="80" ht="12.95" customHeight="1" x14ac:dyDescent="0.45"/>
    <row r="81" ht="12.95" customHeight="1" x14ac:dyDescent="0.45"/>
    <row r="82" ht="12.95" customHeight="1" x14ac:dyDescent="0.45"/>
    <row r="83" ht="12.95" customHeight="1" x14ac:dyDescent="0.45"/>
    <row r="84" ht="12.95" customHeight="1" x14ac:dyDescent="0.45"/>
    <row r="85" ht="12.95" customHeight="1" x14ac:dyDescent="0.45"/>
    <row r="86" ht="12.95" customHeight="1" x14ac:dyDescent="0.45"/>
    <row r="87" ht="12.95" customHeight="1" x14ac:dyDescent="0.45"/>
  </sheetData>
  <mergeCells count="4">
    <mergeCell ref="C6:I6"/>
    <mergeCell ref="J6:J7"/>
    <mergeCell ref="M5:M6"/>
    <mergeCell ref="B55:J55"/>
  </mergeCells>
  <conditionalFormatting sqref="K9:L43">
    <cfRule type="cellIs" dxfId="11" priority="4" operator="equal">
      <formula>1</formula>
    </cfRule>
  </conditionalFormatting>
  <conditionalFormatting sqref="M9">
    <cfRule type="cellIs" dxfId="10" priority="3" operator="equal">
      <formula>1</formula>
    </cfRule>
  </conditionalFormatting>
  <conditionalFormatting sqref="K43">
    <cfRule type="cellIs" dxfId="9" priority="2" operator="equal">
      <formula>1</formula>
    </cfRule>
  </conditionalFormatting>
  <hyperlinks>
    <hyperlink ref="B1" location="Contents!A1" display="Return to contents"/>
    <hyperlink ref="B55"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78"/>
  <sheetViews>
    <sheetView showGridLines="0" zoomScale="85" zoomScaleNormal="85" workbookViewId="0">
      <selection activeCell="R4" sqref="R4:U34"/>
    </sheetView>
  </sheetViews>
  <sheetFormatPr defaultRowHeight="14.25" x14ac:dyDescent="0.45"/>
  <cols>
    <col min="2" max="2" width="15.59765625" customWidth="1"/>
    <col min="3" max="3" width="16.3984375" customWidth="1"/>
    <col min="4" max="17" width="8.59765625" customWidth="1"/>
  </cols>
  <sheetData>
    <row r="1" spans="1:22" x14ac:dyDescent="0.45">
      <c r="B1" s="434" t="s">
        <v>488</v>
      </c>
    </row>
    <row r="2" spans="1:22" s="18" customFormat="1" x14ac:dyDescent="0.45">
      <c r="B2" s="87" t="s">
        <v>552</v>
      </c>
      <c r="C2" s="88"/>
      <c r="D2" s="88"/>
      <c r="E2" s="88"/>
      <c r="F2" s="88"/>
      <c r="G2" s="89"/>
      <c r="H2" s="89"/>
      <c r="I2" s="89"/>
      <c r="J2" s="89"/>
      <c r="K2" s="89"/>
      <c r="L2" s="89"/>
      <c r="M2" s="89"/>
      <c r="N2" s="89"/>
      <c r="O2" s="89"/>
      <c r="P2" s="89"/>
      <c r="Q2" s="89"/>
    </row>
    <row r="3" spans="1:22" s="18" customFormat="1" x14ac:dyDescent="0.45">
      <c r="B3" s="142" t="s">
        <v>479</v>
      </c>
      <c r="C3" s="90"/>
      <c r="D3" s="90"/>
      <c r="E3" s="90"/>
      <c r="F3" s="90"/>
      <c r="G3" s="276"/>
      <c r="H3" s="298"/>
      <c r="I3" s="298"/>
      <c r="J3" s="298"/>
      <c r="K3" s="298"/>
      <c r="L3" s="298"/>
      <c r="M3" s="298"/>
      <c r="N3" s="298"/>
      <c r="O3" s="89"/>
      <c r="P3" s="89"/>
      <c r="Q3" s="298"/>
    </row>
    <row r="4" spans="1:22" s="18" customFormat="1" x14ac:dyDescent="0.45">
      <c r="B4" s="384" t="s">
        <v>0</v>
      </c>
      <c r="C4" s="90"/>
      <c r="D4" s="90"/>
      <c r="E4" s="90"/>
      <c r="F4" s="90"/>
      <c r="G4" s="251"/>
      <c r="H4" s="298"/>
      <c r="I4" s="298"/>
      <c r="J4" s="298"/>
      <c r="K4" s="298"/>
      <c r="L4" s="298"/>
      <c r="M4" s="298"/>
      <c r="N4" s="298"/>
      <c r="O4" s="298"/>
      <c r="P4" s="299"/>
      <c r="Q4" s="298"/>
      <c r="R4" s="396"/>
      <c r="S4" s="396"/>
      <c r="T4" s="396"/>
      <c r="U4" s="396"/>
      <c r="V4" s="395"/>
    </row>
    <row r="5" spans="1:22" s="18" customFormat="1" x14ac:dyDescent="0.45">
      <c r="B5" s="300"/>
      <c r="C5" s="300">
        <v>33</v>
      </c>
      <c r="D5" s="300">
        <v>34</v>
      </c>
      <c r="E5" s="300">
        <v>35</v>
      </c>
      <c r="F5" s="300">
        <v>36</v>
      </c>
      <c r="G5" s="300">
        <v>37</v>
      </c>
      <c r="H5" s="300">
        <v>38</v>
      </c>
      <c r="I5" s="300">
        <v>39</v>
      </c>
      <c r="J5" s="300">
        <v>40</v>
      </c>
      <c r="K5" s="300">
        <v>41</v>
      </c>
      <c r="L5" s="300">
        <v>42</v>
      </c>
      <c r="M5" s="300">
        <v>43</v>
      </c>
      <c r="N5" s="300">
        <v>44</v>
      </c>
      <c r="O5" s="300">
        <v>45</v>
      </c>
      <c r="P5" s="300">
        <v>46</v>
      </c>
      <c r="Q5" s="300">
        <v>47</v>
      </c>
      <c r="R5" s="396" t="s">
        <v>463</v>
      </c>
      <c r="S5" s="396"/>
      <c r="T5" s="396"/>
      <c r="U5" s="1031"/>
      <c r="V5" s="424"/>
    </row>
    <row r="6" spans="1:22" s="18" customFormat="1" ht="18" customHeight="1" x14ac:dyDescent="0.45">
      <c r="B6" s="306"/>
      <c r="C6" s="1042" t="s">
        <v>48</v>
      </c>
      <c r="D6" s="1042"/>
      <c r="E6" s="1042"/>
      <c r="F6" s="1057"/>
      <c r="G6" s="1057"/>
      <c r="H6" s="1057"/>
      <c r="I6" s="1057"/>
      <c r="J6" s="1057"/>
      <c r="K6" s="1057"/>
      <c r="L6" s="1057"/>
      <c r="M6" s="1057"/>
      <c r="N6" s="1057"/>
      <c r="O6" s="1057"/>
      <c r="P6" s="1057"/>
      <c r="Q6" s="1033" t="s">
        <v>49</v>
      </c>
      <c r="R6" s="396"/>
      <c r="S6" s="396"/>
      <c r="T6" s="396"/>
      <c r="U6" s="1031"/>
      <c r="V6" s="424"/>
    </row>
    <row r="7" spans="1:22" s="18" customFormat="1" ht="18" customHeight="1" x14ac:dyDescent="0.45">
      <c r="B7" s="457" t="s">
        <v>47</v>
      </c>
      <c r="C7" s="301" t="s">
        <v>160</v>
      </c>
      <c r="D7" s="301" t="s">
        <v>161</v>
      </c>
      <c r="E7" s="301" t="s">
        <v>162</v>
      </c>
      <c r="F7" s="418" t="s">
        <v>163</v>
      </c>
      <c r="G7" s="418" t="s">
        <v>164</v>
      </c>
      <c r="H7" s="418" t="s">
        <v>165</v>
      </c>
      <c r="I7" s="418" t="s">
        <v>166</v>
      </c>
      <c r="J7" s="418" t="s">
        <v>167</v>
      </c>
      <c r="K7" s="418" t="s">
        <v>168</v>
      </c>
      <c r="L7" s="418" t="s">
        <v>169</v>
      </c>
      <c r="M7" s="180" t="s">
        <v>170</v>
      </c>
      <c r="N7" s="181" t="s">
        <v>56</v>
      </c>
      <c r="O7" s="181" t="s">
        <v>171</v>
      </c>
      <c r="P7" s="181" t="s">
        <v>172</v>
      </c>
      <c r="Q7" s="1034"/>
      <c r="R7" s="427" t="s">
        <v>171</v>
      </c>
      <c r="S7" s="427" t="s">
        <v>172</v>
      </c>
      <c r="T7" s="428" t="s">
        <v>464</v>
      </c>
      <c r="U7" s="398" t="s">
        <v>49</v>
      </c>
      <c r="V7" s="424"/>
    </row>
    <row r="8" spans="1:22" s="31" customFormat="1" x14ac:dyDescent="0.45">
      <c r="B8" s="183"/>
      <c r="C8" s="277"/>
      <c r="D8" s="244"/>
      <c r="E8" s="244"/>
      <c r="F8" s="244"/>
      <c r="G8" s="244"/>
      <c r="H8" s="244"/>
      <c r="I8" s="244"/>
      <c r="J8" s="244"/>
      <c r="K8" s="244"/>
      <c r="L8" s="244"/>
      <c r="M8" s="244"/>
      <c r="N8" s="244"/>
      <c r="O8" s="244"/>
      <c r="P8" s="244"/>
      <c r="Q8" s="244"/>
    </row>
    <row r="9" spans="1:22" s="31" customFormat="1" x14ac:dyDescent="0.45">
      <c r="B9" s="290" t="s">
        <v>33</v>
      </c>
      <c r="C9" s="277"/>
      <c r="D9" s="222"/>
      <c r="E9" s="222"/>
      <c r="F9" s="222"/>
      <c r="G9" s="222"/>
      <c r="H9" s="222"/>
      <c r="I9" s="222"/>
      <c r="J9" s="222"/>
      <c r="K9" s="222"/>
      <c r="L9" s="222"/>
      <c r="M9" s="222"/>
      <c r="N9" s="222"/>
      <c r="O9" s="222"/>
      <c r="P9" s="222"/>
      <c r="Q9" s="222"/>
    </row>
    <row r="10" spans="1:22" s="31" customFormat="1" x14ac:dyDescent="0.45">
      <c r="A10" s="292" t="s">
        <v>443</v>
      </c>
      <c r="B10" s="302" t="s">
        <v>145</v>
      </c>
      <c r="C10" s="595" t="str">
        <f>IFERROR(VLOOKUP($A10,#REF!,C$5,FALSE),"")</f>
        <v/>
      </c>
      <c r="D10" s="595" t="str">
        <f>IFERROR(VLOOKUP($A10,#REF!,D$5,FALSE),"")</f>
        <v/>
      </c>
      <c r="E10" s="595" t="str">
        <f>IFERROR(VLOOKUP($A10,#REF!,E$5,FALSE),"")</f>
        <v/>
      </c>
      <c r="F10" s="595" t="str">
        <f>IFERROR(VLOOKUP($A10,#REF!,F$5,FALSE),"")</f>
        <v/>
      </c>
      <c r="G10" s="595" t="str">
        <f>IFERROR(VLOOKUP($A10,#REF!,G$5,FALSE),"")</f>
        <v/>
      </c>
      <c r="H10" s="595" t="str">
        <f>IFERROR(VLOOKUP($A10,#REF!,H$5,FALSE),"")</f>
        <v/>
      </c>
      <c r="I10" s="595" t="str">
        <f>IFERROR(VLOOKUP($A10,#REF!,I$5,FALSE),"")</f>
        <v/>
      </c>
      <c r="J10" s="595" t="str">
        <f>IFERROR(VLOOKUP($A10,#REF!,J$5,FALSE),"")</f>
        <v/>
      </c>
      <c r="K10" s="595" t="str">
        <f>IFERROR(VLOOKUP($A10,#REF!,K$5,FALSE),"")</f>
        <v/>
      </c>
      <c r="L10" s="595" t="str">
        <f>IFERROR(VLOOKUP($A10,#REF!,L$5,FALSE),"")</f>
        <v/>
      </c>
      <c r="M10" s="595" t="str">
        <f>IFERROR(VLOOKUP($A10,#REF!,M$5,FALSE),"")</f>
        <v/>
      </c>
      <c r="N10" s="595" t="str">
        <f>IFERROR(VLOOKUP($A10,#REF!,N$5,FALSE),"")</f>
        <v/>
      </c>
      <c r="O10" s="595" t="str">
        <f>IFERROR(VLOOKUP($A10,#REF!,O$5,FALSE),"")</f>
        <v/>
      </c>
      <c r="P10" s="595" t="str">
        <f>IFERROR(VLOOKUP($A10,#REF!,P$5,FALSE),"")</f>
        <v/>
      </c>
      <c r="Q10" s="459" t="str">
        <f>IFERROR(VLOOKUP($A10,#REF!,Q$5,FALSE),"")</f>
        <v/>
      </c>
      <c r="R10" s="399">
        <f>IF(COUNTIF(C10:E10,"x")+COUNTIF(O10,"x")=1,1,0)</f>
        <v>0</v>
      </c>
      <c r="S10" s="400">
        <f xml:space="preserve"> IF(COUNTIF(F10:M10,"x")+COUNTIF(O10:P10,"x")=1,1,0)</f>
        <v>0</v>
      </c>
      <c r="T10" s="400">
        <f>IF(COUNTIF(N10,"x")+COUNTIF(P10,"x")=1,1,0)</f>
        <v>0</v>
      </c>
      <c r="U10" s="400">
        <f>IF(COUNTIF(Q10:Q33,"x")=1,1,0)</f>
        <v>0</v>
      </c>
    </row>
    <row r="11" spans="1:22" s="31" customFormat="1" x14ac:dyDescent="0.45">
      <c r="A11" s="292" t="s">
        <v>412</v>
      </c>
      <c r="B11" s="259" t="s">
        <v>146</v>
      </c>
      <c r="C11" s="595" t="str">
        <f>IFERROR(VLOOKUP($A11,#REF!,C$5,FALSE),"")</f>
        <v/>
      </c>
      <c r="D11" s="595" t="str">
        <f>IFERROR(VLOOKUP($A11,#REF!,D$5,FALSE),"")</f>
        <v/>
      </c>
      <c r="E11" s="595" t="str">
        <f>IFERROR(VLOOKUP($A11,#REF!,E$5,FALSE),"")</f>
        <v/>
      </c>
      <c r="F11" s="595" t="str">
        <f>IFERROR(VLOOKUP($A11,#REF!,F$5,FALSE),"")</f>
        <v/>
      </c>
      <c r="G11" s="595" t="str">
        <f>IFERROR(VLOOKUP($A11,#REF!,G$5,FALSE),"")</f>
        <v/>
      </c>
      <c r="H11" s="595" t="str">
        <f>IFERROR(VLOOKUP($A11,#REF!,H$5,FALSE),"")</f>
        <v/>
      </c>
      <c r="I11" s="595" t="str">
        <f>IFERROR(VLOOKUP($A11,#REF!,I$5,FALSE),"")</f>
        <v/>
      </c>
      <c r="J11" s="595" t="str">
        <f>IFERROR(VLOOKUP($A11,#REF!,J$5,FALSE),"")</f>
        <v/>
      </c>
      <c r="K11" s="595" t="str">
        <f>IFERROR(VLOOKUP($A11,#REF!,K$5,FALSE),"")</f>
        <v/>
      </c>
      <c r="L11" s="595" t="str">
        <f>IFERROR(VLOOKUP($A11,#REF!,L$5,FALSE),"")</f>
        <v/>
      </c>
      <c r="M11" s="595" t="str">
        <f>IFERROR(VLOOKUP($A11,#REF!,M$5,FALSE),"")</f>
        <v/>
      </c>
      <c r="N11" s="595" t="str">
        <f>IFERROR(VLOOKUP($A11,#REF!,N$5,FALSE),"")</f>
        <v/>
      </c>
      <c r="O11" s="595" t="str">
        <f>IFERROR(VLOOKUP($A11,#REF!,O$5,FALSE),"")</f>
        <v/>
      </c>
      <c r="P11" s="595" t="str">
        <f>IFERROR(VLOOKUP($A11,#REF!,P$5,FALSE),"")</f>
        <v/>
      </c>
      <c r="Q11" s="459" t="str">
        <f>IFERROR(VLOOKUP($A11,#REF!,Q$5,FALSE),"")</f>
        <v/>
      </c>
      <c r="R11" s="399">
        <f t="shared" ref="R11:R34" si="0">IF(COUNTIF(C11:E11,"x")+COUNTIF(O11,"x")=1,1,0)</f>
        <v>0</v>
      </c>
      <c r="S11" s="400">
        <f t="shared" ref="S11:S34" si="1" xml:space="preserve"> IF(COUNTIF(F11:M11,"x")+COUNTIF(O11:P11,"x")=1,1,0)</f>
        <v>0</v>
      </c>
      <c r="T11" s="400">
        <f t="shared" ref="T11:T34" si="2">IF(COUNTIF(N11,"x")+COUNTIF(P11,"x")=1,1,0)</f>
        <v>0</v>
      </c>
      <c r="U11" s="424"/>
    </row>
    <row r="12" spans="1:22" s="31" customFormat="1" x14ac:dyDescent="0.45">
      <c r="A12" s="292" t="s">
        <v>414</v>
      </c>
      <c r="B12" s="259" t="s">
        <v>148</v>
      </c>
      <c r="C12" s="595" t="str">
        <f>IFERROR(VLOOKUP($A12,#REF!,C$5,FALSE),"")</f>
        <v/>
      </c>
      <c r="D12" s="595" t="str">
        <f>IFERROR(VLOOKUP($A12,#REF!,D$5,FALSE),"")</f>
        <v/>
      </c>
      <c r="E12" s="595" t="str">
        <f>IFERROR(VLOOKUP($A12,#REF!,E$5,FALSE),"")</f>
        <v/>
      </c>
      <c r="F12" s="595" t="str">
        <f>IFERROR(VLOOKUP($A12,#REF!,F$5,FALSE),"")</f>
        <v/>
      </c>
      <c r="G12" s="595" t="str">
        <f>IFERROR(VLOOKUP($A12,#REF!,G$5,FALSE),"")</f>
        <v/>
      </c>
      <c r="H12" s="595" t="str">
        <f>IFERROR(VLOOKUP($A12,#REF!,H$5,FALSE),"")</f>
        <v/>
      </c>
      <c r="I12" s="595" t="str">
        <f>IFERROR(VLOOKUP($A12,#REF!,I$5,FALSE),"")</f>
        <v/>
      </c>
      <c r="J12" s="595" t="str">
        <f>IFERROR(VLOOKUP($A12,#REF!,J$5,FALSE),"")</f>
        <v/>
      </c>
      <c r="K12" s="595" t="str">
        <f>IFERROR(VLOOKUP($A12,#REF!,K$5,FALSE),"")</f>
        <v/>
      </c>
      <c r="L12" s="595" t="str">
        <f>IFERROR(VLOOKUP($A12,#REF!,L$5,FALSE),"")</f>
        <v/>
      </c>
      <c r="M12" s="595" t="str">
        <f>IFERROR(VLOOKUP($A12,#REF!,M$5,FALSE),"")</f>
        <v/>
      </c>
      <c r="N12" s="595" t="str">
        <f>IFERROR(VLOOKUP($A12,#REF!,N$5,FALSE),"")</f>
        <v/>
      </c>
      <c r="O12" s="595" t="str">
        <f>IFERROR(VLOOKUP($A12,#REF!,O$5,FALSE),"")</f>
        <v/>
      </c>
      <c r="P12" s="595" t="str">
        <f>IFERROR(VLOOKUP($A12,#REF!,P$5,FALSE),"")</f>
        <v/>
      </c>
      <c r="Q12" s="459" t="str">
        <f>IFERROR(VLOOKUP($A12,#REF!,Q$5,FALSE),"")</f>
        <v/>
      </c>
      <c r="R12" s="399">
        <f t="shared" si="0"/>
        <v>0</v>
      </c>
      <c r="S12" s="400">
        <f t="shared" si="1"/>
        <v>0</v>
      </c>
      <c r="T12" s="400">
        <f t="shared" si="2"/>
        <v>0</v>
      </c>
      <c r="U12" s="424"/>
    </row>
    <row r="13" spans="1:22" s="31" customFormat="1" x14ac:dyDescent="0.45">
      <c r="A13" s="292" t="s">
        <v>415</v>
      </c>
      <c r="B13" s="259" t="s">
        <v>149</v>
      </c>
      <c r="C13" s="595" t="str">
        <f>IFERROR(VLOOKUP($A13,#REF!,C$5,FALSE),"")</f>
        <v/>
      </c>
      <c r="D13" s="595" t="str">
        <f>IFERROR(VLOOKUP($A13,#REF!,D$5,FALSE),"")</f>
        <v/>
      </c>
      <c r="E13" s="595" t="str">
        <f>IFERROR(VLOOKUP($A13,#REF!,E$5,FALSE),"")</f>
        <v/>
      </c>
      <c r="F13" s="595" t="str">
        <f>IFERROR(VLOOKUP($A13,#REF!,F$5,FALSE),"")</f>
        <v/>
      </c>
      <c r="G13" s="595" t="str">
        <f>IFERROR(VLOOKUP($A13,#REF!,G$5,FALSE),"")</f>
        <v/>
      </c>
      <c r="H13" s="595" t="str">
        <f>IFERROR(VLOOKUP($A13,#REF!,H$5,FALSE),"")</f>
        <v/>
      </c>
      <c r="I13" s="595" t="str">
        <f>IFERROR(VLOOKUP($A13,#REF!,I$5,FALSE),"")</f>
        <v/>
      </c>
      <c r="J13" s="595" t="str">
        <f>IFERROR(VLOOKUP($A13,#REF!,J$5,FALSE),"")</f>
        <v/>
      </c>
      <c r="K13" s="595" t="str">
        <f>IFERROR(VLOOKUP($A13,#REF!,K$5,FALSE),"")</f>
        <v/>
      </c>
      <c r="L13" s="595" t="str">
        <f>IFERROR(VLOOKUP($A13,#REF!,L$5,FALSE),"")</f>
        <v/>
      </c>
      <c r="M13" s="595" t="str">
        <f>IFERROR(VLOOKUP($A13,#REF!,M$5,FALSE),"")</f>
        <v/>
      </c>
      <c r="N13" s="595" t="str">
        <f>IFERROR(VLOOKUP($A13,#REF!,N$5,FALSE),"")</f>
        <v/>
      </c>
      <c r="O13" s="595" t="str">
        <f>IFERROR(VLOOKUP($A13,#REF!,O$5,FALSE),"")</f>
        <v/>
      </c>
      <c r="P13" s="595" t="str">
        <f>IFERROR(VLOOKUP($A13,#REF!,P$5,FALSE),"")</f>
        <v/>
      </c>
      <c r="Q13" s="459" t="str">
        <f>IFERROR(VLOOKUP($A13,#REF!,Q$5,FALSE),"")</f>
        <v/>
      </c>
      <c r="R13" s="399">
        <f t="shared" si="0"/>
        <v>0</v>
      </c>
      <c r="S13" s="400">
        <f t="shared" si="1"/>
        <v>0</v>
      </c>
      <c r="T13" s="400">
        <f t="shared" si="2"/>
        <v>0</v>
      </c>
      <c r="U13" s="424"/>
    </row>
    <row r="14" spans="1:22" s="31" customFormat="1" x14ac:dyDescent="0.45">
      <c r="A14" s="292" t="s">
        <v>416</v>
      </c>
      <c r="B14" s="259" t="s">
        <v>150</v>
      </c>
      <c r="C14" s="595" t="str">
        <f>IFERROR(VLOOKUP($A14,#REF!,C$5,FALSE),"")</f>
        <v/>
      </c>
      <c r="D14" s="595" t="str">
        <f>IFERROR(VLOOKUP($A14,#REF!,D$5,FALSE),"")</f>
        <v/>
      </c>
      <c r="E14" s="595" t="str">
        <f>IFERROR(VLOOKUP($A14,#REF!,E$5,FALSE),"")</f>
        <v/>
      </c>
      <c r="F14" s="595" t="str">
        <f>IFERROR(VLOOKUP($A14,#REF!,F$5,FALSE),"")</f>
        <v/>
      </c>
      <c r="G14" s="595" t="str">
        <f>IFERROR(VLOOKUP($A14,#REF!,G$5,FALSE),"")</f>
        <v/>
      </c>
      <c r="H14" s="595" t="str">
        <f>IFERROR(VLOOKUP($A14,#REF!,H$5,FALSE),"")</f>
        <v/>
      </c>
      <c r="I14" s="595" t="str">
        <f>IFERROR(VLOOKUP($A14,#REF!,I$5,FALSE),"")</f>
        <v/>
      </c>
      <c r="J14" s="595" t="str">
        <f>IFERROR(VLOOKUP($A14,#REF!,J$5,FALSE),"")</f>
        <v/>
      </c>
      <c r="K14" s="595" t="str">
        <f>IFERROR(VLOOKUP($A14,#REF!,K$5,FALSE),"")</f>
        <v/>
      </c>
      <c r="L14" s="595" t="str">
        <f>IFERROR(VLOOKUP($A14,#REF!,L$5,FALSE),"")</f>
        <v/>
      </c>
      <c r="M14" s="595" t="str">
        <f>IFERROR(VLOOKUP($A14,#REF!,M$5,FALSE),"")</f>
        <v/>
      </c>
      <c r="N14" s="595" t="str">
        <f>IFERROR(VLOOKUP($A14,#REF!,N$5,FALSE),"")</f>
        <v/>
      </c>
      <c r="O14" s="595" t="str">
        <f>IFERROR(VLOOKUP($A14,#REF!,O$5,FALSE),"")</f>
        <v/>
      </c>
      <c r="P14" s="595" t="str">
        <f>IFERROR(VLOOKUP($A14,#REF!,P$5,FALSE),"")</f>
        <v/>
      </c>
      <c r="Q14" s="459" t="str">
        <f>IFERROR(VLOOKUP($A14,#REF!,Q$5,FALSE),"")</f>
        <v/>
      </c>
      <c r="R14" s="399">
        <f t="shared" si="0"/>
        <v>0</v>
      </c>
      <c r="S14" s="400">
        <f t="shared" si="1"/>
        <v>0</v>
      </c>
      <c r="T14" s="400">
        <f t="shared" si="2"/>
        <v>0</v>
      </c>
      <c r="U14" s="424"/>
    </row>
    <row r="15" spans="1:22" s="31" customFormat="1" x14ac:dyDescent="0.45">
      <c r="A15" s="292" t="s">
        <v>420</v>
      </c>
      <c r="B15" s="259" t="s">
        <v>154</v>
      </c>
      <c r="C15" s="595" t="str">
        <f>IFERROR(VLOOKUP($A15,#REF!,C$5,FALSE),"")</f>
        <v/>
      </c>
      <c r="D15" s="595" t="str">
        <f>IFERROR(VLOOKUP($A15,#REF!,D$5,FALSE),"")</f>
        <v/>
      </c>
      <c r="E15" s="595" t="str">
        <f>IFERROR(VLOOKUP($A15,#REF!,E$5,FALSE),"")</f>
        <v/>
      </c>
      <c r="F15" s="595" t="str">
        <f>IFERROR(VLOOKUP($A15,#REF!,F$5,FALSE),"")</f>
        <v/>
      </c>
      <c r="G15" s="595" t="str">
        <f>IFERROR(VLOOKUP($A15,#REF!,G$5,FALSE),"")</f>
        <v/>
      </c>
      <c r="H15" s="595" t="str">
        <f>IFERROR(VLOOKUP($A15,#REF!,H$5,FALSE),"")</f>
        <v/>
      </c>
      <c r="I15" s="595" t="str">
        <f>IFERROR(VLOOKUP($A15,#REF!,I$5,FALSE),"")</f>
        <v/>
      </c>
      <c r="J15" s="595" t="str">
        <f>IFERROR(VLOOKUP($A15,#REF!,J$5,FALSE),"")</f>
        <v/>
      </c>
      <c r="K15" s="595" t="str">
        <f>IFERROR(VLOOKUP($A15,#REF!,K$5,FALSE),"")</f>
        <v/>
      </c>
      <c r="L15" s="595" t="str">
        <f>IFERROR(VLOOKUP($A15,#REF!,L$5,FALSE),"")</f>
        <v/>
      </c>
      <c r="M15" s="595" t="str">
        <f>IFERROR(VLOOKUP($A15,#REF!,M$5,FALSE),"")</f>
        <v/>
      </c>
      <c r="N15" s="595" t="str">
        <f>IFERROR(VLOOKUP($A15,#REF!,N$5,FALSE),"")</f>
        <v/>
      </c>
      <c r="O15" s="595" t="str">
        <f>IFERROR(VLOOKUP($A15,#REF!,O$5,FALSE),"")</f>
        <v/>
      </c>
      <c r="P15" s="595" t="str">
        <f>IFERROR(VLOOKUP($A15,#REF!,P$5,FALSE),"")</f>
        <v/>
      </c>
      <c r="Q15" s="459" t="str">
        <f>IFERROR(VLOOKUP($A15,#REF!,Q$5,FALSE),"")</f>
        <v/>
      </c>
      <c r="R15" s="399">
        <f t="shared" si="0"/>
        <v>0</v>
      </c>
      <c r="S15" s="400">
        <f t="shared" si="1"/>
        <v>0</v>
      </c>
      <c r="T15" s="400">
        <f t="shared" si="2"/>
        <v>0</v>
      </c>
      <c r="U15" s="424"/>
    </row>
    <row r="16" spans="1:22" s="31" customFormat="1" x14ac:dyDescent="0.45">
      <c r="A16" s="292" t="s">
        <v>410</v>
      </c>
      <c r="B16" s="261" t="s">
        <v>112</v>
      </c>
      <c r="C16" s="596" t="str">
        <f>IFERROR(VLOOKUP($A16,#REF!,C$5,FALSE),"")</f>
        <v/>
      </c>
      <c r="D16" s="596" t="str">
        <f>IFERROR(VLOOKUP($A16,#REF!,D$5,FALSE),"")</f>
        <v/>
      </c>
      <c r="E16" s="596" t="str">
        <f>IFERROR(VLOOKUP($A16,#REF!,E$5,FALSE),"")</f>
        <v/>
      </c>
      <c r="F16" s="596" t="str">
        <f>IFERROR(VLOOKUP($A16,#REF!,F$5,FALSE),"")</f>
        <v/>
      </c>
      <c r="G16" s="596" t="str">
        <f>IFERROR(VLOOKUP($A16,#REF!,G$5,FALSE),"")</f>
        <v/>
      </c>
      <c r="H16" s="596" t="str">
        <f>IFERROR(VLOOKUP($A16,#REF!,H$5,FALSE),"")</f>
        <v/>
      </c>
      <c r="I16" s="596" t="str">
        <f>IFERROR(VLOOKUP($A16,#REF!,I$5,FALSE),"")</f>
        <v/>
      </c>
      <c r="J16" s="596" t="str">
        <f>IFERROR(VLOOKUP($A16,#REF!,J$5,FALSE),"")</f>
        <v/>
      </c>
      <c r="K16" s="596" t="str">
        <f>IFERROR(VLOOKUP($A16,#REF!,K$5,FALSE),"")</f>
        <v/>
      </c>
      <c r="L16" s="596" t="str">
        <f>IFERROR(VLOOKUP($A16,#REF!,L$5,FALSE),"")</f>
        <v/>
      </c>
      <c r="M16" s="596" t="str">
        <f>IFERROR(VLOOKUP($A16,#REF!,M$5,FALSE),"")</f>
        <v/>
      </c>
      <c r="N16" s="596" t="str">
        <f>IFERROR(VLOOKUP($A16,#REF!,N$5,FALSE),"")</f>
        <v/>
      </c>
      <c r="O16" s="596" t="str">
        <f>IFERROR(VLOOKUP($A16,#REF!,O$5,FALSE),"")</f>
        <v/>
      </c>
      <c r="P16" s="596" t="str">
        <f>IFERROR(VLOOKUP($A16,#REF!,P$5,FALSE),"")</f>
        <v/>
      </c>
      <c r="Q16" s="593" t="str">
        <f>IFERROR(VLOOKUP($A16,#REF!,Q$5,FALSE),"")</f>
        <v/>
      </c>
      <c r="R16" s="399">
        <f t="shared" si="0"/>
        <v>0</v>
      </c>
      <c r="S16" s="400">
        <f t="shared" si="1"/>
        <v>0</v>
      </c>
      <c r="T16" s="400">
        <f t="shared" si="2"/>
        <v>0</v>
      </c>
      <c r="U16" s="424"/>
    </row>
    <row r="17" spans="1:21" s="31" customFormat="1" x14ac:dyDescent="0.45">
      <c r="B17" s="184"/>
      <c r="C17" s="595" t="str">
        <f>IFERROR(VLOOKUP($A17,#REF!,C$5,FALSE),"")</f>
        <v/>
      </c>
      <c r="D17" s="595" t="str">
        <f>IFERROR(VLOOKUP($A17,#REF!,D$5,FALSE),"")</f>
        <v/>
      </c>
      <c r="E17" s="595" t="str">
        <f>IFERROR(VLOOKUP($A17,#REF!,E$5,FALSE),"")</f>
        <v/>
      </c>
      <c r="F17" s="595" t="str">
        <f>IFERROR(VLOOKUP($A17,#REF!,F$5,FALSE),"")</f>
        <v/>
      </c>
      <c r="G17" s="595" t="str">
        <f>IFERROR(VLOOKUP($A17,#REF!,G$5,FALSE),"")</f>
        <v/>
      </c>
      <c r="H17" s="595" t="str">
        <f>IFERROR(VLOOKUP($A17,#REF!,H$5,FALSE),"")</f>
        <v/>
      </c>
      <c r="I17" s="595" t="str">
        <f>IFERROR(VLOOKUP($A17,#REF!,I$5,FALSE),"")</f>
        <v/>
      </c>
      <c r="J17" s="595" t="str">
        <f>IFERROR(VLOOKUP($A17,#REF!,J$5,FALSE),"")</f>
        <v/>
      </c>
      <c r="K17" s="595" t="str">
        <f>IFERROR(VLOOKUP($A17,#REF!,K$5,FALSE),"")</f>
        <v/>
      </c>
      <c r="L17" s="595" t="str">
        <f>IFERROR(VLOOKUP($A17,#REF!,L$5,FALSE),"")</f>
        <v/>
      </c>
      <c r="M17" s="595" t="str">
        <f>IFERROR(VLOOKUP($A17,#REF!,M$5,FALSE),"")</f>
        <v/>
      </c>
      <c r="N17" s="595" t="str">
        <f>IFERROR(VLOOKUP($A17,#REF!,N$5,FALSE),"")</f>
        <v/>
      </c>
      <c r="O17" s="595" t="str">
        <f>IFERROR(VLOOKUP($A17,#REF!,O$5,FALSE),"")</f>
        <v/>
      </c>
      <c r="P17" s="595" t="str">
        <f>IFERROR(VLOOKUP($A17,#REF!,P$5,FALSE),"")</f>
        <v/>
      </c>
      <c r="Q17" s="459" t="str">
        <f>IFERROR(VLOOKUP($A17,#REF!,Q$5,FALSE),"")</f>
        <v/>
      </c>
      <c r="R17" s="399">
        <f t="shared" si="0"/>
        <v>0</v>
      </c>
      <c r="S17" s="400">
        <f t="shared" si="1"/>
        <v>0</v>
      </c>
      <c r="T17" s="400">
        <f t="shared" si="2"/>
        <v>0</v>
      </c>
      <c r="U17" s="424"/>
    </row>
    <row r="18" spans="1:21" s="31" customFormat="1" x14ac:dyDescent="0.45">
      <c r="B18" s="184" t="s">
        <v>155</v>
      </c>
      <c r="C18" s="595" t="str">
        <f>IFERROR(VLOOKUP($A18,#REF!,C$5,FALSE),"")</f>
        <v/>
      </c>
      <c r="D18" s="595" t="str">
        <f>IFERROR(VLOOKUP($A18,#REF!,D$5,FALSE),"")</f>
        <v/>
      </c>
      <c r="E18" s="595" t="str">
        <f>IFERROR(VLOOKUP($A18,#REF!,E$5,FALSE),"")</f>
        <v/>
      </c>
      <c r="F18" s="595" t="str">
        <f>IFERROR(VLOOKUP($A18,#REF!,F$5,FALSE),"")</f>
        <v/>
      </c>
      <c r="G18" s="595" t="str">
        <f>IFERROR(VLOOKUP($A18,#REF!,G$5,FALSE),"")</f>
        <v/>
      </c>
      <c r="H18" s="595" t="str">
        <f>IFERROR(VLOOKUP($A18,#REF!,H$5,FALSE),"")</f>
        <v/>
      </c>
      <c r="I18" s="595" t="str">
        <f>IFERROR(VLOOKUP($A18,#REF!,I$5,FALSE),"")</f>
        <v/>
      </c>
      <c r="J18" s="595" t="str">
        <f>IFERROR(VLOOKUP($A18,#REF!,J$5,FALSE),"")</f>
        <v/>
      </c>
      <c r="K18" s="595" t="str">
        <f>IFERROR(VLOOKUP($A18,#REF!,K$5,FALSE),"")</f>
        <v/>
      </c>
      <c r="L18" s="595" t="str">
        <f>IFERROR(VLOOKUP($A18,#REF!,L$5,FALSE),"")</f>
        <v/>
      </c>
      <c r="M18" s="595" t="str">
        <f>IFERROR(VLOOKUP($A18,#REF!,M$5,FALSE),"")</f>
        <v/>
      </c>
      <c r="N18" s="595" t="str">
        <f>IFERROR(VLOOKUP($A18,#REF!,N$5,FALSE),"")</f>
        <v/>
      </c>
      <c r="O18" s="595" t="str">
        <f>IFERROR(VLOOKUP($A18,#REF!,O$5,FALSE),"")</f>
        <v/>
      </c>
      <c r="P18" s="595" t="str">
        <f>IFERROR(VLOOKUP($A18,#REF!,P$5,FALSE),"")</f>
        <v/>
      </c>
      <c r="Q18" s="459" t="str">
        <f>IFERROR(VLOOKUP($A18,#REF!,Q$5,FALSE),"")</f>
        <v/>
      </c>
      <c r="R18" s="399">
        <f t="shared" si="0"/>
        <v>0</v>
      </c>
      <c r="S18" s="400">
        <f t="shared" si="1"/>
        <v>0</v>
      </c>
      <c r="T18" s="400">
        <f t="shared" si="2"/>
        <v>0</v>
      </c>
      <c r="U18" s="424"/>
    </row>
    <row r="19" spans="1:21" s="31" customFormat="1" x14ac:dyDescent="0.45">
      <c r="A19" s="292" t="s">
        <v>444</v>
      </c>
      <c r="B19" s="302" t="s">
        <v>145</v>
      </c>
      <c r="C19" s="595" t="str">
        <f>IFERROR(VLOOKUP($A19,#REF!,C$5,FALSE),"")</f>
        <v/>
      </c>
      <c r="D19" s="595" t="str">
        <f>IFERROR(VLOOKUP($A19,#REF!,D$5,FALSE),"")</f>
        <v/>
      </c>
      <c r="E19" s="595" t="str">
        <f>IFERROR(VLOOKUP($A19,#REF!,E$5,FALSE),"")</f>
        <v/>
      </c>
      <c r="F19" s="595" t="str">
        <f>IFERROR(VLOOKUP($A19,#REF!,F$5,FALSE),"")</f>
        <v/>
      </c>
      <c r="G19" s="595" t="str">
        <f>IFERROR(VLOOKUP($A19,#REF!,G$5,FALSE),"")</f>
        <v/>
      </c>
      <c r="H19" s="595" t="str">
        <f>IFERROR(VLOOKUP($A19,#REF!,H$5,FALSE),"")</f>
        <v/>
      </c>
      <c r="I19" s="595" t="str">
        <f>IFERROR(VLOOKUP($A19,#REF!,I$5,FALSE),"")</f>
        <v/>
      </c>
      <c r="J19" s="595" t="str">
        <f>IFERROR(VLOOKUP($A19,#REF!,J$5,FALSE),"")</f>
        <v/>
      </c>
      <c r="K19" s="595" t="str">
        <f>IFERROR(VLOOKUP($A19,#REF!,K$5,FALSE),"")</f>
        <v/>
      </c>
      <c r="L19" s="595" t="str">
        <f>IFERROR(VLOOKUP($A19,#REF!,L$5,FALSE),"")</f>
        <v/>
      </c>
      <c r="M19" s="595" t="str">
        <f>IFERROR(VLOOKUP($A19,#REF!,M$5,FALSE),"")</f>
        <v/>
      </c>
      <c r="N19" s="595" t="str">
        <f>IFERROR(VLOOKUP($A19,#REF!,N$5,FALSE),"")</f>
        <v/>
      </c>
      <c r="O19" s="595" t="str">
        <f>IFERROR(VLOOKUP($A19,#REF!,O$5,FALSE),"")</f>
        <v/>
      </c>
      <c r="P19" s="595" t="str">
        <f>IFERROR(VLOOKUP($A19,#REF!,P$5,FALSE),"")</f>
        <v/>
      </c>
      <c r="Q19" s="459" t="str">
        <f>IFERROR(VLOOKUP($A19,#REF!,Q$5,FALSE),"")</f>
        <v/>
      </c>
      <c r="R19" s="399">
        <f t="shared" si="0"/>
        <v>0</v>
      </c>
      <c r="S19" s="400">
        <f t="shared" si="1"/>
        <v>0</v>
      </c>
      <c r="T19" s="400">
        <f>IF(COUNTIF(N19,"x")+COUNTIF(P19,"x")=1,1,0)</f>
        <v>0</v>
      </c>
      <c r="U19" s="424"/>
    </row>
    <row r="20" spans="1:21" s="31" customFormat="1" x14ac:dyDescent="0.45">
      <c r="A20" s="292" t="s">
        <v>423</v>
      </c>
      <c r="B20" s="259" t="s">
        <v>146</v>
      </c>
      <c r="C20" s="595" t="str">
        <f>IFERROR(VLOOKUP($A20,#REF!,C$5,FALSE),"")</f>
        <v/>
      </c>
      <c r="D20" s="595" t="str">
        <f>IFERROR(VLOOKUP($A20,#REF!,D$5,FALSE),"")</f>
        <v/>
      </c>
      <c r="E20" s="595" t="str">
        <f>IFERROR(VLOOKUP($A20,#REF!,E$5,FALSE),"")</f>
        <v/>
      </c>
      <c r="F20" s="595" t="str">
        <f>IFERROR(VLOOKUP($A20,#REF!,F$5,FALSE),"")</f>
        <v/>
      </c>
      <c r="G20" s="595" t="str">
        <f>IFERROR(VLOOKUP($A20,#REF!,G$5,FALSE),"")</f>
        <v/>
      </c>
      <c r="H20" s="595" t="str">
        <f>IFERROR(VLOOKUP($A20,#REF!,H$5,FALSE),"")</f>
        <v/>
      </c>
      <c r="I20" s="595" t="str">
        <f>IFERROR(VLOOKUP($A20,#REF!,I$5,FALSE),"")</f>
        <v/>
      </c>
      <c r="J20" s="595" t="str">
        <f>IFERROR(VLOOKUP($A20,#REF!,J$5,FALSE),"")</f>
        <v/>
      </c>
      <c r="K20" s="595" t="str">
        <f>IFERROR(VLOOKUP($A20,#REF!,K$5,FALSE),"")</f>
        <v/>
      </c>
      <c r="L20" s="595" t="str">
        <f>IFERROR(VLOOKUP($A20,#REF!,L$5,FALSE),"")</f>
        <v/>
      </c>
      <c r="M20" s="595" t="str">
        <f>IFERROR(VLOOKUP($A20,#REF!,M$5,FALSE),"")</f>
        <v/>
      </c>
      <c r="N20" s="595" t="str">
        <f>IFERROR(VLOOKUP($A20,#REF!,N$5,FALSE),"")</f>
        <v/>
      </c>
      <c r="O20" s="595" t="str">
        <f>IFERROR(VLOOKUP($A20,#REF!,O$5,FALSE),"")</f>
        <v/>
      </c>
      <c r="P20" s="595" t="str">
        <f>IFERROR(VLOOKUP($A20,#REF!,P$5,FALSE),"")</f>
        <v/>
      </c>
      <c r="Q20" s="459" t="str">
        <f>IFERROR(VLOOKUP($A20,#REF!,Q$5,FALSE),"")</f>
        <v/>
      </c>
      <c r="R20" s="399">
        <f t="shared" si="0"/>
        <v>0</v>
      </c>
      <c r="S20" s="400">
        <f t="shared" si="1"/>
        <v>0</v>
      </c>
      <c r="T20" s="400">
        <f t="shared" si="2"/>
        <v>0</v>
      </c>
      <c r="U20" s="424"/>
    </row>
    <row r="21" spans="1:21" s="31" customFormat="1" x14ac:dyDescent="0.45">
      <c r="A21" s="292" t="s">
        <v>425</v>
      </c>
      <c r="B21" s="259" t="s">
        <v>148</v>
      </c>
      <c r="C21" s="595" t="str">
        <f>IFERROR(VLOOKUP($A21,#REF!,C$5,FALSE),"")</f>
        <v/>
      </c>
      <c r="D21" s="595" t="str">
        <f>IFERROR(VLOOKUP($A21,#REF!,D$5,FALSE),"")</f>
        <v/>
      </c>
      <c r="E21" s="595" t="str">
        <f>IFERROR(VLOOKUP($A21,#REF!,E$5,FALSE),"")</f>
        <v/>
      </c>
      <c r="F21" s="595" t="str">
        <f>IFERROR(VLOOKUP($A21,#REF!,F$5,FALSE),"")</f>
        <v/>
      </c>
      <c r="G21" s="595" t="str">
        <f>IFERROR(VLOOKUP($A21,#REF!,G$5,FALSE),"")</f>
        <v/>
      </c>
      <c r="H21" s="595" t="str">
        <f>IFERROR(VLOOKUP($A21,#REF!,H$5,FALSE),"")</f>
        <v/>
      </c>
      <c r="I21" s="595" t="str">
        <f>IFERROR(VLOOKUP($A21,#REF!,I$5,FALSE),"")</f>
        <v/>
      </c>
      <c r="J21" s="595" t="str">
        <f>IFERROR(VLOOKUP($A21,#REF!,J$5,FALSE),"")</f>
        <v/>
      </c>
      <c r="K21" s="595" t="str">
        <f>IFERROR(VLOOKUP($A21,#REF!,K$5,FALSE),"")</f>
        <v/>
      </c>
      <c r="L21" s="595" t="str">
        <f>IFERROR(VLOOKUP($A21,#REF!,L$5,FALSE),"")</f>
        <v/>
      </c>
      <c r="M21" s="595" t="str">
        <f>IFERROR(VLOOKUP($A21,#REF!,M$5,FALSE),"")</f>
        <v/>
      </c>
      <c r="N21" s="595" t="str">
        <f>IFERROR(VLOOKUP($A21,#REF!,N$5,FALSE),"")</f>
        <v/>
      </c>
      <c r="O21" s="595" t="str">
        <f>IFERROR(VLOOKUP($A21,#REF!,O$5,FALSE),"")</f>
        <v/>
      </c>
      <c r="P21" s="595" t="str">
        <f>IFERROR(VLOOKUP($A21,#REF!,P$5,FALSE),"")</f>
        <v/>
      </c>
      <c r="Q21" s="459" t="str">
        <f>IFERROR(VLOOKUP($A21,#REF!,Q$5,FALSE),"")</f>
        <v/>
      </c>
      <c r="R21" s="399">
        <f t="shared" si="0"/>
        <v>0</v>
      </c>
      <c r="S21" s="400">
        <f t="shared" si="1"/>
        <v>0</v>
      </c>
      <c r="T21" s="400">
        <f t="shared" si="2"/>
        <v>0</v>
      </c>
      <c r="U21" s="424"/>
    </row>
    <row r="22" spans="1:21" s="31" customFormat="1" x14ac:dyDescent="0.45">
      <c r="A22" s="292" t="s">
        <v>426</v>
      </c>
      <c r="B22" s="259" t="s">
        <v>149</v>
      </c>
      <c r="C22" s="595" t="str">
        <f>IFERROR(VLOOKUP($A22,#REF!,C$5,FALSE),"")</f>
        <v/>
      </c>
      <c r="D22" s="595" t="str">
        <f>IFERROR(VLOOKUP($A22,#REF!,D$5,FALSE),"")</f>
        <v/>
      </c>
      <c r="E22" s="595" t="str">
        <f>IFERROR(VLOOKUP($A22,#REF!,E$5,FALSE),"")</f>
        <v/>
      </c>
      <c r="F22" s="595" t="str">
        <f>IFERROR(VLOOKUP($A22,#REF!,F$5,FALSE),"")</f>
        <v/>
      </c>
      <c r="G22" s="595" t="str">
        <f>IFERROR(VLOOKUP($A22,#REF!,G$5,FALSE),"")</f>
        <v/>
      </c>
      <c r="H22" s="595" t="str">
        <f>IFERROR(VLOOKUP($A22,#REF!,H$5,FALSE),"")</f>
        <v/>
      </c>
      <c r="I22" s="595" t="str">
        <f>IFERROR(VLOOKUP($A22,#REF!,I$5,FALSE),"")</f>
        <v/>
      </c>
      <c r="J22" s="595" t="str">
        <f>IFERROR(VLOOKUP($A22,#REF!,J$5,FALSE),"")</f>
        <v/>
      </c>
      <c r="K22" s="595" t="str">
        <f>IFERROR(VLOOKUP($A22,#REF!,K$5,FALSE),"")</f>
        <v/>
      </c>
      <c r="L22" s="595" t="str">
        <f>IFERROR(VLOOKUP($A22,#REF!,L$5,FALSE),"")</f>
        <v/>
      </c>
      <c r="M22" s="595" t="str">
        <f>IFERROR(VLOOKUP($A22,#REF!,M$5,FALSE),"")</f>
        <v/>
      </c>
      <c r="N22" s="595" t="str">
        <f>IFERROR(VLOOKUP($A22,#REF!,N$5,FALSE),"")</f>
        <v/>
      </c>
      <c r="O22" s="595" t="str">
        <f>IFERROR(VLOOKUP($A22,#REF!,O$5,FALSE),"")</f>
        <v/>
      </c>
      <c r="P22" s="595" t="str">
        <f>IFERROR(VLOOKUP($A22,#REF!,P$5,FALSE),"")</f>
        <v/>
      </c>
      <c r="Q22" s="459" t="str">
        <f>IFERROR(VLOOKUP($A22,#REF!,Q$5,FALSE),"")</f>
        <v/>
      </c>
      <c r="R22" s="399">
        <f t="shared" si="0"/>
        <v>0</v>
      </c>
      <c r="S22" s="400">
        <f t="shared" si="1"/>
        <v>0</v>
      </c>
      <c r="T22" s="400">
        <f t="shared" si="2"/>
        <v>0</v>
      </c>
      <c r="U22" s="424"/>
    </row>
    <row r="23" spans="1:21" s="31" customFormat="1" x14ac:dyDescent="0.45">
      <c r="A23" s="292" t="s">
        <v>427</v>
      </c>
      <c r="B23" s="259" t="s">
        <v>150</v>
      </c>
      <c r="C23" s="595" t="str">
        <f>IFERROR(VLOOKUP($A23,#REF!,C$5,FALSE),"")</f>
        <v/>
      </c>
      <c r="D23" s="595" t="str">
        <f>IFERROR(VLOOKUP($A23,#REF!,D$5,FALSE),"")</f>
        <v/>
      </c>
      <c r="E23" s="595" t="str">
        <f>IFERROR(VLOOKUP($A23,#REF!,E$5,FALSE),"")</f>
        <v/>
      </c>
      <c r="F23" s="595" t="str">
        <f>IFERROR(VLOOKUP($A23,#REF!,F$5,FALSE),"")</f>
        <v/>
      </c>
      <c r="G23" s="595" t="str">
        <f>IFERROR(VLOOKUP($A23,#REF!,G$5,FALSE),"")</f>
        <v/>
      </c>
      <c r="H23" s="595" t="str">
        <f>IFERROR(VLOOKUP($A23,#REF!,H$5,FALSE),"")</f>
        <v/>
      </c>
      <c r="I23" s="595" t="str">
        <f>IFERROR(VLOOKUP($A23,#REF!,I$5,FALSE),"")</f>
        <v/>
      </c>
      <c r="J23" s="595" t="str">
        <f>IFERROR(VLOOKUP($A23,#REF!,J$5,FALSE),"")</f>
        <v/>
      </c>
      <c r="K23" s="595" t="str">
        <f>IFERROR(VLOOKUP($A23,#REF!,K$5,FALSE),"")</f>
        <v/>
      </c>
      <c r="L23" s="595" t="str">
        <f>IFERROR(VLOOKUP($A23,#REF!,L$5,FALSE),"")</f>
        <v/>
      </c>
      <c r="M23" s="595" t="str">
        <f>IFERROR(VLOOKUP($A23,#REF!,M$5,FALSE),"")</f>
        <v/>
      </c>
      <c r="N23" s="595" t="str">
        <f>IFERROR(VLOOKUP($A23,#REF!,N$5,FALSE),"")</f>
        <v/>
      </c>
      <c r="O23" s="595" t="str">
        <f>IFERROR(VLOOKUP($A23,#REF!,O$5,FALSE),"")</f>
        <v/>
      </c>
      <c r="P23" s="595" t="str">
        <f>IFERROR(VLOOKUP($A23,#REF!,P$5,FALSE),"")</f>
        <v/>
      </c>
      <c r="Q23" s="459" t="str">
        <f>IFERROR(VLOOKUP($A23,#REF!,Q$5,FALSE),"")</f>
        <v/>
      </c>
      <c r="R23" s="399">
        <f t="shared" si="0"/>
        <v>0</v>
      </c>
      <c r="S23" s="400">
        <f t="shared" si="1"/>
        <v>0</v>
      </c>
      <c r="T23" s="400">
        <f t="shared" si="2"/>
        <v>0</v>
      </c>
      <c r="U23" s="424"/>
    </row>
    <row r="24" spans="1:21" s="31" customFormat="1" x14ac:dyDescent="0.45">
      <c r="A24" s="292" t="s">
        <v>431</v>
      </c>
      <c r="B24" s="259" t="s">
        <v>154</v>
      </c>
      <c r="C24" s="595" t="str">
        <f>IFERROR(VLOOKUP($A24,#REF!,C$5,FALSE),"")</f>
        <v/>
      </c>
      <c r="D24" s="595" t="str">
        <f>IFERROR(VLOOKUP($A24,#REF!,D$5,FALSE),"")</f>
        <v/>
      </c>
      <c r="E24" s="595" t="str">
        <f>IFERROR(VLOOKUP($A24,#REF!,E$5,FALSE),"")</f>
        <v/>
      </c>
      <c r="F24" s="595" t="str">
        <f>IFERROR(VLOOKUP($A24,#REF!,F$5,FALSE),"")</f>
        <v/>
      </c>
      <c r="G24" s="595" t="str">
        <f>IFERROR(VLOOKUP($A24,#REF!,G$5,FALSE),"")</f>
        <v/>
      </c>
      <c r="H24" s="595" t="str">
        <f>IFERROR(VLOOKUP($A24,#REF!,H$5,FALSE),"")</f>
        <v/>
      </c>
      <c r="I24" s="595" t="str">
        <f>IFERROR(VLOOKUP($A24,#REF!,I$5,FALSE),"")</f>
        <v/>
      </c>
      <c r="J24" s="595" t="str">
        <f>IFERROR(VLOOKUP($A24,#REF!,J$5,FALSE),"")</f>
        <v/>
      </c>
      <c r="K24" s="595" t="str">
        <f>IFERROR(VLOOKUP($A24,#REF!,K$5,FALSE),"")</f>
        <v/>
      </c>
      <c r="L24" s="595" t="str">
        <f>IFERROR(VLOOKUP($A24,#REF!,L$5,FALSE),"")</f>
        <v/>
      </c>
      <c r="M24" s="595" t="str">
        <f>IFERROR(VLOOKUP($A24,#REF!,M$5,FALSE),"")</f>
        <v/>
      </c>
      <c r="N24" s="595" t="str">
        <f>IFERROR(VLOOKUP($A24,#REF!,N$5,FALSE),"")</f>
        <v/>
      </c>
      <c r="O24" s="595" t="str">
        <f>IFERROR(VLOOKUP($A24,#REF!,O$5,FALSE),"")</f>
        <v/>
      </c>
      <c r="P24" s="595" t="str">
        <f>IFERROR(VLOOKUP($A24,#REF!,P$5,FALSE),"")</f>
        <v/>
      </c>
      <c r="Q24" s="459" t="str">
        <f>IFERROR(VLOOKUP($A24,#REF!,Q$5,FALSE),"")</f>
        <v/>
      </c>
      <c r="R24" s="399">
        <f t="shared" si="0"/>
        <v>0</v>
      </c>
      <c r="S24" s="400">
        <f t="shared" si="1"/>
        <v>0</v>
      </c>
      <c r="T24" s="400">
        <f t="shared" si="2"/>
        <v>0</v>
      </c>
      <c r="U24" s="424"/>
    </row>
    <row r="25" spans="1:21" s="31" customFormat="1" x14ac:dyDescent="0.45">
      <c r="A25" s="292" t="s">
        <v>421</v>
      </c>
      <c r="B25" s="261" t="s">
        <v>112</v>
      </c>
      <c r="C25" s="596" t="str">
        <f>IFERROR(VLOOKUP($A25,#REF!,C$5,FALSE),"")</f>
        <v/>
      </c>
      <c r="D25" s="596" t="str">
        <f>IFERROR(VLOOKUP($A25,#REF!,D$5,FALSE),"")</f>
        <v/>
      </c>
      <c r="E25" s="596" t="str">
        <f>IFERROR(VLOOKUP($A25,#REF!,E$5,FALSE),"")</f>
        <v/>
      </c>
      <c r="F25" s="596" t="str">
        <f>IFERROR(VLOOKUP($A25,#REF!,F$5,FALSE),"")</f>
        <v/>
      </c>
      <c r="G25" s="596" t="str">
        <f>IFERROR(VLOOKUP($A25,#REF!,G$5,FALSE),"")</f>
        <v/>
      </c>
      <c r="H25" s="596" t="str">
        <f>IFERROR(VLOOKUP($A25,#REF!,H$5,FALSE),"")</f>
        <v/>
      </c>
      <c r="I25" s="596" t="str">
        <f>IFERROR(VLOOKUP($A25,#REF!,I$5,FALSE),"")</f>
        <v/>
      </c>
      <c r="J25" s="596" t="str">
        <f>IFERROR(VLOOKUP($A25,#REF!,J$5,FALSE),"")</f>
        <v/>
      </c>
      <c r="K25" s="596" t="str">
        <f>IFERROR(VLOOKUP($A25,#REF!,K$5,FALSE),"")</f>
        <v/>
      </c>
      <c r="L25" s="596" t="str">
        <f>IFERROR(VLOOKUP($A25,#REF!,L$5,FALSE),"")</f>
        <v/>
      </c>
      <c r="M25" s="596" t="str">
        <f>IFERROR(VLOOKUP($A25,#REF!,M$5,FALSE),"")</f>
        <v/>
      </c>
      <c r="N25" s="596" t="str">
        <f>IFERROR(VLOOKUP($A25,#REF!,N$5,FALSE),"")</f>
        <v/>
      </c>
      <c r="O25" s="596" t="str">
        <f>IFERROR(VLOOKUP($A25,#REF!,O$5,FALSE),"")</f>
        <v/>
      </c>
      <c r="P25" s="596" t="str">
        <f>IFERROR(VLOOKUP($A25,#REF!,P$5,FALSE),"")</f>
        <v/>
      </c>
      <c r="Q25" s="593" t="str">
        <f>IFERROR(VLOOKUP($A25,#REF!,Q$5,FALSE),"")</f>
        <v/>
      </c>
      <c r="R25" s="399">
        <f t="shared" si="0"/>
        <v>0</v>
      </c>
      <c r="S25" s="400">
        <f t="shared" si="1"/>
        <v>0</v>
      </c>
      <c r="T25" s="400">
        <f t="shared" si="2"/>
        <v>0</v>
      </c>
      <c r="U25" s="424"/>
    </row>
    <row r="26" spans="1:21" s="31" customFormat="1" x14ac:dyDescent="0.45">
      <c r="B26" s="184"/>
      <c r="C26" s="595" t="str">
        <f>IFERROR(VLOOKUP($A26,#REF!,C$5,FALSE),"")</f>
        <v/>
      </c>
      <c r="D26" s="595" t="str">
        <f>IFERROR(VLOOKUP($A26,#REF!,D$5,FALSE),"")</f>
        <v/>
      </c>
      <c r="E26" s="595" t="str">
        <f>IFERROR(VLOOKUP($A26,#REF!,E$5,FALSE),"")</f>
        <v/>
      </c>
      <c r="F26" s="595" t="str">
        <f>IFERROR(VLOOKUP($A26,#REF!,F$5,FALSE),"")</f>
        <v/>
      </c>
      <c r="G26" s="595" t="str">
        <f>IFERROR(VLOOKUP($A26,#REF!,G$5,FALSE),"")</f>
        <v/>
      </c>
      <c r="H26" s="595" t="str">
        <f>IFERROR(VLOOKUP($A26,#REF!,H$5,FALSE),"")</f>
        <v/>
      </c>
      <c r="I26" s="595" t="str">
        <f>IFERROR(VLOOKUP($A26,#REF!,I$5,FALSE),"")</f>
        <v/>
      </c>
      <c r="J26" s="595" t="str">
        <f>IFERROR(VLOOKUP($A26,#REF!,J$5,FALSE),"")</f>
        <v/>
      </c>
      <c r="K26" s="595" t="str">
        <f>IFERROR(VLOOKUP($A26,#REF!,K$5,FALSE),"")</f>
        <v/>
      </c>
      <c r="L26" s="595" t="str">
        <f>IFERROR(VLOOKUP($A26,#REF!,L$5,FALSE),"")</f>
        <v/>
      </c>
      <c r="M26" s="595" t="str">
        <f>IFERROR(VLOOKUP($A26,#REF!,M$5,FALSE),"")</f>
        <v/>
      </c>
      <c r="N26" s="595" t="str">
        <f>IFERROR(VLOOKUP($A26,#REF!,N$5,FALSE),"")</f>
        <v/>
      </c>
      <c r="O26" s="595" t="str">
        <f>IFERROR(VLOOKUP($A26,#REF!,O$5,FALSE),"")</f>
        <v/>
      </c>
      <c r="P26" s="595" t="str">
        <f>IFERROR(VLOOKUP($A26,#REF!,P$5,FALSE),"")</f>
        <v/>
      </c>
      <c r="Q26" s="459" t="str">
        <f>IFERROR(VLOOKUP($A26,#REF!,Q$5,FALSE),"")</f>
        <v/>
      </c>
      <c r="R26" s="399">
        <f t="shared" si="0"/>
        <v>0</v>
      </c>
      <c r="S26" s="400">
        <f t="shared" si="1"/>
        <v>0</v>
      </c>
      <c r="T26" s="400">
        <f t="shared" si="2"/>
        <v>0</v>
      </c>
      <c r="U26" s="424"/>
    </row>
    <row r="27" spans="1:21" s="31" customFormat="1" x14ac:dyDescent="0.45">
      <c r="B27" s="184" t="s">
        <v>156</v>
      </c>
      <c r="C27" s="595" t="str">
        <f>IFERROR(VLOOKUP($A27,#REF!,C$5,FALSE),"")</f>
        <v/>
      </c>
      <c r="D27" s="595" t="str">
        <f>IFERROR(VLOOKUP($A27,#REF!,D$5,FALSE),"")</f>
        <v/>
      </c>
      <c r="E27" s="595" t="str">
        <f>IFERROR(VLOOKUP($A27,#REF!,E$5,FALSE),"")</f>
        <v/>
      </c>
      <c r="F27" s="595" t="str">
        <f>IFERROR(VLOOKUP($A27,#REF!,F$5,FALSE),"")</f>
        <v/>
      </c>
      <c r="G27" s="595" t="str">
        <f>IFERROR(VLOOKUP($A27,#REF!,G$5,FALSE),"")</f>
        <v/>
      </c>
      <c r="H27" s="595" t="str">
        <f>IFERROR(VLOOKUP($A27,#REF!,H$5,FALSE),"")</f>
        <v/>
      </c>
      <c r="I27" s="595" t="str">
        <f>IFERROR(VLOOKUP($A27,#REF!,I$5,FALSE),"")</f>
        <v/>
      </c>
      <c r="J27" s="595" t="str">
        <f>IFERROR(VLOOKUP($A27,#REF!,J$5,FALSE),"")</f>
        <v/>
      </c>
      <c r="K27" s="595" t="str">
        <f>IFERROR(VLOOKUP($A27,#REF!,K$5,FALSE),"")</f>
        <v/>
      </c>
      <c r="L27" s="595" t="str">
        <f>IFERROR(VLOOKUP($A27,#REF!,L$5,FALSE),"")</f>
        <v/>
      </c>
      <c r="M27" s="595" t="str">
        <f>IFERROR(VLOOKUP($A27,#REF!,M$5,FALSE),"")</f>
        <v/>
      </c>
      <c r="N27" s="595" t="str">
        <f>IFERROR(VLOOKUP($A27,#REF!,N$5,FALSE),"")</f>
        <v/>
      </c>
      <c r="O27" s="595" t="str">
        <f>IFERROR(VLOOKUP($A27,#REF!,O$5,FALSE),"")</f>
        <v/>
      </c>
      <c r="P27" s="595" t="str">
        <f>IFERROR(VLOOKUP($A27,#REF!,P$5,FALSE),"")</f>
        <v/>
      </c>
      <c r="Q27" s="459" t="str">
        <f>IFERROR(VLOOKUP($A27,#REF!,Q$5,FALSE),"")</f>
        <v/>
      </c>
      <c r="R27" s="399">
        <f t="shared" si="0"/>
        <v>0</v>
      </c>
      <c r="S27" s="400">
        <f t="shared" si="1"/>
        <v>0</v>
      </c>
      <c r="T27" s="400">
        <f t="shared" si="2"/>
        <v>0</v>
      </c>
      <c r="U27" s="424"/>
    </row>
    <row r="28" spans="1:21" s="31" customFormat="1" x14ac:dyDescent="0.45">
      <c r="A28" s="292" t="s">
        <v>445</v>
      </c>
      <c r="B28" s="302" t="s">
        <v>145</v>
      </c>
      <c r="C28" s="595" t="str">
        <f>IFERROR(VLOOKUP($A28,#REF!,C$5,FALSE),"")</f>
        <v/>
      </c>
      <c r="D28" s="595" t="str">
        <f>IFERROR(VLOOKUP($A28,#REF!,D$5,FALSE),"")</f>
        <v/>
      </c>
      <c r="E28" s="595" t="str">
        <f>IFERROR(VLOOKUP($A28,#REF!,E$5,FALSE),"")</f>
        <v/>
      </c>
      <c r="F28" s="595" t="str">
        <f>IFERROR(VLOOKUP($A28,#REF!,F$5,FALSE),"")</f>
        <v/>
      </c>
      <c r="G28" s="595" t="str">
        <f>IFERROR(VLOOKUP($A28,#REF!,G$5,FALSE),"")</f>
        <v/>
      </c>
      <c r="H28" s="595" t="str">
        <f>IFERROR(VLOOKUP($A28,#REF!,H$5,FALSE),"")</f>
        <v/>
      </c>
      <c r="I28" s="595" t="str">
        <f>IFERROR(VLOOKUP($A28,#REF!,I$5,FALSE),"")</f>
        <v/>
      </c>
      <c r="J28" s="595" t="str">
        <f>IFERROR(VLOOKUP($A28,#REF!,J$5,FALSE),"")</f>
        <v/>
      </c>
      <c r="K28" s="595" t="str">
        <f>IFERROR(VLOOKUP($A28,#REF!,K$5,FALSE),"")</f>
        <v/>
      </c>
      <c r="L28" s="595" t="str">
        <f>IFERROR(VLOOKUP($A28,#REF!,L$5,FALSE),"")</f>
        <v/>
      </c>
      <c r="M28" s="595" t="str">
        <f>IFERROR(VLOOKUP($A28,#REF!,M$5,FALSE),"")</f>
        <v/>
      </c>
      <c r="N28" s="595" t="str">
        <f>IFERROR(VLOOKUP($A28,#REF!,N$5,FALSE),"")</f>
        <v/>
      </c>
      <c r="O28" s="595" t="str">
        <f>IFERROR(VLOOKUP($A28,#REF!,O$5,FALSE),"")</f>
        <v/>
      </c>
      <c r="P28" s="595" t="str">
        <f>IFERROR(VLOOKUP($A28,#REF!,P$5,FALSE),"")</f>
        <v/>
      </c>
      <c r="Q28" s="459" t="str">
        <f>IFERROR(VLOOKUP($A28,#REF!,Q$5,FALSE),"")</f>
        <v/>
      </c>
      <c r="R28" s="399">
        <f t="shared" si="0"/>
        <v>0</v>
      </c>
      <c r="S28" s="400">
        <f t="shared" si="1"/>
        <v>0</v>
      </c>
      <c r="T28" s="400">
        <f t="shared" si="2"/>
        <v>0</v>
      </c>
      <c r="U28" s="424"/>
    </row>
    <row r="29" spans="1:21" s="31" customFormat="1" x14ac:dyDescent="0.45">
      <c r="A29" s="292" t="s">
        <v>434</v>
      </c>
      <c r="B29" s="259" t="s">
        <v>146</v>
      </c>
      <c r="C29" s="595" t="str">
        <f>IFERROR(VLOOKUP($A29,#REF!,C$5,FALSE),"")</f>
        <v/>
      </c>
      <c r="D29" s="595" t="str">
        <f>IFERROR(VLOOKUP($A29,#REF!,D$5,FALSE),"")</f>
        <v/>
      </c>
      <c r="E29" s="595" t="str">
        <f>IFERROR(VLOOKUP($A29,#REF!,E$5,FALSE),"")</f>
        <v/>
      </c>
      <c r="F29" s="595" t="str">
        <f>IFERROR(VLOOKUP($A29,#REF!,F$5,FALSE),"")</f>
        <v/>
      </c>
      <c r="G29" s="595" t="str">
        <f>IFERROR(VLOOKUP($A29,#REF!,G$5,FALSE),"")</f>
        <v/>
      </c>
      <c r="H29" s="595" t="str">
        <f>IFERROR(VLOOKUP($A29,#REF!,H$5,FALSE),"")</f>
        <v/>
      </c>
      <c r="I29" s="595" t="str">
        <f>IFERROR(VLOOKUP($A29,#REF!,I$5,FALSE),"")</f>
        <v/>
      </c>
      <c r="J29" s="595" t="str">
        <f>IFERROR(VLOOKUP($A29,#REF!,J$5,FALSE),"")</f>
        <v/>
      </c>
      <c r="K29" s="595" t="str">
        <f>IFERROR(VLOOKUP($A29,#REF!,K$5,FALSE),"")</f>
        <v/>
      </c>
      <c r="L29" s="595" t="str">
        <f>IFERROR(VLOOKUP($A29,#REF!,L$5,FALSE),"")</f>
        <v/>
      </c>
      <c r="M29" s="595" t="str">
        <f>IFERROR(VLOOKUP($A29,#REF!,M$5,FALSE),"")</f>
        <v/>
      </c>
      <c r="N29" s="595" t="str">
        <f>IFERROR(VLOOKUP($A29,#REF!,N$5,FALSE),"")</f>
        <v/>
      </c>
      <c r="O29" s="595" t="str">
        <f>IFERROR(VLOOKUP($A29,#REF!,O$5,FALSE),"")</f>
        <v/>
      </c>
      <c r="P29" s="595" t="str">
        <f>IFERROR(VLOOKUP($A29,#REF!,P$5,FALSE),"")</f>
        <v/>
      </c>
      <c r="Q29" s="459" t="str">
        <f>IFERROR(VLOOKUP($A29,#REF!,Q$5,FALSE),"")</f>
        <v/>
      </c>
      <c r="R29" s="399">
        <f t="shared" si="0"/>
        <v>0</v>
      </c>
      <c r="S29" s="400">
        <f t="shared" si="1"/>
        <v>0</v>
      </c>
      <c r="T29" s="400">
        <f t="shared" si="2"/>
        <v>0</v>
      </c>
      <c r="U29" s="424"/>
    </row>
    <row r="30" spans="1:21" s="31" customFormat="1" x14ac:dyDescent="0.45">
      <c r="A30" s="292" t="s">
        <v>436</v>
      </c>
      <c r="B30" s="259" t="s">
        <v>148</v>
      </c>
      <c r="C30" s="595" t="str">
        <f>IFERROR(VLOOKUP($A30,#REF!,C$5,FALSE),"")</f>
        <v/>
      </c>
      <c r="D30" s="595" t="str">
        <f>IFERROR(VLOOKUP($A30,#REF!,D$5,FALSE),"")</f>
        <v/>
      </c>
      <c r="E30" s="595" t="str">
        <f>IFERROR(VLOOKUP($A30,#REF!,E$5,FALSE),"")</f>
        <v/>
      </c>
      <c r="F30" s="595" t="str">
        <f>IFERROR(VLOOKUP($A30,#REF!,F$5,FALSE),"")</f>
        <v/>
      </c>
      <c r="G30" s="595" t="str">
        <f>IFERROR(VLOOKUP($A30,#REF!,G$5,FALSE),"")</f>
        <v/>
      </c>
      <c r="H30" s="595" t="str">
        <f>IFERROR(VLOOKUP($A30,#REF!,H$5,FALSE),"")</f>
        <v/>
      </c>
      <c r="I30" s="595" t="str">
        <f>IFERROR(VLOOKUP($A30,#REF!,I$5,FALSE),"")</f>
        <v/>
      </c>
      <c r="J30" s="595" t="str">
        <f>IFERROR(VLOOKUP($A30,#REF!,J$5,FALSE),"")</f>
        <v/>
      </c>
      <c r="K30" s="595" t="str">
        <f>IFERROR(VLOOKUP($A30,#REF!,K$5,FALSE),"")</f>
        <v/>
      </c>
      <c r="L30" s="595" t="str">
        <f>IFERROR(VLOOKUP($A30,#REF!,L$5,FALSE),"")</f>
        <v/>
      </c>
      <c r="M30" s="595" t="str">
        <f>IFERROR(VLOOKUP($A30,#REF!,M$5,FALSE),"")</f>
        <v/>
      </c>
      <c r="N30" s="595" t="str">
        <f>IFERROR(VLOOKUP($A30,#REF!,N$5,FALSE),"")</f>
        <v/>
      </c>
      <c r="O30" s="595" t="str">
        <f>IFERROR(VLOOKUP($A30,#REF!,O$5,FALSE),"")</f>
        <v/>
      </c>
      <c r="P30" s="595" t="str">
        <f>IFERROR(VLOOKUP($A30,#REF!,P$5,FALSE),"")</f>
        <v/>
      </c>
      <c r="Q30" s="459" t="str">
        <f>IFERROR(VLOOKUP($A30,#REF!,Q$5,FALSE),"")</f>
        <v/>
      </c>
      <c r="R30" s="399">
        <f t="shared" si="0"/>
        <v>0</v>
      </c>
      <c r="S30" s="400">
        <f t="shared" si="1"/>
        <v>0</v>
      </c>
      <c r="T30" s="400">
        <f t="shared" si="2"/>
        <v>0</v>
      </c>
      <c r="U30" s="424"/>
    </row>
    <row r="31" spans="1:21" s="31" customFormat="1" x14ac:dyDescent="0.45">
      <c r="A31" s="292" t="s">
        <v>437</v>
      </c>
      <c r="B31" s="259" t="s">
        <v>149</v>
      </c>
      <c r="C31" s="595" t="str">
        <f>IFERROR(VLOOKUP($A31,#REF!,C$5,FALSE),"")</f>
        <v/>
      </c>
      <c r="D31" s="595" t="str">
        <f>IFERROR(VLOOKUP($A31,#REF!,D$5,FALSE),"")</f>
        <v/>
      </c>
      <c r="E31" s="595" t="str">
        <f>IFERROR(VLOOKUP($A31,#REF!,E$5,FALSE),"")</f>
        <v/>
      </c>
      <c r="F31" s="595" t="str">
        <f>IFERROR(VLOOKUP($A31,#REF!,F$5,FALSE),"")</f>
        <v/>
      </c>
      <c r="G31" s="595" t="str">
        <f>IFERROR(VLOOKUP($A31,#REF!,G$5,FALSE),"")</f>
        <v/>
      </c>
      <c r="H31" s="595" t="str">
        <f>IFERROR(VLOOKUP($A31,#REF!,H$5,FALSE),"")</f>
        <v/>
      </c>
      <c r="I31" s="595" t="str">
        <f>IFERROR(VLOOKUP($A31,#REF!,I$5,FALSE),"")</f>
        <v/>
      </c>
      <c r="J31" s="595" t="str">
        <f>IFERROR(VLOOKUP($A31,#REF!,J$5,FALSE),"")</f>
        <v/>
      </c>
      <c r="K31" s="595" t="str">
        <f>IFERROR(VLOOKUP($A31,#REF!,K$5,FALSE),"")</f>
        <v/>
      </c>
      <c r="L31" s="595" t="str">
        <f>IFERROR(VLOOKUP($A31,#REF!,L$5,FALSE),"")</f>
        <v/>
      </c>
      <c r="M31" s="595" t="str">
        <f>IFERROR(VLOOKUP($A31,#REF!,M$5,FALSE),"")</f>
        <v/>
      </c>
      <c r="N31" s="595" t="str">
        <f>IFERROR(VLOOKUP($A31,#REF!,N$5,FALSE),"")</f>
        <v/>
      </c>
      <c r="O31" s="595" t="str">
        <f>IFERROR(VLOOKUP($A31,#REF!,O$5,FALSE),"")</f>
        <v/>
      </c>
      <c r="P31" s="595" t="str">
        <f>IFERROR(VLOOKUP($A31,#REF!,P$5,FALSE),"")</f>
        <v/>
      </c>
      <c r="Q31" s="459" t="str">
        <f>IFERROR(VLOOKUP($A31,#REF!,Q$5,FALSE),"")</f>
        <v/>
      </c>
      <c r="R31" s="399">
        <f t="shared" si="0"/>
        <v>0</v>
      </c>
      <c r="S31" s="400">
        <f t="shared" si="1"/>
        <v>0</v>
      </c>
      <c r="T31" s="400">
        <f t="shared" si="2"/>
        <v>0</v>
      </c>
      <c r="U31" s="424"/>
    </row>
    <row r="32" spans="1:21" s="31" customFormat="1" x14ac:dyDescent="0.45">
      <c r="A32" s="292" t="s">
        <v>438</v>
      </c>
      <c r="B32" s="259" t="s">
        <v>150</v>
      </c>
      <c r="C32" s="595" t="str">
        <f>IFERROR(VLOOKUP($A32,#REF!,C$5,FALSE),"")</f>
        <v/>
      </c>
      <c r="D32" s="595" t="str">
        <f>IFERROR(VLOOKUP($A32,#REF!,D$5,FALSE),"")</f>
        <v/>
      </c>
      <c r="E32" s="595" t="str">
        <f>IFERROR(VLOOKUP($A32,#REF!,E$5,FALSE),"")</f>
        <v/>
      </c>
      <c r="F32" s="595" t="str">
        <f>IFERROR(VLOOKUP($A32,#REF!,F$5,FALSE),"")</f>
        <v/>
      </c>
      <c r="G32" s="595" t="str">
        <f>IFERROR(VLOOKUP($A32,#REF!,G$5,FALSE),"")</f>
        <v/>
      </c>
      <c r="H32" s="595" t="str">
        <f>IFERROR(VLOOKUP($A32,#REF!,H$5,FALSE),"")</f>
        <v/>
      </c>
      <c r="I32" s="595" t="str">
        <f>IFERROR(VLOOKUP($A32,#REF!,I$5,FALSE),"")</f>
        <v/>
      </c>
      <c r="J32" s="595" t="str">
        <f>IFERROR(VLOOKUP($A32,#REF!,J$5,FALSE),"")</f>
        <v/>
      </c>
      <c r="K32" s="595" t="str">
        <f>IFERROR(VLOOKUP($A32,#REF!,K$5,FALSE),"")</f>
        <v/>
      </c>
      <c r="L32" s="595" t="str">
        <f>IFERROR(VLOOKUP($A32,#REF!,L$5,FALSE),"")</f>
        <v/>
      </c>
      <c r="M32" s="595" t="str">
        <f>IFERROR(VLOOKUP($A32,#REF!,M$5,FALSE),"")</f>
        <v/>
      </c>
      <c r="N32" s="595" t="str">
        <f>IFERROR(VLOOKUP($A32,#REF!,N$5,FALSE),"")</f>
        <v/>
      </c>
      <c r="O32" s="595" t="str">
        <f>IFERROR(VLOOKUP($A32,#REF!,O$5,FALSE),"")</f>
        <v/>
      </c>
      <c r="P32" s="595" t="str">
        <f>IFERROR(VLOOKUP($A32,#REF!,P$5,FALSE),"")</f>
        <v/>
      </c>
      <c r="Q32" s="459" t="str">
        <f>IFERROR(VLOOKUP($A32,#REF!,Q$5,FALSE),"")</f>
        <v/>
      </c>
      <c r="R32" s="399">
        <f t="shared" si="0"/>
        <v>0</v>
      </c>
      <c r="S32" s="400">
        <f t="shared" si="1"/>
        <v>0</v>
      </c>
      <c r="T32" s="400">
        <f t="shared" si="2"/>
        <v>0</v>
      </c>
      <c r="U32" s="424"/>
    </row>
    <row r="33" spans="1:21" s="31" customFormat="1" x14ac:dyDescent="0.45">
      <c r="A33" s="292" t="s">
        <v>442</v>
      </c>
      <c r="B33" s="259" t="s">
        <v>154</v>
      </c>
      <c r="C33" s="595" t="str">
        <f>IFERROR(VLOOKUP($A33,#REF!,C$5,FALSE),"")</f>
        <v/>
      </c>
      <c r="D33" s="595" t="str">
        <f>IFERROR(VLOOKUP($A33,#REF!,D$5,FALSE),"")</f>
        <v/>
      </c>
      <c r="E33" s="595" t="str">
        <f>IFERROR(VLOOKUP($A33,#REF!,E$5,FALSE),"")</f>
        <v/>
      </c>
      <c r="F33" s="595" t="str">
        <f>IFERROR(VLOOKUP($A33,#REF!,F$5,FALSE),"")</f>
        <v/>
      </c>
      <c r="G33" s="595" t="str">
        <f>IFERROR(VLOOKUP($A33,#REF!,G$5,FALSE),"")</f>
        <v/>
      </c>
      <c r="H33" s="595" t="str">
        <f>IFERROR(VLOOKUP($A33,#REF!,H$5,FALSE),"")</f>
        <v/>
      </c>
      <c r="I33" s="595" t="str">
        <f>IFERROR(VLOOKUP($A33,#REF!,I$5,FALSE),"")</f>
        <v/>
      </c>
      <c r="J33" s="595" t="str">
        <f>IFERROR(VLOOKUP($A33,#REF!,J$5,FALSE),"")</f>
        <v/>
      </c>
      <c r="K33" s="595" t="str">
        <f>IFERROR(VLOOKUP($A33,#REF!,K$5,FALSE),"")</f>
        <v/>
      </c>
      <c r="L33" s="595" t="str">
        <f>IFERROR(VLOOKUP($A33,#REF!,L$5,FALSE),"")</f>
        <v/>
      </c>
      <c r="M33" s="595" t="str">
        <f>IFERROR(VLOOKUP($A33,#REF!,M$5,FALSE),"")</f>
        <v/>
      </c>
      <c r="N33" s="595" t="str">
        <f>IFERROR(VLOOKUP($A33,#REF!,N$5,FALSE),"")</f>
        <v/>
      </c>
      <c r="O33" s="595" t="str">
        <f>IFERROR(VLOOKUP($A33,#REF!,O$5,FALSE),"")</f>
        <v/>
      </c>
      <c r="P33" s="595" t="str">
        <f>IFERROR(VLOOKUP($A33,#REF!,P$5,FALSE),"")</f>
        <v/>
      </c>
      <c r="Q33" s="459" t="str">
        <f>IFERROR(VLOOKUP($A33,#REF!,Q$5,FALSE),"")</f>
        <v/>
      </c>
      <c r="R33" s="399">
        <f t="shared" si="0"/>
        <v>0</v>
      </c>
      <c r="S33" s="400">
        <f t="shared" si="1"/>
        <v>0</v>
      </c>
      <c r="T33" s="400">
        <f t="shared" si="2"/>
        <v>0</v>
      </c>
      <c r="U33" s="424"/>
    </row>
    <row r="34" spans="1:21" s="31" customFormat="1" x14ac:dyDescent="0.45">
      <c r="A34" s="292" t="s">
        <v>432</v>
      </c>
      <c r="B34" s="261" t="s">
        <v>112</v>
      </c>
      <c r="C34" s="596" t="str">
        <f>IFERROR(VLOOKUP($A34,#REF!,C$5,FALSE),"")</f>
        <v/>
      </c>
      <c r="D34" s="596" t="str">
        <f>IFERROR(VLOOKUP($A34,#REF!,D$5,FALSE),"")</f>
        <v/>
      </c>
      <c r="E34" s="596" t="str">
        <f>IFERROR(VLOOKUP($A34,#REF!,E$5,FALSE),"")</f>
        <v/>
      </c>
      <c r="F34" s="596" t="str">
        <f>IFERROR(VLOOKUP($A34,#REF!,F$5,FALSE),"")</f>
        <v/>
      </c>
      <c r="G34" s="596" t="str">
        <f>IFERROR(VLOOKUP($A34,#REF!,G$5,FALSE),"")</f>
        <v/>
      </c>
      <c r="H34" s="596" t="str">
        <f>IFERROR(VLOOKUP($A34,#REF!,H$5,FALSE),"")</f>
        <v/>
      </c>
      <c r="I34" s="596" t="str">
        <f>IFERROR(VLOOKUP($A34,#REF!,I$5,FALSE),"")</f>
        <v/>
      </c>
      <c r="J34" s="596" t="str">
        <f>IFERROR(VLOOKUP($A34,#REF!,J$5,FALSE),"")</f>
        <v/>
      </c>
      <c r="K34" s="596" t="str">
        <f>IFERROR(VLOOKUP($A34,#REF!,K$5,FALSE),"")</f>
        <v/>
      </c>
      <c r="L34" s="596" t="str">
        <f>IFERROR(VLOOKUP($A34,#REF!,L$5,FALSE),"")</f>
        <v/>
      </c>
      <c r="M34" s="596" t="str">
        <f>IFERROR(VLOOKUP($A34,#REF!,M$5,FALSE),"")</f>
        <v/>
      </c>
      <c r="N34" s="596" t="str">
        <f>IFERROR(VLOOKUP($A34,#REF!,N$5,FALSE),"")</f>
        <v/>
      </c>
      <c r="O34" s="596" t="str">
        <f>IFERROR(VLOOKUP($A34,#REF!,O$5,FALSE),"")</f>
        <v/>
      </c>
      <c r="P34" s="596" t="str">
        <f>IFERROR(VLOOKUP($A34,#REF!,P$5,FALSE),"")</f>
        <v/>
      </c>
      <c r="Q34" s="593" t="str">
        <f>IFERROR(VLOOKUP($A34,#REF!,Q$5,FALSE),"")</f>
        <v/>
      </c>
      <c r="R34" s="399">
        <f t="shared" si="0"/>
        <v>0</v>
      </c>
      <c r="S34" s="400">
        <f t="shared" si="1"/>
        <v>0</v>
      </c>
      <c r="T34" s="400">
        <f t="shared" si="2"/>
        <v>0</v>
      </c>
      <c r="U34" s="424"/>
    </row>
    <row r="35" spans="1:21" s="31" customFormat="1" x14ac:dyDescent="0.45">
      <c r="A35" s="292"/>
      <c r="B35" s="262"/>
      <c r="C35" s="282"/>
      <c r="D35" s="282"/>
      <c r="E35" s="282"/>
      <c r="F35" s="282"/>
      <c r="G35" s="282"/>
      <c r="H35" s="282"/>
      <c r="I35" s="282"/>
      <c r="J35" s="282"/>
      <c r="K35" s="282"/>
      <c r="L35" s="282"/>
      <c r="M35" s="282"/>
      <c r="N35" s="282"/>
      <c r="O35" s="282"/>
      <c r="P35" s="282"/>
      <c r="Q35" s="283"/>
    </row>
    <row r="36" spans="1:21" s="18" customFormat="1" ht="12.95" customHeight="1" x14ac:dyDescent="0.45">
      <c r="A36" s="292"/>
      <c r="B36" s="266"/>
      <c r="C36" s="266"/>
      <c r="D36" s="266"/>
      <c r="E36" s="266"/>
      <c r="F36" s="266"/>
      <c r="G36" s="266"/>
      <c r="H36" s="266"/>
      <c r="I36" s="266"/>
      <c r="J36" s="266"/>
      <c r="K36" s="266"/>
      <c r="L36" s="266"/>
      <c r="M36" s="266"/>
      <c r="N36" s="266"/>
      <c r="O36" s="267"/>
      <c r="P36" s="266"/>
      <c r="Q36" s="10" t="s">
        <v>480</v>
      </c>
    </row>
    <row r="37" spans="1:21" s="18" customFormat="1" ht="12.95" customHeight="1" x14ac:dyDescent="0.45">
      <c r="A37" s="292"/>
      <c r="B37" s="163" t="s">
        <v>174</v>
      </c>
      <c r="C37" s="271"/>
      <c r="D37" s="271"/>
      <c r="E37" s="271"/>
      <c r="F37" s="271"/>
      <c r="G37" s="271"/>
      <c r="H37" s="303"/>
      <c r="I37" s="304"/>
      <c r="J37" s="304"/>
      <c r="K37" s="304"/>
      <c r="L37" s="304"/>
      <c r="M37" s="304"/>
      <c r="N37" s="304"/>
      <c r="O37" s="267"/>
      <c r="P37" s="304"/>
      <c r="Q37" s="304"/>
    </row>
    <row r="38" spans="1:21" s="18" customFormat="1" ht="12.95" customHeight="1" x14ac:dyDescent="0.45">
      <c r="A38" s="292"/>
      <c r="B38" s="206" t="s">
        <v>523</v>
      </c>
      <c r="C38" s="272"/>
      <c r="D38" s="272"/>
      <c r="E38" s="272"/>
      <c r="F38" s="272"/>
      <c r="G38" s="272"/>
      <c r="H38" s="266"/>
      <c r="I38" s="266"/>
      <c r="J38" s="266"/>
      <c r="K38" s="266"/>
      <c r="L38" s="266"/>
      <c r="M38" s="266"/>
      <c r="N38" s="266"/>
      <c r="O38" s="267"/>
      <c r="P38" s="266"/>
      <c r="Q38" s="266"/>
    </row>
    <row r="39" spans="1:21" s="18" customFormat="1" ht="12.95" customHeight="1" x14ac:dyDescent="0.45">
      <c r="A39" s="292"/>
      <c r="B39" s="206" t="s">
        <v>142</v>
      </c>
      <c r="C39" s="305"/>
      <c r="D39" s="305"/>
      <c r="E39" s="305"/>
      <c r="F39" s="266"/>
      <c r="G39" s="266"/>
      <c r="H39" s="266"/>
      <c r="I39" s="266"/>
      <c r="J39" s="266"/>
      <c r="K39" s="266"/>
      <c r="L39" s="266"/>
      <c r="M39" s="266"/>
      <c r="N39" s="266"/>
      <c r="O39" s="267"/>
      <c r="P39" s="266"/>
      <c r="Q39" s="266"/>
    </row>
    <row r="40" spans="1:21" s="18" customFormat="1" ht="12.95" customHeight="1" x14ac:dyDescent="0.45">
      <c r="A40" s="292"/>
      <c r="B40" s="163" t="s">
        <v>159</v>
      </c>
      <c r="C40" s="305"/>
      <c r="D40" s="305"/>
      <c r="E40" s="305"/>
      <c r="F40" s="266"/>
      <c r="G40" s="266"/>
      <c r="H40" s="266"/>
      <c r="I40" s="266"/>
      <c r="J40" s="266"/>
      <c r="K40" s="266"/>
      <c r="L40" s="266"/>
      <c r="M40" s="266"/>
      <c r="N40" s="266"/>
      <c r="O40" s="267"/>
      <c r="P40" s="266"/>
      <c r="Q40" s="266"/>
    </row>
    <row r="41" spans="1:21" s="18" customFormat="1" ht="12.95" customHeight="1" x14ac:dyDescent="0.45">
      <c r="A41" s="292"/>
      <c r="B41" s="212"/>
      <c r="C41" s="305"/>
      <c r="D41" s="305"/>
      <c r="E41" s="305"/>
      <c r="F41" s="270"/>
      <c r="G41" s="270"/>
      <c r="H41" s="266"/>
      <c r="I41" s="266"/>
      <c r="J41" s="266"/>
      <c r="K41" s="266"/>
      <c r="L41" s="266"/>
      <c r="M41" s="266"/>
      <c r="N41" s="266"/>
      <c r="O41" s="267"/>
      <c r="P41" s="266"/>
      <c r="Q41" s="266"/>
    </row>
    <row r="42" spans="1:21" s="18" customFormat="1" ht="12.95" customHeight="1" x14ac:dyDescent="0.45">
      <c r="A42" s="292"/>
      <c r="B42" s="59" t="s">
        <v>23</v>
      </c>
      <c r="C42" s="16"/>
      <c r="D42" s="16"/>
      <c r="E42" s="16"/>
      <c r="F42" s="16"/>
      <c r="G42" s="16"/>
      <c r="H42" s="16"/>
      <c r="I42" s="16"/>
      <c r="J42" s="16"/>
      <c r="K42" s="16"/>
      <c r="L42" s="16"/>
      <c r="M42" s="16"/>
      <c r="N42" s="16"/>
      <c r="O42" s="16"/>
      <c r="P42" s="16"/>
      <c r="Q42" s="16"/>
    </row>
    <row r="43" spans="1:21" s="18" customFormat="1" ht="12.95" customHeight="1" x14ac:dyDescent="0.45">
      <c r="A43" s="292"/>
      <c r="B43" s="216" t="s">
        <v>521</v>
      </c>
      <c r="C43" s="16"/>
      <c r="D43" s="16"/>
      <c r="E43" s="16"/>
      <c r="F43" s="16"/>
      <c r="G43" s="16"/>
      <c r="H43" s="16"/>
      <c r="I43" s="16"/>
      <c r="J43" s="16"/>
      <c r="K43" s="16"/>
      <c r="L43" s="16"/>
      <c r="M43" s="16"/>
      <c r="N43" s="16"/>
      <c r="O43" s="16"/>
      <c r="P43" s="16"/>
      <c r="Q43" s="16"/>
    </row>
    <row r="44" spans="1:21" s="18" customFormat="1" ht="12.95" customHeight="1" x14ac:dyDescent="0.45">
      <c r="A44" s="292"/>
      <c r="B44" s="206" t="s">
        <v>116</v>
      </c>
      <c r="C44" s="16"/>
      <c r="D44" s="16"/>
      <c r="E44" s="16"/>
      <c r="F44" s="16"/>
      <c r="G44" s="16"/>
      <c r="H44" s="16"/>
      <c r="I44" s="16"/>
      <c r="J44" s="16"/>
      <c r="K44" s="16"/>
      <c r="L44" s="16"/>
      <c r="M44" s="16"/>
      <c r="N44" s="16"/>
      <c r="O44" s="16"/>
      <c r="P44" s="16"/>
      <c r="Q44" s="16"/>
    </row>
    <row r="45" spans="1:21" s="18" customFormat="1" ht="24.75" customHeight="1" x14ac:dyDescent="0.45">
      <c r="A45" s="292"/>
      <c r="B45" s="1024" t="s">
        <v>487</v>
      </c>
      <c r="C45" s="1025"/>
      <c r="D45" s="1025"/>
      <c r="E45" s="1025"/>
      <c r="F45" s="1025"/>
      <c r="G45" s="1025"/>
      <c r="H45" s="1025"/>
      <c r="I45" s="1025"/>
      <c r="J45" s="1025"/>
      <c r="K45" s="1025"/>
      <c r="L45" s="1025"/>
      <c r="M45" s="1025"/>
      <c r="N45" s="1025"/>
      <c r="O45" s="1025"/>
      <c r="P45" s="1025"/>
      <c r="Q45" s="1025"/>
    </row>
    <row r="46" spans="1:21" s="18" customFormat="1" ht="12.95" customHeight="1" x14ac:dyDescent="0.45">
      <c r="A46" s="292"/>
      <c r="B46" s="218"/>
      <c r="C46" s="16"/>
      <c r="D46" s="16"/>
      <c r="E46" s="16"/>
      <c r="F46" s="16"/>
      <c r="G46" s="16"/>
      <c r="H46" s="16"/>
      <c r="I46" s="16"/>
      <c r="J46" s="16"/>
      <c r="K46" s="16"/>
      <c r="L46" s="16"/>
      <c r="M46" s="16"/>
      <c r="N46" s="16"/>
      <c r="O46" s="16"/>
      <c r="P46" s="16"/>
      <c r="Q46" s="16"/>
    </row>
    <row r="47" spans="1:21" ht="12.95" customHeight="1" x14ac:dyDescent="0.45"/>
    <row r="48" spans="1:21" ht="12.95" customHeight="1" x14ac:dyDescent="0.45"/>
    <row r="49" ht="12.95" customHeight="1" x14ac:dyDescent="0.45"/>
    <row r="50" ht="12.95" customHeight="1" x14ac:dyDescent="0.45"/>
    <row r="51" ht="12.95" customHeight="1" x14ac:dyDescent="0.45"/>
    <row r="52" ht="12.95" customHeight="1" x14ac:dyDescent="0.45"/>
    <row r="53" ht="12.95" customHeight="1" x14ac:dyDescent="0.45"/>
    <row r="54" ht="12.95" customHeight="1" x14ac:dyDescent="0.45"/>
    <row r="55" ht="12.95" customHeight="1" x14ac:dyDescent="0.45"/>
    <row r="56" ht="12.95" customHeight="1" x14ac:dyDescent="0.45"/>
    <row r="57" ht="12.95" customHeight="1" x14ac:dyDescent="0.45"/>
    <row r="58" ht="12.95" customHeight="1" x14ac:dyDescent="0.45"/>
    <row r="59" ht="12.95" customHeight="1" x14ac:dyDescent="0.45"/>
    <row r="60" ht="12.95" customHeight="1" x14ac:dyDescent="0.45"/>
    <row r="61" ht="12.95" customHeight="1" x14ac:dyDescent="0.45"/>
    <row r="62" ht="12.95" customHeight="1" x14ac:dyDescent="0.45"/>
    <row r="63" ht="12.95" customHeight="1" x14ac:dyDescent="0.45"/>
    <row r="64" ht="12.95" customHeight="1" x14ac:dyDescent="0.45"/>
    <row r="65" ht="12.95" customHeight="1" x14ac:dyDescent="0.45"/>
    <row r="66" ht="12.95" customHeight="1" x14ac:dyDescent="0.45"/>
    <row r="67" ht="12.95" customHeight="1" x14ac:dyDescent="0.45"/>
    <row r="68" ht="12.95" customHeight="1" x14ac:dyDescent="0.45"/>
    <row r="69" ht="12.95" customHeight="1" x14ac:dyDescent="0.45"/>
    <row r="70" ht="12.95" customHeight="1" x14ac:dyDescent="0.45"/>
    <row r="71" ht="12.95" customHeight="1" x14ac:dyDescent="0.45"/>
    <row r="72" ht="12.95" customHeight="1" x14ac:dyDescent="0.45"/>
    <row r="73" ht="12.95" customHeight="1" x14ac:dyDescent="0.45"/>
    <row r="74" ht="12.95" customHeight="1" x14ac:dyDescent="0.45"/>
    <row r="75" ht="12.95" customHeight="1" x14ac:dyDescent="0.45"/>
    <row r="76" ht="12.95" customHeight="1" x14ac:dyDescent="0.45"/>
    <row r="77" ht="12.95" customHeight="1" x14ac:dyDescent="0.45"/>
    <row r="78" ht="12.95" customHeight="1" x14ac:dyDescent="0.45"/>
  </sheetData>
  <mergeCells count="4">
    <mergeCell ref="B45:Q45"/>
    <mergeCell ref="C6:P6"/>
    <mergeCell ref="Q6:Q7"/>
    <mergeCell ref="U5:U6"/>
  </mergeCells>
  <conditionalFormatting sqref="U10">
    <cfRule type="cellIs" dxfId="8" priority="9" operator="equal">
      <formula>1</formula>
    </cfRule>
  </conditionalFormatting>
  <conditionalFormatting sqref="T10:T34">
    <cfRule type="cellIs" dxfId="7" priority="8" operator="equal">
      <formula>1</formula>
    </cfRule>
  </conditionalFormatting>
  <conditionalFormatting sqref="R10:R34">
    <cfRule type="cellIs" dxfId="6" priority="7" operator="equal">
      <formula>1</formula>
    </cfRule>
  </conditionalFormatting>
  <conditionalFormatting sqref="R10:R34">
    <cfRule type="cellIs" dxfId="5" priority="6" operator="equal">
      <formula>1</formula>
    </cfRule>
  </conditionalFormatting>
  <conditionalFormatting sqref="T11:T34">
    <cfRule type="cellIs" dxfId="4" priority="5" operator="equal">
      <formula>1</formula>
    </cfRule>
  </conditionalFormatting>
  <conditionalFormatting sqref="S10:S34">
    <cfRule type="cellIs" dxfId="3" priority="4" operator="equal">
      <formula>1</formula>
    </cfRule>
  </conditionalFormatting>
  <conditionalFormatting sqref="S10:S34">
    <cfRule type="cellIs" dxfId="2" priority="3" operator="equal">
      <formula>1</formula>
    </cfRule>
  </conditionalFormatting>
  <conditionalFormatting sqref="R11:R34">
    <cfRule type="cellIs" dxfId="1" priority="2" operator="equal">
      <formula>1</formula>
    </cfRule>
  </conditionalFormatting>
  <conditionalFormatting sqref="R11:R34">
    <cfRule type="cellIs" dxfId="0" priority="1" operator="equal">
      <formula>1</formula>
    </cfRule>
  </conditionalFormatting>
  <hyperlinks>
    <hyperlink ref="B1" location="Contents!A1" display="Return to contents"/>
    <hyperlink ref="B45"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72"/>
  <sheetViews>
    <sheetView workbookViewId="0">
      <pane ySplit="3" topLeftCell="A4" activePane="bottomLeft" state="frozen"/>
      <selection activeCell="L2" sqref="L2"/>
      <selection pane="bottomLeft" activeCell="H1" sqref="H1"/>
    </sheetView>
  </sheetViews>
  <sheetFormatPr defaultRowHeight="14.25" x14ac:dyDescent="0.45"/>
  <cols>
    <col min="2" max="2" width="40" customWidth="1"/>
    <col min="7" max="7" width="14.3984375" bestFit="1" customWidth="1"/>
    <col min="12" max="12" width="27.265625" bestFit="1" customWidth="1"/>
  </cols>
  <sheetData>
    <row r="1" spans="1:14" x14ac:dyDescent="0.45">
      <c r="A1" s="540" t="s">
        <v>642</v>
      </c>
      <c r="D1" s="541" t="s">
        <v>641</v>
      </c>
    </row>
    <row r="2" spans="1:14" x14ac:dyDescent="0.45">
      <c r="A2" s="540"/>
      <c r="B2" s="541" t="s">
        <v>706</v>
      </c>
      <c r="L2" s="541" t="s">
        <v>707</v>
      </c>
    </row>
    <row r="3" spans="1:14" x14ac:dyDescent="0.45">
      <c r="A3" s="649" t="s">
        <v>640</v>
      </c>
      <c r="B3" s="649" t="s">
        <v>639</v>
      </c>
      <c r="C3" s="649" t="s">
        <v>638</v>
      </c>
      <c r="D3" s="649" t="s">
        <v>637</v>
      </c>
      <c r="E3" s="509"/>
      <c r="F3" s="525" t="s">
        <v>636</v>
      </c>
      <c r="G3" s="525" t="s">
        <v>635</v>
      </c>
      <c r="H3" s="525" t="s">
        <v>634</v>
      </c>
      <c r="I3" s="525" t="s">
        <v>633</v>
      </c>
      <c r="K3" t="s">
        <v>640</v>
      </c>
      <c r="L3" t="s">
        <v>639</v>
      </c>
      <c r="M3" t="s">
        <v>638</v>
      </c>
      <c r="N3" t="s">
        <v>637</v>
      </c>
    </row>
    <row r="4" spans="1:14" x14ac:dyDescent="0.45">
      <c r="A4" s="649" t="s">
        <v>311</v>
      </c>
      <c r="B4" s="649" t="s">
        <v>349</v>
      </c>
      <c r="C4" s="649">
        <v>148912</v>
      </c>
      <c r="D4" s="649">
        <v>163009</v>
      </c>
      <c r="E4" s="509"/>
      <c r="F4" s="525"/>
      <c r="G4" s="525"/>
      <c r="H4" s="525"/>
      <c r="I4" s="539"/>
      <c r="K4" t="s">
        <v>311</v>
      </c>
      <c r="L4" t="s">
        <v>349</v>
      </c>
      <c r="M4">
        <v>138873</v>
      </c>
      <c r="N4">
        <v>152094</v>
      </c>
    </row>
    <row r="5" spans="1:14" x14ac:dyDescent="0.45">
      <c r="A5" s="649" t="s">
        <v>311</v>
      </c>
      <c r="B5" s="649" t="s">
        <v>629</v>
      </c>
      <c r="C5" s="649">
        <v>1128</v>
      </c>
      <c r="D5" s="649">
        <v>1128</v>
      </c>
      <c r="E5" s="509"/>
      <c r="F5" s="523" t="s">
        <v>632</v>
      </c>
      <c r="G5" s="523">
        <f>SUM(N5:N7)</f>
        <v>13709</v>
      </c>
      <c r="H5" s="523">
        <f>SUM(M5:M7)</f>
        <v>13709</v>
      </c>
      <c r="I5" s="522">
        <f>IFERROR(H5/G5,"")*100</f>
        <v>100</v>
      </c>
      <c r="K5" t="s">
        <v>311</v>
      </c>
      <c r="L5" t="s">
        <v>629</v>
      </c>
      <c r="M5">
        <v>1149</v>
      </c>
      <c r="N5">
        <v>1149</v>
      </c>
    </row>
    <row r="6" spans="1:14" x14ac:dyDescent="0.45">
      <c r="A6" s="649" t="s">
        <v>311</v>
      </c>
      <c r="B6" s="649" t="s">
        <v>627</v>
      </c>
      <c r="C6" s="649">
        <v>3309</v>
      </c>
      <c r="D6" s="649">
        <v>3309</v>
      </c>
      <c r="E6" s="509"/>
      <c r="F6" s="523" t="s">
        <v>626</v>
      </c>
      <c r="G6" s="523"/>
      <c r="H6" s="523">
        <f>M5</f>
        <v>1149</v>
      </c>
      <c r="I6" s="522">
        <f>(H6/G5)*100</f>
        <v>8.3813553140272816</v>
      </c>
      <c r="K6" t="s">
        <v>311</v>
      </c>
      <c r="L6" t="s">
        <v>627</v>
      </c>
      <c r="M6">
        <v>3125</v>
      </c>
      <c r="N6">
        <v>3125</v>
      </c>
    </row>
    <row r="7" spans="1:14" x14ac:dyDescent="0.45">
      <c r="A7" s="649" t="s">
        <v>311</v>
      </c>
      <c r="B7" s="649" t="s">
        <v>625</v>
      </c>
      <c r="C7" s="649">
        <v>9922</v>
      </c>
      <c r="D7" s="649">
        <v>9922</v>
      </c>
      <c r="E7" s="509"/>
      <c r="F7" s="523" t="s">
        <v>631</v>
      </c>
      <c r="G7" s="523"/>
      <c r="H7" s="523">
        <f>M6</f>
        <v>3125</v>
      </c>
      <c r="I7" s="522">
        <f>(H7/G5)*100</f>
        <v>22.795244000291778</v>
      </c>
      <c r="K7" t="s">
        <v>311</v>
      </c>
      <c r="L7" t="s">
        <v>625</v>
      </c>
      <c r="M7">
        <v>9435</v>
      </c>
      <c r="N7">
        <v>9435</v>
      </c>
    </row>
    <row r="8" spans="1:14" x14ac:dyDescent="0.45">
      <c r="A8" s="649" t="s">
        <v>311</v>
      </c>
      <c r="B8" s="649" t="s">
        <v>623</v>
      </c>
      <c r="C8" s="649">
        <v>0</v>
      </c>
      <c r="D8" s="649">
        <v>155</v>
      </c>
      <c r="E8" s="509"/>
      <c r="F8" s="523" t="s">
        <v>622</v>
      </c>
      <c r="G8" s="523"/>
      <c r="H8" s="523">
        <f>M7</f>
        <v>9435</v>
      </c>
      <c r="I8" s="522">
        <f>(H8/G5)*100</f>
        <v>68.823400685680937</v>
      </c>
      <c r="K8" t="s">
        <v>311</v>
      </c>
      <c r="L8" t="s">
        <v>621</v>
      </c>
      <c r="M8">
        <v>12483</v>
      </c>
      <c r="N8">
        <v>14300</v>
      </c>
    </row>
    <row r="9" spans="1:14" x14ac:dyDescent="0.45">
      <c r="A9" s="649" t="s">
        <v>311</v>
      </c>
      <c r="B9" s="649" t="s">
        <v>621</v>
      </c>
      <c r="C9" s="649">
        <v>13369</v>
      </c>
      <c r="D9" s="649">
        <v>15283</v>
      </c>
      <c r="E9" s="509"/>
      <c r="F9" s="535" t="s">
        <v>620</v>
      </c>
      <c r="G9" s="535">
        <f>N8</f>
        <v>14300</v>
      </c>
      <c r="H9" s="535">
        <f>M8</f>
        <v>12483</v>
      </c>
      <c r="I9" s="534">
        <f>IFERROR(H9/G9,"")*100</f>
        <v>87.293706293706293</v>
      </c>
      <c r="K9" t="s">
        <v>311</v>
      </c>
      <c r="L9" t="s">
        <v>619</v>
      </c>
      <c r="M9">
        <v>5695</v>
      </c>
      <c r="N9">
        <v>7117</v>
      </c>
    </row>
    <row r="10" spans="1:14" x14ac:dyDescent="0.45">
      <c r="A10" s="649" t="s">
        <v>311</v>
      </c>
      <c r="B10" s="649" t="s">
        <v>619</v>
      </c>
      <c r="C10" s="649">
        <v>6656</v>
      </c>
      <c r="D10" s="649">
        <v>8401</v>
      </c>
      <c r="E10" s="509"/>
      <c r="F10" s="533" t="s">
        <v>618</v>
      </c>
      <c r="G10" s="533">
        <f>N9</f>
        <v>7117</v>
      </c>
      <c r="H10" s="533">
        <f>M9</f>
        <v>5695</v>
      </c>
      <c r="I10" s="532">
        <f>IFERROR(H10/G10,"")*100</f>
        <v>80.019671209779403</v>
      </c>
      <c r="K10" t="s">
        <v>311</v>
      </c>
      <c r="L10" t="s">
        <v>617</v>
      </c>
      <c r="M10">
        <v>0</v>
      </c>
      <c r="N10">
        <v>9829</v>
      </c>
    </row>
    <row r="11" spans="1:14" x14ac:dyDescent="0.45">
      <c r="A11" s="649" t="s">
        <v>311</v>
      </c>
      <c r="B11" s="649" t="s">
        <v>617</v>
      </c>
      <c r="C11" s="649">
        <v>0</v>
      </c>
      <c r="D11" s="649">
        <v>7652</v>
      </c>
      <c r="E11" s="509"/>
      <c r="F11" s="521" t="s">
        <v>630</v>
      </c>
      <c r="G11" s="521">
        <f>SUM(N10:N12)</f>
        <v>114873</v>
      </c>
      <c r="H11" s="521">
        <f>SUM(M10:M12)</f>
        <v>105044</v>
      </c>
      <c r="I11" s="520">
        <f>IFERROR(H11/G11,"")*100</f>
        <v>91.443594230149813</v>
      </c>
      <c r="K11" t="s">
        <v>311</v>
      </c>
      <c r="L11" t="s">
        <v>615</v>
      </c>
      <c r="M11">
        <v>70896</v>
      </c>
      <c r="N11">
        <v>70896</v>
      </c>
    </row>
    <row r="12" spans="1:14" x14ac:dyDescent="0.45">
      <c r="A12" s="649" t="s">
        <v>311</v>
      </c>
      <c r="B12" s="649" t="s">
        <v>615</v>
      </c>
      <c r="C12" s="649">
        <v>59251</v>
      </c>
      <c r="D12" s="649">
        <v>59251</v>
      </c>
      <c r="E12" s="509"/>
      <c r="F12" s="521" t="s">
        <v>614</v>
      </c>
      <c r="G12" s="521"/>
      <c r="H12" s="521">
        <f>M12</f>
        <v>34148</v>
      </c>
      <c r="I12" s="520">
        <f>(H12/G11)*100</f>
        <v>29.726741706057997</v>
      </c>
      <c r="K12" t="s">
        <v>311</v>
      </c>
      <c r="L12" t="s">
        <v>613</v>
      </c>
      <c r="M12">
        <v>34148</v>
      </c>
      <c r="N12">
        <v>34148</v>
      </c>
    </row>
    <row r="13" spans="1:14" x14ac:dyDescent="0.45">
      <c r="A13" s="649" t="s">
        <v>311</v>
      </c>
      <c r="B13" s="649" t="s">
        <v>613</v>
      </c>
      <c r="C13" s="649">
        <v>24420</v>
      </c>
      <c r="D13" s="649">
        <v>24420</v>
      </c>
      <c r="E13" s="509"/>
      <c r="F13" s="521" t="s">
        <v>612</v>
      </c>
      <c r="G13" s="521"/>
      <c r="H13" s="521">
        <f>M11</f>
        <v>70896</v>
      </c>
      <c r="I13" s="520">
        <f>(H13/G11)*100</f>
        <v>61.716852524091827</v>
      </c>
      <c r="K13" t="s">
        <v>311</v>
      </c>
      <c r="L13" t="s">
        <v>606</v>
      </c>
      <c r="M13">
        <v>77</v>
      </c>
      <c r="N13">
        <v>77</v>
      </c>
    </row>
    <row r="14" spans="1:14" x14ac:dyDescent="0.45">
      <c r="A14" s="649" t="s">
        <v>311</v>
      </c>
      <c r="B14" s="649" t="s">
        <v>611</v>
      </c>
      <c r="C14" s="649">
        <v>1355</v>
      </c>
      <c r="D14" s="649">
        <v>1355</v>
      </c>
      <c r="E14" s="509"/>
      <c r="F14" s="518" t="s">
        <v>610</v>
      </c>
      <c r="G14" s="518"/>
      <c r="H14" s="518"/>
      <c r="I14" s="507"/>
      <c r="K14" t="s">
        <v>311</v>
      </c>
      <c r="L14" t="s">
        <v>604</v>
      </c>
      <c r="M14">
        <v>0</v>
      </c>
      <c r="N14">
        <v>23</v>
      </c>
    </row>
    <row r="15" spans="1:14" x14ac:dyDescent="0.45">
      <c r="A15" s="649" t="s">
        <v>311</v>
      </c>
      <c r="B15" s="649" t="s">
        <v>609</v>
      </c>
      <c r="C15" s="649">
        <v>4152</v>
      </c>
      <c r="D15" s="649">
        <v>4152</v>
      </c>
      <c r="E15" s="509"/>
      <c r="F15" s="518" t="s">
        <v>608</v>
      </c>
      <c r="G15" s="518"/>
      <c r="H15" s="518"/>
      <c r="I15" s="507"/>
      <c r="K15" t="s">
        <v>311</v>
      </c>
      <c r="L15" t="s">
        <v>602</v>
      </c>
      <c r="M15">
        <v>126</v>
      </c>
      <c r="N15">
        <v>126</v>
      </c>
    </row>
    <row r="16" spans="1:14" x14ac:dyDescent="0.45">
      <c r="A16" s="649" t="s">
        <v>311</v>
      </c>
      <c r="B16" s="649" t="s">
        <v>607</v>
      </c>
      <c r="C16" s="649">
        <v>0</v>
      </c>
      <c r="D16" s="649">
        <v>177</v>
      </c>
      <c r="E16" s="509"/>
      <c r="F16" s="518" t="s">
        <v>595</v>
      </c>
      <c r="G16" s="518"/>
      <c r="H16" s="518"/>
      <c r="I16" s="507"/>
      <c r="K16" t="s">
        <v>311</v>
      </c>
      <c r="L16" t="s">
        <v>594</v>
      </c>
      <c r="M16">
        <v>1472</v>
      </c>
      <c r="N16">
        <v>1602</v>
      </c>
    </row>
    <row r="17" spans="1:14" x14ac:dyDescent="0.45">
      <c r="A17" s="649" t="s">
        <v>311</v>
      </c>
      <c r="B17" s="649" t="s">
        <v>606</v>
      </c>
      <c r="C17" s="649">
        <v>32</v>
      </c>
      <c r="D17" s="649">
        <v>32</v>
      </c>
      <c r="E17" s="509"/>
      <c r="F17" s="517" t="s">
        <v>605</v>
      </c>
      <c r="G17" s="517">
        <f>SUM(N13:N15)</f>
        <v>226</v>
      </c>
      <c r="H17" s="517">
        <f>SUM(M13:M15)</f>
        <v>203</v>
      </c>
      <c r="I17" s="516">
        <f>(IFERROR(H17/G17,""))*100</f>
        <v>89.82300884955751</v>
      </c>
      <c r="K17" t="s">
        <v>311</v>
      </c>
      <c r="L17" t="s">
        <v>592</v>
      </c>
      <c r="M17">
        <v>209</v>
      </c>
      <c r="N17">
        <v>209</v>
      </c>
    </row>
    <row r="18" spans="1:14" x14ac:dyDescent="0.45">
      <c r="A18" s="649" t="s">
        <v>311</v>
      </c>
      <c r="B18" s="649" t="s">
        <v>604</v>
      </c>
      <c r="C18" s="649">
        <v>0</v>
      </c>
      <c r="D18" s="649">
        <v>7</v>
      </c>
      <c r="E18" s="509"/>
      <c r="F18" s="517" t="s">
        <v>603</v>
      </c>
      <c r="G18" s="517"/>
      <c r="H18" s="517">
        <f>M15</f>
        <v>126</v>
      </c>
      <c r="I18" s="516">
        <f>(H18/G17)*100</f>
        <v>55.752212389380531</v>
      </c>
      <c r="K18" t="s">
        <v>311</v>
      </c>
      <c r="L18" t="s">
        <v>590</v>
      </c>
      <c r="M18">
        <v>58</v>
      </c>
      <c r="N18">
        <v>58</v>
      </c>
    </row>
    <row r="19" spans="1:14" x14ac:dyDescent="0.45">
      <c r="A19" s="649" t="s">
        <v>311</v>
      </c>
      <c r="B19" s="649" t="s">
        <v>602</v>
      </c>
      <c r="C19" s="649">
        <v>61</v>
      </c>
      <c r="D19" s="649">
        <v>61</v>
      </c>
      <c r="E19" s="509"/>
      <c r="F19" s="517" t="s">
        <v>601</v>
      </c>
      <c r="G19" s="517"/>
      <c r="H19" s="517">
        <f>M13</f>
        <v>77</v>
      </c>
      <c r="I19" s="516">
        <f>(H19/G17)*100</f>
        <v>34.070796460176986</v>
      </c>
      <c r="K19" t="s">
        <v>310</v>
      </c>
      <c r="L19" t="s">
        <v>349</v>
      </c>
      <c r="M19">
        <v>83804</v>
      </c>
      <c r="N19">
        <v>90985</v>
      </c>
    </row>
    <row r="20" spans="1:14" x14ac:dyDescent="0.45">
      <c r="A20" s="649" t="s">
        <v>311</v>
      </c>
      <c r="B20" s="649" t="s">
        <v>600</v>
      </c>
      <c r="C20" s="649">
        <v>10748</v>
      </c>
      <c r="D20" s="649">
        <v>10748</v>
      </c>
      <c r="E20" s="509"/>
      <c r="F20" s="515" t="s">
        <v>599</v>
      </c>
      <c r="G20" s="515"/>
      <c r="H20" s="515"/>
      <c r="I20" s="514"/>
      <c r="K20" t="s">
        <v>310</v>
      </c>
      <c r="L20" t="s">
        <v>629</v>
      </c>
      <c r="M20">
        <v>547</v>
      </c>
      <c r="N20">
        <v>547</v>
      </c>
    </row>
    <row r="21" spans="1:14" x14ac:dyDescent="0.45">
      <c r="A21" s="649" t="s">
        <v>311</v>
      </c>
      <c r="B21" s="649" t="s">
        <v>598</v>
      </c>
      <c r="C21" s="649">
        <v>11063</v>
      </c>
      <c r="D21" s="649">
        <v>11063</v>
      </c>
      <c r="E21" s="509"/>
      <c r="F21" s="515" t="s">
        <v>608</v>
      </c>
      <c r="G21" s="515"/>
      <c r="H21" s="515"/>
      <c r="I21" s="514"/>
      <c r="K21" t="s">
        <v>310</v>
      </c>
      <c r="L21" t="s">
        <v>627</v>
      </c>
      <c r="M21">
        <v>1546</v>
      </c>
      <c r="N21">
        <v>1546</v>
      </c>
    </row>
    <row r="22" spans="1:14" x14ac:dyDescent="0.45">
      <c r="A22" s="649" t="s">
        <v>311</v>
      </c>
      <c r="B22" s="649" t="s">
        <v>596</v>
      </c>
      <c r="C22" s="649">
        <v>0</v>
      </c>
      <c r="D22" s="649">
        <v>2309</v>
      </c>
      <c r="E22" s="509"/>
      <c r="F22" s="515" t="s">
        <v>595</v>
      </c>
      <c r="G22" s="515"/>
      <c r="H22" s="515"/>
      <c r="I22" s="514"/>
      <c r="K22" t="s">
        <v>310</v>
      </c>
      <c r="L22" t="s">
        <v>625</v>
      </c>
      <c r="M22">
        <v>4749</v>
      </c>
      <c r="N22">
        <v>4749</v>
      </c>
    </row>
    <row r="23" spans="1:14" x14ac:dyDescent="0.45">
      <c r="A23" s="649" t="s">
        <v>311</v>
      </c>
      <c r="B23" s="649" t="s">
        <v>594</v>
      </c>
      <c r="C23" s="649">
        <v>1486</v>
      </c>
      <c r="D23" s="649">
        <v>1548</v>
      </c>
      <c r="E23" s="509"/>
      <c r="F23" s="508" t="s">
        <v>593</v>
      </c>
      <c r="G23" s="508">
        <f>SUM(N16,G5)</f>
        <v>15311</v>
      </c>
      <c r="H23" s="508">
        <f>M16+SUM(M5:M7)</f>
        <v>15181</v>
      </c>
      <c r="I23" s="538">
        <f>(IFERROR(H23/G23,""))*100</f>
        <v>99.150937234667893</v>
      </c>
      <c r="K23" t="s">
        <v>310</v>
      </c>
      <c r="L23" t="s">
        <v>621</v>
      </c>
      <c r="M23">
        <v>6521</v>
      </c>
      <c r="N23">
        <v>7474</v>
      </c>
    </row>
    <row r="24" spans="1:14" x14ac:dyDescent="0.45">
      <c r="A24" s="649" t="s">
        <v>311</v>
      </c>
      <c r="B24" s="649" t="s">
        <v>592</v>
      </c>
      <c r="C24" s="649">
        <v>1142</v>
      </c>
      <c r="D24" s="649">
        <v>1142</v>
      </c>
      <c r="E24" s="509"/>
      <c r="F24" s="513" t="s">
        <v>591</v>
      </c>
      <c r="G24" s="513">
        <f>SUM(N17,G9)</f>
        <v>14509</v>
      </c>
      <c r="H24" s="513">
        <f>M17+M8</f>
        <v>12692</v>
      </c>
      <c r="I24" s="512">
        <f>(IFERROR(H24/G24,""))*100</f>
        <v>87.476738576056249</v>
      </c>
      <c r="K24" t="s">
        <v>310</v>
      </c>
      <c r="L24" t="s">
        <v>619</v>
      </c>
      <c r="M24">
        <v>2515</v>
      </c>
      <c r="N24">
        <v>3278</v>
      </c>
    </row>
    <row r="25" spans="1:14" x14ac:dyDescent="0.45">
      <c r="A25" s="649" t="s">
        <v>311</v>
      </c>
      <c r="B25" s="649" t="s">
        <v>590</v>
      </c>
      <c r="C25" s="649">
        <v>818</v>
      </c>
      <c r="D25" s="649">
        <v>818</v>
      </c>
      <c r="E25" s="509"/>
      <c r="F25" s="537" t="s">
        <v>589</v>
      </c>
      <c r="G25" s="537">
        <f>SUM(N18,N9)</f>
        <v>7175</v>
      </c>
      <c r="H25" s="537">
        <f>SUM(M18)+M9</f>
        <v>5753</v>
      </c>
      <c r="I25" s="536">
        <f>(IFERROR(H25/G25,""))*100</f>
        <v>80.181184668989545</v>
      </c>
      <c r="K25" t="s">
        <v>310</v>
      </c>
      <c r="L25" t="s">
        <v>617</v>
      </c>
      <c r="M25">
        <v>0</v>
      </c>
      <c r="N25">
        <v>5382</v>
      </c>
    </row>
    <row r="26" spans="1:14" x14ac:dyDescent="0.45">
      <c r="A26" s="649" t="s">
        <v>311</v>
      </c>
      <c r="B26" s="649" t="s">
        <v>588</v>
      </c>
      <c r="C26" s="649">
        <v>0</v>
      </c>
      <c r="D26" s="649">
        <v>76</v>
      </c>
      <c r="E26" s="509"/>
      <c r="F26" s="527"/>
      <c r="G26" s="527"/>
      <c r="H26" s="527"/>
      <c r="I26" s="526" t="str">
        <f>IFERROR(H26/G26,"")</f>
        <v/>
      </c>
      <c r="K26" t="s">
        <v>310</v>
      </c>
      <c r="L26" t="s">
        <v>615</v>
      </c>
      <c r="M26">
        <v>42412</v>
      </c>
      <c r="N26">
        <v>42412</v>
      </c>
    </row>
    <row r="27" spans="1:14" x14ac:dyDescent="0.45">
      <c r="A27" s="649" t="s">
        <v>310</v>
      </c>
      <c r="B27" s="649" t="s">
        <v>349</v>
      </c>
      <c r="C27" s="649">
        <v>94984</v>
      </c>
      <c r="D27" s="649">
        <v>102824</v>
      </c>
      <c r="E27" s="509"/>
      <c r="F27" s="525" t="s">
        <v>632</v>
      </c>
      <c r="G27" s="525">
        <f>SUM(N20:N22)</f>
        <v>6842</v>
      </c>
      <c r="H27" s="525">
        <f>SUM(M20:M22)</f>
        <v>6842</v>
      </c>
      <c r="I27" s="524">
        <f>(IFERROR(H27/G27,""))*100</f>
        <v>100</v>
      </c>
      <c r="K27" t="s">
        <v>310</v>
      </c>
      <c r="L27" t="s">
        <v>613</v>
      </c>
      <c r="M27">
        <v>24571</v>
      </c>
      <c r="N27">
        <v>24571</v>
      </c>
    </row>
    <row r="28" spans="1:14" x14ac:dyDescent="0.45">
      <c r="A28" s="649" t="s">
        <v>310</v>
      </c>
      <c r="B28" s="649" t="s">
        <v>629</v>
      </c>
      <c r="C28" s="649">
        <v>589</v>
      </c>
      <c r="D28" s="649">
        <v>589</v>
      </c>
      <c r="E28" s="509"/>
      <c r="F28" s="525" t="s">
        <v>626</v>
      </c>
      <c r="G28" s="525"/>
      <c r="H28" s="525">
        <f>M20</f>
        <v>547</v>
      </c>
      <c r="I28" s="524">
        <f>(H28/G27)*100</f>
        <v>7.9947383805904702</v>
      </c>
      <c r="K28" t="s">
        <v>310</v>
      </c>
      <c r="L28" t="s">
        <v>606</v>
      </c>
      <c r="M28">
        <v>46</v>
      </c>
      <c r="N28">
        <v>46</v>
      </c>
    </row>
    <row r="29" spans="1:14" x14ac:dyDescent="0.45">
      <c r="A29" s="649" t="s">
        <v>310</v>
      </c>
      <c r="B29" s="649" t="s">
        <v>627</v>
      </c>
      <c r="C29" s="649">
        <v>1718</v>
      </c>
      <c r="D29" s="649">
        <v>1718</v>
      </c>
      <c r="E29" s="509"/>
      <c r="F29" s="525" t="s">
        <v>631</v>
      </c>
      <c r="G29" s="525"/>
      <c r="H29" s="525">
        <f>M21</f>
        <v>1546</v>
      </c>
      <c r="I29" s="524">
        <f>(H29/G27)*100</f>
        <v>22.595732242034494</v>
      </c>
      <c r="K29" t="s">
        <v>310</v>
      </c>
      <c r="L29" t="s">
        <v>604</v>
      </c>
      <c r="M29">
        <v>0</v>
      </c>
      <c r="N29">
        <v>9</v>
      </c>
    </row>
    <row r="30" spans="1:14" x14ac:dyDescent="0.45">
      <c r="A30" s="649" t="s">
        <v>310</v>
      </c>
      <c r="B30" s="649" t="s">
        <v>625</v>
      </c>
      <c r="C30" s="649">
        <v>5449</v>
      </c>
      <c r="D30" s="649">
        <v>5449</v>
      </c>
      <c r="E30" s="509"/>
      <c r="F30" s="525" t="s">
        <v>622</v>
      </c>
      <c r="G30" s="525"/>
      <c r="H30" s="525">
        <f>M22</f>
        <v>4749</v>
      </c>
      <c r="I30" s="524">
        <f>(H30/G27)*100</f>
        <v>69.409529377375037</v>
      </c>
      <c r="K30" t="s">
        <v>310</v>
      </c>
      <c r="L30" t="s">
        <v>602</v>
      </c>
      <c r="M30">
        <v>94</v>
      </c>
      <c r="N30">
        <v>94</v>
      </c>
    </row>
    <row r="31" spans="1:14" x14ac:dyDescent="0.45">
      <c r="A31" s="649" t="s">
        <v>310</v>
      </c>
      <c r="B31" s="649" t="s">
        <v>623</v>
      </c>
      <c r="C31" s="649">
        <v>0</v>
      </c>
      <c r="D31" s="649">
        <v>67</v>
      </c>
      <c r="E31" s="509"/>
      <c r="F31" s="523" t="s">
        <v>620</v>
      </c>
      <c r="G31" s="523">
        <f>N23</f>
        <v>7474</v>
      </c>
      <c r="H31" s="523">
        <f>M23</f>
        <v>6521</v>
      </c>
      <c r="I31" s="522">
        <f>(IFERROR(H31/G31,""))*100</f>
        <v>87.249130318437253</v>
      </c>
      <c r="K31" t="s">
        <v>310</v>
      </c>
      <c r="L31" t="s">
        <v>594</v>
      </c>
      <c r="M31">
        <v>660</v>
      </c>
      <c r="N31">
        <v>734</v>
      </c>
    </row>
    <row r="32" spans="1:14" x14ac:dyDescent="0.45">
      <c r="A32" s="649" t="s">
        <v>310</v>
      </c>
      <c r="B32" s="649" t="s">
        <v>621</v>
      </c>
      <c r="C32" s="649">
        <v>7138</v>
      </c>
      <c r="D32" s="649">
        <v>8263</v>
      </c>
      <c r="E32" s="509"/>
      <c r="F32" s="535" t="s">
        <v>618</v>
      </c>
      <c r="G32" s="535">
        <f>N24</f>
        <v>3278</v>
      </c>
      <c r="H32" s="535">
        <f>M24</f>
        <v>2515</v>
      </c>
      <c r="I32" s="534">
        <f>(IFERROR(H32/G32,""))*100</f>
        <v>76.723611958511285</v>
      </c>
      <c r="K32" t="s">
        <v>310</v>
      </c>
      <c r="L32" t="s">
        <v>592</v>
      </c>
      <c r="M32">
        <v>116</v>
      </c>
      <c r="N32">
        <v>116</v>
      </c>
    </row>
    <row r="33" spans="1:14" x14ac:dyDescent="0.45">
      <c r="A33" s="649" t="s">
        <v>310</v>
      </c>
      <c r="B33" s="649" t="s">
        <v>619</v>
      </c>
      <c r="C33" s="649">
        <v>3216</v>
      </c>
      <c r="D33" s="649">
        <v>4350</v>
      </c>
      <c r="E33" s="509"/>
      <c r="F33" s="533" t="s">
        <v>630</v>
      </c>
      <c r="G33" s="533">
        <f>SUM(N25:N27)</f>
        <v>72365</v>
      </c>
      <c r="H33" s="533">
        <f>SUM(M25:M27)</f>
        <v>66983</v>
      </c>
      <c r="I33" s="532">
        <f>(IFERROR(H33/G33,""))*100</f>
        <v>92.562702964140115</v>
      </c>
      <c r="K33" t="s">
        <v>310</v>
      </c>
      <c r="L33" t="s">
        <v>590</v>
      </c>
      <c r="M33">
        <v>27</v>
      </c>
      <c r="N33">
        <v>27</v>
      </c>
    </row>
    <row r="34" spans="1:14" x14ac:dyDescent="0.45">
      <c r="A34" s="649" t="s">
        <v>310</v>
      </c>
      <c r="B34" s="649" t="s">
        <v>617</v>
      </c>
      <c r="C34" s="649">
        <v>0</v>
      </c>
      <c r="D34" s="649">
        <v>3978</v>
      </c>
      <c r="E34" s="509"/>
      <c r="F34" s="533" t="s">
        <v>614</v>
      </c>
      <c r="G34" s="533"/>
      <c r="H34" s="533">
        <f>M27</f>
        <v>24571</v>
      </c>
      <c r="I34" s="532">
        <f>(H34/G33)*100</f>
        <v>33.954259655911009</v>
      </c>
      <c r="K34" t="s">
        <v>51</v>
      </c>
      <c r="L34" t="s">
        <v>349</v>
      </c>
      <c r="M34">
        <v>222678</v>
      </c>
      <c r="N34">
        <v>243080</v>
      </c>
    </row>
    <row r="35" spans="1:14" x14ac:dyDescent="0.45">
      <c r="A35" s="649" t="s">
        <v>310</v>
      </c>
      <c r="B35" s="649" t="s">
        <v>615</v>
      </c>
      <c r="C35" s="649">
        <v>35191</v>
      </c>
      <c r="D35" s="649">
        <v>35191</v>
      </c>
      <c r="E35" s="509"/>
      <c r="F35" s="533" t="s">
        <v>612</v>
      </c>
      <c r="G35" s="533"/>
      <c r="H35" s="533">
        <f>M26</f>
        <v>42412</v>
      </c>
      <c r="I35" s="532">
        <f>(H35/G33)*100</f>
        <v>58.60844330822912</v>
      </c>
      <c r="K35" t="s">
        <v>51</v>
      </c>
      <c r="L35" t="s">
        <v>629</v>
      </c>
      <c r="M35">
        <v>1696</v>
      </c>
      <c r="N35">
        <v>1696</v>
      </c>
    </row>
    <row r="36" spans="1:14" x14ac:dyDescent="0.45">
      <c r="A36" s="649" t="s">
        <v>310</v>
      </c>
      <c r="B36" s="649" t="s">
        <v>613</v>
      </c>
      <c r="C36" s="649">
        <v>21258</v>
      </c>
      <c r="D36" s="649">
        <v>21258</v>
      </c>
      <c r="E36" s="509"/>
      <c r="F36" s="521" t="s">
        <v>610</v>
      </c>
      <c r="G36" s="521"/>
      <c r="H36" s="521"/>
      <c r="I36" s="520"/>
      <c r="K36" t="s">
        <v>51</v>
      </c>
      <c r="L36" t="s">
        <v>627</v>
      </c>
      <c r="M36">
        <v>4671</v>
      </c>
      <c r="N36">
        <v>4671</v>
      </c>
    </row>
    <row r="37" spans="1:14" x14ac:dyDescent="0.45">
      <c r="A37" s="649" t="s">
        <v>310</v>
      </c>
      <c r="B37" s="649" t="s">
        <v>611</v>
      </c>
      <c r="C37" s="649">
        <v>1094</v>
      </c>
      <c r="D37" s="649">
        <v>1094</v>
      </c>
      <c r="E37" s="509"/>
      <c r="F37" s="521" t="s">
        <v>608</v>
      </c>
      <c r="G37" s="521"/>
      <c r="H37" s="521"/>
      <c r="I37" s="520"/>
      <c r="K37" t="s">
        <v>51</v>
      </c>
      <c r="L37" t="s">
        <v>625</v>
      </c>
      <c r="M37">
        <v>14184</v>
      </c>
      <c r="N37">
        <v>14184</v>
      </c>
    </row>
    <row r="38" spans="1:14" x14ac:dyDescent="0.45">
      <c r="A38" s="649" t="s">
        <v>310</v>
      </c>
      <c r="B38" s="649" t="s">
        <v>609</v>
      </c>
      <c r="C38" s="649">
        <v>2638</v>
      </c>
      <c r="D38" s="649">
        <v>2638</v>
      </c>
      <c r="E38" s="509"/>
      <c r="F38" s="521" t="s">
        <v>595</v>
      </c>
      <c r="G38" s="521"/>
      <c r="H38" s="521"/>
      <c r="I38" s="520"/>
      <c r="K38" t="s">
        <v>51</v>
      </c>
      <c r="L38" t="s">
        <v>621</v>
      </c>
      <c r="M38">
        <v>19004</v>
      </c>
      <c r="N38">
        <v>21774</v>
      </c>
    </row>
    <row r="39" spans="1:14" x14ac:dyDescent="0.45">
      <c r="A39" s="649" t="s">
        <v>310</v>
      </c>
      <c r="B39" s="649" t="s">
        <v>607</v>
      </c>
      <c r="C39" s="649">
        <v>0</v>
      </c>
      <c r="D39" s="649">
        <v>82</v>
      </c>
      <c r="E39" s="509"/>
      <c r="F39" s="518" t="s">
        <v>605</v>
      </c>
      <c r="G39" s="518">
        <f>SUM(N28:N30)</f>
        <v>149</v>
      </c>
      <c r="H39" s="518">
        <f>SUM(M28:M30)</f>
        <v>140</v>
      </c>
      <c r="I39" s="507">
        <f>(IFERROR(H39/G39,""))*100</f>
        <v>93.959731543624159</v>
      </c>
      <c r="K39" t="s">
        <v>51</v>
      </c>
      <c r="L39" t="s">
        <v>619</v>
      </c>
      <c r="M39">
        <v>8211</v>
      </c>
      <c r="N39">
        <v>10396</v>
      </c>
    </row>
    <row r="40" spans="1:14" x14ac:dyDescent="0.45">
      <c r="A40" s="649" t="s">
        <v>310</v>
      </c>
      <c r="B40" s="649" t="s">
        <v>606</v>
      </c>
      <c r="C40" s="649">
        <v>11</v>
      </c>
      <c r="D40" s="649">
        <v>11</v>
      </c>
      <c r="E40" s="509"/>
      <c r="F40" s="518" t="s">
        <v>603</v>
      </c>
      <c r="G40" s="518"/>
      <c r="H40" s="518">
        <f>M30</f>
        <v>94</v>
      </c>
      <c r="I40" s="507">
        <f>(H40/G39)*100</f>
        <v>63.087248322147651</v>
      </c>
      <c r="K40" t="s">
        <v>51</v>
      </c>
      <c r="L40" t="s">
        <v>617</v>
      </c>
      <c r="M40">
        <v>0</v>
      </c>
      <c r="N40">
        <v>15211</v>
      </c>
    </row>
    <row r="41" spans="1:14" x14ac:dyDescent="0.45">
      <c r="A41" s="649" t="s">
        <v>310</v>
      </c>
      <c r="B41" s="649" t="s">
        <v>604</v>
      </c>
      <c r="C41" s="649">
        <v>0</v>
      </c>
      <c r="D41" s="649">
        <v>2</v>
      </c>
      <c r="E41" s="509"/>
      <c r="F41" s="518" t="s">
        <v>601</v>
      </c>
      <c r="G41" s="518"/>
      <c r="H41" s="518">
        <f>M28</f>
        <v>46</v>
      </c>
      <c r="I41" s="507">
        <f>(H41/G39)*100</f>
        <v>30.872483221476511</v>
      </c>
      <c r="K41" t="s">
        <v>51</v>
      </c>
      <c r="L41" t="s">
        <v>615</v>
      </c>
      <c r="M41">
        <v>113308</v>
      </c>
      <c r="N41">
        <v>113308</v>
      </c>
    </row>
    <row r="42" spans="1:14" x14ac:dyDescent="0.45">
      <c r="A42" s="649" t="s">
        <v>310</v>
      </c>
      <c r="B42" s="649" t="s">
        <v>602</v>
      </c>
      <c r="C42" s="649">
        <v>58</v>
      </c>
      <c r="D42" s="649">
        <v>58</v>
      </c>
      <c r="E42" s="509"/>
      <c r="F42" s="517" t="s">
        <v>599</v>
      </c>
      <c r="G42" s="517"/>
      <c r="H42" s="517"/>
      <c r="I42" s="516"/>
      <c r="K42" t="s">
        <v>51</v>
      </c>
      <c r="L42" t="s">
        <v>613</v>
      </c>
      <c r="M42">
        <v>58719</v>
      </c>
      <c r="N42">
        <v>58719</v>
      </c>
    </row>
    <row r="43" spans="1:14" x14ac:dyDescent="0.45">
      <c r="A43" s="649" t="s">
        <v>310</v>
      </c>
      <c r="B43" s="649" t="s">
        <v>600</v>
      </c>
      <c r="C43" s="649">
        <v>7385</v>
      </c>
      <c r="D43" s="649">
        <v>7385</v>
      </c>
      <c r="E43" s="509"/>
      <c r="F43" s="517" t="s">
        <v>608</v>
      </c>
      <c r="G43" s="517"/>
      <c r="H43" s="517"/>
      <c r="I43" s="516"/>
      <c r="K43" t="s">
        <v>51</v>
      </c>
      <c r="L43" t="s">
        <v>606</v>
      </c>
      <c r="M43">
        <v>123</v>
      </c>
      <c r="N43">
        <v>123</v>
      </c>
    </row>
    <row r="44" spans="1:14" x14ac:dyDescent="0.45">
      <c r="A44" s="649" t="s">
        <v>310</v>
      </c>
      <c r="B44" s="649" t="s">
        <v>598</v>
      </c>
      <c r="C44" s="649">
        <v>7299</v>
      </c>
      <c r="D44" s="649">
        <v>7299</v>
      </c>
      <c r="E44" s="509"/>
      <c r="F44" s="517" t="s">
        <v>595</v>
      </c>
      <c r="G44" s="517"/>
      <c r="H44" s="517"/>
      <c r="I44" s="516"/>
      <c r="K44" t="s">
        <v>51</v>
      </c>
      <c r="L44" t="s">
        <v>604</v>
      </c>
      <c r="M44">
        <v>0</v>
      </c>
      <c r="N44">
        <v>32</v>
      </c>
    </row>
    <row r="45" spans="1:14" x14ac:dyDescent="0.45">
      <c r="A45" s="649" t="s">
        <v>310</v>
      </c>
      <c r="B45" s="649" t="s">
        <v>596</v>
      </c>
      <c r="C45" s="649">
        <v>0</v>
      </c>
      <c r="D45" s="649">
        <v>1385</v>
      </c>
      <c r="E45" s="509"/>
      <c r="F45" s="515" t="s">
        <v>593</v>
      </c>
      <c r="G45" s="515">
        <f>SUM(N31,G27)</f>
        <v>7576</v>
      </c>
      <c r="H45" s="515">
        <f>M31+SUM(M20:M22)</f>
        <v>7502</v>
      </c>
      <c r="I45" s="514">
        <f>(IFERROR(H45/G45,""))*100</f>
        <v>99.023231256599786</v>
      </c>
      <c r="K45" t="s">
        <v>51</v>
      </c>
      <c r="L45" t="s">
        <v>602</v>
      </c>
      <c r="M45">
        <v>220</v>
      </c>
      <c r="N45">
        <v>220</v>
      </c>
    </row>
    <row r="46" spans="1:14" x14ac:dyDescent="0.45">
      <c r="A46" s="649" t="s">
        <v>310</v>
      </c>
      <c r="B46" s="649" t="s">
        <v>594</v>
      </c>
      <c r="C46" s="649">
        <v>739</v>
      </c>
      <c r="D46" s="649">
        <v>771</v>
      </c>
      <c r="E46" s="509"/>
      <c r="F46" s="531" t="s">
        <v>591</v>
      </c>
      <c r="G46" s="531">
        <f>SUM(N32,G31)</f>
        <v>7590</v>
      </c>
      <c r="H46" s="531">
        <f>M32+SUM(M23)</f>
        <v>6637</v>
      </c>
      <c r="I46" s="530">
        <f>(IFERROR(H46/G46,""))*100</f>
        <v>87.444005270092234</v>
      </c>
      <c r="K46" t="s">
        <v>51</v>
      </c>
      <c r="L46" t="s">
        <v>594</v>
      </c>
      <c r="M46">
        <v>2132</v>
      </c>
      <c r="N46">
        <v>2336</v>
      </c>
    </row>
    <row r="47" spans="1:14" x14ac:dyDescent="0.45">
      <c r="A47" s="649" t="s">
        <v>310</v>
      </c>
      <c r="B47" s="649" t="s">
        <v>592</v>
      </c>
      <c r="C47" s="649">
        <v>636</v>
      </c>
      <c r="D47" s="649">
        <v>636</v>
      </c>
      <c r="E47" s="509"/>
      <c r="F47" s="529" t="s">
        <v>589</v>
      </c>
      <c r="G47" s="529">
        <f>SUM(N33,N24)</f>
        <v>3305</v>
      </c>
      <c r="H47" s="529">
        <f>SUM(M33)+M24</f>
        <v>2542</v>
      </c>
      <c r="I47" s="528">
        <f>(IFERROR(H47/G47,""))*100</f>
        <v>76.913767019667162</v>
      </c>
      <c r="K47" t="s">
        <v>51</v>
      </c>
      <c r="L47" t="s">
        <v>592</v>
      </c>
      <c r="M47">
        <v>325</v>
      </c>
      <c r="N47">
        <v>325</v>
      </c>
    </row>
    <row r="48" spans="1:14" x14ac:dyDescent="0.45">
      <c r="A48" s="649" t="s">
        <v>310</v>
      </c>
      <c r="B48" s="649" t="s">
        <v>590</v>
      </c>
      <c r="C48" s="649">
        <v>565</v>
      </c>
      <c r="D48" s="649">
        <v>565</v>
      </c>
      <c r="E48" s="509"/>
      <c r="F48" s="527"/>
      <c r="G48" s="527"/>
      <c r="H48" s="527"/>
      <c r="I48" s="526" t="str">
        <f>IFERROR(H48/G48,"")</f>
        <v/>
      </c>
      <c r="K48" t="s">
        <v>51</v>
      </c>
      <c r="L48" t="s">
        <v>590</v>
      </c>
      <c r="M48">
        <v>85</v>
      </c>
      <c r="N48">
        <v>85</v>
      </c>
    </row>
    <row r="49" spans="1:14" x14ac:dyDescent="0.45">
      <c r="A49" s="649" t="s">
        <v>310</v>
      </c>
      <c r="B49" s="649" t="s">
        <v>588</v>
      </c>
      <c r="C49" s="649">
        <v>0</v>
      </c>
      <c r="D49" s="649">
        <v>35</v>
      </c>
      <c r="E49" s="509"/>
      <c r="I49" s="504"/>
      <c r="K49" t="s">
        <v>30</v>
      </c>
      <c r="L49" t="s">
        <v>349</v>
      </c>
      <c r="M49">
        <v>1</v>
      </c>
      <c r="N49">
        <v>1</v>
      </c>
    </row>
    <row r="50" spans="1:14" x14ac:dyDescent="0.45">
      <c r="A50" s="649" t="s">
        <v>51</v>
      </c>
      <c r="B50" s="649" t="s">
        <v>349</v>
      </c>
      <c r="C50" s="649">
        <v>243896</v>
      </c>
      <c r="D50" s="649">
        <v>265833</v>
      </c>
      <c r="E50" s="509"/>
      <c r="I50" s="504"/>
      <c r="K50" t="s">
        <v>30</v>
      </c>
      <c r="L50" t="s">
        <v>619</v>
      </c>
      <c r="M50">
        <v>1</v>
      </c>
      <c r="N50">
        <v>1</v>
      </c>
    </row>
    <row r="51" spans="1:14" x14ac:dyDescent="0.45">
      <c r="A51" s="649" t="s">
        <v>51</v>
      </c>
      <c r="B51" s="649" t="s">
        <v>629</v>
      </c>
      <c r="C51" s="649">
        <v>1717</v>
      </c>
      <c r="D51" s="649">
        <v>1717</v>
      </c>
      <c r="E51" s="509"/>
      <c r="F51" s="525" t="s">
        <v>628</v>
      </c>
      <c r="G51" s="525">
        <f>SUM(N35:N37)</f>
        <v>20551</v>
      </c>
      <c r="H51" s="525">
        <f>SUM(M35:M37)</f>
        <v>20551</v>
      </c>
      <c r="I51" s="524">
        <f>(IFERROR(H51/G51,""))*100</f>
        <v>100</v>
      </c>
    </row>
    <row r="52" spans="1:14" x14ac:dyDescent="0.45">
      <c r="A52" s="649" t="s">
        <v>51</v>
      </c>
      <c r="B52" s="649" t="s">
        <v>627</v>
      </c>
      <c r="C52" s="649">
        <v>5027</v>
      </c>
      <c r="D52" s="649">
        <v>5027</v>
      </c>
      <c r="E52" s="509"/>
      <c r="F52" s="525" t="s">
        <v>626</v>
      </c>
      <c r="G52" s="525"/>
      <c r="H52" s="525">
        <f>M35</f>
        <v>1696</v>
      </c>
      <c r="I52" s="524">
        <f>(H52/G51)*100</f>
        <v>8.2526397742202331</v>
      </c>
    </row>
    <row r="53" spans="1:14" x14ac:dyDescent="0.45">
      <c r="A53" s="649" t="s">
        <v>51</v>
      </c>
      <c r="B53" s="649" t="s">
        <v>625</v>
      </c>
      <c r="C53" s="649">
        <v>15371</v>
      </c>
      <c r="D53" s="649">
        <v>15371</v>
      </c>
      <c r="E53" s="509"/>
      <c r="F53" s="525" t="s">
        <v>624</v>
      </c>
      <c r="G53" s="525"/>
      <c r="H53" s="525">
        <f>M36</f>
        <v>4671</v>
      </c>
      <c r="I53" s="524">
        <f>(H53/G51)*100</f>
        <v>22.728820981947351</v>
      </c>
    </row>
    <row r="54" spans="1:14" x14ac:dyDescent="0.45">
      <c r="A54" s="649" t="s">
        <v>51</v>
      </c>
      <c r="B54" s="649" t="s">
        <v>623</v>
      </c>
      <c r="C54" s="649">
        <v>0</v>
      </c>
      <c r="D54" s="649">
        <v>222</v>
      </c>
      <c r="E54" s="509"/>
      <c r="F54" s="525" t="s">
        <v>622</v>
      </c>
      <c r="G54" s="525"/>
      <c r="H54" s="525">
        <f>M37</f>
        <v>14184</v>
      </c>
      <c r="I54" s="524">
        <f>(H54/G51)*100</f>
        <v>69.018539243832421</v>
      </c>
    </row>
    <row r="55" spans="1:14" x14ac:dyDescent="0.45">
      <c r="A55" s="649" t="s">
        <v>51</v>
      </c>
      <c r="B55" s="649" t="s">
        <v>621</v>
      </c>
      <c r="C55" s="649">
        <v>20507</v>
      </c>
      <c r="D55" s="649">
        <v>23546</v>
      </c>
      <c r="E55" s="509"/>
      <c r="F55" s="523" t="s">
        <v>620</v>
      </c>
      <c r="G55" s="523">
        <f>N38</f>
        <v>21774</v>
      </c>
      <c r="H55" s="523">
        <f>M38</f>
        <v>19004</v>
      </c>
      <c r="I55" s="522">
        <f>(IFERROR(H55/G55,""))*100</f>
        <v>87.278405437677961</v>
      </c>
    </row>
    <row r="56" spans="1:14" x14ac:dyDescent="0.45">
      <c r="A56" s="649" t="s">
        <v>51</v>
      </c>
      <c r="B56" s="649" t="s">
        <v>619</v>
      </c>
      <c r="C56" s="649">
        <v>9872</v>
      </c>
      <c r="D56" s="649">
        <v>12751</v>
      </c>
      <c r="E56" s="509"/>
      <c r="F56" s="521" t="s">
        <v>618</v>
      </c>
      <c r="G56" s="521">
        <f>N39</f>
        <v>10396</v>
      </c>
      <c r="H56" s="521">
        <f>M39</f>
        <v>8211</v>
      </c>
      <c r="I56" s="520">
        <f>(IFERROR(H56/G56,""))*100</f>
        <v>78.982300884955748</v>
      </c>
    </row>
    <row r="57" spans="1:14" x14ac:dyDescent="0.45">
      <c r="A57" s="649" t="s">
        <v>51</v>
      </c>
      <c r="B57" s="649" t="s">
        <v>617</v>
      </c>
      <c r="C57" s="649">
        <v>0</v>
      </c>
      <c r="D57" s="649">
        <v>11630</v>
      </c>
      <c r="E57" s="509"/>
      <c r="F57" s="518" t="s">
        <v>616</v>
      </c>
      <c r="G57" s="518">
        <f>SUM(N40:N42)</f>
        <v>187238</v>
      </c>
      <c r="H57" s="518">
        <f>SUM(M40:M42)</f>
        <v>172027</v>
      </c>
      <c r="I57" s="507">
        <f>(IFERROR(H57/G57,""))*100</f>
        <v>91.876114891207976</v>
      </c>
    </row>
    <row r="58" spans="1:14" x14ac:dyDescent="0.45">
      <c r="A58" s="649" t="s">
        <v>51</v>
      </c>
      <c r="B58" s="649" t="s">
        <v>615</v>
      </c>
      <c r="C58" s="649">
        <v>94442</v>
      </c>
      <c r="D58" s="649">
        <v>94442</v>
      </c>
      <c r="E58" s="509"/>
      <c r="F58" s="519" t="s">
        <v>614</v>
      </c>
      <c r="G58" s="518"/>
      <c r="H58" s="518">
        <f>M42</f>
        <v>58719</v>
      </c>
      <c r="I58" s="507">
        <f>(H58/G57)*100</f>
        <v>31.36062124141467</v>
      </c>
    </row>
    <row r="59" spans="1:14" x14ac:dyDescent="0.45">
      <c r="A59" s="649" t="s">
        <v>51</v>
      </c>
      <c r="B59" s="649" t="s">
        <v>613</v>
      </c>
      <c r="C59" s="649">
        <v>45678</v>
      </c>
      <c r="D59" s="649">
        <v>45678</v>
      </c>
      <c r="E59" s="509"/>
      <c r="F59" s="518" t="s">
        <v>612</v>
      </c>
      <c r="G59" s="518"/>
      <c r="H59" s="518">
        <f>M41</f>
        <v>113308</v>
      </c>
      <c r="I59" s="507">
        <f>(H59/G57)*100</f>
        <v>60.515493649793306</v>
      </c>
    </row>
    <row r="60" spans="1:14" x14ac:dyDescent="0.45">
      <c r="A60" s="649" t="s">
        <v>51</v>
      </c>
      <c r="B60" s="649" t="s">
        <v>611</v>
      </c>
      <c r="C60" s="649">
        <v>2449</v>
      </c>
      <c r="D60" s="649">
        <v>2449</v>
      </c>
      <c r="E60" s="509"/>
      <c r="F60" s="517" t="s">
        <v>610</v>
      </c>
      <c r="G60" s="517"/>
      <c r="H60" s="517"/>
      <c r="I60" s="516"/>
    </row>
    <row r="61" spans="1:14" x14ac:dyDescent="0.45">
      <c r="A61" s="649" t="s">
        <v>51</v>
      </c>
      <c r="B61" s="649" t="s">
        <v>609</v>
      </c>
      <c r="C61" s="649">
        <v>6790</v>
      </c>
      <c r="D61" s="649">
        <v>6790</v>
      </c>
      <c r="E61" s="509"/>
      <c r="F61" s="517" t="s">
        <v>608</v>
      </c>
      <c r="G61" s="517"/>
      <c r="H61" s="517"/>
      <c r="I61" s="516"/>
    </row>
    <row r="62" spans="1:14" x14ac:dyDescent="0.45">
      <c r="A62" s="649" t="s">
        <v>51</v>
      </c>
      <c r="B62" s="649" t="s">
        <v>607</v>
      </c>
      <c r="C62" s="649">
        <v>0</v>
      </c>
      <c r="D62" s="649">
        <v>259</v>
      </c>
      <c r="E62" s="509"/>
      <c r="F62" s="517" t="s">
        <v>595</v>
      </c>
      <c r="G62" s="517"/>
      <c r="H62" s="517"/>
      <c r="I62" s="516"/>
    </row>
    <row r="63" spans="1:14" x14ac:dyDescent="0.45">
      <c r="A63" s="649" t="s">
        <v>51</v>
      </c>
      <c r="B63" s="649" t="s">
        <v>606</v>
      </c>
      <c r="C63" s="649">
        <v>43</v>
      </c>
      <c r="D63" s="649">
        <v>43</v>
      </c>
      <c r="E63" s="509"/>
      <c r="F63" s="515" t="s">
        <v>605</v>
      </c>
      <c r="G63" s="515">
        <f>SUM(N43:N45)</f>
        <v>375</v>
      </c>
      <c r="H63" s="515">
        <f>SUM(M43:M45)</f>
        <v>343</v>
      </c>
      <c r="I63" s="514">
        <f>(IFERROR(H63/G63,""))*100</f>
        <v>91.466666666666669</v>
      </c>
    </row>
    <row r="64" spans="1:14" x14ac:dyDescent="0.45">
      <c r="A64" s="649" t="s">
        <v>51</v>
      </c>
      <c r="B64" s="649" t="s">
        <v>604</v>
      </c>
      <c r="C64" s="649">
        <v>0</v>
      </c>
      <c r="D64" s="649">
        <v>9</v>
      </c>
      <c r="E64" s="509"/>
      <c r="F64" s="515" t="s">
        <v>603</v>
      </c>
      <c r="G64" s="515"/>
      <c r="H64" s="515">
        <f>M45</f>
        <v>220</v>
      </c>
      <c r="I64" s="514">
        <f>(H64/G63)*100</f>
        <v>58.666666666666664</v>
      </c>
    </row>
    <row r="65" spans="1:9" x14ac:dyDescent="0.45">
      <c r="A65" s="649" t="s">
        <v>51</v>
      </c>
      <c r="B65" s="649" t="s">
        <v>602</v>
      </c>
      <c r="C65" s="649">
        <v>119</v>
      </c>
      <c r="D65" s="649">
        <v>119</v>
      </c>
      <c r="E65" s="509"/>
      <c r="F65" s="515" t="s">
        <v>601</v>
      </c>
      <c r="G65" s="515"/>
      <c r="H65" s="515">
        <f>M43</f>
        <v>123</v>
      </c>
      <c r="I65" s="514">
        <f>(H65/G63)*100</f>
        <v>32.800000000000004</v>
      </c>
    </row>
    <row r="66" spans="1:9" x14ac:dyDescent="0.45">
      <c r="A66" s="649" t="s">
        <v>51</v>
      </c>
      <c r="B66" s="649" t="s">
        <v>600</v>
      </c>
      <c r="C66" s="649">
        <v>18133</v>
      </c>
      <c r="D66" s="649">
        <v>18133</v>
      </c>
      <c r="E66" s="509"/>
      <c r="F66" s="513" t="s">
        <v>599</v>
      </c>
      <c r="G66" s="513"/>
      <c r="H66" s="513"/>
      <c r="I66" s="512"/>
    </row>
    <row r="67" spans="1:9" x14ac:dyDescent="0.45">
      <c r="A67" s="649" t="s">
        <v>51</v>
      </c>
      <c r="B67" s="649" t="s">
        <v>598</v>
      </c>
      <c r="C67" s="649">
        <v>18362</v>
      </c>
      <c r="D67" s="649">
        <v>18362</v>
      </c>
      <c r="E67" s="509"/>
      <c r="F67" s="513" t="s">
        <v>597</v>
      </c>
      <c r="G67" s="513"/>
      <c r="H67" s="513"/>
      <c r="I67" s="512"/>
    </row>
    <row r="68" spans="1:9" x14ac:dyDescent="0.45">
      <c r="A68" s="649" t="s">
        <v>51</v>
      </c>
      <c r="B68" s="649" t="s">
        <v>596</v>
      </c>
      <c r="C68" s="649">
        <v>0</v>
      </c>
      <c r="D68" s="649">
        <v>3694</v>
      </c>
      <c r="E68" s="509"/>
      <c r="F68" s="513" t="s">
        <v>595</v>
      </c>
      <c r="G68" s="513"/>
      <c r="H68" s="513"/>
      <c r="I68" s="512"/>
    </row>
    <row r="69" spans="1:9" x14ac:dyDescent="0.45">
      <c r="A69" s="649" t="s">
        <v>51</v>
      </c>
      <c r="B69" s="649" t="s">
        <v>594</v>
      </c>
      <c r="C69" s="649">
        <v>2225</v>
      </c>
      <c r="D69" s="649">
        <v>2319</v>
      </c>
      <c r="E69" s="509"/>
      <c r="F69" s="511" t="s">
        <v>593</v>
      </c>
      <c r="G69" s="511">
        <f>SUM(N46,G51)</f>
        <v>22887</v>
      </c>
      <c r="H69" s="511">
        <f>M46+SUM(M35:M37)</f>
        <v>22683</v>
      </c>
      <c r="I69" s="510">
        <f>(IFERROR(H69/G69,""))*100</f>
        <v>99.108664307248659</v>
      </c>
    </row>
    <row r="70" spans="1:9" x14ac:dyDescent="0.45">
      <c r="A70" s="649" t="s">
        <v>51</v>
      </c>
      <c r="B70" s="649" t="s">
        <v>592</v>
      </c>
      <c r="C70" s="649">
        <v>1778</v>
      </c>
      <c r="D70" s="649">
        <v>1778</v>
      </c>
      <c r="E70" s="509"/>
      <c r="F70" s="508" t="s">
        <v>591</v>
      </c>
      <c r="G70" s="508">
        <f>SUM(N47,G55)</f>
        <v>22099</v>
      </c>
      <c r="H70" s="508">
        <f>M47+M38</f>
        <v>19329</v>
      </c>
      <c r="I70" s="507">
        <f>(IFERROR(H70/G70,""))*100</f>
        <v>87.465496176297577</v>
      </c>
    </row>
    <row r="71" spans="1:9" x14ac:dyDescent="0.45">
      <c r="A71" s="649" t="s">
        <v>51</v>
      </c>
      <c r="B71" s="649" t="s">
        <v>590</v>
      </c>
      <c r="C71" s="649">
        <v>1383</v>
      </c>
      <c r="D71" s="649">
        <v>1383</v>
      </c>
      <c r="F71" s="506" t="s">
        <v>589</v>
      </c>
      <c r="G71" s="506">
        <f>SUM(N39,N48)</f>
        <v>10481</v>
      </c>
      <c r="H71" s="506">
        <f>SUM(M48)+M39</f>
        <v>8296</v>
      </c>
      <c r="I71" s="505">
        <f>(IFERROR(H71/G71,""))*100</f>
        <v>79.152752599942758</v>
      </c>
    </row>
    <row r="72" spans="1:9" x14ac:dyDescent="0.45">
      <c r="A72" s="649" t="s">
        <v>51</v>
      </c>
      <c r="B72" s="649" t="s">
        <v>588</v>
      </c>
      <c r="C72" s="649">
        <v>0</v>
      </c>
      <c r="D72" s="649">
        <v>111</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3"/>
  <sheetViews>
    <sheetView showGridLines="0" zoomScaleNormal="100" workbookViewId="0"/>
  </sheetViews>
  <sheetFormatPr defaultColWidth="9" defaultRowHeight="14.25" x14ac:dyDescent="0.45"/>
  <cols>
    <col min="1" max="1" width="10.59765625" style="31" customWidth="1"/>
    <col min="2" max="2" width="46.1328125" style="31" bestFit="1" customWidth="1"/>
    <col min="3" max="3" width="10" style="31" customWidth="1"/>
    <col min="4" max="4" width="1.73046875" style="31" customWidth="1"/>
    <col min="5" max="5" width="6.86328125" style="31" customWidth="1"/>
    <col min="6" max="6" width="5.86328125" style="31" customWidth="1"/>
    <col min="7" max="7" width="12.59765625" style="31" customWidth="1"/>
    <col min="8" max="8" width="10.59765625" style="31" customWidth="1"/>
    <col min="9" max="9" width="1.1328125" style="140" customWidth="1"/>
    <col min="10" max="10" width="8" style="31" customWidth="1"/>
    <col min="11" max="11" width="5.73046875" style="31" customWidth="1"/>
    <col min="12" max="12" width="6.3984375" style="31" customWidth="1"/>
    <col min="13" max="13" width="9.1328125" style="31" customWidth="1"/>
    <col min="14" max="14" width="13.73046875" style="31" customWidth="1"/>
    <col min="15" max="15" width="7.73046875" style="31" customWidth="1"/>
    <col min="16" max="16" width="8.3984375" style="31" customWidth="1"/>
    <col min="17" max="17" width="14.59765625" style="31" customWidth="1"/>
    <col min="18" max="18" width="13.73046875" style="31" customWidth="1"/>
    <col min="19" max="19" width="6.265625" style="31" customWidth="1"/>
    <col min="20" max="20" width="10.73046875" style="31" customWidth="1"/>
    <col min="21" max="21" width="18.1328125" style="31" customWidth="1"/>
    <col min="22" max="22" width="12" style="31" customWidth="1"/>
    <col min="23" max="23" width="0.73046875" style="140" customWidth="1"/>
    <col min="24" max="24" width="7.1328125" style="31" customWidth="1"/>
    <col min="25" max="25" width="6.1328125" style="31" customWidth="1"/>
    <col min="26" max="26" width="6" style="31" customWidth="1"/>
    <col min="27" max="27" width="14.59765625" style="31" customWidth="1"/>
    <col min="28" max="28" width="8.73046875" style="31" customWidth="1"/>
    <col min="29" max="29" width="1.1328125" style="140" customWidth="1"/>
    <col min="30" max="30" width="7.1328125" style="31" customWidth="1"/>
    <col min="31" max="32" width="5.59765625" style="31" customWidth="1"/>
    <col min="33" max="33" width="16.73046875" style="31" customWidth="1"/>
    <col min="34" max="34" width="12.1328125" style="1" customWidth="1"/>
    <col min="35" max="35" width="7.265625" style="31" customWidth="1"/>
    <col min="36" max="36" width="1.1328125" style="31" customWidth="1"/>
    <col min="37" max="37" width="7.1328125" style="31" customWidth="1"/>
    <col min="38" max="39" width="5.59765625" style="31" customWidth="1"/>
    <col min="40" max="40" width="16.73046875" style="31" customWidth="1"/>
    <col min="41" max="41" width="12.1328125" style="1" customWidth="1"/>
    <col min="42" max="42" width="7.265625" style="31" customWidth="1"/>
    <col min="43" max="43" width="1.1328125" style="31" customWidth="1"/>
    <col min="44" max="44" width="8.3984375" style="86" customWidth="1"/>
    <col min="45" max="16384" width="9" style="979"/>
  </cols>
  <sheetData>
    <row r="1" spans="1:44" s="495" customFormat="1" x14ac:dyDescent="0.45">
      <c r="A1" s="579" t="s">
        <v>488</v>
      </c>
      <c r="B1" s="494"/>
      <c r="C1" s="494"/>
      <c r="D1" s="494"/>
      <c r="E1" s="494"/>
    </row>
    <row r="2" spans="1:44" ht="15" customHeight="1" x14ac:dyDescent="0.45">
      <c r="A2" s="14" t="s">
        <v>505</v>
      </c>
      <c r="B2" s="14"/>
      <c r="C2" s="14"/>
      <c r="D2" s="14"/>
      <c r="E2" s="15"/>
      <c r="F2" s="15"/>
      <c r="G2" s="15"/>
      <c r="H2" s="15"/>
      <c r="I2" s="20"/>
      <c r="J2" s="15"/>
      <c r="K2" s="15"/>
      <c r="L2" s="15"/>
      <c r="M2" s="15"/>
      <c r="N2" s="15"/>
      <c r="O2" s="15"/>
      <c r="P2" s="15"/>
      <c r="Q2" s="15"/>
      <c r="R2" s="15"/>
      <c r="S2" s="15"/>
      <c r="T2" s="15"/>
      <c r="U2" s="15"/>
      <c r="V2" s="15"/>
      <c r="W2" s="20"/>
      <c r="X2" s="16"/>
      <c r="Y2" s="16"/>
      <c r="Z2" s="16"/>
      <c r="AA2" s="16"/>
      <c r="AB2" s="16"/>
      <c r="AC2" s="443"/>
      <c r="AD2" s="16"/>
      <c r="AE2" s="16"/>
      <c r="AF2" s="16"/>
      <c r="AG2" s="16"/>
      <c r="AI2" s="16"/>
      <c r="AJ2" s="16"/>
      <c r="AK2" s="16"/>
      <c r="AL2" s="16"/>
      <c r="AM2" s="16"/>
      <c r="AN2" s="16"/>
      <c r="AP2" s="16"/>
      <c r="AQ2" s="16"/>
      <c r="AR2" s="17"/>
    </row>
    <row r="3" spans="1:44" x14ac:dyDescent="0.45">
      <c r="A3" s="1" t="s">
        <v>718</v>
      </c>
      <c r="B3" s="19"/>
      <c r="C3" s="19"/>
      <c r="D3" s="19"/>
      <c r="E3" s="20"/>
      <c r="F3" s="20"/>
      <c r="G3" s="20"/>
      <c r="H3" s="20"/>
      <c r="I3" s="20"/>
      <c r="J3" s="20"/>
      <c r="K3" s="20"/>
      <c r="L3" s="20"/>
      <c r="M3" s="20"/>
      <c r="N3" s="20"/>
      <c r="O3" s="20"/>
      <c r="P3" s="20"/>
      <c r="Q3" s="20"/>
      <c r="R3" s="15"/>
      <c r="S3" s="15"/>
      <c r="T3" s="15"/>
      <c r="U3" s="15"/>
      <c r="V3" s="15"/>
      <c r="W3" s="20"/>
      <c r="X3" s="16"/>
      <c r="Y3" s="16"/>
      <c r="Z3" s="16"/>
      <c r="AA3" s="16"/>
      <c r="AB3" s="16"/>
      <c r="AC3" s="443"/>
      <c r="AD3" s="16"/>
      <c r="AE3" s="16"/>
      <c r="AF3" s="16"/>
      <c r="AG3" s="16"/>
      <c r="AI3" s="16"/>
      <c r="AJ3" s="16"/>
      <c r="AK3" s="16"/>
      <c r="AL3" s="16"/>
      <c r="AM3" s="16"/>
      <c r="AN3" s="16"/>
      <c r="AP3" s="16"/>
      <c r="AQ3" s="16"/>
      <c r="AR3" s="17"/>
    </row>
    <row r="4" spans="1:44" ht="15" customHeight="1" x14ac:dyDescent="0.45">
      <c r="A4" s="1" t="s">
        <v>0</v>
      </c>
      <c r="B4" s="21"/>
      <c r="C4" s="22"/>
      <c r="D4" s="22"/>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row>
    <row r="5" spans="1:44" x14ac:dyDescent="0.45">
      <c r="A5" s="22" t="s">
        <v>30</v>
      </c>
      <c r="B5" s="22"/>
      <c r="C5" s="22"/>
      <c r="D5" s="22"/>
      <c r="E5" s="20"/>
      <c r="F5" s="20"/>
      <c r="G5" s="20"/>
      <c r="H5" s="20"/>
      <c r="I5" s="20"/>
      <c r="J5" s="20"/>
      <c r="K5" s="20"/>
      <c r="L5" s="20"/>
      <c r="M5" s="20"/>
      <c r="N5" s="20"/>
      <c r="O5" s="20"/>
      <c r="P5" s="20"/>
      <c r="Q5" s="20"/>
      <c r="R5" s="20"/>
      <c r="S5" s="20"/>
      <c r="T5" s="20"/>
      <c r="U5" s="20"/>
      <c r="V5" s="20"/>
      <c r="W5" s="20"/>
      <c r="X5" s="16"/>
      <c r="Y5" s="16"/>
      <c r="Z5" s="16"/>
      <c r="AA5" s="16"/>
      <c r="AB5" s="16"/>
      <c r="AC5" s="443"/>
      <c r="AD5" s="16"/>
      <c r="AE5" s="16"/>
      <c r="AF5" s="16"/>
      <c r="AG5" s="16"/>
      <c r="AI5" s="16"/>
      <c r="AJ5" s="16"/>
      <c r="AK5" s="16"/>
      <c r="AL5" s="16"/>
      <c r="AM5" s="16"/>
      <c r="AN5" s="16"/>
      <c r="AP5" s="16"/>
      <c r="AQ5" s="16"/>
      <c r="AR5" s="17"/>
    </row>
    <row r="6" spans="1:44" ht="14.25" customHeight="1" x14ac:dyDescent="0.45">
      <c r="A6" s="23"/>
      <c r="B6" s="23"/>
      <c r="C6" s="139"/>
      <c r="D6" s="24"/>
      <c r="E6" s="1022" t="s">
        <v>36</v>
      </c>
      <c r="F6" s="1022"/>
      <c r="G6" s="1022"/>
      <c r="H6" s="974"/>
      <c r="I6" s="975"/>
      <c r="J6" s="1022" t="s">
        <v>37</v>
      </c>
      <c r="K6" s="1022"/>
      <c r="L6" s="1022"/>
      <c r="M6" s="1022"/>
      <c r="N6" s="1022"/>
      <c r="O6" s="1022"/>
      <c r="P6" s="1022"/>
      <c r="Q6" s="1022"/>
      <c r="R6" s="1022"/>
      <c r="S6" s="1022"/>
      <c r="T6" s="1022"/>
      <c r="U6" s="1022"/>
      <c r="V6" s="974"/>
      <c r="W6" s="975"/>
      <c r="X6" s="1022" t="s">
        <v>38</v>
      </c>
      <c r="Y6" s="1022"/>
      <c r="Z6" s="1022"/>
      <c r="AA6" s="1022"/>
      <c r="AB6" s="1022"/>
      <c r="AC6" s="975"/>
      <c r="AD6" s="1022" t="s">
        <v>39</v>
      </c>
      <c r="AE6" s="1022"/>
      <c r="AF6" s="1022"/>
      <c r="AG6" s="1022"/>
      <c r="AH6" s="1022"/>
      <c r="AI6" s="1022"/>
      <c r="AJ6" s="66"/>
      <c r="AK6" s="1022" t="s">
        <v>713</v>
      </c>
      <c r="AL6" s="1022"/>
      <c r="AM6" s="1022"/>
      <c r="AN6" s="1022"/>
      <c r="AO6" s="1022"/>
      <c r="AP6" s="1022"/>
      <c r="AQ6" s="66"/>
      <c r="AR6" s="67" t="s">
        <v>41</v>
      </c>
    </row>
    <row r="7" spans="1:44" ht="82.5" customHeight="1" x14ac:dyDescent="0.45">
      <c r="A7" s="25" t="s">
        <v>31</v>
      </c>
      <c r="B7" s="25"/>
      <c r="C7" s="978" t="s">
        <v>28</v>
      </c>
      <c r="D7" s="382"/>
      <c r="E7" s="978" t="s">
        <v>1</v>
      </c>
      <c r="F7" s="978" t="s">
        <v>29</v>
      </c>
      <c r="G7" s="978" t="s">
        <v>197</v>
      </c>
      <c r="H7" s="978" t="s">
        <v>684</v>
      </c>
      <c r="I7" s="382"/>
      <c r="J7" s="978" t="s">
        <v>196</v>
      </c>
      <c r="K7" s="978" t="s">
        <v>2</v>
      </c>
      <c r="L7" s="433" t="s">
        <v>3</v>
      </c>
      <c r="M7" s="978" t="s">
        <v>289</v>
      </c>
      <c r="N7" s="978" t="s">
        <v>292</v>
      </c>
      <c r="O7" s="978" t="s">
        <v>198</v>
      </c>
      <c r="P7" s="1003" t="s">
        <v>4</v>
      </c>
      <c r="Q7" s="6" t="s">
        <v>199</v>
      </c>
      <c r="R7" s="6" t="s">
        <v>200</v>
      </c>
      <c r="S7" s="977"/>
      <c r="T7" s="6" t="s">
        <v>201</v>
      </c>
      <c r="U7" s="6" t="s">
        <v>202</v>
      </c>
      <c r="V7" s="978" t="s">
        <v>684</v>
      </c>
      <c r="W7" s="382"/>
      <c r="X7" s="978" t="s">
        <v>5</v>
      </c>
      <c r="Y7" s="978" t="s">
        <v>2</v>
      </c>
      <c r="Z7" s="433" t="s">
        <v>3</v>
      </c>
      <c r="AA7" s="6" t="s">
        <v>483</v>
      </c>
      <c r="AB7" s="978" t="s">
        <v>685</v>
      </c>
      <c r="AC7" s="382"/>
      <c r="AD7" s="978" t="s">
        <v>5</v>
      </c>
      <c r="AE7" s="978" t="s">
        <v>2</v>
      </c>
      <c r="AF7" s="433" t="s">
        <v>3</v>
      </c>
      <c r="AG7" s="650" t="s">
        <v>711</v>
      </c>
      <c r="AH7" s="612" t="s">
        <v>678</v>
      </c>
      <c r="AI7" s="978" t="s">
        <v>684</v>
      </c>
      <c r="AJ7" s="382"/>
      <c r="AK7" s="978" t="s">
        <v>5</v>
      </c>
      <c r="AL7" s="978" t="s">
        <v>2</v>
      </c>
      <c r="AM7" s="650" t="s">
        <v>3</v>
      </c>
      <c r="AN7" s="650" t="s">
        <v>712</v>
      </c>
      <c r="AO7" s="612" t="s">
        <v>679</v>
      </c>
      <c r="AP7" s="617" t="s">
        <v>959</v>
      </c>
      <c r="AQ7" s="382"/>
      <c r="AR7" s="978" t="s">
        <v>6</v>
      </c>
    </row>
    <row r="8" spans="1:44" x14ac:dyDescent="0.45">
      <c r="A8" s="72"/>
      <c r="B8" s="72"/>
      <c r="C8" s="2"/>
      <c r="D8" s="628"/>
      <c r="E8" s="412"/>
      <c r="F8" s="616"/>
      <c r="G8" s="615"/>
      <c r="H8" s="616"/>
      <c r="I8" s="616"/>
      <c r="J8" s="412"/>
      <c r="K8" s="616"/>
      <c r="L8" s="616"/>
      <c r="M8" s="615"/>
      <c r="N8" s="412"/>
      <c r="O8" s="616"/>
      <c r="P8" s="616"/>
      <c r="Q8" s="615"/>
      <c r="R8" s="412"/>
      <c r="S8" s="412"/>
      <c r="T8" s="412"/>
      <c r="U8" s="615"/>
      <c r="V8" s="616"/>
      <c r="W8" s="412"/>
      <c r="X8" s="412"/>
      <c r="Y8" s="616"/>
      <c r="Z8" s="412"/>
      <c r="AA8" s="615"/>
      <c r="AB8" s="616"/>
      <c r="AC8" s="412"/>
      <c r="AD8" s="412"/>
      <c r="AE8" s="616"/>
      <c r="AF8" s="412"/>
      <c r="AG8" s="412"/>
      <c r="AH8" s="615"/>
      <c r="AI8" s="616"/>
      <c r="AJ8" s="412"/>
      <c r="AK8" s="412"/>
      <c r="AL8" s="616"/>
      <c r="AM8" s="412"/>
      <c r="AN8" s="412"/>
      <c r="AO8" s="615"/>
      <c r="AP8" s="616"/>
      <c r="AQ8" s="412"/>
      <c r="AR8" s="412"/>
    </row>
    <row r="9" spans="1:44" s="540" customFormat="1" x14ac:dyDescent="0.45">
      <c r="A9" s="32" t="s">
        <v>225</v>
      </c>
      <c r="B9" s="32"/>
      <c r="C9" s="1012">
        <v>2152</v>
      </c>
      <c r="D9" s="1010"/>
      <c r="E9" s="629">
        <v>211020</v>
      </c>
      <c r="F9" s="640">
        <v>32.619999999999997</v>
      </c>
      <c r="G9" s="641">
        <v>84.6</v>
      </c>
      <c r="H9" s="640">
        <v>5.66</v>
      </c>
      <c r="I9" s="640" t="s">
        <v>705</v>
      </c>
      <c r="J9" s="629">
        <v>191936</v>
      </c>
      <c r="K9" s="640">
        <v>32.9</v>
      </c>
      <c r="L9" s="640" t="str">
        <f>IF(AND(K9&gt;=38.34,K9&lt;=41.66)=TRUE,"B",IF(AND(K9&gt;=35,K9&lt;=38.33)=TRUE,"B-",IF(AND(K9&gt;=31.67,K9&lt;=34.99)=TRUE,"C+",IF(AND(K9&gt;=28.34,K9&lt;=31.66)=TRUE,"C",IF(AND(K9&gt;=25,K9&lt;=28.33)=TRUE,"C-",IF(AND(K9&gt;=21.67,K9&lt;=24.99)=TRUE,"D+",IF(AND(K9&gt;=41.67,K9&lt;=45)=TRUE,"B+",IF(AND(K9&gt;=18.34,K9&lt;=21.66)=TRUE,"D",IF(AND(K9&gt;=15,K9&lt;=18.33)=TRUE,"D-","NOGRADE")))))))))</f>
        <v>C+</v>
      </c>
      <c r="M9" s="641">
        <v>79.099999999999994</v>
      </c>
      <c r="N9" s="629">
        <v>145721</v>
      </c>
      <c r="O9" s="640">
        <v>32.979999999999997</v>
      </c>
      <c r="P9" s="640" t="str">
        <f>IF(AND(O9&gt;=38.34,O9&lt;=41.66)=TRUE,"B",IF(AND(O9&gt;=35,O9&lt;=38.33)=TRUE,"B-",IF(AND(O9&gt;=31.67,O9&lt;=34.99)=TRUE,"C+",IF(AND(O9&gt;=28.34,O9&lt;=31.66)=TRUE,"C",IF(AND(O9&gt;=25,O9&lt;=28.33)=TRUE,"C-",IF(AND(O9&gt;=21.67,O9&lt;=24.99)=TRUE,"D+",IF(AND(O9&gt;=41.67,O9&lt;=45)=TRUE,"B+",IF(AND(O9&gt;=18.34,O9&lt;=21.66)=TRUE,"D",IF(AND(O9&gt;=15,O9&lt;=18.33)=TRUE,"D-","NOGRADE")))))))))</f>
        <v>C+</v>
      </c>
      <c r="Q9" s="641">
        <v>11.1</v>
      </c>
      <c r="R9" s="641">
        <v>18.7</v>
      </c>
      <c r="S9" s="629" t="s">
        <v>705</v>
      </c>
      <c r="T9" s="629">
        <v>145713</v>
      </c>
      <c r="U9" s="641">
        <v>14.8</v>
      </c>
      <c r="V9" s="640">
        <v>5.78</v>
      </c>
      <c r="W9" s="629" t="s">
        <v>705</v>
      </c>
      <c r="X9" s="629">
        <v>195819</v>
      </c>
      <c r="Y9" s="640">
        <v>33.07</v>
      </c>
      <c r="Z9" s="640" t="str">
        <f>IF(AND(Y9&gt;=38.34,Y9&lt;=41.66)=TRUE,"B",IF(AND(Y9&gt;=35,Y9&lt;=38.33)=TRUE,"B-",IF(AND(Y9&gt;=31.67,Y9&lt;=34.99)=TRUE,"C+",IF(AND(Y9&gt;=28.34,Y9&lt;=31.66)=TRUE,"C",IF(AND(Y9&gt;=25,Y9&lt;=28.33)=TRUE,"C-",IF(AND(Y9&gt;=21.67,Y9&lt;=24.99)=TRUE,"D+",IF(AND(Y9&gt;=41.67,Y9&lt;=45)=TRUE,"B+",IF(AND(Y9&gt;=18.34,Y9&lt;=21.66)=TRUE,"D",IF(AND(Y9&gt;=15,Y9&lt;=18.33)=TRUE,"D-","NOGRADE")))))))))</f>
        <v>C+</v>
      </c>
      <c r="AA9" s="641">
        <v>78.3</v>
      </c>
      <c r="AB9" s="640">
        <v>5.77</v>
      </c>
      <c r="AC9" s="629"/>
      <c r="AD9" s="629">
        <v>7028</v>
      </c>
      <c r="AE9" s="640">
        <v>32.119999999999997</v>
      </c>
      <c r="AF9" s="640" t="s">
        <v>312</v>
      </c>
      <c r="AG9" s="629">
        <v>16804</v>
      </c>
      <c r="AH9" s="641">
        <v>41.8</v>
      </c>
      <c r="AI9" s="640">
        <v>4.55</v>
      </c>
      <c r="AJ9" s="629" t="s">
        <v>705</v>
      </c>
      <c r="AK9" s="629">
        <v>42614</v>
      </c>
      <c r="AL9" s="640">
        <v>29.21</v>
      </c>
      <c r="AM9" s="640" t="s">
        <v>304</v>
      </c>
      <c r="AN9" s="629">
        <v>50002</v>
      </c>
      <c r="AO9" s="641">
        <v>85.8</v>
      </c>
      <c r="AP9" s="640">
        <v>5.77</v>
      </c>
      <c r="AQ9" s="629" t="s">
        <v>705</v>
      </c>
      <c r="AR9" s="629">
        <v>149</v>
      </c>
    </row>
    <row r="10" spans="1:44" x14ac:dyDescent="0.45">
      <c r="A10" s="36"/>
      <c r="B10" s="36"/>
      <c r="C10" s="1013"/>
      <c r="D10" s="2"/>
      <c r="E10" s="629"/>
      <c r="F10" s="629"/>
      <c r="G10" s="629"/>
      <c r="H10" s="629"/>
      <c r="I10" s="629"/>
      <c r="J10" s="629"/>
      <c r="K10" s="629"/>
      <c r="L10" s="616"/>
      <c r="M10" s="629"/>
      <c r="N10" s="629"/>
      <c r="O10" s="629"/>
      <c r="P10" s="616"/>
      <c r="Q10" s="629"/>
      <c r="R10" s="641"/>
      <c r="S10" s="629"/>
      <c r="T10" s="629"/>
      <c r="U10" s="629"/>
      <c r="V10" s="629"/>
      <c r="W10" s="629"/>
      <c r="X10" s="629"/>
      <c r="Y10" s="629"/>
      <c r="Z10" s="616"/>
      <c r="AA10" s="629"/>
      <c r="AB10" s="629"/>
      <c r="AC10" s="629"/>
      <c r="AD10" s="629"/>
      <c r="AE10" s="629"/>
      <c r="AF10" s="640"/>
      <c r="AG10" s="629"/>
      <c r="AH10" s="629"/>
      <c r="AI10" s="629"/>
      <c r="AJ10" s="629"/>
      <c r="AK10" s="629"/>
      <c r="AL10" s="629"/>
      <c r="AM10" s="640"/>
      <c r="AN10" s="629"/>
      <c r="AO10" s="629"/>
      <c r="AP10" s="629"/>
      <c r="AQ10" s="629"/>
      <c r="AR10" s="629"/>
    </row>
    <row r="11" spans="1:44" x14ac:dyDescent="0.45">
      <c r="A11" s="74"/>
      <c r="B11" s="74" t="s">
        <v>42</v>
      </c>
      <c r="C11" s="1013">
        <v>163</v>
      </c>
      <c r="D11" s="628"/>
      <c r="E11" s="412">
        <v>24345</v>
      </c>
      <c r="F11" s="616">
        <v>39.67</v>
      </c>
      <c r="G11" s="615">
        <v>95.5</v>
      </c>
      <c r="H11" s="616">
        <v>6.82</v>
      </c>
      <c r="I11" s="616" t="s">
        <v>705</v>
      </c>
      <c r="J11" s="412">
        <v>23382</v>
      </c>
      <c r="K11" s="616">
        <v>39.56</v>
      </c>
      <c r="L11" s="616" t="str">
        <f t="shared" ref="L11:L25" si="0">IF(AND(K11&gt;=38.34,K11&lt;=41.66)=TRUE,"B",IF(AND(K11&gt;=35,K11&lt;=38.33)=TRUE,"B-",IF(AND(K11&gt;=31.67,K11&lt;=34.99)=TRUE,"C+",IF(AND(K11&gt;=28.34,K11&lt;=31.66)=TRUE,"C",IF(AND(K11&gt;=25,K11&lt;=28.33)=TRUE,"C-",IF(AND(K11&gt;=21.67,K11&lt;=24.99)=TRUE,"D+",IF(AND(K11&gt;=41.67,K11&lt;=45)=TRUE,"B+",IF(AND(K11&gt;=18.34,K11&lt;=21.66)=TRUE,"D",IF(AND(K11&gt;=15,K11&lt;=18.33)=TRUE,"D-","NOGRADE")))))))))</f>
        <v>B</v>
      </c>
      <c r="M11" s="615">
        <v>95.2</v>
      </c>
      <c r="N11" s="412">
        <v>22014</v>
      </c>
      <c r="O11" s="616">
        <v>39.520000000000003</v>
      </c>
      <c r="P11" s="616" t="str">
        <f t="shared" ref="P11:P25" si="1">IF(AND(O11&gt;=38.34,O11&lt;=41.66)=TRUE,"B",IF(AND(O11&gt;=35,O11&lt;=38.33)=TRUE,"B-",IF(AND(O11&gt;=31.67,O11&lt;=34.99)=TRUE,"C+",IF(AND(O11&gt;=28.34,O11&lt;=31.66)=TRUE,"C",IF(AND(O11&gt;=25,O11&lt;=28.33)=TRUE,"C-",IF(AND(O11&gt;=21.67,O11&lt;=24.99)=TRUE,"D+",IF(AND(O11&gt;=41.67,O11&lt;=45)=TRUE,"B+",IF(AND(O11&gt;=18.34,O11&lt;=21.66)=TRUE,"D",IF(AND(O11&gt;=15,O11&lt;=18.33)=TRUE,"D-","NOGRADE")))))))))</f>
        <v>B</v>
      </c>
      <c r="Q11" s="615">
        <v>22.9</v>
      </c>
      <c r="R11" s="615">
        <v>35.1</v>
      </c>
      <c r="S11" s="412" t="s">
        <v>705</v>
      </c>
      <c r="T11" s="412">
        <v>22014</v>
      </c>
      <c r="U11" s="615">
        <v>30.3</v>
      </c>
      <c r="V11" s="616">
        <v>6.82</v>
      </c>
      <c r="W11" s="412" t="s">
        <v>705</v>
      </c>
      <c r="X11" s="412">
        <v>24308</v>
      </c>
      <c r="Y11" s="616">
        <v>39.72</v>
      </c>
      <c r="Z11" s="616" t="str">
        <f t="shared" ref="Z11:Z25" si="2">IF(AND(Y11&gt;=38.34,Y11&lt;=41.66)=TRUE,"B",IF(AND(Y11&gt;=35,Y11&lt;=38.33)=TRUE,"B-",IF(AND(Y11&gt;=31.67,Y11&lt;=34.99)=TRUE,"C+",IF(AND(Y11&gt;=28.34,Y11&lt;=31.66)=TRUE,"C",IF(AND(Y11&gt;=25,Y11&lt;=28.33)=TRUE,"C-",IF(AND(Y11&gt;=21.67,Y11&lt;=24.99)=TRUE,"D+",IF(AND(Y11&gt;=41.67,Y11&lt;=45)=TRUE,"B+",IF(AND(Y11&gt;=18.34,Y11&lt;=21.66)=TRUE,"D",IF(AND(Y11&gt;=15,Y11&lt;=18.33)=TRUE,"D-","NOGRADE")))))))))</f>
        <v>B</v>
      </c>
      <c r="AA11" s="615">
        <v>95.1</v>
      </c>
      <c r="AB11" s="616">
        <v>6.82</v>
      </c>
      <c r="AC11" s="412"/>
      <c r="AD11" s="412">
        <v>43</v>
      </c>
      <c r="AE11" s="616">
        <v>36.39</v>
      </c>
      <c r="AF11" s="1011" t="s">
        <v>309</v>
      </c>
      <c r="AG11" s="412">
        <v>151</v>
      </c>
      <c r="AH11" s="615">
        <v>28.5</v>
      </c>
      <c r="AI11" s="616">
        <v>5.71</v>
      </c>
      <c r="AJ11" s="412" t="s">
        <v>705</v>
      </c>
      <c r="AK11" s="412">
        <v>533</v>
      </c>
      <c r="AL11" s="616">
        <v>32.380000000000003</v>
      </c>
      <c r="AM11" s="1011" t="s">
        <v>312</v>
      </c>
      <c r="AN11" s="412">
        <v>617</v>
      </c>
      <c r="AO11" s="615">
        <v>86.4</v>
      </c>
      <c r="AP11" s="616">
        <v>6.82</v>
      </c>
      <c r="AQ11" s="412" t="s">
        <v>705</v>
      </c>
      <c r="AR11" s="412">
        <v>0</v>
      </c>
    </row>
    <row r="12" spans="1:44" x14ac:dyDescent="0.45">
      <c r="A12" s="74"/>
      <c r="B12" s="74" t="s">
        <v>43</v>
      </c>
      <c r="C12" s="1013">
        <v>158</v>
      </c>
      <c r="D12" s="628"/>
      <c r="E12" s="412">
        <v>11298</v>
      </c>
      <c r="F12" s="616">
        <v>27.97</v>
      </c>
      <c r="G12" s="615">
        <v>78.900000000000006</v>
      </c>
      <c r="H12" s="616">
        <v>4.92</v>
      </c>
      <c r="I12" s="616" t="s">
        <v>705</v>
      </c>
      <c r="J12" s="412">
        <v>9386</v>
      </c>
      <c r="K12" s="616">
        <v>27.8</v>
      </c>
      <c r="L12" s="616" t="str">
        <f t="shared" si="0"/>
        <v>C-</v>
      </c>
      <c r="M12" s="615">
        <v>66.2</v>
      </c>
      <c r="N12" s="412">
        <v>5567</v>
      </c>
      <c r="O12" s="616">
        <v>27.3</v>
      </c>
      <c r="P12" s="616" t="str">
        <f t="shared" si="1"/>
        <v>C-</v>
      </c>
      <c r="Q12" s="615">
        <v>4.3</v>
      </c>
      <c r="R12" s="615">
        <v>8.1999999999999993</v>
      </c>
      <c r="S12" s="412" t="s">
        <v>705</v>
      </c>
      <c r="T12" s="412">
        <v>5567</v>
      </c>
      <c r="U12" s="615">
        <v>5.5</v>
      </c>
      <c r="V12" s="616">
        <v>5.0999999999999996</v>
      </c>
      <c r="W12" s="412" t="s">
        <v>705</v>
      </c>
      <c r="X12" s="412">
        <v>9780</v>
      </c>
      <c r="Y12" s="616">
        <v>27.89</v>
      </c>
      <c r="Z12" s="616" t="str">
        <f t="shared" si="2"/>
        <v>C-</v>
      </c>
      <c r="AA12" s="615">
        <v>64.599999999999994</v>
      </c>
      <c r="AB12" s="616">
        <v>5.08</v>
      </c>
      <c r="AC12" s="412"/>
      <c r="AD12" s="412">
        <v>584</v>
      </c>
      <c r="AE12" s="616">
        <v>31.56</v>
      </c>
      <c r="AF12" s="1011" t="s">
        <v>312</v>
      </c>
      <c r="AG12" s="412">
        <v>1292</v>
      </c>
      <c r="AH12" s="615">
        <v>45.3</v>
      </c>
      <c r="AI12" s="616">
        <v>4.38</v>
      </c>
      <c r="AJ12" s="412" t="s">
        <v>705</v>
      </c>
      <c r="AK12" s="412">
        <v>4465</v>
      </c>
      <c r="AL12" s="616">
        <v>27.75</v>
      </c>
      <c r="AM12" s="1011" t="s">
        <v>304</v>
      </c>
      <c r="AN12" s="412">
        <v>4860</v>
      </c>
      <c r="AO12" s="615">
        <v>91.9</v>
      </c>
      <c r="AP12" s="616">
        <v>5.08</v>
      </c>
      <c r="AQ12" s="412" t="s">
        <v>705</v>
      </c>
      <c r="AR12" s="412">
        <v>1</v>
      </c>
    </row>
    <row r="13" spans="1:44" x14ac:dyDescent="0.45">
      <c r="A13" s="74"/>
      <c r="B13" s="75" t="s">
        <v>44</v>
      </c>
      <c r="C13" s="1013">
        <v>1641</v>
      </c>
      <c r="D13" s="628"/>
      <c r="E13" s="412">
        <v>150182</v>
      </c>
      <c r="F13" s="616">
        <v>31.65</v>
      </c>
      <c r="G13" s="615">
        <v>84.2</v>
      </c>
      <c r="H13" s="616">
        <v>5.54</v>
      </c>
      <c r="I13" s="616" t="s">
        <v>705</v>
      </c>
      <c r="J13" s="412">
        <v>137153</v>
      </c>
      <c r="K13" s="616">
        <v>31.83</v>
      </c>
      <c r="L13" s="616" t="str">
        <f t="shared" si="0"/>
        <v>C+</v>
      </c>
      <c r="M13" s="615">
        <v>77.8</v>
      </c>
      <c r="N13" s="412">
        <v>101243</v>
      </c>
      <c r="O13" s="616">
        <v>32.200000000000003</v>
      </c>
      <c r="P13" s="616" t="str">
        <f t="shared" si="1"/>
        <v>C+</v>
      </c>
      <c r="Q13" s="615">
        <v>9.1</v>
      </c>
      <c r="R13" s="615">
        <v>16.100000000000001</v>
      </c>
      <c r="S13" s="412" t="s">
        <v>705</v>
      </c>
      <c r="T13" s="412">
        <v>101238</v>
      </c>
      <c r="U13" s="615">
        <v>12.5</v>
      </c>
      <c r="V13" s="616">
        <v>5.67</v>
      </c>
      <c r="W13" s="412" t="s">
        <v>705</v>
      </c>
      <c r="X13" s="412">
        <v>139043</v>
      </c>
      <c r="Y13" s="616">
        <v>31.95</v>
      </c>
      <c r="Z13" s="616" t="str">
        <f t="shared" si="2"/>
        <v>C+</v>
      </c>
      <c r="AA13" s="615">
        <v>77.099999999999994</v>
      </c>
      <c r="AB13" s="616">
        <v>5.66</v>
      </c>
      <c r="AC13" s="412"/>
      <c r="AD13" s="412">
        <v>5082</v>
      </c>
      <c r="AE13" s="616">
        <v>32.42</v>
      </c>
      <c r="AF13" s="1011" t="s">
        <v>312</v>
      </c>
      <c r="AG13" s="412">
        <v>9825</v>
      </c>
      <c r="AH13" s="615">
        <v>51.7</v>
      </c>
      <c r="AI13" s="616">
        <v>4.5599999999999996</v>
      </c>
      <c r="AJ13" s="412" t="s">
        <v>705</v>
      </c>
      <c r="AK13" s="412">
        <v>32465</v>
      </c>
      <c r="AL13" s="616">
        <v>29.37</v>
      </c>
      <c r="AM13" s="1011" t="s">
        <v>304</v>
      </c>
      <c r="AN13" s="412">
        <v>35965</v>
      </c>
      <c r="AO13" s="615">
        <v>90.9</v>
      </c>
      <c r="AP13" s="616">
        <v>5.66</v>
      </c>
      <c r="AQ13" s="412" t="s">
        <v>705</v>
      </c>
      <c r="AR13" s="412">
        <v>73</v>
      </c>
    </row>
    <row r="14" spans="1:44" x14ac:dyDescent="0.45">
      <c r="A14" s="73"/>
      <c r="B14" s="75"/>
      <c r="C14" s="1013"/>
      <c r="D14" s="2"/>
      <c r="E14" s="629"/>
      <c r="F14" s="629"/>
      <c r="G14" s="629"/>
      <c r="H14" s="629"/>
      <c r="I14" s="629"/>
      <c r="J14" s="629"/>
      <c r="K14" s="629"/>
      <c r="L14" s="616"/>
      <c r="M14" s="629"/>
      <c r="N14" s="629"/>
      <c r="O14" s="629"/>
      <c r="P14" s="616"/>
      <c r="Q14" s="629"/>
      <c r="R14" s="641"/>
      <c r="S14" s="629"/>
      <c r="T14" s="629"/>
      <c r="U14" s="629"/>
      <c r="V14" s="629"/>
      <c r="W14" s="629"/>
      <c r="X14" s="629"/>
      <c r="Y14" s="629"/>
      <c r="Z14" s="616"/>
      <c r="AA14" s="629"/>
      <c r="AB14" s="629"/>
      <c r="AC14" s="629"/>
      <c r="AD14" s="629"/>
      <c r="AE14" s="629"/>
      <c r="AF14" s="640"/>
      <c r="AG14" s="629"/>
      <c r="AH14" s="629"/>
      <c r="AI14" s="629"/>
      <c r="AJ14" s="629"/>
      <c r="AK14" s="629"/>
      <c r="AL14" s="629"/>
      <c r="AM14" s="640"/>
      <c r="AN14" s="629"/>
      <c r="AO14" s="629"/>
      <c r="AP14" s="629"/>
      <c r="AQ14" s="629"/>
      <c r="AR14" s="629"/>
    </row>
    <row r="15" spans="1:44" s="540" customFormat="1" x14ac:dyDescent="0.45">
      <c r="A15" s="32" t="s">
        <v>960</v>
      </c>
      <c r="B15" s="32"/>
      <c r="C15" s="1012">
        <v>2066</v>
      </c>
      <c r="D15" s="630"/>
      <c r="E15" s="629">
        <v>112791</v>
      </c>
      <c r="F15" s="640">
        <v>33.43</v>
      </c>
      <c r="G15" s="641">
        <v>86.5</v>
      </c>
      <c r="H15" s="640">
        <v>5.78</v>
      </c>
      <c r="I15" s="640" t="s">
        <v>705</v>
      </c>
      <c r="J15" s="629">
        <v>104000</v>
      </c>
      <c r="K15" s="640">
        <v>33.56</v>
      </c>
      <c r="L15" s="640" t="str">
        <f t="shared" si="0"/>
        <v>C+</v>
      </c>
      <c r="M15" s="641">
        <v>81.2</v>
      </c>
      <c r="N15" s="629">
        <v>80686</v>
      </c>
      <c r="O15" s="640">
        <v>33.42</v>
      </c>
      <c r="P15" s="640" t="str">
        <f t="shared" si="1"/>
        <v>C+</v>
      </c>
      <c r="Q15" s="641">
        <v>10.199999999999999</v>
      </c>
      <c r="R15" s="641">
        <v>18.2</v>
      </c>
      <c r="S15" s="629" t="s">
        <v>705</v>
      </c>
      <c r="T15" s="629">
        <v>80680</v>
      </c>
      <c r="U15" s="641">
        <v>13.4</v>
      </c>
      <c r="V15" s="640">
        <v>5.89</v>
      </c>
      <c r="W15" s="629" t="s">
        <v>705</v>
      </c>
      <c r="X15" s="629">
        <v>105798</v>
      </c>
      <c r="Y15" s="640">
        <v>33.770000000000003</v>
      </c>
      <c r="Z15" s="640" t="str">
        <f t="shared" si="2"/>
        <v>C+</v>
      </c>
      <c r="AA15" s="641">
        <v>80.7</v>
      </c>
      <c r="AB15" s="640">
        <v>5.88</v>
      </c>
      <c r="AC15" s="629"/>
      <c r="AD15" s="629">
        <v>2109</v>
      </c>
      <c r="AE15" s="640">
        <v>33.33</v>
      </c>
      <c r="AF15" s="640" t="s">
        <v>312</v>
      </c>
      <c r="AG15" s="629">
        <v>7262</v>
      </c>
      <c r="AH15" s="641">
        <v>29</v>
      </c>
      <c r="AI15" s="640">
        <v>4.66</v>
      </c>
      <c r="AJ15" s="629" t="s">
        <v>705</v>
      </c>
      <c r="AK15" s="629">
        <v>22004</v>
      </c>
      <c r="AL15" s="640">
        <v>30.56</v>
      </c>
      <c r="AM15" s="640" t="s">
        <v>312</v>
      </c>
      <c r="AN15" s="629">
        <v>25862</v>
      </c>
      <c r="AO15" s="641">
        <v>85.3</v>
      </c>
      <c r="AP15" s="640">
        <v>5.88</v>
      </c>
      <c r="AQ15" s="629" t="s">
        <v>705</v>
      </c>
      <c r="AR15" s="629">
        <v>28</v>
      </c>
    </row>
    <row r="16" spans="1:44" x14ac:dyDescent="0.45">
      <c r="A16" s="36"/>
      <c r="B16" s="36"/>
      <c r="C16" s="1013"/>
      <c r="D16" s="2"/>
      <c r="E16" s="629"/>
      <c r="F16" s="629"/>
      <c r="G16" s="629"/>
      <c r="H16" s="629"/>
      <c r="I16" s="629"/>
      <c r="J16" s="629"/>
      <c r="K16" s="629"/>
      <c r="L16" s="616"/>
      <c r="M16" s="629"/>
      <c r="N16" s="629"/>
      <c r="O16" s="629"/>
      <c r="P16" s="616"/>
      <c r="Q16" s="629"/>
      <c r="R16" s="641"/>
      <c r="S16" s="629"/>
      <c r="T16" s="629"/>
      <c r="U16" s="629"/>
      <c r="V16" s="629"/>
      <c r="W16" s="629"/>
      <c r="X16" s="629"/>
      <c r="Y16" s="629"/>
      <c r="Z16" s="616"/>
      <c r="AA16" s="629"/>
      <c r="AB16" s="629"/>
      <c r="AC16" s="629"/>
      <c r="AD16" s="629"/>
      <c r="AE16" s="629"/>
      <c r="AF16" s="640"/>
      <c r="AG16" s="629"/>
      <c r="AH16" s="629"/>
      <c r="AI16" s="629"/>
      <c r="AJ16" s="629"/>
      <c r="AK16" s="629"/>
      <c r="AL16" s="629"/>
      <c r="AM16" s="640"/>
      <c r="AN16" s="629"/>
      <c r="AO16" s="629"/>
      <c r="AP16" s="629"/>
      <c r="AQ16" s="629"/>
      <c r="AR16" s="629"/>
    </row>
    <row r="17" spans="1:44" x14ac:dyDescent="0.45">
      <c r="A17" s="74"/>
      <c r="B17" s="74" t="s">
        <v>42</v>
      </c>
      <c r="C17" s="1013">
        <v>142</v>
      </c>
      <c r="D17" s="628"/>
      <c r="E17" s="412">
        <v>12883</v>
      </c>
      <c r="F17" s="616">
        <v>39.869999999999997</v>
      </c>
      <c r="G17" s="615">
        <v>95.7</v>
      </c>
      <c r="H17" s="616">
        <v>6.9</v>
      </c>
      <c r="I17" s="616" t="s">
        <v>705</v>
      </c>
      <c r="J17" s="412">
        <v>12349</v>
      </c>
      <c r="K17" s="616">
        <v>39.65</v>
      </c>
      <c r="L17" s="616" t="str">
        <f t="shared" si="0"/>
        <v>B</v>
      </c>
      <c r="M17" s="615">
        <v>95.7</v>
      </c>
      <c r="N17" s="412">
        <v>11695</v>
      </c>
      <c r="O17" s="616">
        <v>39.590000000000003</v>
      </c>
      <c r="P17" s="616" t="str">
        <f t="shared" si="1"/>
        <v>B</v>
      </c>
      <c r="Q17" s="615">
        <v>21</v>
      </c>
      <c r="R17" s="615">
        <v>34</v>
      </c>
      <c r="S17" s="412" t="s">
        <v>705</v>
      </c>
      <c r="T17" s="412">
        <v>11695</v>
      </c>
      <c r="U17" s="615">
        <v>28</v>
      </c>
      <c r="V17" s="616">
        <v>6.9</v>
      </c>
      <c r="W17" s="412" t="s">
        <v>705</v>
      </c>
      <c r="X17" s="412">
        <v>12866</v>
      </c>
      <c r="Y17" s="616">
        <v>39.92</v>
      </c>
      <c r="Z17" s="616" t="str">
        <f t="shared" si="2"/>
        <v>B</v>
      </c>
      <c r="AA17" s="615">
        <v>95.5</v>
      </c>
      <c r="AB17" s="616">
        <v>6.9</v>
      </c>
      <c r="AC17" s="412"/>
      <c r="AD17" s="412">
        <v>18</v>
      </c>
      <c r="AE17" s="616">
        <v>36.200000000000003</v>
      </c>
      <c r="AF17" s="616" t="s">
        <v>309</v>
      </c>
      <c r="AG17" s="412">
        <v>81</v>
      </c>
      <c r="AH17" s="615">
        <v>22.2</v>
      </c>
      <c r="AI17" s="616">
        <v>5.79</v>
      </c>
      <c r="AJ17" s="412" t="s">
        <v>705</v>
      </c>
      <c r="AK17" s="412">
        <v>251</v>
      </c>
      <c r="AL17" s="616">
        <v>32.380000000000003</v>
      </c>
      <c r="AM17" s="616" t="s">
        <v>312</v>
      </c>
      <c r="AN17" s="412">
        <v>305</v>
      </c>
      <c r="AO17" s="615">
        <v>82.3</v>
      </c>
      <c r="AP17" s="616">
        <v>6.9</v>
      </c>
      <c r="AQ17" s="412" t="s">
        <v>705</v>
      </c>
      <c r="AR17" s="412">
        <v>0</v>
      </c>
    </row>
    <row r="18" spans="1:44" x14ac:dyDescent="0.45">
      <c r="A18" s="74"/>
      <c r="B18" s="74" t="s">
        <v>43</v>
      </c>
      <c r="C18" s="1013">
        <v>152</v>
      </c>
      <c r="D18" s="628"/>
      <c r="E18" s="412">
        <v>5982</v>
      </c>
      <c r="F18" s="616">
        <v>28.98</v>
      </c>
      <c r="G18" s="615">
        <v>81.7</v>
      </c>
      <c r="H18" s="616">
        <v>5.0599999999999996</v>
      </c>
      <c r="I18" s="616" t="s">
        <v>705</v>
      </c>
      <c r="J18" s="412">
        <v>5167</v>
      </c>
      <c r="K18" s="616">
        <v>28.81</v>
      </c>
      <c r="L18" s="616" t="str">
        <f t="shared" si="0"/>
        <v>C</v>
      </c>
      <c r="M18" s="615">
        <v>70.7</v>
      </c>
      <c r="N18" s="412">
        <v>3249</v>
      </c>
      <c r="O18" s="616">
        <v>28.01</v>
      </c>
      <c r="P18" s="616" t="str">
        <f t="shared" si="1"/>
        <v>C-</v>
      </c>
      <c r="Q18" s="615">
        <v>3.9</v>
      </c>
      <c r="R18" s="615">
        <v>7.9</v>
      </c>
      <c r="S18" s="412" t="s">
        <v>705</v>
      </c>
      <c r="T18" s="412">
        <v>3249</v>
      </c>
      <c r="U18" s="615">
        <v>4.4000000000000004</v>
      </c>
      <c r="V18" s="616">
        <v>5.2</v>
      </c>
      <c r="W18" s="412" t="s">
        <v>705</v>
      </c>
      <c r="X18" s="412">
        <v>5336</v>
      </c>
      <c r="Y18" s="616">
        <v>28.95</v>
      </c>
      <c r="Z18" s="616" t="str">
        <f t="shared" si="2"/>
        <v>C</v>
      </c>
      <c r="AA18" s="615">
        <v>69.5</v>
      </c>
      <c r="AB18" s="616">
        <v>5.18</v>
      </c>
      <c r="AC18" s="412"/>
      <c r="AD18" s="412">
        <v>166</v>
      </c>
      <c r="AE18" s="616">
        <v>32.409999999999997</v>
      </c>
      <c r="AF18" s="616" t="s">
        <v>312</v>
      </c>
      <c r="AG18" s="412">
        <v>523</v>
      </c>
      <c r="AH18" s="615">
        <v>31.7</v>
      </c>
      <c r="AI18" s="616">
        <v>4.49</v>
      </c>
      <c r="AJ18" s="412" t="s">
        <v>705</v>
      </c>
      <c r="AK18" s="412">
        <v>2179</v>
      </c>
      <c r="AL18" s="616">
        <v>28.81</v>
      </c>
      <c r="AM18" s="616" t="s">
        <v>304</v>
      </c>
      <c r="AN18" s="412">
        <v>2378</v>
      </c>
      <c r="AO18" s="615">
        <v>91.7</v>
      </c>
      <c r="AP18" s="616">
        <v>5.18</v>
      </c>
      <c r="AQ18" s="412" t="s">
        <v>705</v>
      </c>
      <c r="AR18" s="412">
        <v>0</v>
      </c>
    </row>
    <row r="19" spans="1:44" x14ac:dyDescent="0.45">
      <c r="A19" s="74"/>
      <c r="B19" s="75" t="s">
        <v>44</v>
      </c>
      <c r="C19" s="1013">
        <v>1597</v>
      </c>
      <c r="D19" s="628"/>
      <c r="E19" s="412">
        <v>80310</v>
      </c>
      <c r="F19" s="616">
        <v>32.58</v>
      </c>
      <c r="G19" s="615">
        <v>86.4</v>
      </c>
      <c r="H19" s="616">
        <v>5.68</v>
      </c>
      <c r="I19" s="616" t="s">
        <v>705</v>
      </c>
      <c r="J19" s="412">
        <v>74273</v>
      </c>
      <c r="K19" s="616">
        <v>32.67</v>
      </c>
      <c r="L19" s="616" t="str">
        <f t="shared" si="0"/>
        <v>C+</v>
      </c>
      <c r="M19" s="615">
        <v>80.2</v>
      </c>
      <c r="N19" s="412">
        <v>56227</v>
      </c>
      <c r="O19" s="616">
        <v>32.799999999999997</v>
      </c>
      <c r="P19" s="616" t="str">
        <f t="shared" si="1"/>
        <v>C+</v>
      </c>
      <c r="Q19" s="615">
        <v>8.5</v>
      </c>
      <c r="R19" s="615">
        <v>16</v>
      </c>
      <c r="S19" s="412" t="s">
        <v>705</v>
      </c>
      <c r="T19" s="412">
        <v>56223</v>
      </c>
      <c r="U19" s="615">
        <v>11.5</v>
      </c>
      <c r="V19" s="616">
        <v>5.78</v>
      </c>
      <c r="W19" s="412" t="s">
        <v>705</v>
      </c>
      <c r="X19" s="412">
        <v>75169</v>
      </c>
      <c r="Y19" s="616">
        <v>32.82</v>
      </c>
      <c r="Z19" s="616" t="str">
        <f t="shared" si="2"/>
        <v>C+</v>
      </c>
      <c r="AA19" s="615">
        <v>79.7</v>
      </c>
      <c r="AB19" s="616">
        <v>5.78</v>
      </c>
      <c r="AC19" s="412"/>
      <c r="AD19" s="412">
        <v>1563</v>
      </c>
      <c r="AE19" s="616">
        <v>33.14</v>
      </c>
      <c r="AF19" s="616" t="s">
        <v>312</v>
      </c>
      <c r="AG19" s="412">
        <v>3988</v>
      </c>
      <c r="AH19" s="615">
        <v>39.200000000000003</v>
      </c>
      <c r="AI19" s="616">
        <v>4.67</v>
      </c>
      <c r="AJ19" s="412" t="s">
        <v>705</v>
      </c>
      <c r="AK19" s="412">
        <v>16823</v>
      </c>
      <c r="AL19" s="616">
        <v>30.69</v>
      </c>
      <c r="AM19" s="616" t="s">
        <v>312</v>
      </c>
      <c r="AN19" s="412">
        <v>18547</v>
      </c>
      <c r="AO19" s="615">
        <v>91</v>
      </c>
      <c r="AP19" s="616">
        <v>5.78</v>
      </c>
      <c r="AQ19" s="412" t="s">
        <v>705</v>
      </c>
      <c r="AR19" s="412">
        <v>18</v>
      </c>
    </row>
    <row r="20" spans="1:44" x14ac:dyDescent="0.45">
      <c r="A20" s="73"/>
      <c r="B20" s="75"/>
      <c r="C20" s="1013"/>
      <c r="D20" s="2"/>
      <c r="E20" s="629"/>
      <c r="F20" s="629"/>
      <c r="G20" s="629"/>
      <c r="H20" s="629"/>
      <c r="I20" s="629"/>
      <c r="J20" s="629"/>
      <c r="K20" s="629"/>
      <c r="L20" s="616"/>
      <c r="M20" s="629"/>
      <c r="N20" s="629"/>
      <c r="O20" s="629"/>
      <c r="P20" s="616"/>
      <c r="Q20" s="629"/>
      <c r="R20" s="641"/>
      <c r="S20" s="629"/>
      <c r="T20" s="629"/>
      <c r="U20" s="629"/>
      <c r="V20" s="629"/>
      <c r="W20" s="629"/>
      <c r="X20" s="629"/>
      <c r="Y20" s="629"/>
      <c r="Z20" s="616"/>
      <c r="AA20" s="629"/>
      <c r="AB20" s="629"/>
      <c r="AC20" s="629"/>
      <c r="AD20" s="629"/>
      <c r="AE20" s="629"/>
      <c r="AF20" s="640"/>
      <c r="AG20" s="629"/>
      <c r="AH20" s="629"/>
      <c r="AI20" s="629"/>
      <c r="AJ20" s="629"/>
      <c r="AK20" s="629"/>
      <c r="AL20" s="629"/>
      <c r="AM20" s="640"/>
      <c r="AN20" s="629"/>
      <c r="AO20" s="629"/>
      <c r="AP20" s="629"/>
      <c r="AQ20" s="629"/>
      <c r="AR20" s="629"/>
    </row>
    <row r="21" spans="1:44" s="540" customFormat="1" x14ac:dyDescent="0.45">
      <c r="A21" s="32" t="s">
        <v>227</v>
      </c>
      <c r="B21" s="32"/>
      <c r="C21" s="1012">
        <v>2034</v>
      </c>
      <c r="D21" s="630"/>
      <c r="E21" s="629">
        <v>98229</v>
      </c>
      <c r="F21" s="640">
        <v>31.67</v>
      </c>
      <c r="G21" s="641">
        <v>82.4</v>
      </c>
      <c r="H21" s="640">
        <v>5.51</v>
      </c>
      <c r="I21" s="640" t="s">
        <v>705</v>
      </c>
      <c r="J21" s="629">
        <v>87936</v>
      </c>
      <c r="K21" s="640">
        <v>32.1</v>
      </c>
      <c r="L21" s="640" t="str">
        <f t="shared" si="0"/>
        <v>C+</v>
      </c>
      <c r="M21" s="641">
        <v>76.599999999999994</v>
      </c>
      <c r="N21" s="629">
        <v>65035</v>
      </c>
      <c r="O21" s="640">
        <v>32.42</v>
      </c>
      <c r="P21" s="640" t="str">
        <f t="shared" si="1"/>
        <v>C+</v>
      </c>
      <c r="Q21" s="641">
        <v>12.2</v>
      </c>
      <c r="R21" s="641">
        <v>19.399999999999999</v>
      </c>
      <c r="S21" s="629" t="s">
        <v>705</v>
      </c>
      <c r="T21" s="629">
        <v>65033</v>
      </c>
      <c r="U21" s="641">
        <v>16.5</v>
      </c>
      <c r="V21" s="640">
        <v>5.66</v>
      </c>
      <c r="W21" s="629" t="s">
        <v>705</v>
      </c>
      <c r="X21" s="629">
        <v>90021</v>
      </c>
      <c r="Y21" s="640">
        <v>32.21</v>
      </c>
      <c r="Z21" s="640" t="str">
        <f t="shared" si="2"/>
        <v>C+</v>
      </c>
      <c r="AA21" s="641">
        <v>75.599999999999994</v>
      </c>
      <c r="AB21" s="640">
        <v>5.65</v>
      </c>
      <c r="AC21" s="629"/>
      <c r="AD21" s="629">
        <v>4919</v>
      </c>
      <c r="AE21" s="640">
        <v>31.55</v>
      </c>
      <c r="AF21" s="640" t="s">
        <v>312</v>
      </c>
      <c r="AG21" s="629">
        <v>9542</v>
      </c>
      <c r="AH21" s="641">
        <v>51.6</v>
      </c>
      <c r="AI21" s="640">
        <v>4.43</v>
      </c>
      <c r="AJ21" s="629" t="s">
        <v>705</v>
      </c>
      <c r="AK21" s="629">
        <v>20610</v>
      </c>
      <c r="AL21" s="640">
        <v>27.74</v>
      </c>
      <c r="AM21" s="640" t="s">
        <v>304</v>
      </c>
      <c r="AN21" s="629">
        <v>24140</v>
      </c>
      <c r="AO21" s="641">
        <v>86.3</v>
      </c>
      <c r="AP21" s="640">
        <v>5.65</v>
      </c>
      <c r="AQ21" s="629" t="s">
        <v>705</v>
      </c>
      <c r="AR21" s="629">
        <v>121</v>
      </c>
    </row>
    <row r="22" spans="1:44" x14ac:dyDescent="0.45">
      <c r="A22" s="36"/>
      <c r="B22" s="36"/>
      <c r="C22" s="1013"/>
      <c r="D22" s="2"/>
      <c r="E22" s="629"/>
      <c r="F22" s="629"/>
      <c r="G22" s="629"/>
      <c r="H22" s="629"/>
      <c r="I22" s="629"/>
      <c r="J22" s="629"/>
      <c r="K22" s="629"/>
      <c r="L22" s="616"/>
      <c r="M22" s="629"/>
      <c r="N22" s="629"/>
      <c r="O22" s="629"/>
      <c r="P22" s="616"/>
      <c r="Q22" s="629"/>
      <c r="R22" s="641"/>
      <c r="S22" s="629"/>
      <c r="T22" s="629"/>
      <c r="U22" s="629"/>
      <c r="V22" s="629"/>
      <c r="W22" s="629"/>
      <c r="X22" s="629"/>
      <c r="Y22" s="629"/>
      <c r="Z22" s="616"/>
      <c r="AA22" s="629"/>
      <c r="AB22" s="629"/>
      <c r="AC22" s="629"/>
      <c r="AD22" s="629"/>
      <c r="AE22" s="629"/>
      <c r="AF22" s="640"/>
      <c r="AG22" s="629"/>
      <c r="AH22" s="629"/>
      <c r="AI22" s="629"/>
      <c r="AJ22" s="629"/>
      <c r="AK22" s="629"/>
      <c r="AL22" s="629"/>
      <c r="AM22" s="640"/>
      <c r="AN22" s="629"/>
      <c r="AO22" s="629"/>
      <c r="AP22" s="629"/>
      <c r="AQ22" s="629"/>
      <c r="AR22" s="629"/>
    </row>
    <row r="23" spans="1:44" x14ac:dyDescent="0.45">
      <c r="A23" s="74"/>
      <c r="B23" s="74" t="s">
        <v>42</v>
      </c>
      <c r="C23" s="1013">
        <v>132</v>
      </c>
      <c r="D23" s="628"/>
      <c r="E23" s="412">
        <v>11462</v>
      </c>
      <c r="F23" s="616">
        <v>39.450000000000003</v>
      </c>
      <c r="G23" s="615">
        <v>95.2</v>
      </c>
      <c r="H23" s="616">
        <v>6.74</v>
      </c>
      <c r="I23" s="616" t="s">
        <v>705</v>
      </c>
      <c r="J23" s="412">
        <v>11033</v>
      </c>
      <c r="K23" s="616">
        <v>39.47</v>
      </c>
      <c r="L23" s="616" t="str">
        <f t="shared" si="0"/>
        <v>B</v>
      </c>
      <c r="M23" s="615">
        <v>94.7</v>
      </c>
      <c r="N23" s="412">
        <v>10319</v>
      </c>
      <c r="O23" s="616">
        <v>39.46</v>
      </c>
      <c r="P23" s="616" t="str">
        <f t="shared" si="1"/>
        <v>B</v>
      </c>
      <c r="Q23" s="615">
        <v>25</v>
      </c>
      <c r="R23" s="615">
        <v>36.4</v>
      </c>
      <c r="S23" s="412" t="s">
        <v>705</v>
      </c>
      <c r="T23" s="412">
        <v>10319</v>
      </c>
      <c r="U23" s="615">
        <v>32.9</v>
      </c>
      <c r="V23" s="616">
        <v>6.74</v>
      </c>
      <c r="W23" s="412" t="s">
        <v>705</v>
      </c>
      <c r="X23" s="412">
        <v>11442</v>
      </c>
      <c r="Y23" s="616">
        <v>39.51</v>
      </c>
      <c r="Z23" s="616" t="str">
        <f t="shared" si="2"/>
        <v>B</v>
      </c>
      <c r="AA23" s="615">
        <v>94.7</v>
      </c>
      <c r="AB23" s="616">
        <v>6.74</v>
      </c>
      <c r="AC23" s="412"/>
      <c r="AD23" s="412">
        <v>25</v>
      </c>
      <c r="AE23" s="616">
        <v>36.53</v>
      </c>
      <c r="AF23" s="616" t="s">
        <v>309</v>
      </c>
      <c r="AG23" s="412">
        <v>70</v>
      </c>
      <c r="AH23" s="615">
        <v>35.700000000000003</v>
      </c>
      <c r="AI23" s="616">
        <v>5.64</v>
      </c>
      <c r="AJ23" s="412" t="s">
        <v>705</v>
      </c>
      <c r="AK23" s="412">
        <v>282</v>
      </c>
      <c r="AL23" s="616">
        <v>32.369999999999997</v>
      </c>
      <c r="AM23" s="616" t="s">
        <v>312</v>
      </c>
      <c r="AN23" s="412">
        <v>312</v>
      </c>
      <c r="AO23" s="615">
        <v>90.4</v>
      </c>
      <c r="AP23" s="616">
        <v>6.74</v>
      </c>
      <c r="AQ23" s="412" t="s">
        <v>705</v>
      </c>
      <c r="AR23" s="412">
        <v>0</v>
      </c>
    </row>
    <row r="24" spans="1:44" x14ac:dyDescent="0.45">
      <c r="A24" s="74"/>
      <c r="B24" s="74" t="s">
        <v>43</v>
      </c>
      <c r="C24" s="1013">
        <v>152</v>
      </c>
      <c r="D24" s="628"/>
      <c r="E24" s="412">
        <v>5316</v>
      </c>
      <c r="F24" s="616">
        <v>26.77</v>
      </c>
      <c r="G24" s="615">
        <v>75.7</v>
      </c>
      <c r="H24" s="616">
        <v>4.7699999999999996</v>
      </c>
      <c r="I24" s="616" t="s">
        <v>705</v>
      </c>
      <c r="J24" s="412">
        <v>4219</v>
      </c>
      <c r="K24" s="616">
        <v>26.47</v>
      </c>
      <c r="L24" s="616" t="str">
        <f t="shared" si="0"/>
        <v>C-</v>
      </c>
      <c r="M24" s="615">
        <v>60.6</v>
      </c>
      <c r="N24" s="412">
        <v>2318</v>
      </c>
      <c r="O24" s="616">
        <v>26.31</v>
      </c>
      <c r="P24" s="616" t="str">
        <f t="shared" si="1"/>
        <v>C-</v>
      </c>
      <c r="Q24" s="615">
        <v>4.7</v>
      </c>
      <c r="R24" s="615">
        <v>8.6999999999999993</v>
      </c>
      <c r="S24" s="412" t="s">
        <v>705</v>
      </c>
      <c r="T24" s="412">
        <v>2318</v>
      </c>
      <c r="U24" s="615">
        <v>7</v>
      </c>
      <c r="V24" s="616">
        <v>4.9800000000000004</v>
      </c>
      <c r="W24" s="412" t="s">
        <v>705</v>
      </c>
      <c r="X24" s="412">
        <v>4444</v>
      </c>
      <c r="Y24" s="616">
        <v>26.5</v>
      </c>
      <c r="Z24" s="616" t="str">
        <f t="shared" si="2"/>
        <v>C-</v>
      </c>
      <c r="AA24" s="615">
        <v>58.7</v>
      </c>
      <c r="AB24" s="616">
        <v>4.95</v>
      </c>
      <c r="AC24" s="412"/>
      <c r="AD24" s="412">
        <v>418</v>
      </c>
      <c r="AE24" s="616">
        <v>31.2</v>
      </c>
      <c r="AF24" s="616" t="s">
        <v>312</v>
      </c>
      <c r="AG24" s="412">
        <v>769</v>
      </c>
      <c r="AH24" s="615">
        <v>54.5</v>
      </c>
      <c r="AI24" s="616">
        <v>4.28</v>
      </c>
      <c r="AJ24" s="412" t="s">
        <v>705</v>
      </c>
      <c r="AK24" s="412">
        <v>2286</v>
      </c>
      <c r="AL24" s="616">
        <v>26.73</v>
      </c>
      <c r="AM24" s="616" t="s">
        <v>304</v>
      </c>
      <c r="AN24" s="412">
        <v>2482</v>
      </c>
      <c r="AO24" s="615">
        <v>92.1</v>
      </c>
      <c r="AP24" s="616">
        <v>4.95</v>
      </c>
      <c r="AQ24" s="412" t="s">
        <v>705</v>
      </c>
      <c r="AR24" s="412">
        <v>1</v>
      </c>
    </row>
    <row r="25" spans="1:44" x14ac:dyDescent="0.45">
      <c r="A25" s="74"/>
      <c r="B25" s="75" t="s">
        <v>44</v>
      </c>
      <c r="C25" s="1013">
        <v>1574</v>
      </c>
      <c r="D25" s="628"/>
      <c r="E25" s="412">
        <v>69872</v>
      </c>
      <c r="F25" s="616">
        <v>30.55</v>
      </c>
      <c r="G25" s="615">
        <v>81.599999999999994</v>
      </c>
      <c r="H25" s="616">
        <v>5.39</v>
      </c>
      <c r="I25" s="616" t="s">
        <v>705</v>
      </c>
      <c r="J25" s="412">
        <v>62880</v>
      </c>
      <c r="K25" s="616">
        <v>30.81</v>
      </c>
      <c r="L25" s="616" t="str">
        <f t="shared" si="0"/>
        <v>C</v>
      </c>
      <c r="M25" s="615">
        <v>75</v>
      </c>
      <c r="N25" s="412">
        <v>45016</v>
      </c>
      <c r="O25" s="616">
        <v>31.44</v>
      </c>
      <c r="P25" s="616" t="str">
        <f t="shared" si="1"/>
        <v>C</v>
      </c>
      <c r="Q25" s="615">
        <v>9.9</v>
      </c>
      <c r="R25" s="615">
        <v>16.3</v>
      </c>
      <c r="S25" s="412" t="s">
        <v>705</v>
      </c>
      <c r="T25" s="412">
        <v>45015</v>
      </c>
      <c r="U25" s="615">
        <v>13.7</v>
      </c>
      <c r="V25" s="616">
        <v>5.53</v>
      </c>
      <c r="W25" s="412" t="s">
        <v>705</v>
      </c>
      <c r="X25" s="412">
        <v>63874</v>
      </c>
      <c r="Y25" s="616">
        <v>30.89</v>
      </c>
      <c r="Z25" s="616" t="str">
        <f t="shared" si="2"/>
        <v>C</v>
      </c>
      <c r="AA25" s="615">
        <v>74.2</v>
      </c>
      <c r="AB25" s="616">
        <v>5.52</v>
      </c>
      <c r="AC25" s="412"/>
      <c r="AD25" s="412">
        <v>3519</v>
      </c>
      <c r="AE25" s="616">
        <v>32.049999999999997</v>
      </c>
      <c r="AF25" s="616" t="s">
        <v>312</v>
      </c>
      <c r="AG25" s="412">
        <v>5837</v>
      </c>
      <c r="AH25" s="615">
        <v>60.3</v>
      </c>
      <c r="AI25" s="616">
        <v>4.45</v>
      </c>
      <c r="AJ25" s="412" t="s">
        <v>705</v>
      </c>
      <c r="AK25" s="412">
        <v>15642</v>
      </c>
      <c r="AL25" s="616">
        <v>27.91</v>
      </c>
      <c r="AM25" s="616" t="s">
        <v>304</v>
      </c>
      <c r="AN25" s="412">
        <v>17418</v>
      </c>
      <c r="AO25" s="615">
        <v>90.8</v>
      </c>
      <c r="AP25" s="616">
        <v>5.52</v>
      </c>
      <c r="AQ25" s="412" t="s">
        <v>705</v>
      </c>
      <c r="AR25" s="412">
        <v>55</v>
      </c>
    </row>
    <row r="26" spans="1:44" x14ac:dyDescent="0.45">
      <c r="A26" s="1004"/>
      <c r="B26" s="1005"/>
      <c r="C26" s="2"/>
      <c r="D26" s="628"/>
      <c r="E26" s="412"/>
      <c r="F26" s="616"/>
      <c r="G26" s="615"/>
      <c r="H26" s="616"/>
      <c r="I26" s="1015"/>
      <c r="J26" s="412"/>
      <c r="K26" s="616"/>
      <c r="L26" s="616"/>
      <c r="M26" s="615"/>
      <c r="N26" s="1014"/>
      <c r="O26" s="1015"/>
      <c r="P26" s="1015"/>
      <c r="Q26" s="1016"/>
      <c r="R26" s="1014"/>
      <c r="S26" s="1014"/>
      <c r="T26" s="1014"/>
      <c r="U26" s="1016"/>
      <c r="V26" s="1015"/>
      <c r="W26" s="1014"/>
      <c r="X26" s="1014"/>
      <c r="Y26" s="1015"/>
      <c r="Z26" s="1014"/>
      <c r="AA26" s="1016"/>
      <c r="AB26" s="1015"/>
      <c r="AC26" s="1014"/>
      <c r="AD26" s="1014"/>
      <c r="AE26" s="1015"/>
      <c r="AF26" s="1014"/>
      <c r="AG26" s="1014"/>
      <c r="AH26" s="1016"/>
      <c r="AI26" s="1015"/>
      <c r="AJ26" s="1014"/>
      <c r="AK26" s="1014"/>
      <c r="AL26" s="1015"/>
      <c r="AM26" s="1014"/>
      <c r="AN26" s="1014"/>
      <c r="AO26" s="1016"/>
      <c r="AP26" s="1015"/>
      <c r="AQ26" s="1014"/>
      <c r="AR26" s="1014"/>
    </row>
    <row r="27" spans="1:44" x14ac:dyDescent="0.45">
      <c r="A27" s="1006"/>
      <c r="B27" s="1006"/>
      <c r="C27" s="626"/>
      <c r="D27" s="626"/>
      <c r="E27" s="625"/>
      <c r="F27" s="625"/>
      <c r="G27" s="625"/>
      <c r="H27" s="625"/>
      <c r="I27" s="438"/>
      <c r="J27" s="625"/>
      <c r="K27" s="625"/>
      <c r="L27" s="625"/>
      <c r="M27" s="625"/>
      <c r="N27" s="438"/>
      <c r="O27" s="438"/>
      <c r="P27" s="438"/>
      <c r="Q27" s="438"/>
      <c r="R27" s="438"/>
      <c r="S27" s="438"/>
      <c r="T27" s="438"/>
      <c r="U27" s="438"/>
      <c r="V27" s="438"/>
      <c r="W27" s="438"/>
      <c r="X27" s="438"/>
      <c r="Y27" s="438"/>
      <c r="Z27" s="438"/>
      <c r="AA27" s="438"/>
      <c r="AB27" s="438"/>
      <c r="AC27" s="438"/>
      <c r="AD27" s="438"/>
      <c r="AE27" s="438"/>
      <c r="AF27" s="438"/>
      <c r="AG27" s="438"/>
      <c r="AH27" s="624"/>
      <c r="AI27" s="438"/>
      <c r="AJ27" s="438"/>
      <c r="AK27" s="438"/>
      <c r="AL27" s="438"/>
      <c r="AM27" s="438"/>
      <c r="AN27" s="438"/>
      <c r="AO27" s="624"/>
      <c r="AP27" s="438"/>
      <c r="AQ27" s="438"/>
      <c r="AR27" s="438" t="s">
        <v>721</v>
      </c>
    </row>
    <row r="28" spans="1:44" x14ac:dyDescent="0.45">
      <c r="A28" s="39"/>
      <c r="B28" s="39"/>
      <c r="C28" s="2"/>
      <c r="D28" s="2"/>
      <c r="E28" s="10"/>
      <c r="F28" s="10"/>
      <c r="G28" s="10"/>
      <c r="H28" s="10"/>
      <c r="I28" s="438"/>
      <c r="J28" s="10"/>
      <c r="K28" s="10"/>
      <c r="L28" s="10"/>
      <c r="M28" s="10"/>
      <c r="N28" s="10"/>
      <c r="O28" s="10"/>
      <c r="P28" s="10"/>
      <c r="Q28" s="10"/>
      <c r="R28" s="10"/>
      <c r="S28" s="10"/>
      <c r="T28" s="10"/>
      <c r="U28" s="10"/>
      <c r="V28" s="10"/>
      <c r="W28" s="438"/>
      <c r="X28" s="10"/>
      <c r="Y28" s="10"/>
      <c r="Z28" s="10"/>
      <c r="AA28" s="10"/>
      <c r="AB28" s="10"/>
      <c r="AC28" s="438"/>
      <c r="AD28" s="10"/>
      <c r="AE28" s="10"/>
      <c r="AF28" s="10"/>
      <c r="AG28" s="10"/>
      <c r="AH28" s="1007"/>
      <c r="AI28" s="10"/>
      <c r="AJ28" s="10"/>
      <c r="AK28" s="10"/>
      <c r="AL28" s="10"/>
      <c r="AM28" s="10"/>
      <c r="AN28" s="10"/>
      <c r="AO28" s="1007"/>
      <c r="AP28" s="10"/>
      <c r="AQ28" s="10"/>
      <c r="AR28" s="10"/>
    </row>
    <row r="29" spans="1:44" x14ac:dyDescent="0.45">
      <c r="A29" s="40" t="s">
        <v>714</v>
      </c>
      <c r="B29" s="40"/>
      <c r="C29" s="2"/>
      <c r="D29" s="2"/>
      <c r="E29" s="10"/>
      <c r="F29" s="10"/>
      <c r="G29" s="10"/>
      <c r="H29" s="10"/>
      <c r="I29" s="438"/>
      <c r="J29" s="10"/>
      <c r="K29" s="10"/>
      <c r="L29" s="10"/>
      <c r="M29" s="10"/>
      <c r="N29" s="10"/>
      <c r="O29" s="10"/>
      <c r="P29" s="10"/>
      <c r="Q29" s="10"/>
      <c r="R29" s="10"/>
      <c r="S29" s="10"/>
      <c r="T29" s="10"/>
      <c r="U29" s="10"/>
      <c r="V29" s="10"/>
      <c r="W29" s="438"/>
      <c r="X29" s="10"/>
      <c r="Y29" s="10"/>
      <c r="Z29" s="10"/>
      <c r="AA29" s="10"/>
      <c r="AB29" s="10"/>
      <c r="AC29" s="438"/>
      <c r="AD29" s="10"/>
      <c r="AE29" s="10"/>
      <c r="AF29" s="10"/>
      <c r="AG29" s="10"/>
      <c r="AH29" s="1007"/>
      <c r="AI29" s="10"/>
      <c r="AJ29" s="10"/>
      <c r="AK29" s="10"/>
      <c r="AL29" s="10"/>
      <c r="AM29" s="10"/>
      <c r="AN29" s="10"/>
      <c r="AO29" s="1007"/>
      <c r="AP29" s="10"/>
      <c r="AQ29" s="10"/>
      <c r="AR29" s="10"/>
    </row>
    <row r="30" spans="1:44" x14ac:dyDescent="0.45">
      <c r="A30" s="41" t="s">
        <v>16</v>
      </c>
      <c r="B30" s="41"/>
      <c r="C30" s="2"/>
      <c r="D30" s="2"/>
      <c r="E30" s="10"/>
      <c r="F30" s="10"/>
      <c r="G30" s="10"/>
      <c r="H30" s="10"/>
      <c r="I30" s="438"/>
      <c r="J30" s="10"/>
      <c r="K30" s="10"/>
      <c r="L30" s="10"/>
      <c r="M30" s="10"/>
      <c r="N30" s="10"/>
      <c r="O30" s="10"/>
      <c r="P30" s="10"/>
      <c r="Q30" s="10"/>
      <c r="R30" s="10"/>
      <c r="S30" s="10"/>
      <c r="T30" s="10"/>
      <c r="U30" s="10"/>
      <c r="V30" s="10"/>
      <c r="W30" s="438"/>
      <c r="X30" s="10"/>
      <c r="Y30" s="10"/>
      <c r="Z30" s="10"/>
      <c r="AA30" s="10"/>
      <c r="AB30" s="10"/>
      <c r="AC30" s="438"/>
      <c r="AD30" s="10"/>
      <c r="AE30" s="10"/>
      <c r="AF30" s="10"/>
      <c r="AG30" s="10"/>
      <c r="AH30" s="624"/>
      <c r="AI30" s="10"/>
      <c r="AJ30" s="10"/>
      <c r="AK30" s="10"/>
      <c r="AL30" s="10"/>
      <c r="AM30" s="10"/>
      <c r="AN30" s="10"/>
      <c r="AO30" s="624"/>
      <c r="AP30" s="10"/>
      <c r="AQ30" s="10"/>
      <c r="AR30" s="10"/>
    </row>
    <row r="31" spans="1:44" x14ac:dyDescent="0.45">
      <c r="A31" s="44" t="s">
        <v>958</v>
      </c>
      <c r="B31" s="44"/>
      <c r="C31" s="2"/>
      <c r="D31" s="2"/>
      <c r="E31" s="10"/>
      <c r="F31" s="10"/>
      <c r="G31" s="10"/>
      <c r="H31" s="10"/>
      <c r="I31" s="438"/>
      <c r="J31" s="10"/>
      <c r="K31" s="10"/>
      <c r="L31" s="10"/>
      <c r="M31" s="10"/>
      <c r="N31" s="10"/>
      <c r="O31" s="10"/>
      <c r="P31" s="10"/>
      <c r="Q31" s="10"/>
      <c r="R31" s="10"/>
      <c r="S31" s="10"/>
      <c r="T31" s="10"/>
      <c r="U31" s="10"/>
      <c r="V31" s="10"/>
      <c r="W31" s="438"/>
      <c r="X31" s="10"/>
      <c r="Y31" s="10"/>
      <c r="Z31" s="10"/>
      <c r="AA31" s="10"/>
      <c r="AB31" s="10"/>
      <c r="AC31" s="438"/>
      <c r="AD31" s="10"/>
      <c r="AE31" s="10"/>
      <c r="AF31" s="10"/>
      <c r="AG31" s="10"/>
      <c r="AH31" s="1008"/>
      <c r="AI31" s="10"/>
      <c r="AJ31" s="10"/>
      <c r="AK31" s="10"/>
      <c r="AL31" s="10"/>
      <c r="AM31" s="10"/>
      <c r="AN31" s="10"/>
      <c r="AO31" s="1008"/>
      <c r="AP31" s="10"/>
      <c r="AQ31" s="10"/>
      <c r="AR31" s="10"/>
    </row>
    <row r="32" spans="1:44" x14ac:dyDescent="0.45">
      <c r="A32" s="44" t="s">
        <v>963</v>
      </c>
      <c r="B32" s="44"/>
      <c r="C32" s="2"/>
      <c r="D32" s="2"/>
      <c r="E32" s="10"/>
      <c r="F32" s="10"/>
      <c r="G32" s="10"/>
      <c r="H32" s="10"/>
      <c r="I32" s="438"/>
      <c r="J32" s="10"/>
      <c r="K32" s="10"/>
      <c r="L32" s="10"/>
      <c r="M32" s="10"/>
      <c r="N32" s="10"/>
      <c r="O32" s="10"/>
      <c r="P32" s="10"/>
      <c r="Q32" s="10"/>
      <c r="R32" s="10"/>
      <c r="S32" s="10"/>
      <c r="T32" s="10"/>
      <c r="U32" s="10"/>
      <c r="V32" s="10"/>
      <c r="W32" s="438"/>
      <c r="X32" s="10"/>
      <c r="Y32" s="10"/>
      <c r="Z32" s="10"/>
      <c r="AA32" s="10"/>
      <c r="AB32" s="10"/>
      <c r="AC32" s="438"/>
      <c r="AD32" s="10"/>
      <c r="AE32" s="10"/>
      <c r="AF32" s="10"/>
      <c r="AG32" s="10"/>
      <c r="AH32" s="624"/>
      <c r="AI32" s="10"/>
      <c r="AJ32" s="10"/>
      <c r="AK32" s="10"/>
      <c r="AL32" s="10"/>
      <c r="AM32" s="10"/>
      <c r="AN32" s="10"/>
      <c r="AO32" s="624"/>
      <c r="AP32" s="10"/>
      <c r="AQ32" s="10"/>
      <c r="AR32" s="10"/>
    </row>
    <row r="33" spans="1:44" x14ac:dyDescent="0.45">
      <c r="A33" s="46" t="s">
        <v>17</v>
      </c>
      <c r="B33" s="46"/>
      <c r="C33" s="2"/>
      <c r="D33" s="7"/>
      <c r="E33" s="10"/>
      <c r="F33" s="10"/>
      <c r="G33" s="10"/>
      <c r="H33" s="10"/>
      <c r="I33" s="438"/>
      <c r="J33" s="10"/>
      <c r="K33" s="10"/>
      <c r="L33" s="10"/>
      <c r="M33" s="10"/>
      <c r="N33" s="10"/>
      <c r="O33" s="10"/>
      <c r="P33" s="10"/>
      <c r="Q33" s="10"/>
      <c r="R33" s="10"/>
      <c r="S33" s="10"/>
      <c r="T33" s="10"/>
      <c r="U33" s="10"/>
      <c r="V33" s="10"/>
      <c r="W33" s="438"/>
      <c r="X33" s="10"/>
      <c r="Y33" s="10"/>
      <c r="Z33" s="10"/>
      <c r="AA33" s="10"/>
      <c r="AB33" s="10"/>
      <c r="AC33" s="438"/>
      <c r="AD33" s="10"/>
      <c r="AE33" s="10"/>
      <c r="AF33" s="10"/>
      <c r="AG33" s="10"/>
      <c r="AH33" s="1008"/>
      <c r="AI33" s="10"/>
      <c r="AJ33" s="10"/>
      <c r="AK33" s="10"/>
      <c r="AL33" s="10"/>
      <c r="AM33" s="10"/>
      <c r="AN33" s="10"/>
      <c r="AO33" s="1008"/>
      <c r="AP33" s="10"/>
      <c r="AQ33" s="10"/>
      <c r="AR33" s="10"/>
    </row>
    <row r="34" spans="1:44" x14ac:dyDescent="0.45">
      <c r="A34" s="41" t="s">
        <v>18</v>
      </c>
      <c r="B34" s="41"/>
      <c r="C34" s="41"/>
      <c r="D34" s="41"/>
      <c r="E34" s="41"/>
      <c r="F34" s="41"/>
      <c r="G34" s="41"/>
      <c r="H34" s="41"/>
      <c r="I34" s="46"/>
      <c r="J34" s="41"/>
      <c r="K34" s="41"/>
      <c r="L34" s="41"/>
      <c r="M34" s="41"/>
      <c r="N34" s="41"/>
      <c r="O34" s="41"/>
      <c r="P34" s="41"/>
      <c r="Q34" s="41"/>
      <c r="R34" s="41"/>
      <c r="S34" s="41"/>
      <c r="T34" s="41"/>
      <c r="U34" s="41"/>
      <c r="V34" s="41"/>
      <c r="W34" s="46"/>
      <c r="X34" s="42"/>
      <c r="Y34" s="45"/>
      <c r="Z34" s="43"/>
      <c r="AA34" s="43"/>
      <c r="AB34" s="43"/>
      <c r="AC34" s="439"/>
      <c r="AD34" s="43"/>
      <c r="AE34" s="43"/>
      <c r="AF34" s="43"/>
      <c r="AG34" s="43"/>
      <c r="AI34" s="43"/>
      <c r="AJ34" s="439"/>
      <c r="AK34" s="439"/>
      <c r="AL34" s="439"/>
      <c r="AM34" s="439"/>
      <c r="AN34" s="439"/>
      <c r="AP34" s="439"/>
      <c r="AQ34" s="43"/>
      <c r="AR34" s="43"/>
    </row>
    <row r="35" spans="1:44" x14ac:dyDescent="0.45">
      <c r="A35" s="41" t="s">
        <v>19</v>
      </c>
      <c r="B35" s="41"/>
      <c r="C35" s="41"/>
      <c r="D35" s="41"/>
      <c r="E35" s="41"/>
      <c r="F35" s="41"/>
      <c r="G35" s="41"/>
      <c r="H35" s="41"/>
      <c r="I35" s="46"/>
      <c r="J35" s="41"/>
      <c r="K35" s="41"/>
      <c r="L35" s="41"/>
      <c r="M35" s="41"/>
      <c r="N35" s="41"/>
      <c r="O35" s="41"/>
      <c r="P35" s="41"/>
      <c r="Q35" s="41"/>
      <c r="R35" s="41"/>
      <c r="S35" s="41"/>
      <c r="T35" s="41"/>
      <c r="U35" s="41"/>
      <c r="V35" s="41"/>
      <c r="W35" s="46"/>
      <c r="X35" s="42"/>
      <c r="Y35" s="45"/>
      <c r="Z35" s="43"/>
      <c r="AA35" s="43"/>
      <c r="AB35" s="43"/>
      <c r="AC35" s="439"/>
      <c r="AD35" s="43"/>
      <c r="AE35" s="43"/>
      <c r="AF35" s="43"/>
      <c r="AG35" s="43"/>
      <c r="AH35" s="2"/>
      <c r="AI35" s="43"/>
      <c r="AJ35" s="43"/>
      <c r="AK35" s="43"/>
      <c r="AL35" s="43"/>
      <c r="AM35" s="43"/>
      <c r="AN35" s="43"/>
      <c r="AO35" s="2"/>
      <c r="AP35" s="43"/>
      <c r="AQ35" s="43"/>
      <c r="AR35" s="43"/>
    </row>
    <row r="36" spans="1:44" x14ac:dyDescent="0.45">
      <c r="A36" s="41" t="s">
        <v>20</v>
      </c>
      <c r="B36" s="41"/>
      <c r="C36" s="41"/>
      <c r="D36" s="41"/>
      <c r="E36" s="41"/>
      <c r="F36" s="41"/>
      <c r="G36" s="41"/>
      <c r="H36" s="41"/>
      <c r="I36" s="46"/>
      <c r="J36" s="41"/>
      <c r="K36" s="41"/>
      <c r="L36" s="41"/>
      <c r="M36" s="41"/>
      <c r="N36" s="41"/>
      <c r="O36" s="41"/>
      <c r="P36" s="41"/>
      <c r="Q36" s="41"/>
      <c r="R36" s="41"/>
      <c r="S36" s="41"/>
      <c r="T36" s="41"/>
      <c r="U36" s="41"/>
      <c r="V36" s="41"/>
      <c r="W36" s="46"/>
      <c r="X36" s="42"/>
      <c r="Y36" s="45"/>
      <c r="Z36" s="43"/>
      <c r="AA36" s="43"/>
      <c r="AB36" s="43"/>
      <c r="AC36" s="439"/>
      <c r="AD36" s="43"/>
      <c r="AE36" s="43"/>
      <c r="AF36" s="43"/>
      <c r="AG36" s="43"/>
      <c r="AH36" s="2"/>
      <c r="AI36" s="43"/>
      <c r="AJ36" s="43"/>
      <c r="AK36" s="43"/>
      <c r="AL36" s="43"/>
      <c r="AM36" s="43"/>
      <c r="AN36" s="43"/>
      <c r="AO36" s="2"/>
      <c r="AP36" s="43"/>
      <c r="AQ36" s="43"/>
      <c r="AR36" s="43"/>
    </row>
    <row r="37" spans="1:44" x14ac:dyDescent="0.45">
      <c r="A37" s="41" t="s">
        <v>21</v>
      </c>
      <c r="B37" s="41"/>
      <c r="C37" s="41"/>
      <c r="D37" s="41"/>
      <c r="E37" s="41"/>
      <c r="F37" s="41"/>
      <c r="G37" s="41"/>
      <c r="H37" s="41"/>
      <c r="I37" s="46"/>
      <c r="J37" s="41"/>
      <c r="K37" s="41"/>
      <c r="L37" s="41"/>
      <c r="M37" s="41"/>
      <c r="N37" s="41"/>
      <c r="O37" s="41"/>
      <c r="P37" s="41"/>
      <c r="Q37" s="41"/>
      <c r="R37" s="41"/>
      <c r="S37" s="41"/>
      <c r="T37" s="41"/>
      <c r="U37" s="41"/>
      <c r="V37" s="41"/>
      <c r="W37" s="46"/>
      <c r="X37" s="42"/>
      <c r="Y37" s="45"/>
      <c r="Z37" s="43"/>
      <c r="AA37" s="43"/>
      <c r="AB37" s="43"/>
      <c r="AC37" s="439"/>
      <c r="AD37" s="43"/>
      <c r="AE37" s="43"/>
      <c r="AF37" s="43"/>
      <c r="AG37" s="43"/>
      <c r="AH37" s="2"/>
      <c r="AI37" s="43"/>
      <c r="AJ37" s="43"/>
      <c r="AK37" s="43"/>
      <c r="AL37" s="43"/>
      <c r="AM37" s="43"/>
      <c r="AN37" s="43"/>
      <c r="AO37" s="2"/>
      <c r="AP37" s="43"/>
      <c r="AQ37" s="43"/>
      <c r="AR37" s="43"/>
    </row>
    <row r="38" spans="1:44" x14ac:dyDescent="0.45">
      <c r="A38" s="41" t="s">
        <v>22</v>
      </c>
      <c r="B38" s="41"/>
      <c r="C38" s="41"/>
      <c r="D38" s="41"/>
      <c r="E38" s="41"/>
      <c r="F38" s="41"/>
      <c r="G38" s="41"/>
      <c r="H38" s="41"/>
      <c r="I38" s="46"/>
      <c r="J38" s="41"/>
      <c r="K38" s="41"/>
      <c r="L38" s="41"/>
      <c r="M38" s="41"/>
      <c r="N38" s="41"/>
      <c r="O38" s="41"/>
      <c r="P38" s="41"/>
      <c r="Q38" s="41"/>
      <c r="R38" s="41"/>
      <c r="S38" s="41"/>
      <c r="T38" s="41"/>
      <c r="U38" s="41"/>
      <c r="V38" s="41"/>
      <c r="W38" s="46"/>
      <c r="X38" s="42"/>
      <c r="Y38" s="45"/>
      <c r="Z38" s="43"/>
      <c r="AA38" s="43"/>
      <c r="AB38" s="43"/>
      <c r="AC38" s="439"/>
      <c r="AD38" s="43"/>
      <c r="AE38" s="43"/>
      <c r="AF38" s="43"/>
      <c r="AG38" s="43"/>
      <c r="AH38" s="2"/>
      <c r="AI38" s="43"/>
      <c r="AJ38" s="43"/>
      <c r="AK38" s="43"/>
      <c r="AL38" s="43"/>
      <c r="AM38" s="43"/>
      <c r="AN38" s="43"/>
      <c r="AO38" s="2"/>
      <c r="AP38" s="43"/>
      <c r="AQ38" s="43"/>
      <c r="AR38" s="43"/>
    </row>
    <row r="39" spans="1:44" x14ac:dyDescent="0.45">
      <c r="A39" s="2" t="s">
        <v>203</v>
      </c>
      <c r="B39" s="41"/>
      <c r="C39" s="41"/>
      <c r="D39" s="41"/>
      <c r="E39" s="41"/>
      <c r="F39" s="41"/>
      <c r="G39" s="41"/>
      <c r="H39" s="41"/>
      <c r="I39" s="46"/>
      <c r="J39" s="41"/>
      <c r="K39" s="41"/>
      <c r="L39" s="41"/>
      <c r="M39" s="41"/>
      <c r="N39" s="41"/>
      <c r="O39" s="41"/>
      <c r="P39" s="41"/>
      <c r="Q39" s="41"/>
      <c r="R39" s="41"/>
      <c r="S39" s="41"/>
      <c r="T39" s="41"/>
      <c r="U39" s="41"/>
      <c r="V39" s="41"/>
      <c r="W39" s="46"/>
      <c r="X39" s="42"/>
      <c r="Y39" s="45"/>
      <c r="Z39" s="43"/>
      <c r="AA39" s="43"/>
      <c r="AB39" s="43"/>
      <c r="AC39" s="439"/>
      <c r="AD39" s="43"/>
      <c r="AE39" s="43"/>
      <c r="AF39" s="43"/>
      <c r="AG39" s="43"/>
      <c r="AH39" s="2"/>
      <c r="AI39" s="43"/>
      <c r="AJ39" s="43"/>
      <c r="AK39" s="43"/>
      <c r="AL39" s="43"/>
      <c r="AM39" s="43"/>
      <c r="AN39" s="43"/>
      <c r="AO39" s="2"/>
      <c r="AP39" s="43"/>
      <c r="AQ39" s="43"/>
      <c r="AR39" s="43"/>
    </row>
    <row r="40" spans="1:44" x14ac:dyDescent="0.45">
      <c r="A40" s="41" t="s">
        <v>204</v>
      </c>
      <c r="B40" s="41"/>
      <c r="C40" s="41"/>
      <c r="D40" s="41"/>
      <c r="E40" s="41"/>
      <c r="F40" s="41"/>
      <c r="G40" s="41"/>
      <c r="H40" s="41"/>
      <c r="I40" s="46"/>
      <c r="J40" s="41"/>
      <c r="K40" s="41"/>
      <c r="L40" s="41"/>
      <c r="M40" s="41"/>
      <c r="N40" s="41"/>
      <c r="O40" s="41"/>
      <c r="P40" s="41"/>
      <c r="Q40" s="41"/>
      <c r="R40" s="41"/>
      <c r="S40" s="41"/>
      <c r="T40" s="41"/>
      <c r="U40" s="41"/>
      <c r="V40" s="41"/>
      <c r="W40" s="46"/>
      <c r="X40" s="42"/>
      <c r="Y40" s="45"/>
      <c r="Z40" s="43"/>
      <c r="AA40" s="43"/>
      <c r="AB40" s="43"/>
      <c r="AC40" s="439"/>
      <c r="AD40" s="43"/>
      <c r="AE40" s="43"/>
      <c r="AF40" s="43"/>
      <c r="AG40" s="43"/>
      <c r="AH40" s="2"/>
      <c r="AI40" s="43"/>
      <c r="AJ40" s="43"/>
      <c r="AK40" s="43"/>
      <c r="AL40" s="43"/>
      <c r="AM40" s="43"/>
      <c r="AN40" s="43"/>
      <c r="AO40" s="2"/>
      <c r="AP40" s="43"/>
      <c r="AQ40" s="43"/>
      <c r="AR40" s="43"/>
    </row>
    <row r="41" spans="1:44" x14ac:dyDescent="0.45">
      <c r="A41" s="47" t="s">
        <v>205</v>
      </c>
      <c r="B41" s="47"/>
      <c r="C41" s="41"/>
      <c r="D41" s="41"/>
      <c r="E41" s="41"/>
      <c r="F41" s="41"/>
      <c r="G41" s="41"/>
      <c r="H41" s="41"/>
      <c r="I41" s="46"/>
      <c r="J41" s="41"/>
      <c r="K41" s="41"/>
      <c r="L41" s="41"/>
      <c r="M41" s="41"/>
      <c r="N41" s="41"/>
      <c r="O41" s="41"/>
      <c r="P41" s="41"/>
      <c r="Q41" s="41"/>
      <c r="R41" s="41"/>
      <c r="S41" s="41"/>
      <c r="T41" s="41"/>
      <c r="U41" s="41"/>
      <c r="V41" s="41"/>
      <c r="W41" s="46"/>
      <c r="X41" s="42"/>
      <c r="Y41" s="45"/>
      <c r="Z41" s="43"/>
      <c r="AA41" s="43"/>
      <c r="AB41" s="43"/>
      <c r="AC41" s="439"/>
      <c r="AD41" s="43"/>
      <c r="AE41" s="43"/>
      <c r="AF41" s="43"/>
      <c r="AG41" s="43"/>
      <c r="AH41" s="2"/>
      <c r="AI41" s="43"/>
      <c r="AJ41" s="43"/>
      <c r="AK41" s="43"/>
      <c r="AL41" s="43"/>
      <c r="AM41" s="43"/>
      <c r="AN41" s="43"/>
      <c r="AO41" s="2"/>
      <c r="AP41" s="43"/>
      <c r="AQ41" s="43"/>
      <c r="AR41" s="43"/>
    </row>
    <row r="42" spans="1:44" x14ac:dyDescent="0.45">
      <c r="A42" s="41" t="s">
        <v>206</v>
      </c>
      <c r="B42" s="41"/>
      <c r="C42" s="41"/>
      <c r="D42" s="41"/>
      <c r="E42" s="41"/>
      <c r="F42" s="41"/>
      <c r="G42" s="41"/>
      <c r="H42" s="41"/>
      <c r="I42" s="46"/>
      <c r="J42" s="41"/>
      <c r="K42" s="41"/>
      <c r="L42" s="41"/>
      <c r="M42" s="41"/>
      <c r="N42" s="41"/>
      <c r="O42" s="41"/>
      <c r="P42" s="41"/>
      <c r="Q42" s="41"/>
      <c r="R42" s="41"/>
      <c r="S42" s="41"/>
      <c r="T42" s="41"/>
      <c r="U42" s="41"/>
      <c r="V42" s="41"/>
      <c r="W42" s="46"/>
      <c r="X42" s="42"/>
      <c r="Y42" s="45"/>
      <c r="Z42" s="43"/>
      <c r="AA42" s="43"/>
      <c r="AB42" s="43"/>
      <c r="AC42" s="439"/>
      <c r="AD42" s="43"/>
      <c r="AE42" s="43"/>
      <c r="AF42" s="43"/>
      <c r="AG42" s="43"/>
      <c r="AH42" s="2"/>
      <c r="AI42" s="43"/>
      <c r="AJ42" s="43"/>
      <c r="AK42" s="43"/>
      <c r="AL42" s="43"/>
      <c r="AM42" s="43"/>
      <c r="AN42" s="43"/>
      <c r="AO42" s="2"/>
      <c r="AP42" s="43"/>
      <c r="AQ42" s="43"/>
      <c r="AR42" s="43"/>
    </row>
    <row r="43" spans="1:44" x14ac:dyDescent="0.45">
      <c r="A43" s="48" t="s">
        <v>207</v>
      </c>
      <c r="B43" s="48"/>
      <c r="C43" s="41"/>
      <c r="D43" s="41"/>
      <c r="E43" s="41"/>
      <c r="F43" s="41"/>
      <c r="G43" s="41"/>
      <c r="H43" s="41"/>
      <c r="I43" s="46"/>
      <c r="J43" s="41"/>
      <c r="K43" s="41"/>
      <c r="L43" s="41"/>
      <c r="M43" s="41"/>
      <c r="N43" s="41"/>
      <c r="O43" s="41"/>
      <c r="P43" s="41"/>
      <c r="Q43" s="41"/>
      <c r="R43" s="41"/>
      <c r="S43" s="41"/>
      <c r="T43" s="41"/>
      <c r="U43" s="41"/>
      <c r="V43" s="41"/>
      <c r="W43" s="46"/>
      <c r="X43" s="42"/>
      <c r="Y43" s="45"/>
      <c r="Z43" s="43"/>
      <c r="AA43" s="43"/>
      <c r="AB43" s="43"/>
      <c r="AC43" s="439"/>
      <c r="AD43" s="43"/>
      <c r="AE43" s="43"/>
      <c r="AF43" s="43"/>
      <c r="AG43" s="43"/>
      <c r="AH43" s="2"/>
      <c r="AI43" s="43"/>
      <c r="AJ43" s="43"/>
      <c r="AK43" s="43"/>
      <c r="AL43" s="43"/>
      <c r="AM43" s="43"/>
      <c r="AN43" s="43"/>
      <c r="AO43" s="2"/>
      <c r="AP43" s="43"/>
      <c r="AQ43" s="43"/>
      <c r="AR43" s="43"/>
    </row>
    <row r="44" spans="1:44" x14ac:dyDescent="0.45">
      <c r="A44" s="47" t="s">
        <v>208</v>
      </c>
      <c r="B44" s="47"/>
      <c r="C44" s="41"/>
      <c r="D44" s="41"/>
      <c r="E44" s="41"/>
      <c r="F44" s="41"/>
      <c r="G44" s="41"/>
      <c r="H44" s="41"/>
      <c r="I44" s="46"/>
      <c r="J44" s="41"/>
      <c r="K44" s="41"/>
      <c r="L44" s="41"/>
      <c r="M44" s="41"/>
      <c r="N44" s="41"/>
      <c r="O44" s="41"/>
      <c r="P44" s="41"/>
      <c r="Q44" s="41"/>
      <c r="R44" s="41"/>
      <c r="S44" s="41"/>
      <c r="T44" s="41"/>
      <c r="U44" s="41"/>
      <c r="V44" s="41"/>
      <c r="W44" s="46"/>
      <c r="X44" s="42"/>
      <c r="Y44" s="45"/>
      <c r="Z44" s="43"/>
      <c r="AA44" s="43"/>
      <c r="AB44" s="43"/>
      <c r="AC44" s="439"/>
      <c r="AD44" s="43"/>
      <c r="AE44" s="43"/>
      <c r="AF44" s="43"/>
      <c r="AG44" s="43"/>
      <c r="AH44" s="2"/>
      <c r="AI44" s="43"/>
      <c r="AJ44" s="43"/>
      <c r="AK44" s="43"/>
      <c r="AL44" s="43"/>
      <c r="AM44" s="43"/>
      <c r="AN44" s="43"/>
      <c r="AO44" s="2"/>
      <c r="AP44" s="43"/>
      <c r="AQ44" s="43"/>
      <c r="AR44" s="43"/>
    </row>
    <row r="45" spans="1:44" ht="14.25" customHeight="1" x14ac:dyDescent="0.45">
      <c r="A45" s="1030" t="s">
        <v>507</v>
      </c>
      <c r="B45" s="1030"/>
      <c r="C45" s="1030"/>
      <c r="D45" s="1030"/>
      <c r="E45" s="1030"/>
      <c r="F45" s="1030"/>
      <c r="G45" s="1030"/>
      <c r="H45" s="1030"/>
      <c r="I45" s="1030"/>
      <c r="J45" s="1030"/>
      <c r="K45" s="1030"/>
      <c r="L45" s="1030"/>
      <c r="M45" s="1030"/>
      <c r="N45" s="1030"/>
      <c r="O45" s="1030"/>
      <c r="P45" s="1030"/>
      <c r="Q45" s="1030"/>
      <c r="R45" s="1030"/>
      <c r="S45" s="1030"/>
      <c r="T45" s="437"/>
      <c r="U45" s="437"/>
      <c r="V45" s="437"/>
      <c r="W45" s="440"/>
      <c r="X45" s="49"/>
      <c r="Y45" s="49"/>
      <c r="Z45" s="49"/>
      <c r="AA45" s="49"/>
      <c r="AB45" s="49"/>
      <c r="AC45" s="441"/>
      <c r="AD45" s="16"/>
      <c r="AE45" s="16"/>
      <c r="AF45" s="16"/>
      <c r="AG45" s="16"/>
      <c r="AH45" s="2"/>
      <c r="AI45" s="16"/>
      <c r="AJ45" s="16"/>
      <c r="AK45" s="16"/>
      <c r="AL45" s="16"/>
      <c r="AM45" s="16"/>
      <c r="AN45" s="16"/>
      <c r="AO45" s="2"/>
      <c r="AP45" s="16"/>
      <c r="AQ45" s="16"/>
      <c r="AR45" s="17"/>
    </row>
    <row r="46" spans="1:44" x14ac:dyDescent="0.45">
      <c r="A46" s="82" t="s">
        <v>961</v>
      </c>
      <c r="B46" s="82"/>
      <c r="C46" s="437"/>
      <c r="D46" s="437"/>
      <c r="E46" s="437"/>
      <c r="F46" s="437"/>
      <c r="G46" s="437"/>
      <c r="H46" s="437"/>
      <c r="I46" s="437"/>
      <c r="J46" s="437"/>
      <c r="K46" s="437"/>
      <c r="L46" s="437"/>
      <c r="M46" s="437"/>
      <c r="N46" s="437"/>
      <c r="O46" s="437"/>
      <c r="P46" s="437"/>
      <c r="Q46" s="437"/>
      <c r="R46" s="437"/>
      <c r="S46" s="437"/>
      <c r="T46" s="437"/>
      <c r="U46" s="437"/>
      <c r="V46" s="437"/>
      <c r="W46" s="440"/>
      <c r="X46" s="49"/>
      <c r="Y46" s="49"/>
      <c r="Z46" s="49"/>
      <c r="AA46" s="49"/>
      <c r="AB46" s="49"/>
      <c r="AC46" s="441"/>
      <c r="AD46" s="16"/>
      <c r="AE46" s="16"/>
      <c r="AF46" s="16"/>
      <c r="AG46" s="16"/>
      <c r="AH46" s="2"/>
      <c r="AI46" s="16"/>
      <c r="AJ46" s="16"/>
      <c r="AK46" s="16"/>
      <c r="AL46" s="16"/>
      <c r="AM46" s="16"/>
      <c r="AN46" s="16"/>
      <c r="AO46" s="2"/>
      <c r="AP46" s="16"/>
      <c r="AQ46" s="16"/>
      <c r="AR46" s="17"/>
    </row>
    <row r="47" spans="1:44" x14ac:dyDescent="0.45">
      <c r="A47" s="1030" t="s">
        <v>968</v>
      </c>
      <c r="B47" s="1030"/>
      <c r="C47" s="1030"/>
      <c r="D47" s="1030"/>
      <c r="E47" s="1030"/>
      <c r="F47" s="1030"/>
      <c r="G47" s="1030"/>
      <c r="H47" s="1030"/>
      <c r="I47" s="1030"/>
      <c r="J47" s="1030"/>
      <c r="K47" s="1030"/>
      <c r="L47" s="1030"/>
      <c r="M47" s="1030"/>
      <c r="N47" s="1030"/>
      <c r="O47" s="1030"/>
      <c r="P47" s="1030"/>
      <c r="Q47" s="1030"/>
      <c r="R47" s="1030"/>
      <c r="S47" s="1030"/>
      <c r="T47" s="437"/>
      <c r="U47" s="437"/>
      <c r="V47" s="437"/>
      <c r="W47" s="440"/>
      <c r="X47" s="49"/>
      <c r="Y47" s="49"/>
      <c r="Z47" s="49"/>
      <c r="AA47" s="49"/>
      <c r="AB47" s="49"/>
      <c r="AC47" s="441"/>
      <c r="AD47" s="16"/>
      <c r="AE47" s="16"/>
      <c r="AF47" s="16"/>
      <c r="AG47" s="16"/>
      <c r="AH47" s="2"/>
      <c r="AI47" s="16"/>
      <c r="AJ47" s="16"/>
      <c r="AK47" s="16"/>
      <c r="AL47" s="16"/>
      <c r="AM47" s="16"/>
      <c r="AN47" s="16"/>
      <c r="AO47" s="2"/>
      <c r="AP47" s="16"/>
      <c r="AQ47" s="16"/>
      <c r="AR47" s="17"/>
    </row>
    <row r="48" spans="1:44" s="2" customFormat="1" ht="21" customHeight="1" x14ac:dyDescent="0.3">
      <c r="A48" s="1029" t="s">
        <v>964</v>
      </c>
      <c r="B48" s="1029"/>
      <c r="C48" s="1029"/>
      <c r="D48" s="1029"/>
      <c r="E48" s="1029"/>
      <c r="F48" s="1029"/>
      <c r="G48" s="1029"/>
      <c r="H48" s="1029"/>
      <c r="I48" s="1029"/>
      <c r="J48" s="1029"/>
      <c r="K48" s="1029"/>
      <c r="L48" s="1029"/>
      <c r="M48" s="1029"/>
      <c r="N48" s="1029"/>
      <c r="O48" s="1029"/>
      <c r="P48" s="1029"/>
      <c r="Q48" s="1029"/>
      <c r="R48" s="1029"/>
      <c r="S48" s="1029"/>
      <c r="T48" s="1029"/>
      <c r="U48" s="1029"/>
      <c r="V48" s="1029"/>
      <c r="W48" s="1029"/>
      <c r="X48" s="1029"/>
      <c r="Y48" s="1029"/>
      <c r="Z48" s="1029"/>
      <c r="AA48" s="1029"/>
      <c r="AB48" s="1029"/>
      <c r="AC48" s="1029"/>
      <c r="AD48" s="1029"/>
      <c r="AE48" s="623"/>
      <c r="AF48" s="623"/>
      <c r="AG48" s="623"/>
      <c r="AI48" s="623"/>
      <c r="AJ48" s="623"/>
      <c r="AK48" s="623"/>
      <c r="AL48" s="623"/>
      <c r="AM48" s="623"/>
      <c r="AN48" s="623"/>
    </row>
    <row r="49" spans="1:44" s="2" customFormat="1" ht="21" customHeight="1" x14ac:dyDescent="0.3">
      <c r="A49" s="1029" t="s">
        <v>965</v>
      </c>
      <c r="B49" s="1029"/>
      <c r="C49" s="1029"/>
      <c r="D49" s="1029"/>
      <c r="E49" s="1029"/>
      <c r="F49" s="1029"/>
      <c r="G49" s="1029"/>
      <c r="H49" s="1029"/>
      <c r="I49" s="1029"/>
      <c r="J49" s="1029"/>
      <c r="K49" s="1029"/>
      <c r="L49" s="1029"/>
      <c r="M49" s="1029"/>
      <c r="N49" s="1029"/>
      <c r="O49" s="1029"/>
      <c r="P49" s="1029"/>
      <c r="Q49" s="1029"/>
      <c r="R49" s="1029"/>
      <c r="S49" s="1029"/>
      <c r="T49" s="1029"/>
      <c r="U49" s="1029"/>
      <c r="V49" s="1029"/>
      <c r="W49" s="1029"/>
      <c r="X49" s="1029"/>
      <c r="Y49" s="1029"/>
      <c r="Z49" s="1029"/>
      <c r="AA49" s="1029"/>
      <c r="AB49" s="1029"/>
      <c r="AC49" s="1029"/>
      <c r="AD49" s="1029"/>
      <c r="AE49" s="623"/>
      <c r="AF49" s="623"/>
      <c r="AG49" s="623"/>
      <c r="AI49" s="623"/>
      <c r="AJ49" s="623"/>
      <c r="AK49" s="623"/>
      <c r="AL49" s="623"/>
      <c r="AM49" s="623"/>
      <c r="AN49" s="623"/>
    </row>
    <row r="50" spans="1:44" x14ac:dyDescent="0.45">
      <c r="A50" s="1009"/>
      <c r="B50" s="1009"/>
      <c r="C50" s="1009"/>
      <c r="D50" s="1009"/>
      <c r="E50" s="1009"/>
      <c r="F50" s="1009"/>
      <c r="G50" s="1009"/>
      <c r="H50" s="1009"/>
      <c r="I50" s="1009"/>
      <c r="J50" s="1009"/>
      <c r="K50" s="1009"/>
      <c r="L50" s="1009"/>
      <c r="M50" s="1009"/>
      <c r="N50" s="1009"/>
      <c r="O50" s="1009"/>
      <c r="P50" s="1009"/>
      <c r="Q50" s="1009"/>
      <c r="R50" s="1009"/>
      <c r="S50" s="1009"/>
      <c r="T50" s="1009"/>
      <c r="U50" s="1009"/>
      <c r="V50" s="1009"/>
      <c r="W50" s="631"/>
      <c r="X50" s="632"/>
      <c r="Y50" s="632"/>
      <c r="Z50" s="632"/>
      <c r="AA50" s="632"/>
      <c r="AB50" s="632"/>
      <c r="AC50" s="633"/>
      <c r="AD50" s="634"/>
      <c r="AE50" s="16"/>
      <c r="AF50" s="16"/>
      <c r="AG50" s="16"/>
      <c r="AH50" s="2"/>
      <c r="AI50" s="16"/>
      <c r="AJ50" s="16"/>
      <c r="AK50" s="16"/>
      <c r="AL50" s="16"/>
      <c r="AM50" s="16"/>
      <c r="AN50" s="16"/>
      <c r="AO50" s="2"/>
      <c r="AP50" s="16"/>
      <c r="AQ50" s="16"/>
      <c r="AR50" s="17"/>
    </row>
    <row r="51" spans="1:44" x14ac:dyDescent="0.45">
      <c r="A51" s="78" t="s">
        <v>962</v>
      </c>
      <c r="B51" s="50"/>
      <c r="C51" s="50"/>
      <c r="D51" s="50"/>
      <c r="E51" s="50"/>
      <c r="F51" s="50"/>
      <c r="G51" s="50"/>
      <c r="H51" s="50"/>
      <c r="I51" s="442"/>
      <c r="J51" s="50"/>
      <c r="K51" s="50"/>
      <c r="L51" s="50"/>
      <c r="M51" s="50"/>
      <c r="N51" s="50"/>
      <c r="O51" s="50"/>
      <c r="P51" s="50"/>
      <c r="Q51" s="50"/>
      <c r="R51" s="50"/>
      <c r="S51" s="50"/>
      <c r="T51" s="50"/>
      <c r="U51" s="50"/>
      <c r="V51" s="50"/>
      <c r="W51" s="442"/>
      <c r="X51" s="16"/>
      <c r="Y51" s="16"/>
      <c r="Z51" s="16"/>
      <c r="AA51" s="16"/>
      <c r="AB51" s="16"/>
      <c r="AC51" s="443"/>
      <c r="AD51" s="51"/>
      <c r="AE51" s="51"/>
      <c r="AF51" s="51"/>
      <c r="AG51" s="51"/>
      <c r="AH51" s="2"/>
      <c r="AI51" s="51"/>
      <c r="AJ51" s="51"/>
      <c r="AK51" s="51"/>
      <c r="AL51" s="51"/>
      <c r="AM51" s="51"/>
      <c r="AN51" s="51"/>
      <c r="AO51" s="2"/>
      <c r="AP51" s="51"/>
      <c r="AQ51" s="51"/>
      <c r="AR51" s="52"/>
    </row>
    <row r="52" spans="1:44" x14ac:dyDescent="0.45">
      <c r="A52" s="53" t="s">
        <v>510</v>
      </c>
      <c r="B52" s="53"/>
      <c r="C52" s="54"/>
      <c r="D52" s="54"/>
      <c r="E52" s="54"/>
      <c r="F52" s="54"/>
      <c r="G52" s="54"/>
      <c r="H52" s="54"/>
      <c r="I52" s="444"/>
      <c r="J52" s="54"/>
      <c r="K52" s="54"/>
      <c r="L52" s="54"/>
      <c r="M52" s="54"/>
      <c r="N52" s="54"/>
      <c r="O52" s="54"/>
      <c r="P52" s="54"/>
      <c r="Q52" s="54"/>
      <c r="R52" s="54"/>
      <c r="S52" s="54"/>
      <c r="T52" s="54"/>
      <c r="U52" s="54"/>
      <c r="V52" s="54"/>
      <c r="W52" s="444"/>
      <c r="X52" s="55"/>
      <c r="Y52" s="55"/>
      <c r="Z52" s="55"/>
      <c r="AA52" s="55"/>
      <c r="AB52" s="55"/>
      <c r="AC52" s="445"/>
      <c r="AD52" s="56"/>
      <c r="AE52" s="56"/>
      <c r="AF52" s="56"/>
      <c r="AG52" s="56"/>
      <c r="AH52" s="2"/>
      <c r="AI52" s="56"/>
      <c r="AJ52" s="56"/>
      <c r="AK52" s="56"/>
      <c r="AL52" s="56"/>
      <c r="AM52" s="56"/>
      <c r="AN52" s="56"/>
      <c r="AO52" s="2"/>
      <c r="AP52" s="56"/>
      <c r="AQ52" s="56"/>
      <c r="AR52" s="57"/>
    </row>
    <row r="53" spans="1:44" x14ac:dyDescent="0.45">
      <c r="A53" s="79" t="s">
        <v>45</v>
      </c>
      <c r="B53" s="80"/>
      <c r="C53" s="80"/>
      <c r="D53" s="80"/>
      <c r="E53" s="80"/>
      <c r="F53" s="80"/>
      <c r="G53" s="80"/>
      <c r="H53" s="80"/>
      <c r="I53" s="446"/>
      <c r="J53" s="80"/>
      <c r="K53" s="80"/>
      <c r="L53" s="80"/>
      <c r="M53" s="80"/>
      <c r="N53" s="80"/>
      <c r="O53" s="80"/>
      <c r="P53" s="80"/>
      <c r="Q53" s="80"/>
      <c r="R53" s="80"/>
      <c r="S53" s="80"/>
      <c r="T53" s="80"/>
      <c r="U53" s="80"/>
      <c r="V53" s="80"/>
      <c r="W53" s="446"/>
      <c r="X53" s="81"/>
      <c r="Y53" s="81"/>
      <c r="Z53" s="81"/>
      <c r="AA53" s="81"/>
      <c r="AB53" s="81"/>
      <c r="AC53" s="447"/>
      <c r="AD53" s="82"/>
      <c r="AE53" s="82"/>
      <c r="AF53" s="82"/>
      <c r="AG53" s="82"/>
      <c r="AH53" s="2"/>
      <c r="AI53" s="82"/>
      <c r="AJ53" s="82"/>
      <c r="AK53" s="82"/>
      <c r="AL53" s="82"/>
      <c r="AM53" s="82"/>
      <c r="AN53" s="82"/>
      <c r="AO53" s="2"/>
      <c r="AP53" s="82"/>
      <c r="AQ53" s="82"/>
      <c r="AR53" s="83"/>
    </row>
    <row r="54" spans="1:44" x14ac:dyDescent="0.45">
      <c r="A54" s="84" t="s">
        <v>967</v>
      </c>
      <c r="B54" s="80"/>
      <c r="C54" s="80"/>
      <c r="D54" s="80"/>
      <c r="E54" s="80"/>
      <c r="F54" s="80"/>
      <c r="G54" s="80"/>
      <c r="H54" s="80"/>
      <c r="I54" s="446"/>
      <c r="J54" s="80"/>
      <c r="K54" s="80"/>
      <c r="L54" s="80"/>
      <c r="M54" s="80"/>
      <c r="N54" s="80"/>
      <c r="O54" s="80"/>
      <c r="P54" s="80"/>
      <c r="Q54" s="80"/>
      <c r="R54" s="80"/>
      <c r="S54" s="80"/>
      <c r="T54" s="80"/>
      <c r="U54" s="80"/>
      <c r="V54" s="80"/>
      <c r="W54" s="446"/>
      <c r="X54" s="81"/>
      <c r="Y54" s="81"/>
      <c r="Z54" s="81"/>
      <c r="AA54" s="81"/>
      <c r="AB54" s="81"/>
      <c r="AC54" s="447"/>
      <c r="AD54" s="82"/>
      <c r="AE54" s="82"/>
      <c r="AF54" s="82"/>
      <c r="AG54" s="82"/>
      <c r="AH54" s="2"/>
      <c r="AI54" s="82"/>
      <c r="AJ54" s="82"/>
      <c r="AK54" s="82"/>
      <c r="AL54" s="82"/>
      <c r="AM54" s="82"/>
      <c r="AN54" s="82"/>
      <c r="AO54" s="2"/>
      <c r="AP54" s="82"/>
      <c r="AQ54" s="82"/>
      <c r="AR54" s="83"/>
    </row>
    <row r="55" spans="1:44" x14ac:dyDescent="0.45">
      <c r="A55" s="1030" t="s">
        <v>46</v>
      </c>
      <c r="B55" s="1030"/>
      <c r="C55" s="1030"/>
      <c r="D55" s="1030"/>
      <c r="E55" s="1030"/>
      <c r="F55" s="1030"/>
      <c r="G55" s="1030"/>
      <c r="H55" s="1030"/>
      <c r="I55" s="1030"/>
      <c r="J55" s="1030"/>
      <c r="K55" s="1030"/>
      <c r="L55" s="1030"/>
      <c r="M55" s="1030"/>
      <c r="N55" s="1030"/>
      <c r="O55" s="1030"/>
      <c r="P55" s="1030"/>
      <c r="Q55" s="1030"/>
      <c r="R55" s="1030"/>
      <c r="S55" s="1030"/>
      <c r="T55" s="1030"/>
      <c r="U55" s="1030"/>
      <c r="V55" s="976"/>
      <c r="W55" s="440"/>
      <c r="X55" s="81"/>
      <c r="Y55" s="81"/>
      <c r="Z55" s="81"/>
      <c r="AA55" s="81"/>
      <c r="AB55" s="81"/>
      <c r="AC55" s="447"/>
      <c r="AD55" s="82"/>
      <c r="AE55" s="82"/>
      <c r="AF55" s="82"/>
      <c r="AG55" s="82"/>
      <c r="AH55" s="2"/>
      <c r="AI55" s="82"/>
      <c r="AJ55" s="82"/>
      <c r="AK55" s="82"/>
      <c r="AL55" s="82"/>
      <c r="AM55" s="82"/>
      <c r="AN55" s="82"/>
      <c r="AO55" s="2"/>
      <c r="AP55" s="82"/>
      <c r="AQ55" s="82"/>
      <c r="AR55" s="83"/>
    </row>
    <row r="56" spans="1:44" ht="12.75" customHeight="1" x14ac:dyDescent="0.45">
      <c r="A56" s="80" t="s">
        <v>522</v>
      </c>
      <c r="B56" s="976"/>
      <c r="C56" s="976"/>
      <c r="D56" s="976"/>
      <c r="E56" s="976"/>
      <c r="F56" s="976"/>
      <c r="G56" s="976"/>
      <c r="H56" s="976"/>
      <c r="I56" s="976"/>
      <c r="J56" s="976"/>
      <c r="K56" s="976"/>
      <c r="L56" s="976"/>
      <c r="M56" s="976"/>
      <c r="N56" s="976"/>
      <c r="O56" s="976"/>
      <c r="P56" s="976"/>
      <c r="Q56" s="976"/>
      <c r="R56" s="976"/>
      <c r="S56" s="976"/>
      <c r="T56" s="976"/>
      <c r="U56" s="976"/>
      <c r="V56" s="976"/>
      <c r="W56" s="440"/>
      <c r="X56" s="81"/>
      <c r="Y56" s="81"/>
      <c r="Z56" s="81"/>
      <c r="AA56" s="81"/>
      <c r="AB56" s="81"/>
      <c r="AC56" s="447"/>
      <c r="AD56" s="82"/>
      <c r="AE56" s="82"/>
      <c r="AF56" s="82"/>
      <c r="AG56" s="82"/>
      <c r="AH56" s="2"/>
      <c r="AI56" s="82"/>
      <c r="AJ56" s="82"/>
      <c r="AK56" s="82"/>
      <c r="AL56" s="82"/>
      <c r="AM56" s="82"/>
      <c r="AN56" s="82"/>
      <c r="AO56" s="2"/>
      <c r="AP56" s="82"/>
      <c r="AQ56" s="82"/>
      <c r="AR56" s="83"/>
    </row>
    <row r="57" spans="1:44" x14ac:dyDescent="0.45">
      <c r="A57" s="376"/>
      <c r="B57" s="376"/>
      <c r="C57" s="376"/>
      <c r="D57" s="376"/>
      <c r="E57" s="376"/>
      <c r="F57" s="376"/>
      <c r="G57" s="376"/>
      <c r="H57" s="376"/>
      <c r="I57" s="448"/>
      <c r="J57" s="376"/>
      <c r="K57" s="376"/>
      <c r="L57" s="376"/>
      <c r="M57" s="376"/>
      <c r="N57" s="376"/>
      <c r="O57" s="376"/>
      <c r="P57" s="376"/>
      <c r="Q57" s="376"/>
      <c r="R57" s="376"/>
      <c r="S57" s="376"/>
      <c r="T57" s="376"/>
      <c r="U57" s="376"/>
      <c r="V57" s="376"/>
      <c r="W57" s="448"/>
      <c r="X57" s="55"/>
      <c r="Y57" s="55"/>
      <c r="Z57" s="55"/>
      <c r="AA57" s="55"/>
      <c r="AB57" s="55"/>
      <c r="AC57" s="445"/>
      <c r="AD57" s="56"/>
      <c r="AE57" s="56"/>
      <c r="AF57" s="56"/>
      <c r="AG57" s="56"/>
      <c r="AH57" s="2"/>
      <c r="AI57" s="56"/>
      <c r="AJ57" s="56"/>
      <c r="AK57" s="56"/>
      <c r="AL57" s="56"/>
      <c r="AM57" s="56"/>
      <c r="AN57" s="56"/>
      <c r="AO57" s="2"/>
      <c r="AP57" s="56"/>
      <c r="AQ57" s="56"/>
      <c r="AR57" s="57"/>
    </row>
    <row r="58" spans="1:44" x14ac:dyDescent="0.45">
      <c r="A58" s="59" t="s">
        <v>23</v>
      </c>
      <c r="B58" s="59"/>
      <c r="C58" s="55"/>
      <c r="D58" s="55"/>
      <c r="E58" s="55"/>
      <c r="F58" s="55"/>
      <c r="G58" s="55"/>
      <c r="H58" s="55"/>
      <c r="I58" s="445"/>
      <c r="J58" s="55"/>
      <c r="K58" s="55"/>
      <c r="L58" s="55"/>
      <c r="M58" s="55"/>
      <c r="N58" s="55"/>
      <c r="O58" s="55"/>
      <c r="P58" s="55"/>
      <c r="Q58" s="55"/>
      <c r="R58" s="55"/>
      <c r="S58" s="55"/>
      <c r="T58" s="55"/>
      <c r="U58" s="55"/>
      <c r="V58" s="55"/>
      <c r="W58" s="445"/>
      <c r="X58" s="55"/>
      <c r="Y58" s="55"/>
      <c r="Z58" s="55"/>
      <c r="AA58" s="55"/>
      <c r="AB58" s="55"/>
      <c r="AC58" s="445"/>
      <c r="AD58" s="56"/>
      <c r="AE58" s="56"/>
      <c r="AF58" s="56"/>
      <c r="AG58" s="56"/>
      <c r="AH58" s="2"/>
      <c r="AI58" s="56"/>
      <c r="AJ58" s="56"/>
      <c r="AK58" s="56"/>
      <c r="AL58" s="56"/>
      <c r="AM58" s="56"/>
      <c r="AN58" s="56"/>
      <c r="AO58" s="2"/>
      <c r="AP58" s="56"/>
      <c r="AQ58" s="56"/>
      <c r="AR58" s="57"/>
    </row>
    <row r="59" spans="1:44" x14ac:dyDescent="0.45">
      <c r="A59" s="44" t="s">
        <v>26</v>
      </c>
      <c r="B59" s="44"/>
      <c r="C59" s="55"/>
      <c r="D59" s="55"/>
      <c r="E59" s="55"/>
      <c r="F59" s="55"/>
      <c r="G59" s="55"/>
      <c r="H59" s="55"/>
      <c r="I59" s="445"/>
      <c r="J59" s="55"/>
      <c r="K59" s="55"/>
      <c r="L59" s="55"/>
      <c r="M59" s="55"/>
      <c r="N59" s="55"/>
      <c r="O59" s="55"/>
      <c r="P59" s="55"/>
      <c r="Q59" s="55"/>
      <c r="R59" s="55"/>
      <c r="S59" s="55"/>
      <c r="T59" s="55"/>
      <c r="U59" s="55"/>
      <c r="V59" s="55"/>
      <c r="W59" s="445"/>
      <c r="X59" s="55"/>
      <c r="Y59" s="55"/>
      <c r="Z59" s="55"/>
      <c r="AA59" s="55"/>
      <c r="AB59" s="55"/>
      <c r="AC59" s="445"/>
      <c r="AD59" s="56"/>
      <c r="AE59" s="56"/>
      <c r="AF59" s="56"/>
      <c r="AG59" s="56"/>
      <c r="AH59" s="2"/>
      <c r="AI59" s="56"/>
      <c r="AJ59" s="56"/>
      <c r="AK59" s="56"/>
      <c r="AL59" s="56"/>
      <c r="AM59" s="56"/>
      <c r="AN59" s="56"/>
      <c r="AO59" s="2"/>
      <c r="AP59" s="56"/>
      <c r="AQ59" s="56"/>
      <c r="AR59" s="57"/>
    </row>
    <row r="60" spans="1:44" x14ac:dyDescent="0.45">
      <c r="A60" s="44" t="s">
        <v>27</v>
      </c>
      <c r="B60" s="44"/>
      <c r="C60" s="55"/>
      <c r="D60" s="55"/>
      <c r="E60" s="55"/>
      <c r="F60" s="55"/>
      <c r="G60" s="55"/>
      <c r="H60" s="55"/>
      <c r="I60" s="445"/>
      <c r="J60" s="55"/>
      <c r="K60" s="55"/>
      <c r="L60" s="55"/>
      <c r="M60" s="55"/>
      <c r="N60" s="55"/>
      <c r="O60" s="55"/>
      <c r="P60" s="55"/>
      <c r="Q60" s="55"/>
      <c r="R60" s="55"/>
      <c r="S60" s="55"/>
      <c r="T60" s="55"/>
      <c r="U60" s="55"/>
      <c r="V60" s="55"/>
      <c r="W60" s="445"/>
      <c r="X60" s="55"/>
      <c r="Y60" s="55"/>
      <c r="Z60" s="55"/>
      <c r="AA60" s="55"/>
      <c r="AB60" s="55"/>
      <c r="AC60" s="445"/>
      <c r="AD60" s="56"/>
      <c r="AE60" s="56"/>
      <c r="AF60" s="56"/>
      <c r="AG60" s="56"/>
      <c r="AH60" s="2"/>
      <c r="AI60" s="56"/>
      <c r="AJ60" s="56"/>
      <c r="AK60" s="56"/>
      <c r="AL60" s="56"/>
      <c r="AM60" s="56"/>
      <c r="AN60" s="56"/>
      <c r="AO60" s="2"/>
      <c r="AP60" s="56"/>
      <c r="AQ60" s="56"/>
      <c r="AR60" s="57"/>
    </row>
    <row r="61" spans="1:44" x14ac:dyDescent="0.45">
      <c r="A61" s="1024" t="s">
        <v>487</v>
      </c>
      <c r="B61" s="1025"/>
      <c r="C61" s="1025"/>
      <c r="D61" s="1025"/>
      <c r="E61" s="1025"/>
      <c r="F61" s="1025"/>
      <c r="G61" s="1025"/>
      <c r="H61" s="1025"/>
      <c r="I61" s="1025"/>
      <c r="J61" s="1025"/>
      <c r="K61" s="1025"/>
      <c r="L61" s="1025"/>
      <c r="M61" s="1025"/>
      <c r="N61" s="1025"/>
      <c r="O61" s="1025"/>
      <c r="P61" s="1025"/>
      <c r="Q61" s="1026"/>
      <c r="R61" s="1026"/>
      <c r="S61" s="1026"/>
      <c r="T61" s="1026"/>
      <c r="U61" s="1026"/>
      <c r="V61" s="1026"/>
      <c r="W61" s="1026"/>
      <c r="X61" s="1026"/>
      <c r="Y61" s="1026"/>
      <c r="Z61" s="1026"/>
      <c r="AA61" s="1026"/>
      <c r="AB61" s="1026"/>
      <c r="AC61" s="1026"/>
      <c r="AD61" s="1026"/>
      <c r="AE61" s="1026"/>
      <c r="AF61" s="56"/>
      <c r="AG61" s="56"/>
      <c r="AH61" s="2"/>
      <c r="AI61" s="56"/>
      <c r="AJ61" s="56"/>
      <c r="AK61" s="56"/>
      <c r="AL61" s="56"/>
      <c r="AM61" s="56"/>
      <c r="AN61" s="56"/>
      <c r="AO61" s="2"/>
      <c r="AP61" s="56"/>
      <c r="AQ61" s="56"/>
      <c r="AR61" s="57"/>
    </row>
    <row r="62" spans="1:44" s="2" customFormat="1" ht="10.15" x14ac:dyDescent="0.3">
      <c r="A62" s="377" t="s">
        <v>717</v>
      </c>
      <c r="B62" s="378"/>
      <c r="C62" s="378"/>
      <c r="D62" s="378"/>
      <c r="E62" s="378"/>
      <c r="F62" s="378"/>
      <c r="G62" s="378"/>
      <c r="H62" s="378"/>
      <c r="I62" s="450"/>
      <c r="J62" s="378"/>
      <c r="K62" s="378"/>
      <c r="L62" s="378"/>
      <c r="M62" s="378"/>
      <c r="N62" s="378"/>
      <c r="O62" s="378"/>
      <c r="P62" s="378"/>
      <c r="Q62" s="378"/>
      <c r="R62" s="378"/>
      <c r="S62" s="378"/>
      <c r="T62" s="378"/>
      <c r="U62" s="378"/>
      <c r="V62" s="378"/>
      <c r="W62" s="450"/>
      <c r="X62" s="378"/>
      <c r="Y62" s="378"/>
      <c r="Z62" s="378"/>
      <c r="AA62" s="378"/>
      <c r="AB62" s="378"/>
      <c r="AC62" s="450"/>
      <c r="AD62" s="378"/>
      <c r="AE62" s="378"/>
      <c r="AF62" s="378"/>
      <c r="AG62" s="378"/>
      <c r="AH62" s="378"/>
      <c r="AI62" s="378"/>
      <c r="AJ62" s="378"/>
      <c r="AK62" s="378"/>
      <c r="AL62" s="378"/>
      <c r="AM62" s="378"/>
      <c r="AN62" s="378"/>
      <c r="AO62" s="623"/>
      <c r="AP62" s="378"/>
      <c r="AQ62" s="378"/>
    </row>
    <row r="63" spans="1:44" ht="13.5" customHeight="1" x14ac:dyDescent="0.45">
      <c r="A63" s="653" t="s">
        <v>708</v>
      </c>
      <c r="B63" s="18"/>
      <c r="C63" s="18"/>
      <c r="D63" s="18"/>
      <c r="E63" s="18"/>
      <c r="F63" s="18"/>
      <c r="G63" s="18"/>
      <c r="H63" s="18"/>
      <c r="I63" s="219"/>
      <c r="J63" s="18"/>
      <c r="K63" s="18"/>
      <c r="L63" s="18"/>
      <c r="M63" s="18"/>
      <c r="N63" s="18"/>
      <c r="O63" s="18"/>
      <c r="P63" s="18"/>
      <c r="Q63" s="18"/>
      <c r="R63" s="18"/>
      <c r="S63" s="18"/>
      <c r="T63" s="18"/>
      <c r="U63" s="18"/>
      <c r="V63" s="18"/>
      <c r="W63" s="219"/>
      <c r="X63" s="18"/>
      <c r="Y63" s="18"/>
      <c r="Z63" s="18"/>
      <c r="AA63" s="18"/>
      <c r="AB63" s="18"/>
      <c r="AC63" s="219"/>
      <c r="AD63" s="18"/>
      <c r="AE63" s="18"/>
      <c r="AF63" s="18"/>
      <c r="AG63" s="18"/>
      <c r="AH63" s="18"/>
      <c r="AI63" s="18"/>
      <c r="AJ63" s="18"/>
      <c r="AK63" s="18"/>
      <c r="AL63" s="18"/>
      <c r="AM63" s="18"/>
      <c r="AN63" s="18"/>
      <c r="AO63" s="623"/>
      <c r="AP63" s="18"/>
      <c r="AQ63" s="18"/>
      <c r="AR63" s="85"/>
    </row>
  </sheetData>
  <mergeCells count="11">
    <mergeCell ref="AK6:AP6"/>
    <mergeCell ref="A45:S45"/>
    <mergeCell ref="A48:AD48"/>
    <mergeCell ref="A49:AD49"/>
    <mergeCell ref="A55:U55"/>
    <mergeCell ref="A47:S47"/>
    <mergeCell ref="A61:AE61"/>
    <mergeCell ref="E6:G6"/>
    <mergeCell ref="J6:U6"/>
    <mergeCell ref="X6:AB6"/>
    <mergeCell ref="AD6:AI6"/>
  </mergeCells>
  <hyperlinks>
    <hyperlink ref="A62" r:id="rId1" display="More information on 2017 tech level and applied general qualifications is available here."/>
    <hyperlink ref="A1" location="Contents!A1" display="Return to contents"/>
    <hyperlink ref="A61" r:id="rId2" display="Where qualifications taken by a student are in the same subject area and similar in content, ‘discounting’ rules have been applied to avoid double counting qualifications. More information can be found in  'technical guide' document."/>
    <hyperlink ref="A47" r:id="rId3" display="From 2018 onwards, prior attainment in L3VA reflects the points scales used at KS4 in the current reporting year for all students. Simple discounting rules were applied to KS4 results. Please refer to the 16-18 technical guide for more information."/>
  </hyperlinks>
  <pageMargins left="0.7" right="0.7" top="0.75" bottom="0.75" header="0.3" footer="0.3"/>
  <pageSetup paperSize="9" orientation="portrait"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showGridLines="0" workbookViewId="0"/>
  </sheetViews>
  <sheetFormatPr defaultColWidth="9.1328125" defaultRowHeight="14.25" x14ac:dyDescent="0.45"/>
  <cols>
    <col min="1" max="1" width="36" style="18" customWidth="1"/>
    <col min="2" max="2" width="34.265625" style="18" bestFit="1" customWidth="1"/>
    <col min="3" max="16384" width="9.1328125" style="18"/>
  </cols>
  <sheetData>
    <row r="1" spans="1:2" x14ac:dyDescent="0.45">
      <c r="A1" s="972" t="s">
        <v>488</v>
      </c>
    </row>
    <row r="2" spans="1:2" x14ac:dyDescent="0.45">
      <c r="A2" s="971" t="s">
        <v>945</v>
      </c>
      <c r="B2" s="16"/>
    </row>
    <row r="3" spans="1:2" x14ac:dyDescent="0.45">
      <c r="A3" s="970" t="s">
        <v>944</v>
      </c>
      <c r="B3" s="16"/>
    </row>
    <row r="4" spans="1:2" x14ac:dyDescent="0.45">
      <c r="A4" s="16"/>
      <c r="B4" s="16"/>
    </row>
    <row r="5" spans="1:2" x14ac:dyDescent="0.45">
      <c r="A5" s="969" t="s">
        <v>943</v>
      </c>
      <c r="B5" s="968" t="s">
        <v>942</v>
      </c>
    </row>
    <row r="6" spans="1:2" x14ac:dyDescent="0.45">
      <c r="A6" s="959" t="s">
        <v>59</v>
      </c>
      <c r="B6" s="957" t="s">
        <v>59</v>
      </c>
    </row>
    <row r="7" spans="1:2" x14ac:dyDescent="0.45">
      <c r="A7" s="957" t="s">
        <v>60</v>
      </c>
      <c r="B7" s="957" t="s">
        <v>60</v>
      </c>
    </row>
    <row r="8" spans="1:2" x14ac:dyDescent="0.45">
      <c r="A8" s="957" t="s">
        <v>61</v>
      </c>
      <c r="B8" s="957" t="s">
        <v>61</v>
      </c>
    </row>
    <row r="9" spans="1:2" x14ac:dyDescent="0.45">
      <c r="A9" s="959" t="s">
        <v>62</v>
      </c>
      <c r="B9" s="957" t="s">
        <v>941</v>
      </c>
    </row>
    <row r="10" spans="1:2" x14ac:dyDescent="0.45">
      <c r="A10" s="962"/>
      <c r="B10" s="957" t="s">
        <v>940</v>
      </c>
    </row>
    <row r="11" spans="1:2" x14ac:dyDescent="0.45">
      <c r="A11" s="962"/>
      <c r="B11" s="957" t="s">
        <v>939</v>
      </c>
    </row>
    <row r="12" spans="1:2" x14ac:dyDescent="0.45">
      <c r="A12" s="962"/>
      <c r="B12" s="957" t="s">
        <v>938</v>
      </c>
    </row>
    <row r="13" spans="1:2" x14ac:dyDescent="0.45">
      <c r="A13" s="962"/>
      <c r="B13" s="957" t="s">
        <v>937</v>
      </c>
    </row>
    <row r="14" spans="1:2" x14ac:dyDescent="0.45">
      <c r="A14" s="958"/>
      <c r="B14" s="957" t="s">
        <v>936</v>
      </c>
    </row>
    <row r="15" spans="1:2" x14ac:dyDescent="0.45">
      <c r="A15" s="960"/>
      <c r="B15" s="960"/>
    </row>
    <row r="16" spans="1:2" x14ac:dyDescent="0.45">
      <c r="A16" s="957" t="s">
        <v>683</v>
      </c>
      <c r="B16" s="957" t="s">
        <v>683</v>
      </c>
    </row>
    <row r="17" spans="1:2" x14ac:dyDescent="0.45">
      <c r="A17" s="957" t="s">
        <v>935</v>
      </c>
      <c r="B17" s="957" t="s">
        <v>935</v>
      </c>
    </row>
    <row r="18" spans="1:2" x14ac:dyDescent="0.45">
      <c r="A18" s="957" t="s">
        <v>934</v>
      </c>
      <c r="B18" s="957" t="s">
        <v>934</v>
      </c>
    </row>
    <row r="19" spans="1:2" x14ac:dyDescent="0.45">
      <c r="A19" s="957" t="s">
        <v>933</v>
      </c>
      <c r="B19" s="957" t="s">
        <v>932</v>
      </c>
    </row>
    <row r="20" spans="1:2" x14ac:dyDescent="0.45">
      <c r="A20" s="958" t="s">
        <v>931</v>
      </c>
      <c r="B20" s="958" t="s">
        <v>930</v>
      </c>
    </row>
    <row r="21" spans="1:2" x14ac:dyDescent="0.45">
      <c r="A21" s="957" t="s">
        <v>836</v>
      </c>
      <c r="B21" s="957" t="s">
        <v>836</v>
      </c>
    </row>
    <row r="22" spans="1:2" x14ac:dyDescent="0.45">
      <c r="A22" s="960"/>
      <c r="B22" s="960"/>
    </row>
    <row r="23" spans="1:2" x14ac:dyDescent="0.45">
      <c r="A23" s="957" t="s">
        <v>929</v>
      </c>
      <c r="B23" s="957" t="s">
        <v>929</v>
      </c>
    </row>
    <row r="24" spans="1:2" x14ac:dyDescent="0.45">
      <c r="A24" s="957" t="s">
        <v>928</v>
      </c>
      <c r="B24" s="957" t="s">
        <v>928</v>
      </c>
    </row>
    <row r="25" spans="1:2" x14ac:dyDescent="0.45">
      <c r="A25" s="957" t="s">
        <v>927</v>
      </c>
      <c r="B25" s="957" t="s">
        <v>927</v>
      </c>
    </row>
    <row r="26" spans="1:2" x14ac:dyDescent="0.45">
      <c r="A26" s="959"/>
      <c r="B26" s="961"/>
    </row>
    <row r="27" spans="1:2" x14ac:dyDescent="0.45">
      <c r="A27" s="959" t="s">
        <v>75</v>
      </c>
      <c r="B27" s="961" t="s">
        <v>926</v>
      </c>
    </row>
    <row r="28" spans="1:2" x14ac:dyDescent="0.45">
      <c r="A28" s="962"/>
      <c r="B28" s="963" t="s">
        <v>925</v>
      </c>
    </row>
    <row r="29" spans="1:2" x14ac:dyDescent="0.45">
      <c r="A29" s="958"/>
      <c r="B29" s="961" t="s">
        <v>924</v>
      </c>
    </row>
    <row r="30" spans="1:2" ht="16.149999999999999" x14ac:dyDescent="0.45">
      <c r="A30" s="962" t="s">
        <v>923</v>
      </c>
      <c r="B30" s="957" t="s">
        <v>76</v>
      </c>
    </row>
    <row r="31" spans="1:2" x14ac:dyDescent="0.45">
      <c r="A31" s="962"/>
      <c r="B31" s="967" t="s">
        <v>283</v>
      </c>
    </row>
    <row r="32" spans="1:2" x14ac:dyDescent="0.45">
      <c r="A32" s="958"/>
      <c r="B32" s="957" t="s">
        <v>922</v>
      </c>
    </row>
    <row r="33" spans="1:2" ht="16.149999999999999" x14ac:dyDescent="0.45">
      <c r="A33" s="957" t="s">
        <v>921</v>
      </c>
      <c r="B33" s="957" t="s">
        <v>282</v>
      </c>
    </row>
    <row r="34" spans="1:2" x14ac:dyDescent="0.45">
      <c r="A34" s="960"/>
      <c r="B34" s="960"/>
    </row>
    <row r="35" spans="1:2" x14ac:dyDescent="0.45">
      <c r="A35" s="959" t="s">
        <v>78</v>
      </c>
      <c r="B35" s="957" t="s">
        <v>78</v>
      </c>
    </row>
    <row r="36" spans="1:2" x14ac:dyDescent="0.45">
      <c r="A36" s="958"/>
      <c r="B36" s="957" t="s">
        <v>920</v>
      </c>
    </row>
    <row r="37" spans="1:2" x14ac:dyDescent="0.45">
      <c r="A37" s="960"/>
      <c r="B37" s="960"/>
    </row>
    <row r="38" spans="1:2" x14ac:dyDescent="0.45">
      <c r="A38" s="957" t="s">
        <v>79</v>
      </c>
      <c r="B38" s="957" t="s">
        <v>919</v>
      </c>
    </row>
    <row r="39" spans="1:2" x14ac:dyDescent="0.45">
      <c r="A39" s="957" t="s">
        <v>80</v>
      </c>
      <c r="B39" s="957" t="s">
        <v>918</v>
      </c>
    </row>
    <row r="40" spans="1:2" x14ac:dyDescent="0.45">
      <c r="A40" s="957" t="s">
        <v>81</v>
      </c>
      <c r="B40" s="957" t="s">
        <v>81</v>
      </c>
    </row>
    <row r="41" spans="1:2" x14ac:dyDescent="0.45">
      <c r="A41" s="959" t="s">
        <v>82</v>
      </c>
      <c r="B41" s="957" t="s">
        <v>82</v>
      </c>
    </row>
    <row r="42" spans="1:2" x14ac:dyDescent="0.45">
      <c r="A42" s="958"/>
      <c r="B42" s="957" t="s">
        <v>917</v>
      </c>
    </row>
    <row r="43" spans="1:2" x14ac:dyDescent="0.45">
      <c r="A43" s="959" t="s">
        <v>83</v>
      </c>
      <c r="B43" s="957" t="s">
        <v>83</v>
      </c>
    </row>
    <row r="44" spans="1:2" x14ac:dyDescent="0.45">
      <c r="A44" s="958"/>
      <c r="B44" s="957" t="s">
        <v>916</v>
      </c>
    </row>
    <row r="45" spans="1:2" x14ac:dyDescent="0.45">
      <c r="A45" s="959" t="s">
        <v>84</v>
      </c>
      <c r="B45" s="957" t="s">
        <v>84</v>
      </c>
    </row>
    <row r="46" spans="1:2" x14ac:dyDescent="0.45">
      <c r="A46" s="962"/>
      <c r="B46" s="957" t="s">
        <v>875</v>
      </c>
    </row>
    <row r="47" spans="1:2" x14ac:dyDescent="0.45">
      <c r="A47" s="958"/>
      <c r="B47" s="957" t="s">
        <v>915</v>
      </c>
    </row>
    <row r="48" spans="1:2" x14ac:dyDescent="0.45">
      <c r="A48" s="957" t="s">
        <v>85</v>
      </c>
      <c r="B48" s="957" t="s">
        <v>85</v>
      </c>
    </row>
    <row r="49" spans="1:2" x14ac:dyDescent="0.45">
      <c r="A49" s="966" t="s">
        <v>86</v>
      </c>
      <c r="B49" s="957" t="s">
        <v>86</v>
      </c>
    </row>
    <row r="50" spans="1:2" x14ac:dyDescent="0.45">
      <c r="A50" s="966" t="s">
        <v>87</v>
      </c>
      <c r="B50" s="957" t="s">
        <v>87</v>
      </c>
    </row>
    <row r="51" spans="1:2" x14ac:dyDescent="0.45">
      <c r="A51" s="959" t="s">
        <v>88</v>
      </c>
      <c r="B51" s="957" t="s">
        <v>914</v>
      </c>
    </row>
    <row r="52" spans="1:2" x14ac:dyDescent="0.45">
      <c r="A52" s="962"/>
      <c r="B52" s="957" t="s">
        <v>913</v>
      </c>
    </row>
    <row r="53" spans="1:2" x14ac:dyDescent="0.45">
      <c r="A53" s="962"/>
      <c r="B53" s="957" t="s">
        <v>912</v>
      </c>
    </row>
    <row r="54" spans="1:2" x14ac:dyDescent="0.45">
      <c r="A54" s="962"/>
      <c r="B54" s="957" t="s">
        <v>911</v>
      </c>
    </row>
    <row r="55" spans="1:2" x14ac:dyDescent="0.45">
      <c r="A55" s="962"/>
      <c r="B55" s="957" t="s">
        <v>910</v>
      </c>
    </row>
    <row r="56" spans="1:2" x14ac:dyDescent="0.45">
      <c r="A56" s="958"/>
      <c r="B56" s="957" t="s">
        <v>909</v>
      </c>
    </row>
    <row r="57" spans="1:2" x14ac:dyDescent="0.45">
      <c r="A57" s="16"/>
      <c r="B57" s="16"/>
    </row>
    <row r="58" spans="1:2" x14ac:dyDescent="0.45">
      <c r="A58" s="959" t="s">
        <v>140</v>
      </c>
      <c r="B58" s="957" t="s">
        <v>140</v>
      </c>
    </row>
    <row r="59" spans="1:2" x14ac:dyDescent="0.45">
      <c r="A59" s="962"/>
      <c r="B59" s="957" t="s">
        <v>902</v>
      </c>
    </row>
    <row r="60" spans="1:2" x14ac:dyDescent="0.45">
      <c r="A60" s="962"/>
      <c r="B60" s="957" t="s">
        <v>908</v>
      </c>
    </row>
    <row r="61" spans="1:2" x14ac:dyDescent="0.45">
      <c r="A61" s="962"/>
      <c r="B61" s="957" t="s">
        <v>907</v>
      </c>
    </row>
    <row r="62" spans="1:2" x14ac:dyDescent="0.45">
      <c r="A62" s="962"/>
      <c r="B62" s="957" t="s">
        <v>906</v>
      </c>
    </row>
    <row r="63" spans="1:2" x14ac:dyDescent="0.45">
      <c r="A63" s="962"/>
      <c r="B63" s="957" t="s">
        <v>905</v>
      </c>
    </row>
    <row r="64" spans="1:2" x14ac:dyDescent="0.45">
      <c r="A64" s="962"/>
      <c r="B64" s="957" t="s">
        <v>904</v>
      </c>
    </row>
    <row r="65" spans="1:2" x14ac:dyDescent="0.45">
      <c r="A65" s="962"/>
      <c r="B65" s="957" t="s">
        <v>903</v>
      </c>
    </row>
    <row r="66" spans="1:2" x14ac:dyDescent="0.45">
      <c r="A66" s="958"/>
      <c r="B66" s="957" t="s">
        <v>902</v>
      </c>
    </row>
    <row r="67" spans="1:2" x14ac:dyDescent="0.45">
      <c r="A67" s="957" t="s">
        <v>90</v>
      </c>
      <c r="B67" s="957" t="s">
        <v>901</v>
      </c>
    </row>
    <row r="68" spans="1:2" x14ac:dyDescent="0.45">
      <c r="A68" s="959" t="s">
        <v>834</v>
      </c>
      <c r="B68" s="957" t="s">
        <v>900</v>
      </c>
    </row>
    <row r="69" spans="1:2" x14ac:dyDescent="0.45">
      <c r="A69" s="962"/>
      <c r="B69" s="957" t="s">
        <v>899</v>
      </c>
    </row>
    <row r="70" spans="1:2" x14ac:dyDescent="0.45">
      <c r="A70" s="962"/>
      <c r="B70" s="957" t="s">
        <v>898</v>
      </c>
    </row>
    <row r="71" spans="1:2" x14ac:dyDescent="0.45">
      <c r="A71" s="962"/>
      <c r="B71" s="957" t="s">
        <v>897</v>
      </c>
    </row>
    <row r="72" spans="1:2" x14ac:dyDescent="0.45">
      <c r="A72" s="962"/>
      <c r="B72" s="957" t="s">
        <v>896</v>
      </c>
    </row>
    <row r="73" spans="1:2" x14ac:dyDescent="0.45">
      <c r="A73" s="962"/>
      <c r="B73" s="957" t="s">
        <v>895</v>
      </c>
    </row>
    <row r="74" spans="1:2" x14ac:dyDescent="0.45">
      <c r="A74" s="958"/>
      <c r="B74" s="957" t="s">
        <v>153</v>
      </c>
    </row>
    <row r="75" spans="1:2" x14ac:dyDescent="0.45">
      <c r="A75" s="957" t="s">
        <v>894</v>
      </c>
      <c r="B75" s="957" t="s">
        <v>893</v>
      </c>
    </row>
    <row r="76" spans="1:2" x14ac:dyDescent="0.45">
      <c r="A76" s="16"/>
      <c r="B76" s="16"/>
    </row>
    <row r="77" spans="1:2" x14ac:dyDescent="0.45">
      <c r="A77" s="957" t="s">
        <v>93</v>
      </c>
      <c r="B77" s="957" t="s">
        <v>93</v>
      </c>
    </row>
    <row r="78" spans="1:2" x14ac:dyDescent="0.45">
      <c r="A78" s="957" t="s">
        <v>94</v>
      </c>
      <c r="B78" s="957" t="s">
        <v>94</v>
      </c>
    </row>
    <row r="79" spans="1:2" x14ac:dyDescent="0.45">
      <c r="A79" s="959" t="s">
        <v>95</v>
      </c>
      <c r="B79" s="957" t="s">
        <v>95</v>
      </c>
    </row>
    <row r="80" spans="1:2" x14ac:dyDescent="0.45">
      <c r="A80" s="959" t="s">
        <v>96</v>
      </c>
      <c r="B80" s="961" t="s">
        <v>892</v>
      </c>
    </row>
    <row r="81" spans="1:2" x14ac:dyDescent="0.45">
      <c r="A81" s="962"/>
      <c r="B81" s="961" t="s">
        <v>891</v>
      </c>
    </row>
    <row r="82" spans="1:2" x14ac:dyDescent="0.45">
      <c r="A82" s="962"/>
      <c r="B82" s="965" t="s">
        <v>833</v>
      </c>
    </row>
    <row r="83" spans="1:2" x14ac:dyDescent="0.45">
      <c r="A83" s="962"/>
      <c r="B83" s="961" t="s">
        <v>890</v>
      </c>
    </row>
    <row r="84" spans="1:2" x14ac:dyDescent="0.45">
      <c r="A84" s="962"/>
      <c r="B84" s="961" t="s">
        <v>280</v>
      </c>
    </row>
    <row r="85" spans="1:2" x14ac:dyDescent="0.45">
      <c r="A85" s="962"/>
      <c r="B85" s="961" t="s">
        <v>889</v>
      </c>
    </row>
    <row r="86" spans="1:2" x14ac:dyDescent="0.45">
      <c r="A86" s="962"/>
      <c r="B86" s="961" t="s">
        <v>888</v>
      </c>
    </row>
    <row r="87" spans="1:2" x14ac:dyDescent="0.45">
      <c r="A87" s="962"/>
      <c r="B87" s="965" t="s">
        <v>832</v>
      </c>
    </row>
    <row r="88" spans="1:2" x14ac:dyDescent="0.45">
      <c r="A88" s="962"/>
      <c r="B88" s="961" t="s">
        <v>887</v>
      </c>
    </row>
    <row r="89" spans="1:2" x14ac:dyDescent="0.45">
      <c r="A89" s="962"/>
      <c r="B89" s="961" t="s">
        <v>886</v>
      </c>
    </row>
    <row r="90" spans="1:2" x14ac:dyDescent="0.45">
      <c r="A90" s="962"/>
      <c r="B90" s="961" t="s">
        <v>885</v>
      </c>
    </row>
    <row r="91" spans="1:2" x14ac:dyDescent="0.45">
      <c r="A91" s="962"/>
      <c r="B91" s="961" t="s">
        <v>884</v>
      </c>
    </row>
    <row r="92" spans="1:2" x14ac:dyDescent="0.45">
      <c r="A92" s="962"/>
      <c r="B92" s="965" t="s">
        <v>883</v>
      </c>
    </row>
    <row r="93" spans="1:2" x14ac:dyDescent="0.45">
      <c r="A93" s="962"/>
      <c r="B93" s="961" t="s">
        <v>882</v>
      </c>
    </row>
    <row r="94" spans="1:2" x14ac:dyDescent="0.45">
      <c r="A94" s="962"/>
      <c r="B94" s="965" t="s">
        <v>831</v>
      </c>
    </row>
    <row r="95" spans="1:2" x14ac:dyDescent="0.45">
      <c r="A95" s="962"/>
      <c r="B95" s="961" t="s">
        <v>881</v>
      </c>
    </row>
    <row r="96" spans="1:2" x14ac:dyDescent="0.45">
      <c r="A96" s="962"/>
      <c r="B96" s="961" t="s">
        <v>880</v>
      </c>
    </row>
    <row r="97" spans="1:2" x14ac:dyDescent="0.45">
      <c r="A97" s="962"/>
      <c r="B97" s="961" t="s">
        <v>879</v>
      </c>
    </row>
    <row r="98" spans="1:2" x14ac:dyDescent="0.45">
      <c r="A98" s="958"/>
      <c r="B98" s="961" t="s">
        <v>878</v>
      </c>
    </row>
    <row r="99" spans="1:2" x14ac:dyDescent="0.45">
      <c r="A99" s="16"/>
      <c r="B99" s="16"/>
    </row>
    <row r="100" spans="1:2" x14ac:dyDescent="0.45">
      <c r="A100" s="957" t="s">
        <v>281</v>
      </c>
      <c r="B100" s="957" t="s">
        <v>281</v>
      </c>
    </row>
    <row r="101" spans="1:2" x14ac:dyDescent="0.45">
      <c r="A101" s="957" t="s">
        <v>280</v>
      </c>
      <c r="B101" s="957" t="s">
        <v>280</v>
      </c>
    </row>
    <row r="102" spans="1:2" x14ac:dyDescent="0.45">
      <c r="A102" s="959" t="s">
        <v>877</v>
      </c>
      <c r="B102" s="957" t="s">
        <v>830</v>
      </c>
    </row>
    <row r="103" spans="1:2" x14ac:dyDescent="0.45">
      <c r="A103" s="964" t="s">
        <v>876</v>
      </c>
      <c r="B103" s="957" t="s">
        <v>875</v>
      </c>
    </row>
    <row r="104" spans="1:2" x14ac:dyDescent="0.45">
      <c r="A104" s="962"/>
      <c r="B104" s="963" t="s">
        <v>874</v>
      </c>
    </row>
    <row r="105" spans="1:2" x14ac:dyDescent="0.45">
      <c r="A105" s="962"/>
      <c r="B105" s="961" t="s">
        <v>873</v>
      </c>
    </row>
    <row r="106" spans="1:2" x14ac:dyDescent="0.45">
      <c r="A106" s="962"/>
      <c r="B106" s="961" t="s">
        <v>872</v>
      </c>
    </row>
    <row r="107" spans="1:2" x14ac:dyDescent="0.45">
      <c r="A107" s="958"/>
      <c r="B107" s="961" t="s">
        <v>871</v>
      </c>
    </row>
    <row r="108" spans="1:2" x14ac:dyDescent="0.45">
      <c r="A108" s="960"/>
      <c r="B108" s="960"/>
    </row>
    <row r="109" spans="1:2" x14ac:dyDescent="0.45">
      <c r="A109" s="957" t="s">
        <v>107</v>
      </c>
      <c r="B109" s="957" t="s">
        <v>107</v>
      </c>
    </row>
    <row r="110" spans="1:2" x14ac:dyDescent="0.45">
      <c r="A110" s="960"/>
      <c r="B110" s="960"/>
    </row>
    <row r="111" spans="1:2" x14ac:dyDescent="0.45">
      <c r="A111" s="959" t="s">
        <v>108</v>
      </c>
      <c r="B111" s="961" t="s">
        <v>108</v>
      </c>
    </row>
    <row r="112" spans="1:2" x14ac:dyDescent="0.45">
      <c r="A112" s="958"/>
      <c r="B112" s="961" t="s">
        <v>870</v>
      </c>
    </row>
    <row r="113" spans="1:2" x14ac:dyDescent="0.45">
      <c r="A113" s="960"/>
      <c r="B113" s="960"/>
    </row>
    <row r="114" spans="1:2" x14ac:dyDescent="0.45">
      <c r="A114" s="959" t="s">
        <v>109</v>
      </c>
      <c r="B114" s="957" t="s">
        <v>109</v>
      </c>
    </row>
    <row r="115" spans="1:2" x14ac:dyDescent="0.45">
      <c r="A115" s="958"/>
      <c r="B115" s="957" t="s">
        <v>869</v>
      </c>
    </row>
    <row r="116" spans="1:2" x14ac:dyDescent="0.45">
      <c r="A116" s="960"/>
      <c r="B116" s="960"/>
    </row>
    <row r="117" spans="1:2" x14ac:dyDescent="0.45">
      <c r="A117" s="959" t="s">
        <v>110</v>
      </c>
      <c r="B117" s="957" t="s">
        <v>110</v>
      </c>
    </row>
    <row r="118" spans="1:2" x14ac:dyDescent="0.45">
      <c r="A118" s="958"/>
      <c r="B118" s="957" t="s">
        <v>868</v>
      </c>
    </row>
    <row r="119" spans="1:2" x14ac:dyDescent="0.45">
      <c r="A119" s="16"/>
      <c r="B119" s="16"/>
    </row>
    <row r="120" spans="1:2" x14ac:dyDescent="0.45">
      <c r="A120" s="226" t="s">
        <v>867</v>
      </c>
      <c r="B120" s="16"/>
    </row>
    <row r="121" spans="1:2" x14ac:dyDescent="0.45">
      <c r="A121" s="226" t="s">
        <v>866</v>
      </c>
      <c r="B121" s="16"/>
    </row>
    <row r="122" spans="1:2" x14ac:dyDescent="0.45">
      <c r="A122" s="226" t="s">
        <v>865</v>
      </c>
      <c r="B122" s="16"/>
    </row>
  </sheetData>
  <hyperlinks>
    <hyperlink ref="A1" location="Contents!A1" display="Return to contents"/>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showGridLines="0" workbookViewId="0"/>
  </sheetViews>
  <sheetFormatPr defaultRowHeight="14.25" x14ac:dyDescent="0.45"/>
  <cols>
    <col min="1" max="1" width="26.1328125" style="31" customWidth="1"/>
    <col min="2" max="10" width="9.1328125" style="31"/>
    <col min="11" max="11" width="9.59765625" style="812" customWidth="1"/>
  </cols>
  <sheetData>
    <row r="1" spans="1:22" s="495" customFormat="1" x14ac:dyDescent="0.45">
      <c r="A1" s="579" t="s">
        <v>488</v>
      </c>
      <c r="B1" s="494"/>
      <c r="C1" s="494"/>
      <c r="D1" s="494"/>
      <c r="E1" s="494"/>
      <c r="K1" s="845"/>
    </row>
    <row r="2" spans="1:22" x14ac:dyDescent="0.45">
      <c r="A2" s="721" t="s">
        <v>512</v>
      </c>
      <c r="B2" s="719"/>
      <c r="C2" s="719"/>
      <c r="D2" s="719"/>
      <c r="E2" s="719"/>
      <c r="F2" s="718"/>
      <c r="G2" s="718"/>
      <c r="H2" s="718"/>
      <c r="I2" s="718"/>
      <c r="J2" s="718"/>
      <c r="K2" s="844"/>
    </row>
    <row r="3" spans="1:22" ht="15" customHeight="1" x14ac:dyDescent="0.45">
      <c r="A3" s="142" t="s">
        <v>718</v>
      </c>
      <c r="B3" s="805"/>
      <c r="C3" s="805"/>
      <c r="D3" s="805"/>
      <c r="E3" s="805"/>
      <c r="F3" s="712"/>
      <c r="G3" s="712"/>
      <c r="H3" s="712"/>
      <c r="I3" s="712"/>
      <c r="J3" s="1058"/>
      <c r="K3" s="1058"/>
    </row>
    <row r="4" spans="1:22" x14ac:dyDescent="0.45">
      <c r="A4" s="807" t="s">
        <v>0</v>
      </c>
      <c r="B4" s="842"/>
      <c r="C4" s="805"/>
      <c r="D4" s="805"/>
      <c r="E4" s="804"/>
      <c r="F4" s="712"/>
      <c r="G4" s="712"/>
      <c r="H4" s="712"/>
      <c r="I4" s="841"/>
      <c r="J4" s="712"/>
      <c r="K4" s="840"/>
    </row>
    <row r="5" spans="1:22" x14ac:dyDescent="0.45">
      <c r="A5" s="806"/>
      <c r="B5" s="839"/>
      <c r="C5" s="839"/>
      <c r="D5" s="839"/>
      <c r="E5" s="839"/>
      <c r="F5" s="839"/>
      <c r="G5" s="839"/>
      <c r="H5" s="839"/>
      <c r="I5" s="839"/>
      <c r="J5" s="839"/>
      <c r="K5" s="838"/>
    </row>
    <row r="6" spans="1:22" ht="14.65" customHeight="1" x14ac:dyDescent="0.45">
      <c r="A6" s="452"/>
      <c r="B6" s="1059" t="s">
        <v>48</v>
      </c>
      <c r="C6" s="1059"/>
      <c r="D6" s="1059"/>
      <c r="E6" s="1059"/>
      <c r="F6" s="1059"/>
      <c r="G6" s="1059"/>
      <c r="H6" s="1059"/>
      <c r="I6" s="1059"/>
      <c r="J6" s="1059"/>
      <c r="K6" s="1060" t="s">
        <v>49</v>
      </c>
    </row>
    <row r="7" spans="1:22" x14ac:dyDescent="0.45">
      <c r="A7" s="797" t="s">
        <v>47</v>
      </c>
      <c r="B7" s="837" t="s">
        <v>50</v>
      </c>
      <c r="C7" s="837" t="s">
        <v>51</v>
      </c>
      <c r="D7" s="837" t="s">
        <v>52</v>
      </c>
      <c r="E7" s="837" t="s">
        <v>53</v>
      </c>
      <c r="F7" s="837" t="s">
        <v>54</v>
      </c>
      <c r="G7" s="837" t="s">
        <v>55</v>
      </c>
      <c r="H7" s="836" t="s">
        <v>56</v>
      </c>
      <c r="I7" s="835" t="s">
        <v>57</v>
      </c>
      <c r="J7" s="835" t="s">
        <v>58</v>
      </c>
      <c r="K7" s="1061"/>
    </row>
    <row r="8" spans="1:22" x14ac:dyDescent="0.45">
      <c r="A8" s="29"/>
      <c r="B8" s="29"/>
      <c r="C8" s="29"/>
      <c r="D8" s="29"/>
      <c r="E8" s="29"/>
      <c r="F8" s="29"/>
      <c r="G8" s="29"/>
      <c r="H8" s="29"/>
      <c r="I8" s="29"/>
      <c r="J8" s="29"/>
      <c r="K8" s="834"/>
    </row>
    <row r="9" spans="1:22" x14ac:dyDescent="0.45">
      <c r="A9" s="691" t="s">
        <v>59</v>
      </c>
      <c r="B9" s="103">
        <v>6.8</v>
      </c>
      <c r="C9" s="103">
        <v>17.2</v>
      </c>
      <c r="D9" s="103">
        <v>20.399999999999999</v>
      </c>
      <c r="E9" s="103">
        <v>22.3</v>
      </c>
      <c r="F9" s="103">
        <v>18.899999999999999</v>
      </c>
      <c r="G9" s="103">
        <v>10.4</v>
      </c>
      <c r="H9" s="103">
        <v>4.0999999999999996</v>
      </c>
      <c r="I9" s="103">
        <v>24</v>
      </c>
      <c r="J9" s="103">
        <v>95.9</v>
      </c>
      <c r="K9" s="833">
        <v>62586</v>
      </c>
      <c r="M9" s="504"/>
      <c r="N9" s="504"/>
      <c r="O9" s="504"/>
      <c r="P9" s="504"/>
      <c r="Q9" s="504"/>
      <c r="R9" s="504"/>
      <c r="S9" s="504"/>
      <c r="T9" s="504"/>
      <c r="U9" s="504"/>
      <c r="V9" s="504"/>
    </row>
    <row r="10" spans="1:22" x14ac:dyDescent="0.45">
      <c r="A10" s="691" t="s">
        <v>60</v>
      </c>
      <c r="B10" s="103">
        <v>7.4</v>
      </c>
      <c r="C10" s="103">
        <v>21.4</v>
      </c>
      <c r="D10" s="103">
        <v>23</v>
      </c>
      <c r="E10" s="103">
        <v>19.899999999999999</v>
      </c>
      <c r="F10" s="103">
        <v>15.1</v>
      </c>
      <c r="G10" s="103">
        <v>9.1999999999999993</v>
      </c>
      <c r="H10" s="103">
        <v>4</v>
      </c>
      <c r="I10" s="103">
        <v>28.8</v>
      </c>
      <c r="J10" s="103">
        <v>96</v>
      </c>
      <c r="K10" s="833">
        <v>53799</v>
      </c>
      <c r="M10" s="504"/>
      <c r="N10" s="504"/>
      <c r="O10" s="504"/>
      <c r="P10" s="504"/>
      <c r="Q10" s="504"/>
      <c r="R10" s="504"/>
      <c r="S10" s="504"/>
      <c r="T10" s="504"/>
      <c r="U10" s="504"/>
    </row>
    <row r="11" spans="1:22" x14ac:dyDescent="0.45">
      <c r="A11" s="691" t="s">
        <v>61</v>
      </c>
      <c r="B11" s="103">
        <v>8.6999999999999993</v>
      </c>
      <c r="C11" s="103">
        <v>19.100000000000001</v>
      </c>
      <c r="D11" s="103">
        <v>22.5</v>
      </c>
      <c r="E11" s="103">
        <v>20</v>
      </c>
      <c r="F11" s="103">
        <v>15.7</v>
      </c>
      <c r="G11" s="103">
        <v>9.1999999999999993</v>
      </c>
      <c r="H11" s="103">
        <v>4.8</v>
      </c>
      <c r="I11" s="103">
        <v>27.8</v>
      </c>
      <c r="J11" s="103">
        <v>95.2</v>
      </c>
      <c r="K11" s="833">
        <v>35540</v>
      </c>
      <c r="M11" s="504"/>
      <c r="N11" s="504"/>
      <c r="O11" s="504"/>
      <c r="P11" s="504"/>
      <c r="Q11" s="504"/>
      <c r="R11" s="504"/>
      <c r="S11" s="504"/>
      <c r="T11" s="504"/>
      <c r="U11" s="504"/>
    </row>
    <row r="12" spans="1:22" x14ac:dyDescent="0.45">
      <c r="A12" s="691" t="s">
        <v>62</v>
      </c>
      <c r="B12" s="103">
        <v>6</v>
      </c>
      <c r="C12" s="103">
        <v>15.2</v>
      </c>
      <c r="D12" s="103">
        <v>20.7</v>
      </c>
      <c r="E12" s="103">
        <v>24.6</v>
      </c>
      <c r="F12" s="103">
        <v>19.3</v>
      </c>
      <c r="G12" s="103">
        <v>11</v>
      </c>
      <c r="H12" s="103">
        <v>3.4</v>
      </c>
      <c r="I12" s="103">
        <v>21.1</v>
      </c>
      <c r="J12" s="103">
        <v>96.6</v>
      </c>
      <c r="K12" s="833">
        <v>2592</v>
      </c>
      <c r="M12" s="504"/>
      <c r="N12" s="504"/>
      <c r="O12" s="504"/>
      <c r="P12" s="504"/>
      <c r="Q12" s="504"/>
      <c r="R12" s="504"/>
      <c r="S12" s="504"/>
      <c r="T12" s="504"/>
      <c r="U12" s="504"/>
    </row>
    <row r="13" spans="1:22" x14ac:dyDescent="0.45">
      <c r="A13" s="691"/>
      <c r="B13" s="103"/>
      <c r="C13" s="103"/>
      <c r="D13" s="103"/>
      <c r="E13" s="103"/>
      <c r="F13" s="103"/>
      <c r="G13" s="103"/>
      <c r="H13" s="103"/>
      <c r="I13" s="103"/>
      <c r="J13" s="103"/>
      <c r="K13" s="833"/>
      <c r="M13" s="504"/>
      <c r="N13" s="504"/>
      <c r="O13" s="504"/>
      <c r="P13" s="504"/>
      <c r="Q13" s="504"/>
      <c r="R13" s="504"/>
      <c r="S13" s="504"/>
      <c r="T13" s="504"/>
      <c r="U13" s="504"/>
    </row>
    <row r="14" spans="1:22" x14ac:dyDescent="0.45">
      <c r="A14" s="691" t="s">
        <v>683</v>
      </c>
      <c r="B14" s="103">
        <v>16.7</v>
      </c>
      <c r="C14" s="103">
        <v>24.4</v>
      </c>
      <c r="D14" s="103">
        <v>17.899999999999999</v>
      </c>
      <c r="E14" s="103">
        <v>16.5</v>
      </c>
      <c r="F14" s="103">
        <v>13.4</v>
      </c>
      <c r="G14" s="103">
        <v>8.1999999999999993</v>
      </c>
      <c r="H14" s="103">
        <v>3</v>
      </c>
      <c r="I14" s="103">
        <v>41</v>
      </c>
      <c r="J14" s="103">
        <v>97</v>
      </c>
      <c r="K14" s="833">
        <v>83221</v>
      </c>
      <c r="M14" s="504"/>
      <c r="N14" s="504"/>
      <c r="O14" s="504"/>
      <c r="P14" s="504"/>
      <c r="Q14" s="504"/>
      <c r="R14" s="504"/>
      <c r="S14" s="504"/>
      <c r="T14" s="504"/>
      <c r="U14" s="504"/>
    </row>
    <row r="15" spans="1:22" x14ac:dyDescent="0.45">
      <c r="A15" s="694" t="s">
        <v>64</v>
      </c>
      <c r="B15" s="103"/>
      <c r="C15" s="103"/>
      <c r="D15" s="103"/>
      <c r="E15" s="103"/>
      <c r="F15" s="103"/>
      <c r="G15" s="103"/>
      <c r="H15" s="103"/>
      <c r="I15" s="103"/>
      <c r="J15" s="103"/>
      <c r="K15" s="833"/>
      <c r="M15" s="504"/>
      <c r="N15" s="504"/>
      <c r="O15" s="504"/>
      <c r="P15" s="504"/>
      <c r="Q15" s="504"/>
      <c r="R15" s="504"/>
      <c r="S15" s="504"/>
      <c r="T15" s="504"/>
      <c r="U15" s="504"/>
    </row>
    <row r="16" spans="1:22" x14ac:dyDescent="0.45">
      <c r="A16" s="694" t="s">
        <v>770</v>
      </c>
      <c r="B16" s="103">
        <v>16.8</v>
      </c>
      <c r="C16" s="103">
        <v>24.5</v>
      </c>
      <c r="D16" s="103">
        <v>17.8</v>
      </c>
      <c r="E16" s="103">
        <v>16.5</v>
      </c>
      <c r="F16" s="103">
        <v>13.3</v>
      </c>
      <c r="G16" s="103">
        <v>8.1</v>
      </c>
      <c r="H16" s="103">
        <v>3</v>
      </c>
      <c r="I16" s="103">
        <v>41.3</v>
      </c>
      <c r="J16" s="103">
        <v>97</v>
      </c>
      <c r="K16" s="833">
        <v>82530</v>
      </c>
      <c r="M16" s="504"/>
      <c r="N16" s="504"/>
      <c r="O16" s="504"/>
      <c r="P16" s="504"/>
      <c r="Q16" s="504"/>
      <c r="R16" s="504"/>
      <c r="S16" s="504"/>
      <c r="T16" s="504"/>
      <c r="U16" s="504"/>
    </row>
    <row r="17" spans="1:21" x14ac:dyDescent="0.45">
      <c r="A17" s="694" t="s">
        <v>769</v>
      </c>
      <c r="B17" s="103">
        <v>0</v>
      </c>
      <c r="C17" s="103">
        <v>50</v>
      </c>
      <c r="D17" s="103">
        <v>0</v>
      </c>
      <c r="E17" s="103">
        <v>0</v>
      </c>
      <c r="F17" s="103">
        <v>0</v>
      </c>
      <c r="G17" s="103">
        <v>0</v>
      </c>
      <c r="H17" s="103">
        <v>50</v>
      </c>
      <c r="I17" s="103">
        <v>0</v>
      </c>
      <c r="J17" s="103">
        <v>50</v>
      </c>
      <c r="K17" s="833">
        <v>2</v>
      </c>
      <c r="M17" s="504"/>
      <c r="N17" s="504"/>
      <c r="O17" s="504"/>
      <c r="P17" s="504"/>
      <c r="Q17" s="504"/>
      <c r="R17" s="504"/>
      <c r="S17" s="504"/>
      <c r="T17" s="504"/>
      <c r="U17" s="504"/>
    </row>
    <row r="18" spans="1:21" x14ac:dyDescent="0.45">
      <c r="A18" s="694" t="s">
        <v>67</v>
      </c>
      <c r="B18" s="103">
        <v>1.4</v>
      </c>
      <c r="C18" s="103">
        <v>7.7</v>
      </c>
      <c r="D18" s="103">
        <v>21.8</v>
      </c>
      <c r="E18" s="103">
        <v>27.2</v>
      </c>
      <c r="F18" s="103">
        <v>22.4</v>
      </c>
      <c r="G18" s="103">
        <v>15</v>
      </c>
      <c r="H18" s="103">
        <v>4.5</v>
      </c>
      <c r="I18" s="103">
        <v>9</v>
      </c>
      <c r="J18" s="103">
        <v>95.5</v>
      </c>
      <c r="K18" s="833">
        <v>665</v>
      </c>
      <c r="M18" s="504"/>
      <c r="N18" s="504"/>
      <c r="O18" s="504"/>
      <c r="P18" s="504"/>
      <c r="Q18" s="504"/>
      <c r="R18" s="504"/>
      <c r="S18" s="504"/>
      <c r="T18" s="504"/>
      <c r="U18" s="504"/>
    </row>
    <row r="19" spans="1:21" x14ac:dyDescent="0.45">
      <c r="A19" s="694" t="s">
        <v>768</v>
      </c>
      <c r="B19" s="103">
        <v>0</v>
      </c>
      <c r="C19" s="103">
        <v>20</v>
      </c>
      <c r="D19" s="103">
        <v>10</v>
      </c>
      <c r="E19" s="103">
        <v>45</v>
      </c>
      <c r="F19" s="103">
        <v>25</v>
      </c>
      <c r="G19" s="103">
        <v>0</v>
      </c>
      <c r="H19" s="103">
        <v>0</v>
      </c>
      <c r="I19" s="103">
        <v>0</v>
      </c>
      <c r="J19" s="103">
        <v>0</v>
      </c>
      <c r="K19" s="833">
        <v>20</v>
      </c>
      <c r="M19" s="504"/>
      <c r="N19" s="504"/>
      <c r="O19" s="504"/>
      <c r="P19" s="504"/>
      <c r="Q19" s="504"/>
      <c r="R19" s="504"/>
      <c r="S19" s="504"/>
      <c r="T19" s="504"/>
      <c r="U19" s="504"/>
    </row>
    <row r="20" spans="1:21" x14ac:dyDescent="0.45">
      <c r="A20" s="694" t="s">
        <v>767</v>
      </c>
      <c r="B20" s="103">
        <v>50</v>
      </c>
      <c r="C20" s="103">
        <v>0</v>
      </c>
      <c r="D20" s="103">
        <v>0</v>
      </c>
      <c r="E20" s="103">
        <v>25</v>
      </c>
      <c r="F20" s="103">
        <v>0</v>
      </c>
      <c r="G20" s="103">
        <v>0</v>
      </c>
      <c r="H20" s="103">
        <v>25</v>
      </c>
      <c r="I20" s="103">
        <v>0</v>
      </c>
      <c r="J20" s="103">
        <v>75</v>
      </c>
      <c r="K20" s="833">
        <v>4</v>
      </c>
      <c r="M20" s="504"/>
      <c r="N20" s="504"/>
      <c r="O20" s="504"/>
      <c r="P20" s="504"/>
      <c r="Q20" s="504"/>
      <c r="R20" s="504"/>
      <c r="S20" s="504"/>
      <c r="T20" s="504"/>
      <c r="U20" s="504"/>
    </row>
    <row r="21" spans="1:21" x14ac:dyDescent="0.45">
      <c r="A21" s="701"/>
      <c r="B21" s="103"/>
      <c r="C21" s="103"/>
      <c r="D21" s="103"/>
      <c r="E21" s="103"/>
      <c r="F21" s="103"/>
      <c r="G21" s="103"/>
      <c r="H21" s="103"/>
      <c r="I21" s="103"/>
      <c r="J21" s="103"/>
      <c r="K21" s="833"/>
      <c r="M21" s="504"/>
      <c r="N21" s="504"/>
      <c r="O21" s="504"/>
      <c r="P21" s="504"/>
      <c r="Q21" s="504"/>
      <c r="R21" s="504"/>
      <c r="S21" s="504"/>
      <c r="T21" s="504"/>
      <c r="U21" s="504"/>
    </row>
    <row r="22" spans="1:21" x14ac:dyDescent="0.45">
      <c r="A22" s="691" t="s">
        <v>836</v>
      </c>
      <c r="B22" s="103">
        <v>24.6</v>
      </c>
      <c r="C22" s="103">
        <v>29.2</v>
      </c>
      <c r="D22" s="103">
        <v>20</v>
      </c>
      <c r="E22" s="103">
        <v>12.9</v>
      </c>
      <c r="F22" s="103">
        <v>7.7</v>
      </c>
      <c r="G22" s="103">
        <v>3.5</v>
      </c>
      <c r="H22" s="103">
        <v>1.9</v>
      </c>
      <c r="I22" s="103">
        <v>53.9</v>
      </c>
      <c r="J22" s="103">
        <v>98.1</v>
      </c>
      <c r="K22" s="833">
        <v>13453</v>
      </c>
      <c r="M22" s="504"/>
      <c r="N22" s="504"/>
      <c r="O22" s="504"/>
      <c r="P22" s="504"/>
      <c r="Q22" s="504"/>
      <c r="R22" s="504"/>
      <c r="S22" s="504"/>
      <c r="T22" s="504"/>
      <c r="U22" s="504"/>
    </row>
    <row r="23" spans="1:21" x14ac:dyDescent="0.45">
      <c r="A23" s="691"/>
      <c r="B23" s="103"/>
      <c r="C23" s="103"/>
      <c r="D23" s="103"/>
      <c r="E23" s="103"/>
      <c r="F23" s="103"/>
      <c r="G23" s="103"/>
      <c r="H23" s="103"/>
      <c r="I23" s="103"/>
      <c r="J23" s="103"/>
      <c r="K23" s="833"/>
      <c r="M23" s="504"/>
      <c r="N23" s="504"/>
      <c r="O23" s="504"/>
      <c r="P23" s="504"/>
      <c r="Q23" s="504"/>
      <c r="R23" s="504"/>
      <c r="S23" s="504"/>
      <c r="T23" s="504"/>
      <c r="U23" s="504"/>
    </row>
    <row r="24" spans="1:21" x14ac:dyDescent="0.45">
      <c r="A24" s="691" t="s">
        <v>71</v>
      </c>
      <c r="B24" s="103">
        <v>6.5</v>
      </c>
      <c r="C24" s="103">
        <v>13.6</v>
      </c>
      <c r="D24" s="103">
        <v>29.3</v>
      </c>
      <c r="E24" s="103">
        <v>30</v>
      </c>
      <c r="F24" s="103">
        <v>16.100000000000001</v>
      </c>
      <c r="G24" s="103">
        <v>3.8</v>
      </c>
      <c r="H24" s="103">
        <v>0.8</v>
      </c>
      <c r="I24" s="103">
        <v>20.100000000000001</v>
      </c>
      <c r="J24" s="103">
        <v>99.2</v>
      </c>
      <c r="K24" s="833">
        <v>57911</v>
      </c>
      <c r="M24" s="504"/>
      <c r="N24" s="504"/>
      <c r="O24" s="504"/>
      <c r="P24" s="504"/>
      <c r="Q24" s="504"/>
      <c r="R24" s="504"/>
      <c r="S24" s="504"/>
      <c r="T24" s="504"/>
      <c r="U24" s="504"/>
    </row>
    <row r="25" spans="1:21" x14ac:dyDescent="0.45">
      <c r="A25" s="694" t="s">
        <v>8</v>
      </c>
      <c r="B25" s="103"/>
      <c r="C25" s="103"/>
      <c r="D25" s="103"/>
      <c r="E25" s="103"/>
      <c r="F25" s="103"/>
      <c r="G25" s="103"/>
      <c r="H25" s="103"/>
      <c r="I25" s="103"/>
      <c r="J25" s="103"/>
      <c r="K25" s="833"/>
      <c r="M25" s="504"/>
      <c r="N25" s="504"/>
      <c r="O25" s="504"/>
      <c r="P25" s="504"/>
      <c r="Q25" s="504"/>
      <c r="R25" s="504"/>
      <c r="S25" s="504"/>
      <c r="T25" s="504"/>
      <c r="U25" s="504"/>
    </row>
    <row r="26" spans="1:21" x14ac:dyDescent="0.45">
      <c r="A26" s="691" t="s">
        <v>72</v>
      </c>
      <c r="B26" s="103">
        <v>8.9</v>
      </c>
      <c r="C26" s="103">
        <v>15.9</v>
      </c>
      <c r="D26" s="103">
        <v>28.6</v>
      </c>
      <c r="E26" s="103">
        <v>26.8</v>
      </c>
      <c r="F26" s="103">
        <v>15.1</v>
      </c>
      <c r="G26" s="103">
        <v>4</v>
      </c>
      <c r="H26" s="103">
        <v>0.8</v>
      </c>
      <c r="I26" s="103">
        <v>24.8</v>
      </c>
      <c r="J26" s="103">
        <v>99.2</v>
      </c>
      <c r="K26" s="833">
        <v>36923</v>
      </c>
      <c r="M26" s="504"/>
      <c r="N26" s="504"/>
      <c r="O26" s="504"/>
      <c r="P26" s="504"/>
      <c r="Q26" s="504"/>
      <c r="R26" s="504"/>
      <c r="S26" s="504"/>
      <c r="T26" s="504"/>
      <c r="U26" s="504"/>
    </row>
    <row r="27" spans="1:21" x14ac:dyDescent="0.45">
      <c r="A27" s="691" t="s">
        <v>73</v>
      </c>
      <c r="B27" s="103">
        <v>1.8</v>
      </c>
      <c r="C27" s="103">
        <v>9.6</v>
      </c>
      <c r="D27" s="103">
        <v>31.4</v>
      </c>
      <c r="E27" s="103">
        <v>36.299999999999997</v>
      </c>
      <c r="F27" s="103">
        <v>17</v>
      </c>
      <c r="G27" s="103">
        <v>3.2</v>
      </c>
      <c r="H27" s="103">
        <v>0.7</v>
      </c>
      <c r="I27" s="103">
        <v>11.4</v>
      </c>
      <c r="J27" s="103">
        <v>99.3</v>
      </c>
      <c r="K27" s="833">
        <v>13602</v>
      </c>
      <c r="M27" s="504"/>
      <c r="N27" s="504"/>
      <c r="O27" s="504"/>
      <c r="P27" s="504"/>
      <c r="Q27" s="504"/>
      <c r="R27" s="504"/>
      <c r="S27" s="504"/>
      <c r="T27" s="504"/>
      <c r="U27" s="504"/>
    </row>
    <row r="28" spans="1:21" x14ac:dyDescent="0.45">
      <c r="A28" s="691" t="s">
        <v>74</v>
      </c>
      <c r="B28" s="103">
        <v>3</v>
      </c>
      <c r="C28" s="103">
        <v>9.4</v>
      </c>
      <c r="D28" s="103">
        <v>28.9</v>
      </c>
      <c r="E28" s="103">
        <v>34.5</v>
      </c>
      <c r="F28" s="103">
        <v>19.3</v>
      </c>
      <c r="G28" s="103">
        <v>4.0999999999999996</v>
      </c>
      <c r="H28" s="103">
        <v>0.9</v>
      </c>
      <c r="I28" s="103">
        <v>12.4</v>
      </c>
      <c r="J28" s="103">
        <v>99.1</v>
      </c>
      <c r="K28" s="833">
        <v>7386</v>
      </c>
      <c r="M28" s="504"/>
      <c r="N28" s="504"/>
      <c r="O28" s="504"/>
      <c r="P28" s="504"/>
      <c r="Q28" s="504"/>
      <c r="R28" s="504"/>
      <c r="S28" s="504"/>
      <c r="T28" s="504"/>
      <c r="U28" s="504"/>
    </row>
    <row r="29" spans="1:21" x14ac:dyDescent="0.45">
      <c r="A29" s="694"/>
      <c r="B29" s="103"/>
      <c r="C29" s="103"/>
      <c r="D29" s="103"/>
      <c r="E29" s="103"/>
      <c r="F29" s="103"/>
      <c r="G29" s="103"/>
      <c r="H29" s="103"/>
      <c r="I29" s="103"/>
      <c r="J29" s="103"/>
      <c r="K29" s="833"/>
      <c r="M29" s="504"/>
      <c r="N29" s="504"/>
      <c r="O29" s="504"/>
      <c r="P29" s="504"/>
      <c r="Q29" s="504"/>
      <c r="R29" s="504"/>
      <c r="S29" s="504"/>
      <c r="T29" s="504"/>
      <c r="U29" s="504"/>
    </row>
    <row r="30" spans="1:21" x14ac:dyDescent="0.45">
      <c r="A30" s="691" t="s">
        <v>75</v>
      </c>
      <c r="B30" s="103">
        <v>4.5</v>
      </c>
      <c r="C30" s="103">
        <v>11.6</v>
      </c>
      <c r="D30" s="103">
        <v>23.5</v>
      </c>
      <c r="E30" s="103">
        <v>27.9</v>
      </c>
      <c r="F30" s="103">
        <v>20.6</v>
      </c>
      <c r="G30" s="103">
        <v>8.8000000000000007</v>
      </c>
      <c r="H30" s="103">
        <v>3.1</v>
      </c>
      <c r="I30" s="103">
        <v>16.100000000000001</v>
      </c>
      <c r="J30" s="103">
        <v>96.9</v>
      </c>
      <c r="K30" s="833">
        <v>9259</v>
      </c>
      <c r="M30" s="504"/>
      <c r="N30" s="504"/>
      <c r="O30" s="504"/>
      <c r="P30" s="504"/>
      <c r="Q30" s="504"/>
      <c r="R30" s="504"/>
      <c r="S30" s="504"/>
      <c r="T30" s="504"/>
      <c r="U30" s="504"/>
    </row>
    <row r="31" spans="1:21" x14ac:dyDescent="0.45">
      <c r="A31" s="691" t="s">
        <v>76</v>
      </c>
      <c r="B31" s="103">
        <v>3.4</v>
      </c>
      <c r="C31" s="103">
        <v>14.5</v>
      </c>
      <c r="D31" s="103">
        <v>22.2</v>
      </c>
      <c r="E31" s="103">
        <v>22.9</v>
      </c>
      <c r="F31" s="103">
        <v>20.100000000000001</v>
      </c>
      <c r="G31" s="103">
        <v>11.3</v>
      </c>
      <c r="H31" s="103">
        <v>5.6</v>
      </c>
      <c r="I31" s="103">
        <v>17.899999999999999</v>
      </c>
      <c r="J31" s="103">
        <v>94.4</v>
      </c>
      <c r="K31" s="833">
        <v>10381</v>
      </c>
      <c r="M31" s="504"/>
      <c r="N31" s="504"/>
      <c r="O31" s="504"/>
      <c r="P31" s="504"/>
      <c r="Q31" s="504"/>
      <c r="R31" s="504"/>
      <c r="S31" s="504"/>
      <c r="T31" s="504"/>
      <c r="U31" s="504"/>
    </row>
    <row r="32" spans="1:21" x14ac:dyDescent="0.45">
      <c r="A32" s="700" t="s">
        <v>77</v>
      </c>
      <c r="B32" s="103">
        <v>0</v>
      </c>
      <c r="C32" s="103">
        <v>4.2</v>
      </c>
      <c r="D32" s="103">
        <v>27.1</v>
      </c>
      <c r="E32" s="103">
        <v>35.4</v>
      </c>
      <c r="F32" s="103">
        <v>20.8</v>
      </c>
      <c r="G32" s="103">
        <v>12.5</v>
      </c>
      <c r="H32" s="103">
        <v>0</v>
      </c>
      <c r="I32" s="103">
        <v>0</v>
      </c>
      <c r="J32" s="103">
        <v>0</v>
      </c>
      <c r="K32" s="833">
        <v>48</v>
      </c>
      <c r="M32" s="504"/>
      <c r="N32" s="504"/>
      <c r="O32" s="504"/>
      <c r="P32" s="504"/>
      <c r="Q32" s="504"/>
      <c r="R32" s="504"/>
      <c r="S32" s="504"/>
      <c r="T32" s="504"/>
      <c r="U32" s="504"/>
    </row>
    <row r="33" spans="1:21" x14ac:dyDescent="0.45">
      <c r="A33" s="699"/>
      <c r="B33" s="103"/>
      <c r="C33" s="103"/>
      <c r="D33" s="103"/>
      <c r="E33" s="103"/>
      <c r="F33" s="103"/>
      <c r="G33" s="103"/>
      <c r="H33" s="103"/>
      <c r="I33" s="103"/>
      <c r="J33" s="103"/>
      <c r="K33" s="833"/>
      <c r="M33" s="504"/>
      <c r="N33" s="504"/>
      <c r="O33" s="504"/>
      <c r="P33" s="504"/>
      <c r="Q33" s="504"/>
      <c r="R33" s="504"/>
      <c r="S33" s="504"/>
      <c r="T33" s="504"/>
      <c r="U33" s="504"/>
    </row>
    <row r="34" spans="1:21" x14ac:dyDescent="0.45">
      <c r="A34" s="691" t="s">
        <v>78</v>
      </c>
      <c r="B34" s="103">
        <v>0</v>
      </c>
      <c r="C34" s="103">
        <v>0</v>
      </c>
      <c r="D34" s="103">
        <v>57.1</v>
      </c>
      <c r="E34" s="103">
        <v>28.6</v>
      </c>
      <c r="F34" s="103">
        <v>14.3</v>
      </c>
      <c r="G34" s="103">
        <v>0</v>
      </c>
      <c r="H34" s="103">
        <v>0</v>
      </c>
      <c r="I34" s="103">
        <v>0</v>
      </c>
      <c r="J34" s="103">
        <v>0</v>
      </c>
      <c r="K34" s="833">
        <v>7</v>
      </c>
      <c r="M34" s="504"/>
      <c r="N34" s="504"/>
      <c r="O34" s="504"/>
      <c r="P34" s="504"/>
      <c r="Q34" s="504"/>
      <c r="R34" s="504"/>
      <c r="S34" s="504"/>
      <c r="T34" s="504"/>
      <c r="U34" s="504"/>
    </row>
    <row r="35" spans="1:21" x14ac:dyDescent="0.45">
      <c r="A35" s="691"/>
      <c r="B35" s="103"/>
      <c r="C35" s="103"/>
      <c r="D35" s="103"/>
      <c r="E35" s="103"/>
      <c r="F35" s="103"/>
      <c r="G35" s="103"/>
      <c r="H35" s="103"/>
      <c r="I35" s="103"/>
      <c r="J35" s="103"/>
      <c r="K35" s="833"/>
      <c r="M35" s="504"/>
      <c r="N35" s="504"/>
      <c r="O35" s="504"/>
      <c r="P35" s="504"/>
      <c r="Q35" s="504"/>
      <c r="R35" s="504"/>
      <c r="S35" s="504"/>
      <c r="T35" s="504"/>
      <c r="U35" s="504"/>
    </row>
    <row r="36" spans="1:21" x14ac:dyDescent="0.45">
      <c r="A36" s="691" t="s">
        <v>79</v>
      </c>
      <c r="B36" s="103">
        <v>1.1000000000000001</v>
      </c>
      <c r="C36" s="103">
        <v>11</v>
      </c>
      <c r="D36" s="103">
        <v>19.2</v>
      </c>
      <c r="E36" s="103">
        <v>26.3</v>
      </c>
      <c r="F36" s="103">
        <v>23</v>
      </c>
      <c r="G36" s="103">
        <v>13.2</v>
      </c>
      <c r="H36" s="103">
        <v>6.2</v>
      </c>
      <c r="I36" s="103">
        <v>12.1</v>
      </c>
      <c r="J36" s="103">
        <v>93.8</v>
      </c>
      <c r="K36" s="833">
        <v>2153</v>
      </c>
      <c r="M36" s="504"/>
      <c r="N36" s="504"/>
      <c r="O36" s="504"/>
      <c r="P36" s="504"/>
      <c r="Q36" s="504"/>
      <c r="R36" s="504"/>
      <c r="S36" s="504"/>
      <c r="T36" s="504"/>
      <c r="U36" s="504"/>
    </row>
    <row r="37" spans="1:21" x14ac:dyDescent="0.45">
      <c r="A37" s="691" t="s">
        <v>80</v>
      </c>
      <c r="B37" s="103">
        <v>3.2</v>
      </c>
      <c r="C37" s="103">
        <v>11.3</v>
      </c>
      <c r="D37" s="103">
        <v>29</v>
      </c>
      <c r="E37" s="103">
        <v>30.2</v>
      </c>
      <c r="F37" s="103">
        <v>17.5</v>
      </c>
      <c r="G37" s="103">
        <v>6.4</v>
      </c>
      <c r="H37" s="103">
        <v>2.4</v>
      </c>
      <c r="I37" s="103">
        <v>14.5</v>
      </c>
      <c r="J37" s="103">
        <v>97.6</v>
      </c>
      <c r="K37" s="833">
        <v>30199</v>
      </c>
      <c r="M37" s="504"/>
      <c r="N37" s="504"/>
      <c r="O37" s="504"/>
      <c r="P37" s="504"/>
      <c r="Q37" s="504"/>
      <c r="R37" s="504"/>
      <c r="S37" s="504"/>
      <c r="T37" s="504"/>
      <c r="U37" s="504"/>
    </row>
    <row r="38" spans="1:21" x14ac:dyDescent="0.45">
      <c r="A38" s="691" t="s">
        <v>81</v>
      </c>
      <c r="B38" s="103">
        <v>6.9</v>
      </c>
      <c r="C38" s="103">
        <v>22.5</v>
      </c>
      <c r="D38" s="103">
        <v>28.7</v>
      </c>
      <c r="E38" s="103">
        <v>22.9</v>
      </c>
      <c r="F38" s="103">
        <v>12.7</v>
      </c>
      <c r="G38" s="103">
        <v>4.5</v>
      </c>
      <c r="H38" s="103">
        <v>1.8</v>
      </c>
      <c r="I38" s="103">
        <v>29.4</v>
      </c>
      <c r="J38" s="103">
        <v>98.2</v>
      </c>
      <c r="K38" s="833">
        <v>29442</v>
      </c>
      <c r="M38" s="504"/>
      <c r="N38" s="504"/>
      <c r="O38" s="504"/>
      <c r="P38" s="504"/>
      <c r="Q38" s="504"/>
      <c r="R38" s="504"/>
      <c r="S38" s="504"/>
      <c r="T38" s="504"/>
      <c r="U38" s="504"/>
    </row>
    <row r="39" spans="1:21" x14ac:dyDescent="0.45">
      <c r="A39" s="691" t="s">
        <v>82</v>
      </c>
      <c r="B39" s="103">
        <v>5.3</v>
      </c>
      <c r="C39" s="103">
        <v>18.399999999999999</v>
      </c>
      <c r="D39" s="103">
        <v>29.1</v>
      </c>
      <c r="E39" s="103">
        <v>26.4</v>
      </c>
      <c r="F39" s="103">
        <v>14.6</v>
      </c>
      <c r="G39" s="103">
        <v>4.5999999999999996</v>
      </c>
      <c r="H39" s="103">
        <v>1.5</v>
      </c>
      <c r="I39" s="103">
        <v>23.7</v>
      </c>
      <c r="J39" s="103">
        <v>98.5</v>
      </c>
      <c r="K39" s="833">
        <v>31794</v>
      </c>
      <c r="M39" s="504"/>
      <c r="N39" s="504"/>
      <c r="O39" s="504"/>
      <c r="P39" s="504"/>
      <c r="Q39" s="504"/>
      <c r="R39" s="504"/>
      <c r="S39" s="504"/>
      <c r="T39" s="504"/>
      <c r="U39" s="504"/>
    </row>
    <row r="40" spans="1:21" x14ac:dyDescent="0.45">
      <c r="A40" s="691" t="s">
        <v>83</v>
      </c>
      <c r="B40" s="103">
        <v>7</v>
      </c>
      <c r="C40" s="103">
        <v>19.5</v>
      </c>
      <c r="D40" s="103">
        <v>29</v>
      </c>
      <c r="E40" s="103">
        <v>24.4</v>
      </c>
      <c r="F40" s="103">
        <v>13</v>
      </c>
      <c r="G40" s="103">
        <v>4.8</v>
      </c>
      <c r="H40" s="103">
        <v>2.2000000000000002</v>
      </c>
      <c r="I40" s="103">
        <v>26.5</v>
      </c>
      <c r="J40" s="103">
        <v>97.8</v>
      </c>
      <c r="K40" s="833">
        <v>18037</v>
      </c>
      <c r="M40" s="504"/>
      <c r="N40" s="504"/>
      <c r="O40" s="504"/>
      <c r="P40" s="504"/>
      <c r="Q40" s="504"/>
      <c r="R40" s="504"/>
      <c r="S40" s="504"/>
      <c r="T40" s="504"/>
      <c r="U40" s="504"/>
    </row>
    <row r="41" spans="1:21" x14ac:dyDescent="0.45">
      <c r="A41" s="691" t="s">
        <v>84</v>
      </c>
      <c r="B41" s="103">
        <v>5.0999999999999996</v>
      </c>
      <c r="C41" s="103">
        <v>17.899999999999999</v>
      </c>
      <c r="D41" s="103">
        <v>30.9</v>
      </c>
      <c r="E41" s="103">
        <v>26.7</v>
      </c>
      <c r="F41" s="103">
        <v>14</v>
      </c>
      <c r="G41" s="103">
        <v>4.3</v>
      </c>
      <c r="H41" s="103">
        <v>1.2</v>
      </c>
      <c r="I41" s="103">
        <v>23</v>
      </c>
      <c r="J41" s="103">
        <v>98.8</v>
      </c>
      <c r="K41" s="833">
        <v>46801</v>
      </c>
      <c r="M41" s="504"/>
      <c r="N41" s="504"/>
      <c r="O41" s="504"/>
      <c r="P41" s="504"/>
      <c r="Q41" s="504"/>
      <c r="R41" s="504"/>
      <c r="S41" s="504"/>
      <c r="T41" s="504"/>
      <c r="U41" s="504"/>
    </row>
    <row r="42" spans="1:21" x14ac:dyDescent="0.45">
      <c r="A42" s="691" t="s">
        <v>85</v>
      </c>
      <c r="B42" s="103">
        <v>4.4000000000000004</v>
      </c>
      <c r="C42" s="103">
        <v>12.1</v>
      </c>
      <c r="D42" s="103">
        <v>23.5</v>
      </c>
      <c r="E42" s="103">
        <v>27</v>
      </c>
      <c r="F42" s="103">
        <v>19.100000000000001</v>
      </c>
      <c r="G42" s="103">
        <v>9.6</v>
      </c>
      <c r="H42" s="103">
        <v>4.3</v>
      </c>
      <c r="I42" s="103">
        <v>16.5</v>
      </c>
      <c r="J42" s="103">
        <v>95.7</v>
      </c>
      <c r="K42" s="833">
        <v>10982</v>
      </c>
      <c r="M42" s="504"/>
      <c r="N42" s="504"/>
      <c r="O42" s="504"/>
      <c r="P42" s="504"/>
      <c r="Q42" s="504"/>
      <c r="R42" s="504"/>
      <c r="S42" s="504"/>
      <c r="T42" s="504"/>
      <c r="U42" s="504"/>
    </row>
    <row r="43" spans="1:21" x14ac:dyDescent="0.45">
      <c r="A43" s="691" t="s">
        <v>86</v>
      </c>
      <c r="B43" s="103">
        <v>4.3</v>
      </c>
      <c r="C43" s="103">
        <v>12.3</v>
      </c>
      <c r="D43" s="103">
        <v>26.4</v>
      </c>
      <c r="E43" s="103">
        <v>27.8</v>
      </c>
      <c r="F43" s="103">
        <v>17.899999999999999</v>
      </c>
      <c r="G43" s="103">
        <v>8.3000000000000007</v>
      </c>
      <c r="H43" s="103">
        <v>3</v>
      </c>
      <c r="I43" s="103">
        <v>16.600000000000001</v>
      </c>
      <c r="J43" s="103">
        <v>97</v>
      </c>
      <c r="K43" s="833">
        <v>61539</v>
      </c>
      <c r="M43" s="504"/>
      <c r="N43" s="504"/>
      <c r="O43" s="504"/>
      <c r="P43" s="504"/>
      <c r="Q43" s="504"/>
      <c r="R43" s="504"/>
      <c r="S43" s="504"/>
      <c r="T43" s="504"/>
      <c r="U43" s="504"/>
    </row>
    <row r="44" spans="1:21" x14ac:dyDescent="0.45">
      <c r="A44" s="691" t="s">
        <v>87</v>
      </c>
      <c r="B44" s="103">
        <v>4.7</v>
      </c>
      <c r="C44" s="103">
        <v>13.5</v>
      </c>
      <c r="D44" s="103">
        <v>28.9</v>
      </c>
      <c r="E44" s="103">
        <v>29</v>
      </c>
      <c r="F44" s="103">
        <v>16.2</v>
      </c>
      <c r="G44" s="103">
        <v>5.4</v>
      </c>
      <c r="H44" s="103">
        <v>2.2999999999999998</v>
      </c>
      <c r="I44" s="103">
        <v>18.2</v>
      </c>
      <c r="J44" s="103">
        <v>97.7</v>
      </c>
      <c r="K44" s="833">
        <v>35524</v>
      </c>
      <c r="M44" s="504"/>
      <c r="N44" s="504"/>
      <c r="O44" s="504"/>
      <c r="P44" s="504"/>
      <c r="Q44" s="504"/>
      <c r="R44" s="504"/>
      <c r="S44" s="504"/>
      <c r="T44" s="504"/>
      <c r="U44" s="504"/>
    </row>
    <row r="45" spans="1:21" x14ac:dyDescent="0.45">
      <c r="A45" s="691" t="s">
        <v>88</v>
      </c>
      <c r="B45" s="103">
        <v>3.8</v>
      </c>
      <c r="C45" s="103">
        <v>13.9</v>
      </c>
      <c r="D45" s="103">
        <v>25.4</v>
      </c>
      <c r="E45" s="103">
        <v>24.7</v>
      </c>
      <c r="F45" s="103">
        <v>18.3</v>
      </c>
      <c r="G45" s="103">
        <v>10.199999999999999</v>
      </c>
      <c r="H45" s="103">
        <v>3.8</v>
      </c>
      <c r="I45" s="103">
        <v>17.7</v>
      </c>
      <c r="J45" s="103">
        <v>96.2</v>
      </c>
      <c r="K45" s="833">
        <v>2738</v>
      </c>
      <c r="M45" s="504"/>
      <c r="N45" s="504"/>
      <c r="O45" s="504"/>
      <c r="P45" s="504"/>
      <c r="Q45" s="504"/>
      <c r="R45" s="504"/>
      <c r="S45" s="504"/>
      <c r="T45" s="504"/>
      <c r="U45" s="504"/>
    </row>
    <row r="46" spans="1:21" x14ac:dyDescent="0.45">
      <c r="A46" s="691"/>
      <c r="B46" s="103"/>
      <c r="C46" s="103"/>
      <c r="D46" s="103"/>
      <c r="E46" s="103"/>
      <c r="F46" s="103"/>
      <c r="G46" s="103"/>
      <c r="H46" s="103"/>
      <c r="I46" s="103"/>
      <c r="J46" s="103"/>
      <c r="K46" s="833"/>
      <c r="M46" s="504"/>
      <c r="N46" s="504"/>
      <c r="O46" s="504"/>
      <c r="P46" s="504"/>
      <c r="Q46" s="504"/>
      <c r="R46" s="504"/>
      <c r="S46" s="504"/>
      <c r="T46" s="504"/>
      <c r="U46" s="504"/>
    </row>
    <row r="47" spans="1:21" x14ac:dyDescent="0.45">
      <c r="A47" s="698" t="s">
        <v>89</v>
      </c>
      <c r="B47" s="103">
        <v>12.2</v>
      </c>
      <c r="C47" s="103">
        <v>15.5</v>
      </c>
      <c r="D47" s="103">
        <v>32.5</v>
      </c>
      <c r="E47" s="103">
        <v>24.3</v>
      </c>
      <c r="F47" s="103">
        <v>10.8</v>
      </c>
      <c r="G47" s="103">
        <v>3.5</v>
      </c>
      <c r="H47" s="103">
        <v>1.2</v>
      </c>
      <c r="I47" s="103">
        <v>27.7</v>
      </c>
      <c r="J47" s="103">
        <v>98.8</v>
      </c>
      <c r="K47" s="833">
        <v>38989</v>
      </c>
      <c r="M47" s="504"/>
      <c r="N47" s="504"/>
      <c r="O47" s="504"/>
      <c r="P47" s="504"/>
      <c r="Q47" s="504"/>
      <c r="R47" s="504"/>
      <c r="S47" s="504"/>
      <c r="T47" s="504"/>
      <c r="U47" s="504"/>
    </row>
    <row r="48" spans="1:21" x14ac:dyDescent="0.45">
      <c r="A48" s="698" t="s">
        <v>90</v>
      </c>
      <c r="B48" s="103">
        <v>4.4000000000000004</v>
      </c>
      <c r="C48" s="103">
        <v>13.8</v>
      </c>
      <c r="D48" s="103">
        <v>32.9</v>
      </c>
      <c r="E48" s="103">
        <v>30.2</v>
      </c>
      <c r="F48" s="103">
        <v>14.1</v>
      </c>
      <c r="G48" s="103">
        <v>3.9</v>
      </c>
      <c r="H48" s="103">
        <v>0.7</v>
      </c>
      <c r="I48" s="103">
        <v>18.2</v>
      </c>
      <c r="J48" s="103">
        <v>99.3</v>
      </c>
      <c r="K48" s="833">
        <v>9255</v>
      </c>
      <c r="M48" s="504"/>
      <c r="N48" s="504"/>
      <c r="O48" s="504"/>
      <c r="P48" s="504"/>
      <c r="Q48" s="504"/>
      <c r="R48" s="504"/>
      <c r="S48" s="504"/>
      <c r="T48" s="504"/>
      <c r="U48" s="504"/>
    </row>
    <row r="49" spans="1:21" x14ac:dyDescent="0.45">
      <c r="A49" s="698" t="s">
        <v>91</v>
      </c>
      <c r="B49" s="103">
        <v>1.3</v>
      </c>
      <c r="C49" s="103">
        <v>9</v>
      </c>
      <c r="D49" s="103">
        <v>33.700000000000003</v>
      </c>
      <c r="E49" s="103">
        <v>36.1</v>
      </c>
      <c r="F49" s="103">
        <v>15.6</v>
      </c>
      <c r="G49" s="103">
        <v>3.3</v>
      </c>
      <c r="H49" s="103">
        <v>1</v>
      </c>
      <c r="I49" s="103">
        <v>10.3</v>
      </c>
      <c r="J49" s="103">
        <v>99</v>
      </c>
      <c r="K49" s="833">
        <v>13940</v>
      </c>
      <c r="M49" s="504"/>
      <c r="N49" s="504"/>
      <c r="O49" s="504"/>
      <c r="P49" s="504"/>
      <c r="Q49" s="504"/>
      <c r="R49" s="504"/>
      <c r="S49" s="504"/>
      <c r="T49" s="504"/>
      <c r="U49" s="504"/>
    </row>
    <row r="50" spans="1:21" x14ac:dyDescent="0.45">
      <c r="A50" s="698" t="s">
        <v>92</v>
      </c>
      <c r="B50" s="103">
        <v>2</v>
      </c>
      <c r="C50" s="103">
        <v>10.9</v>
      </c>
      <c r="D50" s="103">
        <v>33.299999999999997</v>
      </c>
      <c r="E50" s="103">
        <v>34.1</v>
      </c>
      <c r="F50" s="103">
        <v>14.9</v>
      </c>
      <c r="G50" s="103">
        <v>3.4</v>
      </c>
      <c r="H50" s="103">
        <v>1.3</v>
      </c>
      <c r="I50" s="103">
        <v>13</v>
      </c>
      <c r="J50" s="103">
        <v>98.7</v>
      </c>
      <c r="K50" s="833">
        <v>5711</v>
      </c>
      <c r="M50" s="504"/>
      <c r="N50" s="504"/>
      <c r="O50" s="504"/>
      <c r="P50" s="504"/>
      <c r="Q50" s="504"/>
      <c r="R50" s="504"/>
      <c r="S50" s="504"/>
      <c r="T50" s="504"/>
      <c r="U50" s="504"/>
    </row>
    <row r="51" spans="1:21" x14ac:dyDescent="0.45">
      <c r="A51" s="691"/>
      <c r="B51" s="103"/>
      <c r="C51" s="103"/>
      <c r="D51" s="103"/>
      <c r="E51" s="103"/>
      <c r="F51" s="103"/>
      <c r="G51" s="103"/>
      <c r="H51" s="103"/>
      <c r="I51" s="103"/>
      <c r="J51" s="103"/>
      <c r="K51" s="833"/>
      <c r="M51" s="504"/>
      <c r="N51" s="504"/>
      <c r="O51" s="504"/>
      <c r="P51" s="504"/>
      <c r="Q51" s="504"/>
      <c r="R51" s="504"/>
      <c r="S51" s="504"/>
      <c r="T51" s="504"/>
      <c r="U51" s="504"/>
    </row>
    <row r="52" spans="1:21" x14ac:dyDescent="0.45">
      <c r="A52" s="691" t="s">
        <v>93</v>
      </c>
      <c r="B52" s="103">
        <v>9.9</v>
      </c>
      <c r="C52" s="103">
        <v>26.8</v>
      </c>
      <c r="D52" s="103">
        <v>30.3</v>
      </c>
      <c r="E52" s="103">
        <v>18.3</v>
      </c>
      <c r="F52" s="103">
        <v>9.5</v>
      </c>
      <c r="G52" s="103">
        <v>3.9</v>
      </c>
      <c r="H52" s="103">
        <v>1.3</v>
      </c>
      <c r="I52" s="103">
        <v>36.700000000000003</v>
      </c>
      <c r="J52" s="103">
        <v>98.7</v>
      </c>
      <c r="K52" s="833">
        <v>7503</v>
      </c>
      <c r="M52" s="504"/>
      <c r="N52" s="504"/>
      <c r="O52" s="504"/>
      <c r="P52" s="504"/>
      <c r="Q52" s="504"/>
      <c r="R52" s="504"/>
      <c r="S52" s="504"/>
      <c r="T52" s="504"/>
      <c r="U52" s="504"/>
    </row>
    <row r="53" spans="1:21" x14ac:dyDescent="0.45">
      <c r="A53" s="691" t="s">
        <v>94</v>
      </c>
      <c r="B53" s="103">
        <v>11.9</v>
      </c>
      <c r="C53" s="103">
        <v>27.7</v>
      </c>
      <c r="D53" s="103">
        <v>24.7</v>
      </c>
      <c r="E53" s="103">
        <v>19.5</v>
      </c>
      <c r="F53" s="103">
        <v>11.3</v>
      </c>
      <c r="G53" s="103">
        <v>4.0999999999999996</v>
      </c>
      <c r="H53" s="103">
        <v>0.7</v>
      </c>
      <c r="I53" s="103">
        <v>39.700000000000003</v>
      </c>
      <c r="J53" s="103">
        <v>99.3</v>
      </c>
      <c r="K53" s="833">
        <v>2779</v>
      </c>
      <c r="M53" s="504"/>
      <c r="N53" s="504"/>
      <c r="O53" s="504"/>
      <c r="P53" s="504"/>
      <c r="Q53" s="504"/>
      <c r="R53" s="504"/>
      <c r="S53" s="504"/>
      <c r="T53" s="504"/>
      <c r="U53" s="504"/>
    </row>
    <row r="54" spans="1:21" x14ac:dyDescent="0.45">
      <c r="A54" s="691" t="s">
        <v>95</v>
      </c>
      <c r="B54" s="103">
        <v>10.1</v>
      </c>
      <c r="C54" s="103">
        <v>24.9</v>
      </c>
      <c r="D54" s="103">
        <v>28.8</v>
      </c>
      <c r="E54" s="103">
        <v>20.9</v>
      </c>
      <c r="F54" s="103">
        <v>10.6</v>
      </c>
      <c r="G54" s="103">
        <v>3.7</v>
      </c>
      <c r="H54" s="103">
        <v>1.1000000000000001</v>
      </c>
      <c r="I54" s="103">
        <v>35</v>
      </c>
      <c r="J54" s="103">
        <v>98.9</v>
      </c>
      <c r="K54" s="833">
        <v>7767</v>
      </c>
      <c r="M54" s="504"/>
      <c r="N54" s="504"/>
      <c r="O54" s="504"/>
      <c r="P54" s="504"/>
      <c r="Q54" s="504"/>
      <c r="R54" s="504"/>
      <c r="S54" s="504"/>
      <c r="T54" s="504"/>
      <c r="U54" s="504"/>
    </row>
    <row r="55" spans="1:21" x14ac:dyDescent="0.45">
      <c r="A55" s="691" t="s">
        <v>96</v>
      </c>
      <c r="B55" s="103">
        <v>17.7</v>
      </c>
      <c r="C55" s="103">
        <v>34.4</v>
      </c>
      <c r="D55" s="103">
        <v>26.6</v>
      </c>
      <c r="E55" s="103">
        <v>11.5</v>
      </c>
      <c r="F55" s="103">
        <v>5.2</v>
      </c>
      <c r="G55" s="103">
        <v>2.2000000000000002</v>
      </c>
      <c r="H55" s="103">
        <v>2.4</v>
      </c>
      <c r="I55" s="103">
        <v>52.1</v>
      </c>
      <c r="J55" s="103">
        <v>97.6</v>
      </c>
      <c r="K55" s="833">
        <v>6629</v>
      </c>
      <c r="M55" s="504"/>
      <c r="N55" s="504"/>
      <c r="O55" s="504"/>
      <c r="P55" s="504"/>
      <c r="Q55" s="504"/>
      <c r="R55" s="504"/>
      <c r="S55" s="504"/>
      <c r="T55" s="504"/>
      <c r="U55" s="504"/>
    </row>
    <row r="56" spans="1:21" x14ac:dyDescent="0.45">
      <c r="A56" s="694" t="s">
        <v>8</v>
      </c>
      <c r="B56" s="103"/>
      <c r="C56" s="103"/>
      <c r="D56" s="103"/>
      <c r="E56" s="103"/>
      <c r="F56" s="103"/>
      <c r="G56" s="103"/>
      <c r="H56" s="103"/>
      <c r="I56" s="103"/>
      <c r="J56" s="103"/>
      <c r="K56" s="833"/>
      <c r="M56" s="504"/>
      <c r="N56" s="504"/>
      <c r="O56" s="504"/>
      <c r="P56" s="504"/>
      <c r="Q56" s="504"/>
      <c r="R56" s="504"/>
      <c r="S56" s="504"/>
      <c r="T56" s="504"/>
      <c r="U56" s="504"/>
    </row>
    <row r="57" spans="1:21" x14ac:dyDescent="0.45">
      <c r="A57" s="694" t="s">
        <v>97</v>
      </c>
      <c r="B57" s="103">
        <v>4</v>
      </c>
      <c r="C57" s="103">
        <v>34.1</v>
      </c>
      <c r="D57" s="103">
        <v>45.7</v>
      </c>
      <c r="E57" s="103">
        <v>12</v>
      </c>
      <c r="F57" s="103">
        <v>2.1</v>
      </c>
      <c r="G57" s="103">
        <v>0.7</v>
      </c>
      <c r="H57" s="103">
        <v>1.5</v>
      </c>
      <c r="I57" s="103">
        <v>38.1</v>
      </c>
      <c r="J57" s="103">
        <v>98.5</v>
      </c>
      <c r="K57" s="833">
        <v>1921</v>
      </c>
      <c r="M57" s="504"/>
      <c r="N57" s="504"/>
      <c r="O57" s="504"/>
      <c r="P57" s="504"/>
      <c r="Q57" s="504"/>
      <c r="R57" s="504"/>
      <c r="S57" s="504"/>
      <c r="T57" s="504"/>
      <c r="U57" s="504"/>
    </row>
    <row r="58" spans="1:21" x14ac:dyDescent="0.45">
      <c r="A58" s="694" t="s">
        <v>98</v>
      </c>
      <c r="B58" s="103">
        <v>38.799999999999997</v>
      </c>
      <c r="C58" s="103">
        <v>34.1</v>
      </c>
      <c r="D58" s="103">
        <v>15.2</v>
      </c>
      <c r="E58" s="103">
        <v>7.2</v>
      </c>
      <c r="F58" s="103">
        <v>2.2999999999999998</v>
      </c>
      <c r="G58" s="103">
        <v>1.2</v>
      </c>
      <c r="H58" s="103">
        <v>1.2</v>
      </c>
      <c r="I58" s="103">
        <v>72.8</v>
      </c>
      <c r="J58" s="103">
        <v>98.8</v>
      </c>
      <c r="K58" s="833">
        <v>725</v>
      </c>
      <c r="M58" s="504"/>
      <c r="N58" s="504"/>
      <c r="O58" s="504"/>
      <c r="P58" s="504"/>
      <c r="Q58" s="504"/>
      <c r="R58" s="504"/>
      <c r="S58" s="504"/>
      <c r="T58" s="504"/>
      <c r="U58" s="504"/>
    </row>
    <row r="59" spans="1:21" x14ac:dyDescent="0.45">
      <c r="A59" s="694" t="s">
        <v>99</v>
      </c>
      <c r="B59" s="103">
        <v>12.6</v>
      </c>
      <c r="C59" s="103">
        <v>46.5</v>
      </c>
      <c r="D59" s="103">
        <v>18.100000000000001</v>
      </c>
      <c r="E59" s="103">
        <v>10.7</v>
      </c>
      <c r="F59" s="103">
        <v>6.9</v>
      </c>
      <c r="G59" s="103">
        <v>3.1</v>
      </c>
      <c r="H59" s="103">
        <v>2.1</v>
      </c>
      <c r="I59" s="103">
        <v>59.1</v>
      </c>
      <c r="J59" s="103">
        <v>97.9</v>
      </c>
      <c r="K59" s="833">
        <v>768</v>
      </c>
      <c r="M59" s="504"/>
      <c r="N59" s="504"/>
      <c r="O59" s="504"/>
      <c r="P59" s="504"/>
      <c r="Q59" s="504"/>
      <c r="R59" s="504"/>
      <c r="S59" s="504"/>
      <c r="T59" s="504"/>
      <c r="U59" s="504"/>
    </row>
    <row r="60" spans="1:21" x14ac:dyDescent="0.45">
      <c r="A60" s="694" t="s">
        <v>100</v>
      </c>
      <c r="B60" s="103">
        <v>33.5</v>
      </c>
      <c r="C60" s="103">
        <v>54.3</v>
      </c>
      <c r="D60" s="103">
        <v>5.5</v>
      </c>
      <c r="E60" s="103">
        <v>3.2</v>
      </c>
      <c r="F60" s="103">
        <v>1.7</v>
      </c>
      <c r="G60" s="103">
        <v>0.3</v>
      </c>
      <c r="H60" s="103">
        <v>1.5</v>
      </c>
      <c r="I60" s="103">
        <v>87.8</v>
      </c>
      <c r="J60" s="103">
        <v>98.5</v>
      </c>
      <c r="K60" s="833">
        <v>654</v>
      </c>
      <c r="M60" s="504"/>
      <c r="N60" s="504"/>
      <c r="O60" s="504"/>
      <c r="P60" s="504"/>
      <c r="Q60" s="504"/>
      <c r="R60" s="504"/>
      <c r="S60" s="504"/>
      <c r="T60" s="504"/>
      <c r="U60" s="504"/>
    </row>
    <row r="61" spans="1:21" x14ac:dyDescent="0.45">
      <c r="A61" s="696" t="s">
        <v>101</v>
      </c>
      <c r="B61" s="103">
        <v>19.399999999999999</v>
      </c>
      <c r="C61" s="103">
        <v>26</v>
      </c>
      <c r="D61" s="103">
        <v>23.4</v>
      </c>
      <c r="E61" s="103">
        <v>14.8</v>
      </c>
      <c r="F61" s="103">
        <v>8.6999999999999993</v>
      </c>
      <c r="G61" s="103">
        <v>3.7</v>
      </c>
      <c r="H61" s="103">
        <v>3.9</v>
      </c>
      <c r="I61" s="103">
        <v>45.5</v>
      </c>
      <c r="J61" s="103">
        <v>96.1</v>
      </c>
      <c r="K61" s="833">
        <v>2561</v>
      </c>
      <c r="M61" s="504"/>
      <c r="N61" s="504"/>
      <c r="O61" s="504"/>
      <c r="P61" s="504"/>
      <c r="Q61" s="504"/>
      <c r="R61" s="504"/>
      <c r="S61" s="504"/>
      <c r="T61" s="504"/>
      <c r="U61" s="504"/>
    </row>
    <row r="62" spans="1:21" x14ac:dyDescent="0.45">
      <c r="A62" s="694"/>
      <c r="B62" s="103"/>
      <c r="C62" s="103"/>
      <c r="D62" s="103"/>
      <c r="E62" s="103"/>
      <c r="F62" s="103"/>
      <c r="G62" s="103"/>
      <c r="H62" s="103"/>
      <c r="I62" s="103"/>
      <c r="J62" s="103"/>
      <c r="K62" s="833"/>
      <c r="M62" s="504"/>
      <c r="N62" s="504"/>
      <c r="O62" s="504"/>
      <c r="P62" s="504"/>
      <c r="Q62" s="504"/>
      <c r="R62" s="504"/>
      <c r="S62" s="504"/>
      <c r="T62" s="504"/>
      <c r="U62" s="504"/>
    </row>
    <row r="63" spans="1:21" x14ac:dyDescent="0.45">
      <c r="A63" s="691" t="s">
        <v>102</v>
      </c>
      <c r="B63" s="103">
        <v>9.8000000000000007</v>
      </c>
      <c r="C63" s="103">
        <v>25.6</v>
      </c>
      <c r="D63" s="103">
        <v>30.3</v>
      </c>
      <c r="E63" s="103">
        <v>21.5</v>
      </c>
      <c r="F63" s="103">
        <v>9.1999999999999993</v>
      </c>
      <c r="G63" s="103">
        <v>2.6</v>
      </c>
      <c r="H63" s="103">
        <v>0.9</v>
      </c>
      <c r="I63" s="103">
        <v>35.4</v>
      </c>
      <c r="J63" s="103">
        <v>99.1</v>
      </c>
      <c r="K63" s="833">
        <v>4820</v>
      </c>
      <c r="M63" s="504"/>
      <c r="N63" s="504"/>
      <c r="O63" s="504"/>
      <c r="P63" s="504"/>
      <c r="Q63" s="504"/>
      <c r="R63" s="504"/>
      <c r="S63" s="504"/>
      <c r="T63" s="504"/>
      <c r="U63" s="504"/>
    </row>
    <row r="64" spans="1:21" x14ac:dyDescent="0.45">
      <c r="A64" s="694" t="s">
        <v>8</v>
      </c>
      <c r="B64" s="103"/>
      <c r="C64" s="103"/>
      <c r="D64" s="103"/>
      <c r="E64" s="103"/>
      <c r="F64" s="103"/>
      <c r="G64" s="103"/>
      <c r="H64" s="103"/>
      <c r="I64" s="103"/>
      <c r="J64" s="103"/>
      <c r="K64" s="833"/>
      <c r="M64" s="504"/>
      <c r="N64" s="504"/>
      <c r="O64" s="504"/>
      <c r="P64" s="504"/>
      <c r="Q64" s="504"/>
      <c r="R64" s="504"/>
      <c r="S64" s="504"/>
      <c r="T64" s="504"/>
      <c r="U64" s="504"/>
    </row>
    <row r="65" spans="1:21" x14ac:dyDescent="0.45">
      <c r="A65" s="695" t="s">
        <v>103</v>
      </c>
      <c r="B65" s="103">
        <v>25</v>
      </c>
      <c r="C65" s="103">
        <v>39.799999999999997</v>
      </c>
      <c r="D65" s="103">
        <v>19.899999999999999</v>
      </c>
      <c r="E65" s="103">
        <v>8.5</v>
      </c>
      <c r="F65" s="103">
        <v>4.4000000000000004</v>
      </c>
      <c r="G65" s="103">
        <v>1.8</v>
      </c>
      <c r="H65" s="103">
        <v>0.7</v>
      </c>
      <c r="I65" s="103">
        <v>64.7</v>
      </c>
      <c r="J65" s="103">
        <v>99.3</v>
      </c>
      <c r="K65" s="833">
        <v>1078</v>
      </c>
      <c r="M65" s="504"/>
      <c r="N65" s="504"/>
      <c r="O65" s="504"/>
      <c r="P65" s="504"/>
      <c r="Q65" s="504"/>
      <c r="R65" s="504"/>
      <c r="S65" s="504"/>
      <c r="T65" s="504"/>
      <c r="U65" s="504"/>
    </row>
    <row r="66" spans="1:21" x14ac:dyDescent="0.45">
      <c r="A66" s="694" t="s">
        <v>104</v>
      </c>
      <c r="B66" s="103">
        <v>30.2</v>
      </c>
      <c r="C66" s="103">
        <v>48.5</v>
      </c>
      <c r="D66" s="103">
        <v>12.4</v>
      </c>
      <c r="E66" s="103">
        <v>6.9</v>
      </c>
      <c r="F66" s="103">
        <v>1</v>
      </c>
      <c r="G66" s="103">
        <v>1</v>
      </c>
      <c r="H66" s="103">
        <v>0</v>
      </c>
      <c r="I66" s="103">
        <v>78.7</v>
      </c>
      <c r="J66" s="103">
        <v>0</v>
      </c>
      <c r="K66" s="833">
        <v>202</v>
      </c>
      <c r="M66" s="504"/>
      <c r="N66" s="504"/>
      <c r="O66" s="504"/>
      <c r="P66" s="504"/>
      <c r="Q66" s="504"/>
      <c r="R66" s="504"/>
      <c r="S66" s="504"/>
      <c r="T66" s="504"/>
      <c r="U66" s="504"/>
    </row>
    <row r="67" spans="1:21" x14ac:dyDescent="0.45">
      <c r="A67" s="693" t="s">
        <v>105</v>
      </c>
      <c r="B67" s="103">
        <v>4.3</v>
      </c>
      <c r="C67" s="103">
        <v>20.399999999999999</v>
      </c>
      <c r="D67" s="103">
        <v>34.4</v>
      </c>
      <c r="E67" s="103">
        <v>25.6</v>
      </c>
      <c r="F67" s="103">
        <v>11.6</v>
      </c>
      <c r="G67" s="103">
        <v>2.8</v>
      </c>
      <c r="H67" s="103">
        <v>0.8</v>
      </c>
      <c r="I67" s="103">
        <v>24.7</v>
      </c>
      <c r="J67" s="103">
        <v>99.2</v>
      </c>
      <c r="K67" s="833">
        <v>2837</v>
      </c>
      <c r="M67" s="504"/>
      <c r="N67" s="504"/>
      <c r="O67" s="504"/>
      <c r="P67" s="504"/>
      <c r="Q67" s="504"/>
      <c r="R67" s="504"/>
      <c r="S67" s="504"/>
      <c r="T67" s="504"/>
      <c r="U67" s="504"/>
    </row>
    <row r="68" spans="1:21" x14ac:dyDescent="0.45">
      <c r="A68" s="693" t="s">
        <v>106</v>
      </c>
      <c r="B68" s="103">
        <v>2.8</v>
      </c>
      <c r="C68" s="103">
        <v>18.2</v>
      </c>
      <c r="D68" s="103">
        <v>35</v>
      </c>
      <c r="E68" s="103">
        <v>29.2</v>
      </c>
      <c r="F68" s="103">
        <v>9.5</v>
      </c>
      <c r="G68" s="103">
        <v>3.8</v>
      </c>
      <c r="H68" s="103">
        <v>1.4</v>
      </c>
      <c r="I68" s="103">
        <v>21.1</v>
      </c>
      <c r="J68" s="103">
        <v>98.6</v>
      </c>
      <c r="K68" s="833">
        <v>703</v>
      </c>
      <c r="M68" s="504"/>
      <c r="N68" s="504"/>
      <c r="O68" s="504"/>
      <c r="P68" s="504"/>
      <c r="Q68" s="504"/>
      <c r="R68" s="504"/>
      <c r="S68" s="504"/>
      <c r="T68" s="504"/>
      <c r="U68" s="504"/>
    </row>
    <row r="69" spans="1:21" x14ac:dyDescent="0.45">
      <c r="A69" s="691"/>
      <c r="B69" s="103"/>
      <c r="C69" s="103"/>
      <c r="D69" s="103"/>
      <c r="E69" s="103"/>
      <c r="F69" s="103"/>
      <c r="G69" s="103"/>
      <c r="H69" s="103"/>
      <c r="I69" s="103"/>
      <c r="J69" s="103"/>
      <c r="K69" s="833"/>
      <c r="M69" s="504"/>
      <c r="N69" s="504"/>
      <c r="O69" s="504"/>
      <c r="P69" s="504"/>
      <c r="Q69" s="504"/>
      <c r="R69" s="504"/>
      <c r="S69" s="504"/>
      <c r="T69" s="504"/>
      <c r="U69" s="504"/>
    </row>
    <row r="70" spans="1:21" x14ac:dyDescent="0.45">
      <c r="A70" s="691" t="s">
        <v>107</v>
      </c>
      <c r="B70" s="103">
        <v>4.3</v>
      </c>
      <c r="C70" s="103">
        <v>17.3</v>
      </c>
      <c r="D70" s="103">
        <v>28.4</v>
      </c>
      <c r="E70" s="103">
        <v>26</v>
      </c>
      <c r="F70" s="103">
        <v>15.7</v>
      </c>
      <c r="G70" s="103">
        <v>6.2</v>
      </c>
      <c r="H70" s="103">
        <v>2.1</v>
      </c>
      <c r="I70" s="103">
        <v>21.7</v>
      </c>
      <c r="J70" s="103">
        <v>97.9</v>
      </c>
      <c r="K70" s="833">
        <v>16154</v>
      </c>
      <c r="M70" s="504"/>
      <c r="N70" s="504"/>
      <c r="O70" s="504"/>
      <c r="P70" s="504"/>
      <c r="Q70" s="504"/>
      <c r="R70" s="504"/>
      <c r="S70" s="504"/>
      <c r="T70" s="504"/>
      <c r="U70" s="504"/>
    </row>
    <row r="71" spans="1:21" x14ac:dyDescent="0.45">
      <c r="A71" s="691"/>
      <c r="B71" s="103"/>
      <c r="C71" s="103"/>
      <c r="D71" s="103"/>
      <c r="E71" s="103"/>
      <c r="F71" s="103"/>
      <c r="G71" s="103"/>
      <c r="H71" s="103"/>
      <c r="I71" s="103"/>
      <c r="J71" s="103"/>
      <c r="K71" s="833"/>
      <c r="M71" s="504"/>
      <c r="N71" s="504"/>
      <c r="O71" s="504"/>
      <c r="P71" s="504"/>
      <c r="Q71" s="504"/>
      <c r="R71" s="504"/>
      <c r="S71" s="504"/>
      <c r="T71" s="504"/>
      <c r="U71" s="504"/>
    </row>
    <row r="72" spans="1:21" x14ac:dyDescent="0.45">
      <c r="A72" s="691" t="s">
        <v>108</v>
      </c>
      <c r="B72" s="103">
        <v>4.4000000000000004</v>
      </c>
      <c r="C72" s="103">
        <v>15.1</v>
      </c>
      <c r="D72" s="103">
        <v>26.9</v>
      </c>
      <c r="E72" s="103">
        <v>27.2</v>
      </c>
      <c r="F72" s="103">
        <v>17.600000000000001</v>
      </c>
      <c r="G72" s="103">
        <v>6.9</v>
      </c>
      <c r="H72" s="103">
        <v>2</v>
      </c>
      <c r="I72" s="103">
        <v>19.5</v>
      </c>
      <c r="J72" s="103">
        <v>98</v>
      </c>
      <c r="K72" s="833">
        <v>5121</v>
      </c>
      <c r="M72" s="504"/>
      <c r="N72" s="504"/>
      <c r="O72" s="504"/>
      <c r="P72" s="504"/>
      <c r="Q72" s="504"/>
      <c r="R72" s="504"/>
      <c r="S72" s="504"/>
      <c r="T72" s="504"/>
      <c r="U72" s="504"/>
    </row>
    <row r="73" spans="1:21" x14ac:dyDescent="0.45">
      <c r="A73" s="691"/>
      <c r="B73" s="103"/>
      <c r="C73" s="103"/>
      <c r="D73" s="103"/>
      <c r="E73" s="103"/>
      <c r="F73" s="103"/>
      <c r="G73" s="103"/>
      <c r="H73" s="103"/>
      <c r="I73" s="103"/>
      <c r="J73" s="103"/>
      <c r="K73" s="833"/>
      <c r="M73" s="504"/>
      <c r="N73" s="504"/>
      <c r="O73" s="504"/>
      <c r="P73" s="504"/>
      <c r="Q73" s="504"/>
      <c r="R73" s="504"/>
      <c r="S73" s="504"/>
      <c r="T73" s="504"/>
      <c r="U73" s="504"/>
    </row>
    <row r="74" spans="1:21" x14ac:dyDescent="0.45">
      <c r="A74" s="691" t="s">
        <v>109</v>
      </c>
      <c r="B74" s="103">
        <v>4.4000000000000004</v>
      </c>
      <c r="C74" s="103">
        <v>11.7</v>
      </c>
      <c r="D74" s="103">
        <v>25.7</v>
      </c>
      <c r="E74" s="103">
        <v>27.7</v>
      </c>
      <c r="F74" s="103">
        <v>18.8</v>
      </c>
      <c r="G74" s="103">
        <v>8.6999999999999993</v>
      </c>
      <c r="H74" s="103">
        <v>2.9</v>
      </c>
      <c r="I74" s="103">
        <v>16.100000000000001</v>
      </c>
      <c r="J74" s="103">
        <v>97.1</v>
      </c>
      <c r="K74" s="833">
        <v>10930</v>
      </c>
      <c r="M74" s="504"/>
      <c r="N74" s="504"/>
      <c r="O74" s="504"/>
      <c r="P74" s="504"/>
      <c r="Q74" s="504"/>
      <c r="R74" s="504"/>
      <c r="S74" s="504"/>
      <c r="T74" s="504"/>
      <c r="U74" s="504"/>
    </row>
    <row r="75" spans="1:21" x14ac:dyDescent="0.45">
      <c r="A75" s="691"/>
      <c r="B75" s="103"/>
      <c r="C75" s="103"/>
      <c r="D75" s="103"/>
      <c r="E75" s="103"/>
      <c r="F75" s="103"/>
      <c r="G75" s="103"/>
      <c r="H75" s="103"/>
      <c r="I75" s="103"/>
      <c r="J75" s="103"/>
      <c r="K75" s="833"/>
      <c r="M75" s="504"/>
      <c r="N75" s="504"/>
      <c r="O75" s="504"/>
      <c r="P75" s="504"/>
      <c r="Q75" s="504"/>
      <c r="R75" s="504"/>
      <c r="S75" s="504"/>
      <c r="T75" s="504"/>
      <c r="U75" s="504"/>
    </row>
    <row r="76" spans="1:21" x14ac:dyDescent="0.45">
      <c r="A76" s="691" t="s">
        <v>110</v>
      </c>
      <c r="B76" s="103">
        <v>4.9000000000000004</v>
      </c>
      <c r="C76" s="103">
        <v>7.3</v>
      </c>
      <c r="D76" s="103">
        <v>29.3</v>
      </c>
      <c r="E76" s="103">
        <v>22</v>
      </c>
      <c r="F76" s="103">
        <v>29.3</v>
      </c>
      <c r="G76" s="103">
        <v>4.9000000000000004</v>
      </c>
      <c r="H76" s="103">
        <v>2.4</v>
      </c>
      <c r="I76" s="103">
        <v>12.2</v>
      </c>
      <c r="J76" s="103">
        <v>97.6</v>
      </c>
      <c r="K76" s="833">
        <v>41</v>
      </c>
      <c r="M76" s="504"/>
      <c r="N76" s="504"/>
      <c r="O76" s="504"/>
      <c r="P76" s="504"/>
      <c r="Q76" s="504"/>
      <c r="R76" s="504"/>
      <c r="S76" s="504"/>
      <c r="T76" s="504"/>
      <c r="U76" s="504"/>
    </row>
    <row r="77" spans="1:21" x14ac:dyDescent="0.45">
      <c r="A77" s="691"/>
      <c r="B77" s="103" t="s">
        <v>705</v>
      </c>
      <c r="C77" s="103" t="s">
        <v>705</v>
      </c>
      <c r="D77" s="103" t="s">
        <v>705</v>
      </c>
      <c r="E77" s="103" t="s">
        <v>705</v>
      </c>
      <c r="F77" s="103" t="s">
        <v>705</v>
      </c>
      <c r="G77" s="103" t="s">
        <v>705</v>
      </c>
      <c r="H77" s="103" t="s">
        <v>705</v>
      </c>
      <c r="I77" s="103" t="s">
        <v>705</v>
      </c>
      <c r="J77" s="103" t="s">
        <v>705</v>
      </c>
      <c r="K77" s="833"/>
      <c r="M77" s="504"/>
      <c r="N77" s="504"/>
      <c r="O77" s="504"/>
      <c r="P77" s="504"/>
      <c r="Q77" s="504"/>
      <c r="R77" s="504"/>
      <c r="S77" s="504"/>
      <c r="T77" s="504"/>
      <c r="U77" s="504"/>
    </row>
    <row r="78" spans="1:21" s="540" customFormat="1" x14ac:dyDescent="0.45">
      <c r="A78" s="832" t="s">
        <v>111</v>
      </c>
      <c r="B78" s="35">
        <v>10.1</v>
      </c>
      <c r="C78" s="35">
        <v>20.8</v>
      </c>
      <c r="D78" s="35">
        <v>23.6</v>
      </c>
      <c r="E78" s="35">
        <v>21.1</v>
      </c>
      <c r="F78" s="35">
        <v>14.5</v>
      </c>
      <c r="G78" s="35">
        <v>7.1</v>
      </c>
      <c r="H78" s="35">
        <v>2.8</v>
      </c>
      <c r="I78" s="35">
        <v>30.8</v>
      </c>
      <c r="J78" s="35">
        <v>97.2</v>
      </c>
      <c r="K78" s="831">
        <v>389388</v>
      </c>
      <c r="M78" s="504"/>
      <c r="N78" s="504"/>
      <c r="O78" s="504"/>
      <c r="P78" s="504"/>
      <c r="Q78" s="504"/>
      <c r="R78" s="504"/>
      <c r="S78" s="504"/>
      <c r="T78" s="504"/>
      <c r="U78" s="504"/>
    </row>
    <row r="79" spans="1:21" x14ac:dyDescent="0.45">
      <c r="A79" s="691"/>
      <c r="B79" s="103"/>
      <c r="C79" s="103"/>
      <c r="D79" s="103"/>
      <c r="E79" s="103"/>
      <c r="F79" s="103"/>
      <c r="G79" s="103"/>
      <c r="H79" s="103"/>
      <c r="I79" s="103"/>
      <c r="J79" s="103"/>
      <c r="K79" s="833"/>
      <c r="M79" s="504"/>
      <c r="N79" s="504"/>
      <c r="O79" s="504"/>
      <c r="P79" s="504"/>
      <c r="Q79" s="504"/>
      <c r="R79" s="504"/>
      <c r="S79" s="504"/>
      <c r="T79" s="504"/>
      <c r="U79" s="504"/>
    </row>
    <row r="80" spans="1:21" s="540" customFormat="1" x14ac:dyDescent="0.45">
      <c r="A80" s="832" t="s">
        <v>112</v>
      </c>
      <c r="B80" s="35">
        <v>7.8</v>
      </c>
      <c r="C80" s="35">
        <v>17.7</v>
      </c>
      <c r="D80" s="35">
        <v>25.9</v>
      </c>
      <c r="E80" s="35">
        <v>24.2</v>
      </c>
      <c r="F80" s="35">
        <v>15.2</v>
      </c>
      <c r="G80" s="35">
        <v>6.6</v>
      </c>
      <c r="H80" s="35">
        <v>2.5</v>
      </c>
      <c r="I80" s="35">
        <v>25.5</v>
      </c>
      <c r="J80" s="35">
        <v>97.5</v>
      </c>
      <c r="K80" s="831">
        <v>727645</v>
      </c>
      <c r="M80" s="504"/>
      <c r="N80" s="504"/>
      <c r="O80" s="504"/>
      <c r="P80" s="504"/>
      <c r="Q80" s="504"/>
      <c r="R80" s="504"/>
      <c r="S80" s="504"/>
      <c r="T80" s="504"/>
      <c r="U80" s="504"/>
    </row>
    <row r="81" spans="1:11" x14ac:dyDescent="0.45">
      <c r="A81" s="830"/>
      <c r="B81" s="118"/>
      <c r="C81" s="118"/>
      <c r="D81" s="118"/>
      <c r="E81" s="118"/>
      <c r="F81" s="118"/>
      <c r="G81" s="118"/>
      <c r="H81" s="118"/>
      <c r="I81" s="118"/>
      <c r="J81" s="118"/>
      <c r="K81" s="829"/>
    </row>
    <row r="82" spans="1:11" ht="13.15" customHeight="1" x14ac:dyDescent="0.45">
      <c r="A82" s="826"/>
      <c r="B82" s="827"/>
      <c r="C82" s="826"/>
      <c r="D82" s="826"/>
      <c r="E82" s="826"/>
      <c r="F82" s="826"/>
      <c r="G82" s="826"/>
      <c r="H82" s="826"/>
      <c r="I82" s="425"/>
      <c r="J82" s="825"/>
      <c r="K82" s="828" t="s">
        <v>721</v>
      </c>
    </row>
    <row r="83" spans="1:11" ht="13.15" customHeight="1" x14ac:dyDescent="0.45">
      <c r="A83" s="826"/>
      <c r="B83" s="827"/>
      <c r="C83" s="826"/>
      <c r="D83" s="826"/>
      <c r="E83" s="826"/>
      <c r="F83" s="826"/>
      <c r="G83" s="826"/>
      <c r="H83" s="826"/>
      <c r="I83" s="425"/>
      <c r="J83" s="825"/>
      <c r="K83" s="814"/>
    </row>
    <row r="84" spans="1:11" ht="13.15" customHeight="1" x14ac:dyDescent="0.45">
      <c r="A84" s="685" t="s">
        <v>843</v>
      </c>
      <c r="B84" s="824"/>
      <c r="C84" s="685"/>
      <c r="D84" s="685"/>
      <c r="E84" s="685"/>
      <c r="F84" s="685"/>
      <c r="G84" s="685"/>
      <c r="H84" s="685"/>
      <c r="I84" s="823"/>
      <c r="J84" s="822"/>
      <c r="K84" s="814"/>
    </row>
    <row r="85" spans="1:11" ht="13.15" customHeight="1" x14ac:dyDescent="0.45">
      <c r="A85" s="684" t="s">
        <v>842</v>
      </c>
      <c r="B85" s="824"/>
      <c r="C85" s="685"/>
      <c r="D85" s="685"/>
      <c r="E85" s="685"/>
      <c r="F85" s="685"/>
      <c r="G85" s="685"/>
      <c r="H85" s="685"/>
      <c r="I85" s="823"/>
      <c r="J85" s="822"/>
      <c r="K85" s="814"/>
    </row>
    <row r="86" spans="1:11" ht="13.15" customHeight="1" x14ac:dyDescent="0.45">
      <c r="A86" s="816" t="s">
        <v>113</v>
      </c>
      <c r="B86" s="821"/>
      <c r="C86" s="821"/>
      <c r="D86" s="816"/>
      <c r="E86" s="816"/>
      <c r="F86" s="816"/>
      <c r="G86" s="816"/>
      <c r="H86" s="816"/>
      <c r="I86" s="818"/>
      <c r="J86" s="425"/>
      <c r="K86" s="814"/>
    </row>
    <row r="87" spans="1:11" ht="13.15" customHeight="1" x14ac:dyDescent="0.45">
      <c r="A87" s="816" t="s">
        <v>114</v>
      </c>
      <c r="B87" s="820"/>
      <c r="C87" s="816"/>
      <c r="D87" s="816" t="s">
        <v>30</v>
      </c>
      <c r="E87" s="816"/>
      <c r="F87" s="816"/>
      <c r="G87" s="816"/>
      <c r="H87" s="816"/>
      <c r="I87" s="818"/>
      <c r="J87" s="425"/>
      <c r="K87" s="814"/>
    </row>
    <row r="88" spans="1:11" ht="13.15" customHeight="1" x14ac:dyDescent="0.45">
      <c r="A88" s="819" t="s">
        <v>841</v>
      </c>
      <c r="B88" s="816"/>
      <c r="C88" s="816"/>
      <c r="D88" s="816"/>
      <c r="E88" s="816"/>
      <c r="F88" s="816"/>
      <c r="G88" s="816"/>
      <c r="H88" s="816"/>
      <c r="I88" s="818"/>
      <c r="J88" s="425"/>
      <c r="K88" s="814"/>
    </row>
    <row r="89" spans="1:11" ht="13.15" customHeight="1" x14ac:dyDescent="0.45">
      <c r="A89" s="1038" t="s">
        <v>972</v>
      </c>
      <c r="B89" s="1062"/>
      <c r="C89" s="1062"/>
      <c r="D89" s="1062"/>
      <c r="E89" s="1062"/>
      <c r="F89" s="1062"/>
      <c r="G89" s="1062"/>
      <c r="H89" s="1062"/>
      <c r="I89" s="1062"/>
      <c r="J89" s="815"/>
      <c r="K89" s="814"/>
    </row>
    <row r="90" spans="1:11" ht="13.15" customHeight="1" x14ac:dyDescent="0.45">
      <c r="A90" s="817"/>
      <c r="B90" s="817"/>
      <c r="C90" s="817"/>
      <c r="D90" s="817"/>
      <c r="E90" s="817"/>
      <c r="F90" s="817"/>
      <c r="G90" s="817"/>
      <c r="H90" s="817"/>
      <c r="I90" s="817"/>
      <c r="J90" s="815"/>
      <c r="K90" s="814"/>
    </row>
    <row r="91" spans="1:11" ht="13.15" customHeight="1" x14ac:dyDescent="0.45">
      <c r="A91" s="816" t="s">
        <v>23</v>
      </c>
      <c r="B91" s="817"/>
      <c r="C91" s="817"/>
      <c r="D91" s="817"/>
      <c r="E91" s="817"/>
      <c r="F91" s="817"/>
      <c r="G91" s="817"/>
      <c r="H91" s="817"/>
      <c r="I91" s="817"/>
      <c r="J91" s="815"/>
      <c r="K91" s="814"/>
    </row>
    <row r="92" spans="1:11" ht="13.15" customHeight="1" x14ac:dyDescent="0.45">
      <c r="A92" s="684" t="s">
        <v>116</v>
      </c>
      <c r="B92" s="816"/>
      <c r="C92" s="816"/>
      <c r="D92" s="816"/>
      <c r="E92" s="816"/>
      <c r="F92" s="816"/>
      <c r="G92" s="816"/>
      <c r="H92" s="816"/>
      <c r="I92" s="816"/>
      <c r="J92" s="815"/>
      <c r="K92" s="814"/>
    </row>
    <row r="93" spans="1:11" ht="25.15" customHeight="1" x14ac:dyDescent="0.45">
      <c r="A93" s="1063" t="s">
        <v>487</v>
      </c>
      <c r="B93" s="1025"/>
      <c r="C93" s="1025"/>
      <c r="D93" s="1025"/>
      <c r="E93" s="1025"/>
      <c r="F93" s="1025"/>
      <c r="G93" s="1025"/>
      <c r="H93" s="1025"/>
      <c r="I93" s="1025"/>
      <c r="J93" s="1025"/>
      <c r="K93" s="1025"/>
    </row>
    <row r="94" spans="1:11" ht="13.15" customHeight="1" x14ac:dyDescent="0.45">
      <c r="A94" s="653" t="s">
        <v>708</v>
      </c>
      <c r="B94"/>
      <c r="C94"/>
      <c r="D94"/>
      <c r="E94"/>
      <c r="F94"/>
      <c r="G94"/>
      <c r="H94"/>
      <c r="I94"/>
      <c r="J94"/>
      <c r="K94" s="813"/>
    </row>
    <row r="95" spans="1:11" x14ac:dyDescent="0.45">
      <c r="A95" s="653"/>
    </row>
  </sheetData>
  <mergeCells count="5">
    <mergeCell ref="J3:K3"/>
    <mergeCell ref="B6:J6"/>
    <mergeCell ref="K6:K7"/>
    <mergeCell ref="A89:I89"/>
    <mergeCell ref="A93:K93"/>
  </mergeCells>
  <hyperlinks>
    <hyperlink ref="A89:I89" location="List_of_A_and_AS_level_subjects!A1" display="*For a full list of subjects included in the subject groupings in this table, see 'List of A and AS Level subjects'"/>
    <hyperlink ref="A88" r:id="rId1" display="5. Facilitating A level subjects are: biology, chemistry, physics, Maths, further Maths, geography, history, English literature, modern and classical languages. For full list of facilitating subjects, see 'technical guide'"/>
    <hyperlink ref="A1" location="Contents!A1" display="Return to contents"/>
    <hyperlink ref="A93"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workbookViewId="0"/>
  </sheetViews>
  <sheetFormatPr defaultRowHeight="14.25" x14ac:dyDescent="0.45"/>
  <cols>
    <col min="1" max="1" width="26.1328125" style="31" customWidth="1"/>
    <col min="2" max="10" width="9.1328125" style="31"/>
    <col min="11" max="11" width="9.59765625" style="812" customWidth="1"/>
  </cols>
  <sheetData>
    <row r="1" spans="1:11" s="495" customFormat="1" x14ac:dyDescent="0.45">
      <c r="A1" s="579" t="s">
        <v>488</v>
      </c>
      <c r="B1" s="494"/>
      <c r="C1" s="494"/>
      <c r="D1" s="494"/>
      <c r="E1" s="494"/>
      <c r="K1" s="845"/>
    </row>
    <row r="2" spans="1:11" x14ac:dyDescent="0.45">
      <c r="A2" s="721" t="s">
        <v>844</v>
      </c>
      <c r="B2" s="719"/>
      <c r="C2" s="719"/>
      <c r="D2" s="719"/>
      <c r="E2" s="719"/>
      <c r="F2" s="718"/>
      <c r="G2" s="718"/>
      <c r="H2" s="718"/>
      <c r="I2" s="718"/>
      <c r="J2" s="718"/>
      <c r="K2" s="844"/>
    </row>
    <row r="3" spans="1:11" ht="15" customHeight="1" x14ac:dyDescent="0.45">
      <c r="A3" s="142" t="s">
        <v>718</v>
      </c>
      <c r="B3" s="805"/>
      <c r="C3" s="805"/>
      <c r="D3" s="805"/>
      <c r="E3" s="805"/>
      <c r="F3" s="712"/>
      <c r="G3" s="712"/>
      <c r="H3" s="712"/>
      <c r="I3" s="712"/>
      <c r="J3" s="1058"/>
      <c r="K3" s="1058"/>
    </row>
    <row r="4" spans="1:11" x14ac:dyDescent="0.45">
      <c r="A4" s="807" t="s">
        <v>0</v>
      </c>
      <c r="B4" s="842"/>
      <c r="C4" s="805"/>
      <c r="D4" s="805"/>
      <c r="E4" s="804"/>
      <c r="F4" s="712"/>
      <c r="G4" s="712"/>
      <c r="H4" s="712"/>
      <c r="I4" s="841"/>
      <c r="J4" s="712"/>
      <c r="K4" s="840"/>
    </row>
    <row r="5" spans="1:11" x14ac:dyDescent="0.45">
      <c r="A5" s="806"/>
      <c r="B5" s="839"/>
      <c r="C5" s="839"/>
      <c r="D5" s="839"/>
      <c r="E5" s="839"/>
      <c r="F5" s="839"/>
      <c r="G5" s="839"/>
      <c r="H5" s="839"/>
      <c r="I5" s="839"/>
      <c r="J5" s="839"/>
      <c r="K5" s="838"/>
    </row>
    <row r="6" spans="1:11" ht="14.65" customHeight="1" x14ac:dyDescent="0.45">
      <c r="A6" s="452"/>
      <c r="B6" s="1059" t="s">
        <v>48</v>
      </c>
      <c r="C6" s="1059"/>
      <c r="D6" s="1059"/>
      <c r="E6" s="1059"/>
      <c r="F6" s="1059"/>
      <c r="G6" s="1059"/>
      <c r="H6" s="1059"/>
      <c r="I6" s="1059"/>
      <c r="J6" s="1059"/>
      <c r="K6" s="1060" t="s">
        <v>49</v>
      </c>
    </row>
    <row r="7" spans="1:11" x14ac:dyDescent="0.45">
      <c r="A7" s="797" t="s">
        <v>47</v>
      </c>
      <c r="B7" s="837" t="s">
        <v>50</v>
      </c>
      <c r="C7" s="837" t="s">
        <v>51</v>
      </c>
      <c r="D7" s="837" t="s">
        <v>52</v>
      </c>
      <c r="E7" s="837" t="s">
        <v>53</v>
      </c>
      <c r="F7" s="837" t="s">
        <v>54</v>
      </c>
      <c r="G7" s="837" t="s">
        <v>55</v>
      </c>
      <c r="H7" s="836" t="s">
        <v>56</v>
      </c>
      <c r="I7" s="835" t="s">
        <v>57</v>
      </c>
      <c r="J7" s="835" t="s">
        <v>58</v>
      </c>
      <c r="K7" s="1061"/>
    </row>
    <row r="8" spans="1:11" x14ac:dyDescent="0.45">
      <c r="A8" s="29"/>
      <c r="B8" s="29"/>
      <c r="C8" s="29"/>
      <c r="D8" s="29"/>
      <c r="E8" s="29"/>
      <c r="F8" s="29"/>
      <c r="G8" s="29"/>
      <c r="H8" s="29"/>
      <c r="I8" s="29"/>
      <c r="J8" s="29"/>
      <c r="K8" s="834"/>
    </row>
    <row r="9" spans="1:11" x14ac:dyDescent="0.45">
      <c r="A9" s="691" t="s">
        <v>59</v>
      </c>
      <c r="B9" s="103">
        <v>7.1432201667005497</v>
      </c>
      <c r="C9" s="103">
        <v>17.7983329945111</v>
      </c>
      <c r="D9" s="103">
        <v>20.629192925391298</v>
      </c>
      <c r="E9" s="103">
        <v>22.298739581215703</v>
      </c>
      <c r="F9" s="103">
        <v>18.5124008944907</v>
      </c>
      <c r="G9" s="103">
        <v>9.8749745883309608</v>
      </c>
      <c r="H9" s="103">
        <v>3.7431388493596298</v>
      </c>
      <c r="I9" s="103">
        <v>24.941553161211598</v>
      </c>
      <c r="J9" s="103">
        <v>96.256861150640404</v>
      </c>
      <c r="K9" s="833">
        <v>39352</v>
      </c>
    </row>
    <row r="10" spans="1:11" x14ac:dyDescent="0.45">
      <c r="A10" s="691" t="s">
        <v>60</v>
      </c>
      <c r="B10" s="103">
        <v>6.4619964003876502</v>
      </c>
      <c r="C10" s="103">
        <v>21.0231205870137</v>
      </c>
      <c r="D10" s="103">
        <v>23.750519174858102</v>
      </c>
      <c r="E10" s="103">
        <v>20.431261248788598</v>
      </c>
      <c r="F10" s="103">
        <v>15.509483594074499</v>
      </c>
      <c r="G10" s="103">
        <v>9.2240066454381804</v>
      </c>
      <c r="H10" s="103">
        <v>3.59961234943929</v>
      </c>
      <c r="I10" s="103">
        <v>27.485116987401398</v>
      </c>
      <c r="J10" s="103">
        <v>96.400387650560702</v>
      </c>
      <c r="K10" s="833">
        <v>28892</v>
      </c>
    </row>
    <row r="11" spans="1:11" x14ac:dyDescent="0.45">
      <c r="A11" s="691" t="s">
        <v>61</v>
      </c>
      <c r="B11" s="103">
        <v>8.4161529752170097</v>
      </c>
      <c r="C11" s="103">
        <v>20.178638822493401</v>
      </c>
      <c r="D11" s="103">
        <v>22.9462825512643</v>
      </c>
      <c r="E11" s="103">
        <v>19.725751666876302</v>
      </c>
      <c r="F11" s="103">
        <v>15.259781104541501</v>
      </c>
      <c r="G11" s="103">
        <v>8.3784123789155895</v>
      </c>
      <c r="H11" s="103">
        <v>5.0949805006919098</v>
      </c>
      <c r="I11" s="103">
        <v>28.5947917977104</v>
      </c>
      <c r="J11" s="103">
        <v>94.905019499308096</v>
      </c>
      <c r="K11" s="833">
        <v>7949</v>
      </c>
    </row>
    <row r="12" spans="1:11" x14ac:dyDescent="0.45">
      <c r="A12" s="691" t="s">
        <v>62</v>
      </c>
      <c r="B12" s="103">
        <v>4.18604651162791</v>
      </c>
      <c r="C12" s="103">
        <v>13.139534883720899</v>
      </c>
      <c r="D12" s="103">
        <v>20.930232558139501</v>
      </c>
      <c r="E12" s="103">
        <v>27.325581395348802</v>
      </c>
      <c r="F12" s="103">
        <v>19.302325581395298</v>
      </c>
      <c r="G12" s="103">
        <v>11.511627906976701</v>
      </c>
      <c r="H12" s="103">
        <v>3.6046511627907001</v>
      </c>
      <c r="I12" s="103">
        <v>17.325581395348799</v>
      </c>
      <c r="J12" s="103">
        <v>96.395348837209298</v>
      </c>
      <c r="K12" s="833">
        <v>860</v>
      </c>
    </row>
    <row r="13" spans="1:11" x14ac:dyDescent="0.45">
      <c r="A13" s="691"/>
      <c r="B13" s="103" t="s">
        <v>705</v>
      </c>
      <c r="C13" s="103" t="s">
        <v>705</v>
      </c>
      <c r="D13" s="103" t="s">
        <v>705</v>
      </c>
      <c r="E13" s="103" t="s">
        <v>705</v>
      </c>
      <c r="F13" s="103" t="s">
        <v>705</v>
      </c>
      <c r="G13" s="103" t="s">
        <v>705</v>
      </c>
      <c r="H13" s="103" t="s">
        <v>705</v>
      </c>
      <c r="I13" s="103" t="s">
        <v>705</v>
      </c>
      <c r="J13" s="103" t="s">
        <v>705</v>
      </c>
      <c r="K13" s="833"/>
    </row>
    <row r="14" spans="1:11" x14ac:dyDescent="0.45">
      <c r="A14" s="691" t="s">
        <v>683</v>
      </c>
      <c r="B14" s="103">
        <v>13.999126419568201</v>
      </c>
      <c r="C14" s="103">
        <v>25.071758392611997</v>
      </c>
      <c r="D14" s="103">
        <v>18.8069387245726</v>
      </c>
      <c r="E14" s="103">
        <v>17.652564582553403</v>
      </c>
      <c r="F14" s="103">
        <v>13.4936977411706</v>
      </c>
      <c r="G14" s="103">
        <v>8.2490952202670709</v>
      </c>
      <c r="H14" s="103">
        <v>2.72681891925621</v>
      </c>
      <c r="I14" s="103">
        <v>39.070884812180203</v>
      </c>
      <c r="J14" s="103">
        <v>97.273181080743797</v>
      </c>
      <c r="K14" s="833">
        <v>32052</v>
      </c>
    </row>
    <row r="15" spans="1:11" x14ac:dyDescent="0.45">
      <c r="A15" s="694" t="s">
        <v>64</v>
      </c>
      <c r="B15" s="103" t="s">
        <v>705</v>
      </c>
      <c r="C15" s="103" t="s">
        <v>705</v>
      </c>
      <c r="D15" s="103" t="s">
        <v>705</v>
      </c>
      <c r="E15" s="103" t="s">
        <v>705</v>
      </c>
      <c r="F15" s="103" t="s">
        <v>705</v>
      </c>
      <c r="G15" s="103" t="s">
        <v>705</v>
      </c>
      <c r="H15" s="103" t="s">
        <v>705</v>
      </c>
      <c r="I15" s="103" t="s">
        <v>705</v>
      </c>
      <c r="J15" s="103" t="s">
        <v>705</v>
      </c>
      <c r="K15" s="833"/>
    </row>
    <row r="16" spans="1:11" x14ac:dyDescent="0.45">
      <c r="A16" s="694" t="s">
        <v>770</v>
      </c>
      <c r="B16" s="103">
        <v>14.0836215026721</v>
      </c>
      <c r="C16" s="103">
        <v>25.2027664256523</v>
      </c>
      <c r="D16" s="103">
        <v>18.808550770198099</v>
      </c>
      <c r="E16" s="103">
        <v>17.541653568060401</v>
      </c>
      <c r="F16" s="103">
        <v>13.4328827412763</v>
      </c>
      <c r="G16" s="103">
        <v>8.198679660484121</v>
      </c>
      <c r="H16" s="103">
        <v>2.73184533165671</v>
      </c>
      <c r="I16" s="103">
        <v>39.286387928324402</v>
      </c>
      <c r="J16" s="103">
        <v>97.2681546683433</v>
      </c>
      <c r="K16" s="833">
        <v>31810</v>
      </c>
    </row>
    <row r="17" spans="1:11" x14ac:dyDescent="0.45">
      <c r="A17" s="694" t="s">
        <v>769</v>
      </c>
      <c r="B17" s="103">
        <v>0</v>
      </c>
      <c r="C17" s="103">
        <v>100</v>
      </c>
      <c r="D17" s="103">
        <v>0</v>
      </c>
      <c r="E17" s="103">
        <v>0</v>
      </c>
      <c r="F17" s="103">
        <v>0</v>
      </c>
      <c r="G17" s="103">
        <v>0</v>
      </c>
      <c r="H17" s="103">
        <v>0</v>
      </c>
      <c r="I17" s="103">
        <v>0</v>
      </c>
      <c r="J17" s="103">
        <v>0</v>
      </c>
      <c r="K17" s="833">
        <v>1</v>
      </c>
    </row>
    <row r="18" spans="1:11" x14ac:dyDescent="0.45">
      <c r="A18" s="694" t="s">
        <v>67</v>
      </c>
      <c r="B18" s="103">
        <v>2.5641025641025599</v>
      </c>
      <c r="C18" s="103">
        <v>7.2649572649572693</v>
      </c>
      <c r="D18" s="103">
        <v>18.803418803418801</v>
      </c>
      <c r="E18" s="103">
        <v>32.051282051282101</v>
      </c>
      <c r="F18" s="103">
        <v>21.794871794871799</v>
      </c>
      <c r="G18" s="103">
        <v>15.384615384615399</v>
      </c>
      <c r="H18" s="103">
        <v>2.1367521367521398</v>
      </c>
      <c r="I18" s="103">
        <v>9.8290598290598297</v>
      </c>
      <c r="J18" s="103">
        <v>97.863247863247906</v>
      </c>
      <c r="K18" s="833">
        <v>234</v>
      </c>
    </row>
    <row r="19" spans="1:11" x14ac:dyDescent="0.45">
      <c r="A19" s="694" t="s">
        <v>768</v>
      </c>
      <c r="B19" s="103">
        <v>0</v>
      </c>
      <c r="C19" s="103">
        <v>16.6666666666667</v>
      </c>
      <c r="D19" s="103">
        <v>16.6666666666667</v>
      </c>
      <c r="E19" s="103">
        <v>50</v>
      </c>
      <c r="F19" s="103">
        <v>16.6666666666667</v>
      </c>
      <c r="G19" s="103">
        <v>0</v>
      </c>
      <c r="H19" s="103">
        <v>0</v>
      </c>
      <c r="I19" s="103">
        <v>0</v>
      </c>
      <c r="J19" s="103">
        <v>0</v>
      </c>
      <c r="K19" s="833">
        <v>6</v>
      </c>
    </row>
    <row r="20" spans="1:11" x14ac:dyDescent="0.45">
      <c r="A20" s="694" t="s">
        <v>767</v>
      </c>
      <c r="B20" s="103">
        <v>100</v>
      </c>
      <c r="C20" s="103">
        <v>0</v>
      </c>
      <c r="D20" s="103">
        <v>0</v>
      </c>
      <c r="E20" s="103">
        <v>0</v>
      </c>
      <c r="F20" s="103">
        <v>0</v>
      </c>
      <c r="G20" s="103">
        <v>0</v>
      </c>
      <c r="H20" s="103">
        <v>0</v>
      </c>
      <c r="I20" s="103">
        <v>0</v>
      </c>
      <c r="J20" s="103">
        <v>0</v>
      </c>
      <c r="K20" s="833">
        <v>1</v>
      </c>
    </row>
    <row r="21" spans="1:11" x14ac:dyDescent="0.45">
      <c r="A21" s="701"/>
      <c r="B21" s="103" t="s">
        <v>705</v>
      </c>
      <c r="C21" s="103" t="s">
        <v>705</v>
      </c>
      <c r="D21" s="103" t="s">
        <v>705</v>
      </c>
      <c r="E21" s="103" t="s">
        <v>705</v>
      </c>
      <c r="F21" s="103" t="s">
        <v>705</v>
      </c>
      <c r="G21" s="103" t="s">
        <v>705</v>
      </c>
      <c r="H21" s="103" t="s">
        <v>705</v>
      </c>
      <c r="I21" s="103" t="s">
        <v>705</v>
      </c>
      <c r="J21" s="103" t="s">
        <v>705</v>
      </c>
      <c r="K21" s="833"/>
    </row>
    <row r="22" spans="1:11" x14ac:dyDescent="0.45">
      <c r="A22" s="691" t="s">
        <v>836</v>
      </c>
      <c r="B22" s="103">
        <v>21.755027422303499</v>
      </c>
      <c r="C22" s="103">
        <v>29.407155915382599</v>
      </c>
      <c r="D22" s="103">
        <v>21.963959258292</v>
      </c>
      <c r="E22" s="103">
        <v>13.554452859754502</v>
      </c>
      <c r="F22" s="103">
        <v>7.3909636980935005</v>
      </c>
      <c r="G22" s="103">
        <v>3.7607730477931605</v>
      </c>
      <c r="H22" s="103">
        <v>2.1676677983807799</v>
      </c>
      <c r="I22" s="103">
        <v>51.162183337686095</v>
      </c>
      <c r="J22" s="103">
        <v>97.832332201619195</v>
      </c>
      <c r="K22" s="833">
        <v>3829</v>
      </c>
    </row>
    <row r="23" spans="1:11" x14ac:dyDescent="0.45">
      <c r="A23" s="691"/>
      <c r="B23" s="103" t="s">
        <v>705</v>
      </c>
      <c r="C23" s="103" t="s">
        <v>705</v>
      </c>
      <c r="D23" s="103" t="s">
        <v>705</v>
      </c>
      <c r="E23" s="103" t="s">
        <v>705</v>
      </c>
      <c r="F23" s="103" t="s">
        <v>705</v>
      </c>
      <c r="G23" s="103" t="s">
        <v>705</v>
      </c>
      <c r="H23" s="103" t="s">
        <v>705</v>
      </c>
      <c r="I23" s="103" t="s">
        <v>705</v>
      </c>
      <c r="J23" s="103" t="s">
        <v>705</v>
      </c>
      <c r="K23" s="833"/>
    </row>
    <row r="24" spans="1:11" x14ac:dyDescent="0.45">
      <c r="A24" s="691" t="s">
        <v>71</v>
      </c>
      <c r="B24" s="103">
        <v>6.4660180902690794</v>
      </c>
      <c r="C24" s="103">
        <v>14.169191861657298</v>
      </c>
      <c r="D24" s="103">
        <v>29.810211660704901</v>
      </c>
      <c r="E24" s="103">
        <v>29.798819803604399</v>
      </c>
      <c r="F24" s="103">
        <v>15.595452370645498</v>
      </c>
      <c r="G24" s="103">
        <v>3.4973001298671704</v>
      </c>
      <c r="H24" s="103">
        <v>0.66300608325169197</v>
      </c>
      <c r="I24" s="103">
        <v>20.635209951926399</v>
      </c>
      <c r="J24" s="103">
        <v>99.336993916748298</v>
      </c>
      <c r="K24" s="833">
        <v>43891</v>
      </c>
    </row>
    <row r="25" spans="1:11" x14ac:dyDescent="0.45">
      <c r="A25" s="694" t="s">
        <v>8</v>
      </c>
      <c r="B25" s="103" t="s">
        <v>705</v>
      </c>
      <c r="C25" s="103" t="s">
        <v>705</v>
      </c>
      <c r="D25" s="103" t="s">
        <v>705</v>
      </c>
      <c r="E25" s="103" t="s">
        <v>705</v>
      </c>
      <c r="F25" s="103" t="s">
        <v>705</v>
      </c>
      <c r="G25" s="103" t="s">
        <v>705</v>
      </c>
      <c r="H25" s="103" t="s">
        <v>705</v>
      </c>
      <c r="I25" s="103" t="s">
        <v>705</v>
      </c>
      <c r="J25" s="103" t="s">
        <v>705</v>
      </c>
      <c r="K25" s="833"/>
    </row>
    <row r="26" spans="1:11" x14ac:dyDescent="0.45">
      <c r="A26" s="691" t="s">
        <v>72</v>
      </c>
      <c r="B26" s="103">
        <v>8.7070319316000706</v>
      </c>
      <c r="C26" s="103">
        <v>16.248473215843699</v>
      </c>
      <c r="D26" s="103">
        <v>28.891990926539901</v>
      </c>
      <c r="E26" s="103">
        <v>26.812074681556403</v>
      </c>
      <c r="F26" s="103">
        <v>14.953760251264999</v>
      </c>
      <c r="G26" s="103">
        <v>3.7236084452975002</v>
      </c>
      <c r="H26" s="103">
        <v>0.66306054789739999</v>
      </c>
      <c r="I26" s="103">
        <v>24.955505147443699</v>
      </c>
      <c r="J26" s="103">
        <v>99.336939452102598</v>
      </c>
      <c r="K26" s="833">
        <v>28655</v>
      </c>
    </row>
    <row r="27" spans="1:11" x14ac:dyDescent="0.45">
      <c r="A27" s="691" t="s">
        <v>73</v>
      </c>
      <c r="B27" s="103">
        <v>1.8298916377019001</v>
      </c>
      <c r="C27" s="103">
        <v>10.3557554692292</v>
      </c>
      <c r="D27" s="103">
        <v>32.5189122878757</v>
      </c>
      <c r="E27" s="103">
        <v>35.943569822122299</v>
      </c>
      <c r="F27" s="103">
        <v>15.9681046820691</v>
      </c>
      <c r="G27" s="103">
        <v>2.780617460642</v>
      </c>
      <c r="H27" s="103">
        <v>0.60314864035984495</v>
      </c>
      <c r="I27" s="103">
        <v>12.1856471069311</v>
      </c>
      <c r="J27" s="103">
        <v>99.396851359640209</v>
      </c>
      <c r="K27" s="833">
        <v>9782</v>
      </c>
    </row>
    <row r="28" spans="1:11" x14ac:dyDescent="0.45">
      <c r="A28" s="691" t="s">
        <v>74</v>
      </c>
      <c r="B28" s="103">
        <v>3.0069673634030103</v>
      </c>
      <c r="C28" s="103">
        <v>10.0843417675101</v>
      </c>
      <c r="D28" s="103">
        <v>29.776310964429797</v>
      </c>
      <c r="E28" s="103">
        <v>34.470113678034494</v>
      </c>
      <c r="F28" s="103">
        <v>18.298496516318298</v>
      </c>
      <c r="G28" s="103">
        <v>3.5936927026035903</v>
      </c>
      <c r="H28" s="103">
        <v>0.77007700770076992</v>
      </c>
      <c r="I28" s="103">
        <v>13.091309130913102</v>
      </c>
      <c r="J28" s="103">
        <v>99.229922992299208</v>
      </c>
      <c r="K28" s="833">
        <v>5454</v>
      </c>
    </row>
    <row r="29" spans="1:11" x14ac:dyDescent="0.45">
      <c r="A29" s="694"/>
      <c r="B29" s="103" t="s">
        <v>705</v>
      </c>
      <c r="C29" s="103" t="s">
        <v>705</v>
      </c>
      <c r="D29" s="103" t="s">
        <v>705</v>
      </c>
      <c r="E29" s="103" t="s">
        <v>705</v>
      </c>
      <c r="F29" s="103" t="s">
        <v>705</v>
      </c>
      <c r="G29" s="103" t="s">
        <v>705</v>
      </c>
      <c r="H29" s="103" t="s">
        <v>705</v>
      </c>
      <c r="I29" s="103" t="s">
        <v>705</v>
      </c>
      <c r="J29" s="103" t="s">
        <v>705</v>
      </c>
      <c r="K29" s="833"/>
    </row>
    <row r="30" spans="1:11" x14ac:dyDescent="0.45">
      <c r="A30" s="691" t="s">
        <v>75</v>
      </c>
      <c r="B30" s="103">
        <v>5.4318488529014806</v>
      </c>
      <c r="C30" s="103">
        <v>14.7435897435897</v>
      </c>
      <c r="D30" s="103">
        <v>26.450742240215902</v>
      </c>
      <c r="E30" s="103">
        <v>26.855600539811096</v>
      </c>
      <c r="F30" s="103">
        <v>17.847503373819201</v>
      </c>
      <c r="G30" s="103">
        <v>6.5789473684210495</v>
      </c>
      <c r="H30" s="103">
        <v>2.0917678812415699</v>
      </c>
      <c r="I30" s="103">
        <v>20.175438596491198</v>
      </c>
      <c r="J30" s="103">
        <v>97.908232118758391</v>
      </c>
      <c r="K30" s="833">
        <v>2964</v>
      </c>
    </row>
    <row r="31" spans="1:11" x14ac:dyDescent="0.45">
      <c r="A31" s="691" t="s">
        <v>76</v>
      </c>
      <c r="B31" s="103">
        <v>3.7280701754385999</v>
      </c>
      <c r="C31" s="103">
        <v>15.277777777777802</v>
      </c>
      <c r="D31" s="103">
        <v>22.733918128655002</v>
      </c>
      <c r="E31" s="103">
        <v>20.906432748538002</v>
      </c>
      <c r="F31" s="103">
        <v>20.321637426900597</v>
      </c>
      <c r="G31" s="103">
        <v>11.842105263157899</v>
      </c>
      <c r="H31" s="103">
        <v>5.1900584795321603</v>
      </c>
      <c r="I31" s="103">
        <v>19.005847953216399</v>
      </c>
      <c r="J31" s="103">
        <v>94.809941520467802</v>
      </c>
      <c r="K31" s="833">
        <v>1368</v>
      </c>
    </row>
    <row r="32" spans="1:11" x14ac:dyDescent="0.45">
      <c r="A32" s="700" t="s">
        <v>77</v>
      </c>
      <c r="B32" s="103">
        <v>0</v>
      </c>
      <c r="C32" s="103">
        <v>0</v>
      </c>
      <c r="D32" s="103">
        <v>33.3333333333333</v>
      </c>
      <c r="E32" s="103">
        <v>41.6666666666667</v>
      </c>
      <c r="F32" s="103">
        <v>16.6666666666667</v>
      </c>
      <c r="G32" s="103">
        <v>8.3333333333333304</v>
      </c>
      <c r="H32" s="103">
        <v>0</v>
      </c>
      <c r="I32" s="103">
        <v>0</v>
      </c>
      <c r="J32" s="103">
        <v>0</v>
      </c>
      <c r="K32" s="833">
        <v>12</v>
      </c>
    </row>
    <row r="33" spans="1:11" x14ac:dyDescent="0.45">
      <c r="A33" s="699"/>
      <c r="B33" s="103" t="s">
        <v>705</v>
      </c>
      <c r="C33" s="103" t="s">
        <v>705</v>
      </c>
      <c r="D33" s="103" t="s">
        <v>705</v>
      </c>
      <c r="E33" s="103" t="s">
        <v>705</v>
      </c>
      <c r="F33" s="103" t="s">
        <v>705</v>
      </c>
      <c r="G33" s="103" t="s">
        <v>705</v>
      </c>
      <c r="H33" s="103" t="s">
        <v>705</v>
      </c>
      <c r="I33" s="103" t="s">
        <v>705</v>
      </c>
      <c r="J33" s="103" t="s">
        <v>705</v>
      </c>
      <c r="K33" s="833"/>
    </row>
    <row r="34" spans="1:11" x14ac:dyDescent="0.45">
      <c r="A34" s="691" t="s">
        <v>78</v>
      </c>
      <c r="B34" s="103">
        <v>0</v>
      </c>
      <c r="C34" s="103">
        <v>0</v>
      </c>
      <c r="D34" s="103">
        <v>80</v>
      </c>
      <c r="E34" s="103">
        <v>20</v>
      </c>
      <c r="F34" s="103">
        <v>0</v>
      </c>
      <c r="G34" s="103">
        <v>0</v>
      </c>
      <c r="H34" s="103">
        <v>0</v>
      </c>
      <c r="I34" s="103">
        <v>0</v>
      </c>
      <c r="J34" s="103">
        <v>0</v>
      </c>
      <c r="K34" s="833">
        <v>5</v>
      </c>
    </row>
    <row r="35" spans="1:11" x14ac:dyDescent="0.45">
      <c r="A35" s="691"/>
      <c r="B35" s="103" t="s">
        <v>705</v>
      </c>
      <c r="C35" s="103" t="s">
        <v>705</v>
      </c>
      <c r="D35" s="103" t="s">
        <v>705</v>
      </c>
      <c r="E35" s="103" t="s">
        <v>705</v>
      </c>
      <c r="F35" s="103" t="s">
        <v>705</v>
      </c>
      <c r="G35" s="103" t="s">
        <v>705</v>
      </c>
      <c r="H35" s="103" t="s">
        <v>705</v>
      </c>
      <c r="I35" s="103" t="s">
        <v>705</v>
      </c>
      <c r="J35" s="103" t="s">
        <v>705</v>
      </c>
      <c r="K35" s="833"/>
    </row>
    <row r="36" spans="1:11" x14ac:dyDescent="0.45">
      <c r="A36" s="691" t="s">
        <v>79</v>
      </c>
      <c r="B36" s="103">
        <v>1.5384615384615399</v>
      </c>
      <c r="C36" s="103">
        <v>12.9230769230769</v>
      </c>
      <c r="D36" s="103">
        <v>20.461538461538499</v>
      </c>
      <c r="E36" s="103">
        <v>25.692307692307697</v>
      </c>
      <c r="F36" s="103">
        <v>19.384615384615401</v>
      </c>
      <c r="G36" s="103">
        <v>13.846153846153801</v>
      </c>
      <c r="H36" s="103">
        <v>6.1538461538461497</v>
      </c>
      <c r="I36" s="103">
        <v>14.461538461538501</v>
      </c>
      <c r="J36" s="103">
        <v>93.846153846153797</v>
      </c>
      <c r="K36" s="833">
        <v>650</v>
      </c>
    </row>
    <row r="37" spans="1:11" x14ac:dyDescent="0.45">
      <c r="A37" s="691" t="s">
        <v>80</v>
      </c>
      <c r="B37" s="103">
        <v>3.8254632396891801</v>
      </c>
      <c r="C37" s="103">
        <v>12.4071385876526</v>
      </c>
      <c r="D37" s="103">
        <v>28.605584493211499</v>
      </c>
      <c r="E37" s="103">
        <v>29.0923063786184</v>
      </c>
      <c r="F37" s="103">
        <v>17.248740500384301</v>
      </c>
      <c r="G37" s="103">
        <v>6.6177098454444501</v>
      </c>
      <c r="H37" s="103">
        <v>2.2030569549995702</v>
      </c>
      <c r="I37" s="103">
        <v>16.232601827341799</v>
      </c>
      <c r="J37" s="103">
        <v>97.79694304500039</v>
      </c>
      <c r="K37" s="833">
        <v>11711</v>
      </c>
    </row>
    <row r="38" spans="1:11" x14ac:dyDescent="0.45">
      <c r="A38" s="691" t="s">
        <v>81</v>
      </c>
      <c r="B38" s="103">
        <v>7.8702653662962101</v>
      </c>
      <c r="C38" s="103">
        <v>24.0984350192787</v>
      </c>
      <c r="D38" s="103">
        <v>29.2356543433885</v>
      </c>
      <c r="E38" s="103">
        <v>20.3901111363121</v>
      </c>
      <c r="F38" s="103">
        <v>12.066228169653</v>
      </c>
      <c r="G38" s="103">
        <v>4.4908142435926504</v>
      </c>
      <c r="H38" s="103">
        <v>1.8484917214787899</v>
      </c>
      <c r="I38" s="103">
        <v>31.968700385574998</v>
      </c>
      <c r="J38" s="103">
        <v>98.151508278521206</v>
      </c>
      <c r="K38" s="833">
        <v>8818</v>
      </c>
    </row>
    <row r="39" spans="1:11" x14ac:dyDescent="0.45">
      <c r="A39" s="691" t="s">
        <v>82</v>
      </c>
      <c r="B39" s="103">
        <v>7.1666255854079406</v>
      </c>
      <c r="C39" s="103">
        <v>21.727877742174002</v>
      </c>
      <c r="D39" s="103">
        <v>29.985210746857298</v>
      </c>
      <c r="E39" s="103">
        <v>24.168104510722198</v>
      </c>
      <c r="F39" s="103">
        <v>12.059403500123199</v>
      </c>
      <c r="G39" s="103">
        <v>3.78358392901159</v>
      </c>
      <c r="H39" s="103">
        <v>1.1091939857037201</v>
      </c>
      <c r="I39" s="103">
        <v>28.894503327582001</v>
      </c>
      <c r="J39" s="103">
        <v>98.890806014296288</v>
      </c>
      <c r="K39" s="833">
        <v>16228</v>
      </c>
    </row>
    <row r="40" spans="1:11" x14ac:dyDescent="0.45">
      <c r="A40" s="691" t="s">
        <v>83</v>
      </c>
      <c r="B40" s="103">
        <v>7.9155672823219003</v>
      </c>
      <c r="C40" s="103">
        <v>19.938052082138299</v>
      </c>
      <c r="D40" s="103">
        <v>27.853619364460304</v>
      </c>
      <c r="E40" s="103">
        <v>22.989560628656598</v>
      </c>
      <c r="F40" s="103">
        <v>13.5597109097166</v>
      </c>
      <c r="G40" s="103">
        <v>5.2999885281633601</v>
      </c>
      <c r="H40" s="103">
        <v>2.4435012045428501</v>
      </c>
      <c r="I40" s="103">
        <v>27.853619364460201</v>
      </c>
      <c r="J40" s="103">
        <v>97.556498795457202</v>
      </c>
      <c r="K40" s="833">
        <v>8717</v>
      </c>
    </row>
    <row r="41" spans="1:11" x14ac:dyDescent="0.45">
      <c r="A41" s="691" t="s">
        <v>84</v>
      </c>
      <c r="B41" s="103">
        <v>5.3579554072501097</v>
      </c>
      <c r="C41" s="103">
        <v>18.887456393144202</v>
      </c>
      <c r="D41" s="103">
        <v>31.180797815865301</v>
      </c>
      <c r="E41" s="103">
        <v>25.815258607614101</v>
      </c>
      <c r="F41" s="103">
        <v>13.449871075382999</v>
      </c>
      <c r="G41" s="103">
        <v>4.2052176550887301</v>
      </c>
      <c r="H41" s="103">
        <v>1.1034430456544799</v>
      </c>
      <c r="I41" s="103">
        <v>24.2454118003944</v>
      </c>
      <c r="J41" s="103">
        <v>98.896556954345499</v>
      </c>
      <c r="K41" s="833">
        <v>26372</v>
      </c>
    </row>
    <row r="42" spans="1:11" x14ac:dyDescent="0.45">
      <c r="A42" s="691" t="s">
        <v>85</v>
      </c>
      <c r="B42" s="103">
        <v>4.8869540794832202</v>
      </c>
      <c r="C42" s="103">
        <v>13.804240977390799</v>
      </c>
      <c r="D42" s="103">
        <v>24.041567195618597</v>
      </c>
      <c r="E42" s="103">
        <v>26.751860693722801</v>
      </c>
      <c r="F42" s="103">
        <v>17.989046482235597</v>
      </c>
      <c r="G42" s="103">
        <v>8.5802555820811701</v>
      </c>
      <c r="H42" s="103">
        <v>3.9460749894677702</v>
      </c>
      <c r="I42" s="103">
        <v>18.691195056874001</v>
      </c>
      <c r="J42" s="103">
        <v>96.053925010532197</v>
      </c>
      <c r="K42" s="833">
        <v>7121</v>
      </c>
    </row>
    <row r="43" spans="1:11" x14ac:dyDescent="0.45">
      <c r="A43" s="691" t="s">
        <v>86</v>
      </c>
      <c r="B43" s="103">
        <v>5.0197775301033696</v>
      </c>
      <c r="C43" s="103">
        <v>13.8333442601455</v>
      </c>
      <c r="D43" s="103">
        <v>28.081907384339701</v>
      </c>
      <c r="E43" s="103">
        <v>27.238357481588299</v>
      </c>
      <c r="F43" s="103">
        <v>16.313730632225401</v>
      </c>
      <c r="G43" s="103">
        <v>7.0674621385956895</v>
      </c>
      <c r="H43" s="103">
        <v>2.4454205730020302</v>
      </c>
      <c r="I43" s="103">
        <v>18.853121790248899</v>
      </c>
      <c r="J43" s="103">
        <v>97.554579426998004</v>
      </c>
      <c r="K43" s="833">
        <v>45759</v>
      </c>
    </row>
    <row r="44" spans="1:11" x14ac:dyDescent="0.45">
      <c r="A44" s="691" t="s">
        <v>87</v>
      </c>
      <c r="B44" s="103">
        <v>5.30195219850392</v>
      </c>
      <c r="C44" s="103">
        <v>14.581280788177301</v>
      </c>
      <c r="D44" s="103">
        <v>29.9470899470899</v>
      </c>
      <c r="E44" s="103">
        <v>28.494800218938099</v>
      </c>
      <c r="F44" s="103">
        <v>14.9023900748039</v>
      </c>
      <c r="G44" s="103">
        <v>4.8640758985586601</v>
      </c>
      <c r="H44" s="103">
        <v>1.90841087392812</v>
      </c>
      <c r="I44" s="103">
        <v>19.8832329866813</v>
      </c>
      <c r="J44" s="103">
        <v>98.091589126071895</v>
      </c>
      <c r="K44" s="833">
        <v>27405</v>
      </c>
    </row>
    <row r="45" spans="1:11" x14ac:dyDescent="0.45">
      <c r="A45" s="691" t="s">
        <v>88</v>
      </c>
      <c r="B45" s="103">
        <v>2.6641883519206901</v>
      </c>
      <c r="C45" s="103">
        <v>13.3209417596035</v>
      </c>
      <c r="D45" s="103">
        <v>24.039653035935597</v>
      </c>
      <c r="E45" s="103">
        <v>25.8364312267658</v>
      </c>
      <c r="F45" s="103">
        <v>18.711276332094201</v>
      </c>
      <c r="G45" s="103">
        <v>11.648079306071899</v>
      </c>
      <c r="H45" s="103">
        <v>3.7794299876084301</v>
      </c>
      <c r="I45" s="103">
        <v>15.985130111524201</v>
      </c>
      <c r="J45" s="103">
        <v>96.220570012391605</v>
      </c>
      <c r="K45" s="833">
        <v>1614</v>
      </c>
    </row>
    <row r="46" spans="1:11" x14ac:dyDescent="0.45">
      <c r="A46" s="691"/>
      <c r="B46" s="103" t="s">
        <v>705</v>
      </c>
      <c r="C46" s="103" t="s">
        <v>705</v>
      </c>
      <c r="D46" s="103" t="s">
        <v>705</v>
      </c>
      <c r="E46" s="103" t="s">
        <v>705</v>
      </c>
      <c r="F46" s="103" t="s">
        <v>705</v>
      </c>
      <c r="G46" s="103" t="s">
        <v>705</v>
      </c>
      <c r="H46" s="103" t="s">
        <v>705</v>
      </c>
      <c r="I46" s="103" t="s">
        <v>705</v>
      </c>
      <c r="J46" s="103" t="s">
        <v>705</v>
      </c>
      <c r="K46" s="833"/>
    </row>
    <row r="47" spans="1:11" x14ac:dyDescent="0.45">
      <c r="A47" s="698" t="s">
        <v>89</v>
      </c>
      <c r="B47" s="103">
        <v>13.0861467224161</v>
      </c>
      <c r="C47" s="103">
        <v>16.648813020491399</v>
      </c>
      <c r="D47" s="103">
        <v>33.449669995507804</v>
      </c>
      <c r="E47" s="103">
        <v>23.203980787173002</v>
      </c>
      <c r="F47" s="103">
        <v>9.6755243788658909</v>
      </c>
      <c r="G47" s="103">
        <v>2.9752237465012596</v>
      </c>
      <c r="H47" s="103">
        <v>0.96064134904454201</v>
      </c>
      <c r="I47" s="103">
        <v>29.734959742907503</v>
      </c>
      <c r="J47" s="103">
        <v>99.039358650955506</v>
      </c>
      <c r="K47" s="833">
        <v>28939</v>
      </c>
    </row>
    <row r="48" spans="1:11" x14ac:dyDescent="0.45">
      <c r="A48" s="698" t="s">
        <v>90</v>
      </c>
      <c r="B48" s="103">
        <v>4.8754229467855996</v>
      </c>
      <c r="C48" s="103">
        <v>15.241464164872301</v>
      </c>
      <c r="D48" s="103">
        <v>34.004921562596103</v>
      </c>
      <c r="E48" s="103">
        <v>29.160258382036304</v>
      </c>
      <c r="F48" s="103">
        <v>12.796062749923101</v>
      </c>
      <c r="G48" s="103">
        <v>3.3220547523838801</v>
      </c>
      <c r="H48" s="103">
        <v>0.59981544140264498</v>
      </c>
      <c r="I48" s="103">
        <v>20.116887111657999</v>
      </c>
      <c r="J48" s="103">
        <v>99.400184558597402</v>
      </c>
      <c r="K48" s="833">
        <v>6502</v>
      </c>
    </row>
    <row r="49" spans="1:11" x14ac:dyDescent="0.45">
      <c r="A49" s="698" t="s">
        <v>91</v>
      </c>
      <c r="B49" s="103">
        <v>1.66006895671051</v>
      </c>
      <c r="C49" s="103">
        <v>11.2373898608096</v>
      </c>
      <c r="D49" s="103">
        <v>37.555867705273897</v>
      </c>
      <c r="E49" s="103">
        <v>34.286808836674801</v>
      </c>
      <c r="F49" s="103">
        <v>12.399438130506999</v>
      </c>
      <c r="G49" s="103">
        <v>2.3113267781892497</v>
      </c>
      <c r="H49" s="103">
        <v>0.54909973183501504</v>
      </c>
      <c r="I49" s="103">
        <v>12.8974588175201</v>
      </c>
      <c r="J49" s="103">
        <v>99.450900268165</v>
      </c>
      <c r="K49" s="833">
        <v>7831</v>
      </c>
    </row>
    <row r="50" spans="1:11" x14ac:dyDescent="0.45">
      <c r="A50" s="698" t="s">
        <v>92</v>
      </c>
      <c r="B50" s="103">
        <v>2.32477446217904</v>
      </c>
      <c r="C50" s="103">
        <v>12.8383067314365</v>
      </c>
      <c r="D50" s="103">
        <v>36.259541984732799</v>
      </c>
      <c r="E50" s="103">
        <v>32.026370575988899</v>
      </c>
      <c r="F50" s="103">
        <v>12.8383067314365</v>
      </c>
      <c r="G50" s="103">
        <v>2.8799444829979199</v>
      </c>
      <c r="H50" s="103">
        <v>0.83275503122831396</v>
      </c>
      <c r="I50" s="103">
        <v>15.163081193615499</v>
      </c>
      <c r="J50" s="103">
        <v>99.167244968771698</v>
      </c>
      <c r="K50" s="833">
        <v>2882</v>
      </c>
    </row>
    <row r="51" spans="1:11" x14ac:dyDescent="0.45">
      <c r="A51" s="691"/>
      <c r="B51" s="103" t="s">
        <v>705</v>
      </c>
      <c r="C51" s="103" t="s">
        <v>705</v>
      </c>
      <c r="D51" s="103" t="s">
        <v>705</v>
      </c>
      <c r="E51" s="103" t="s">
        <v>705</v>
      </c>
      <c r="F51" s="103" t="s">
        <v>705</v>
      </c>
      <c r="G51" s="103" t="s">
        <v>705</v>
      </c>
      <c r="H51" s="103" t="s">
        <v>705</v>
      </c>
      <c r="I51" s="103" t="s">
        <v>705</v>
      </c>
      <c r="J51" s="103" t="s">
        <v>705</v>
      </c>
      <c r="K51" s="833"/>
    </row>
    <row r="52" spans="1:11" x14ac:dyDescent="0.45">
      <c r="A52" s="691" t="s">
        <v>93</v>
      </c>
      <c r="B52" s="103">
        <v>9.9428571428571395</v>
      </c>
      <c r="C52" s="103">
        <v>26.419047619047596</v>
      </c>
      <c r="D52" s="103">
        <v>30.076190476190501</v>
      </c>
      <c r="E52" s="103">
        <v>18.990476190476198</v>
      </c>
      <c r="F52" s="103">
        <v>9.4095238095238098</v>
      </c>
      <c r="G52" s="103">
        <v>3.8285714285714296</v>
      </c>
      <c r="H52" s="103">
        <v>1.3333333333333299</v>
      </c>
      <c r="I52" s="103">
        <v>36.361904761904803</v>
      </c>
      <c r="J52" s="103">
        <v>98.6666666666667</v>
      </c>
      <c r="K52" s="833">
        <v>5250</v>
      </c>
    </row>
    <row r="53" spans="1:11" x14ac:dyDescent="0.45">
      <c r="A53" s="691" t="s">
        <v>94</v>
      </c>
      <c r="B53" s="103">
        <v>10.6420927467301</v>
      </c>
      <c r="C53" s="103">
        <v>28.775267538644499</v>
      </c>
      <c r="D53" s="103">
        <v>24.375743162901301</v>
      </c>
      <c r="E53" s="103">
        <v>19.738406658739599</v>
      </c>
      <c r="F53" s="103">
        <v>11.4149821640904</v>
      </c>
      <c r="G53" s="103">
        <v>4.2806183115338907</v>
      </c>
      <c r="H53" s="103">
        <v>0.77288941736028505</v>
      </c>
      <c r="I53" s="103">
        <v>39.417360285374599</v>
      </c>
      <c r="J53" s="103">
        <v>99.227110582639696</v>
      </c>
      <c r="K53" s="833">
        <v>1682</v>
      </c>
    </row>
    <row r="54" spans="1:11" x14ac:dyDescent="0.45">
      <c r="A54" s="691" t="s">
        <v>95</v>
      </c>
      <c r="B54" s="103">
        <v>9.9577085736255295</v>
      </c>
      <c r="C54" s="103">
        <v>25.067281814686698</v>
      </c>
      <c r="D54" s="103">
        <v>28.162245290273002</v>
      </c>
      <c r="E54" s="103">
        <v>20.972702806612801</v>
      </c>
      <c r="F54" s="103">
        <v>10.6113033448674</v>
      </c>
      <c r="G54" s="103">
        <v>4.19069588619762</v>
      </c>
      <c r="H54" s="103">
        <v>1.0380622837370199</v>
      </c>
      <c r="I54" s="103">
        <v>35.024990388312197</v>
      </c>
      <c r="J54" s="103">
        <v>98.961937716263009</v>
      </c>
      <c r="K54" s="833">
        <v>5202</v>
      </c>
    </row>
    <row r="55" spans="1:11" x14ac:dyDescent="0.45">
      <c r="A55" s="691" t="s">
        <v>96</v>
      </c>
      <c r="B55" s="103">
        <v>20.452209660842797</v>
      </c>
      <c r="C55" s="103">
        <v>34.866392600205501</v>
      </c>
      <c r="D55" s="103">
        <v>25.488180883864299</v>
      </c>
      <c r="E55" s="103">
        <v>10.354573484069899</v>
      </c>
      <c r="F55" s="103">
        <v>4.8304213771839706</v>
      </c>
      <c r="G55" s="103">
        <v>2.0298047276464501</v>
      </c>
      <c r="H55" s="103">
        <v>1.9784172661870498</v>
      </c>
      <c r="I55" s="103">
        <v>55.318602261048298</v>
      </c>
      <c r="J55" s="103">
        <v>98.021582733812991</v>
      </c>
      <c r="K55" s="833">
        <v>3892</v>
      </c>
    </row>
    <row r="56" spans="1:11" x14ac:dyDescent="0.45">
      <c r="A56" s="694" t="s">
        <v>8</v>
      </c>
      <c r="B56" s="103" t="s">
        <v>705</v>
      </c>
      <c r="C56" s="103" t="s">
        <v>705</v>
      </c>
      <c r="D56" s="103" t="s">
        <v>705</v>
      </c>
      <c r="E56" s="103" t="s">
        <v>705</v>
      </c>
      <c r="F56" s="103" t="s">
        <v>705</v>
      </c>
      <c r="G56" s="103" t="s">
        <v>705</v>
      </c>
      <c r="H56" s="103" t="s">
        <v>705</v>
      </c>
      <c r="I56" s="103" t="s">
        <v>705</v>
      </c>
      <c r="J56" s="103" t="s">
        <v>705</v>
      </c>
      <c r="K56" s="833"/>
    </row>
    <row r="57" spans="1:11" x14ac:dyDescent="0.45">
      <c r="A57" s="694" t="s">
        <v>97</v>
      </c>
      <c r="B57" s="103">
        <v>5.7636887608069198</v>
      </c>
      <c r="C57" s="103">
        <v>40.2497598463016</v>
      </c>
      <c r="D57" s="103">
        <v>42.074927953890501</v>
      </c>
      <c r="E57" s="103">
        <v>8.5494716618635902</v>
      </c>
      <c r="F57" s="103">
        <v>1.53698366954851</v>
      </c>
      <c r="G57" s="103">
        <v>0.57636887608069198</v>
      </c>
      <c r="H57" s="103">
        <v>1.24879923150817</v>
      </c>
      <c r="I57" s="103">
        <v>46.013448607108501</v>
      </c>
      <c r="J57" s="103">
        <v>98.751200768491799</v>
      </c>
      <c r="K57" s="833">
        <v>1041</v>
      </c>
    </row>
    <row r="58" spans="1:11" x14ac:dyDescent="0.45">
      <c r="A58" s="694" t="s">
        <v>98</v>
      </c>
      <c r="B58" s="103">
        <v>44.615384615384599</v>
      </c>
      <c r="C58" s="103">
        <v>31.868131868131901</v>
      </c>
      <c r="D58" s="103">
        <v>13.846153846153801</v>
      </c>
      <c r="E58" s="103">
        <v>5.2747252747252702</v>
      </c>
      <c r="F58" s="103">
        <v>1.9780219780219801</v>
      </c>
      <c r="G58" s="103">
        <v>1.5384615384615399</v>
      </c>
      <c r="H58" s="103">
        <v>0.879120879120879</v>
      </c>
      <c r="I58" s="103">
        <v>76.483516483516496</v>
      </c>
      <c r="J58" s="103">
        <v>99.120879120879096</v>
      </c>
      <c r="K58" s="833">
        <v>455</v>
      </c>
    </row>
    <row r="59" spans="1:11" x14ac:dyDescent="0.45">
      <c r="A59" s="694" t="s">
        <v>99</v>
      </c>
      <c r="B59" s="103">
        <v>14.959016393442601</v>
      </c>
      <c r="C59" s="103">
        <v>49.385245901639301</v>
      </c>
      <c r="D59" s="103">
        <v>18.237704918032797</v>
      </c>
      <c r="E59" s="103">
        <v>9.0163934426229488</v>
      </c>
      <c r="F59" s="103">
        <v>5.1229508196721296</v>
      </c>
      <c r="G59" s="103">
        <v>2.2540983606557399</v>
      </c>
      <c r="H59" s="103">
        <v>1.0245901639344299</v>
      </c>
      <c r="I59" s="103">
        <v>64.344262295082004</v>
      </c>
      <c r="J59" s="103">
        <v>98.975409836065595</v>
      </c>
      <c r="K59" s="833">
        <v>488</v>
      </c>
    </row>
    <row r="60" spans="1:11" x14ac:dyDescent="0.45">
      <c r="A60" s="694" t="s">
        <v>100</v>
      </c>
      <c r="B60" s="103">
        <v>39.939939939939897</v>
      </c>
      <c r="C60" s="103">
        <v>47.447447447447402</v>
      </c>
      <c r="D60" s="103">
        <v>5.4054054054054097</v>
      </c>
      <c r="E60" s="103">
        <v>3.6036036036036001</v>
      </c>
      <c r="F60" s="103">
        <v>1.8018018018018001</v>
      </c>
      <c r="G60" s="103">
        <v>0.60060060060060105</v>
      </c>
      <c r="H60" s="103">
        <v>1.2012012012011999</v>
      </c>
      <c r="I60" s="103">
        <v>87.387387387387406</v>
      </c>
      <c r="J60" s="103">
        <v>98.798798798798799</v>
      </c>
      <c r="K60" s="833">
        <v>333</v>
      </c>
    </row>
    <row r="61" spans="1:11" x14ac:dyDescent="0.45">
      <c r="A61" s="696" t="s">
        <v>101</v>
      </c>
      <c r="B61" s="103">
        <v>20.761904761904802</v>
      </c>
      <c r="C61" s="103">
        <v>25.015873015873002</v>
      </c>
      <c r="D61" s="103">
        <v>24.380952380952401</v>
      </c>
      <c r="E61" s="103">
        <v>14.857142857142899</v>
      </c>
      <c r="F61" s="103">
        <v>8.3809523809523814</v>
      </c>
      <c r="G61" s="103">
        <v>3.36507936507937</v>
      </c>
      <c r="H61" s="103">
        <v>3.2380952380952399</v>
      </c>
      <c r="I61" s="103">
        <v>45.7777777777778</v>
      </c>
      <c r="J61" s="103">
        <v>96.761904761904802</v>
      </c>
      <c r="K61" s="833">
        <v>1575</v>
      </c>
    </row>
    <row r="62" spans="1:11" x14ac:dyDescent="0.45">
      <c r="A62" s="694"/>
      <c r="B62" s="103" t="s">
        <v>705</v>
      </c>
      <c r="C62" s="103" t="s">
        <v>705</v>
      </c>
      <c r="D62" s="103" t="s">
        <v>705</v>
      </c>
      <c r="E62" s="103" t="s">
        <v>705</v>
      </c>
      <c r="F62" s="103" t="s">
        <v>705</v>
      </c>
      <c r="G62" s="103" t="s">
        <v>705</v>
      </c>
      <c r="H62" s="103" t="s">
        <v>705</v>
      </c>
      <c r="I62" s="103" t="s">
        <v>705</v>
      </c>
      <c r="J62" s="103" t="s">
        <v>705</v>
      </c>
      <c r="K62" s="833"/>
    </row>
    <row r="63" spans="1:11" x14ac:dyDescent="0.45">
      <c r="A63" s="691" t="s">
        <v>102</v>
      </c>
      <c r="B63" s="103">
        <v>9.8305084745762699</v>
      </c>
      <c r="C63" s="103">
        <v>26.915254237288099</v>
      </c>
      <c r="D63" s="103">
        <v>30</v>
      </c>
      <c r="E63" s="103">
        <v>21.152542372881399</v>
      </c>
      <c r="F63" s="103">
        <v>9.0847457627118597</v>
      </c>
      <c r="G63" s="103">
        <v>2.3389830508474598</v>
      </c>
      <c r="H63" s="103">
        <v>0.677966101694915</v>
      </c>
      <c r="I63" s="103">
        <v>36.745762711864401</v>
      </c>
      <c r="J63" s="103">
        <v>99.322033898305094</v>
      </c>
      <c r="K63" s="833">
        <v>2950</v>
      </c>
    </row>
    <row r="64" spans="1:11" x14ac:dyDescent="0.45">
      <c r="A64" s="694" t="s">
        <v>8</v>
      </c>
      <c r="B64" s="103" t="s">
        <v>705</v>
      </c>
      <c r="C64" s="103" t="s">
        <v>705</v>
      </c>
      <c r="D64" s="103" t="s">
        <v>705</v>
      </c>
      <c r="E64" s="103" t="s">
        <v>705</v>
      </c>
      <c r="F64" s="103" t="s">
        <v>705</v>
      </c>
      <c r="G64" s="103" t="s">
        <v>705</v>
      </c>
      <c r="H64" s="103" t="s">
        <v>705</v>
      </c>
      <c r="I64" s="103" t="s">
        <v>705</v>
      </c>
      <c r="J64" s="103" t="s">
        <v>705</v>
      </c>
      <c r="K64" s="833"/>
    </row>
    <row r="65" spans="1:11" x14ac:dyDescent="0.45">
      <c r="A65" s="695" t="s">
        <v>103</v>
      </c>
      <c r="B65" s="103">
        <v>24.256651017214402</v>
      </c>
      <c r="C65" s="103">
        <v>41.3145539906103</v>
      </c>
      <c r="D65" s="103">
        <v>18.466353677621299</v>
      </c>
      <c r="E65" s="103">
        <v>8.92018779342723</v>
      </c>
      <c r="F65" s="103">
        <v>4.8513302034428802</v>
      </c>
      <c r="G65" s="103">
        <v>1.5649452269170601</v>
      </c>
      <c r="H65" s="103">
        <v>0.62597809076682298</v>
      </c>
      <c r="I65" s="103">
        <v>65.571205007824702</v>
      </c>
      <c r="J65" s="103">
        <v>99.374021909233207</v>
      </c>
      <c r="K65" s="833">
        <v>639</v>
      </c>
    </row>
    <row r="66" spans="1:11" x14ac:dyDescent="0.45">
      <c r="A66" s="694" t="s">
        <v>104</v>
      </c>
      <c r="B66" s="103">
        <v>27.4509803921569</v>
      </c>
      <c r="C66" s="103">
        <v>52.941176470588204</v>
      </c>
      <c r="D66" s="103">
        <v>8.8235294117647101</v>
      </c>
      <c r="E66" s="103">
        <v>8.8235294117647101</v>
      </c>
      <c r="F66" s="103">
        <v>0.98039215686274506</v>
      </c>
      <c r="G66" s="103">
        <v>0.98039215686274506</v>
      </c>
      <c r="H66" s="103">
        <v>0</v>
      </c>
      <c r="I66" s="103">
        <v>80.392156862745097</v>
      </c>
      <c r="J66" s="103">
        <v>0</v>
      </c>
      <c r="K66" s="833">
        <v>102</v>
      </c>
    </row>
    <row r="67" spans="1:11" x14ac:dyDescent="0.45">
      <c r="A67" s="693" t="s">
        <v>105</v>
      </c>
      <c r="B67" s="103">
        <v>5.2127659574468099</v>
      </c>
      <c r="C67" s="103">
        <v>22.446808510638299</v>
      </c>
      <c r="D67" s="103">
        <v>34.840425531914896</v>
      </c>
      <c r="E67" s="103">
        <v>23.829787234042598</v>
      </c>
      <c r="F67" s="103">
        <v>10.585106382978699</v>
      </c>
      <c r="G67" s="103">
        <v>2.4468085106383</v>
      </c>
      <c r="H67" s="103">
        <v>0.63829787234042501</v>
      </c>
      <c r="I67" s="103">
        <v>27.659574468085101</v>
      </c>
      <c r="J67" s="103">
        <v>99.361702127659598</v>
      </c>
      <c r="K67" s="833">
        <v>1880</v>
      </c>
    </row>
    <row r="68" spans="1:11" x14ac:dyDescent="0.45">
      <c r="A68" s="693" t="s">
        <v>106</v>
      </c>
      <c r="B68" s="103">
        <v>2.7355623100303998</v>
      </c>
      <c r="C68" s="103">
        <v>16.4133738601824</v>
      </c>
      <c r="D68" s="103">
        <v>31.306990881459001</v>
      </c>
      <c r="E68" s="103">
        <v>33.434650455927098</v>
      </c>
      <c r="F68" s="103">
        <v>11.246200607902699</v>
      </c>
      <c r="G68" s="103">
        <v>3.6474164133738598</v>
      </c>
      <c r="H68" s="103">
        <v>1.21580547112462</v>
      </c>
      <c r="I68" s="103">
        <v>19.148936170212799</v>
      </c>
      <c r="J68" s="103">
        <v>98.784194528875403</v>
      </c>
      <c r="K68" s="833">
        <v>329</v>
      </c>
    </row>
    <row r="69" spans="1:11" x14ac:dyDescent="0.45">
      <c r="A69" s="691"/>
      <c r="B69" s="103" t="s">
        <v>705</v>
      </c>
      <c r="C69" s="103" t="s">
        <v>705</v>
      </c>
      <c r="D69" s="103" t="s">
        <v>705</v>
      </c>
      <c r="E69" s="103" t="s">
        <v>705</v>
      </c>
      <c r="F69" s="103" t="s">
        <v>705</v>
      </c>
      <c r="G69" s="103" t="s">
        <v>705</v>
      </c>
      <c r="H69" s="103" t="s">
        <v>705</v>
      </c>
      <c r="I69" s="103" t="s">
        <v>705</v>
      </c>
      <c r="J69" s="103" t="s">
        <v>705</v>
      </c>
      <c r="K69" s="833"/>
    </row>
    <row r="70" spans="1:11" x14ac:dyDescent="0.45">
      <c r="A70" s="691" t="s">
        <v>107</v>
      </c>
      <c r="B70" s="103">
        <v>4.13877054169203</v>
      </c>
      <c r="C70" s="103">
        <v>17.355012607599299</v>
      </c>
      <c r="D70" s="103">
        <v>28.4931745065646</v>
      </c>
      <c r="E70" s="103">
        <v>26.5542126771585</v>
      </c>
      <c r="F70" s="103">
        <v>15.659507868881001</v>
      </c>
      <c r="G70" s="103">
        <v>6.0342578906182105</v>
      </c>
      <c r="H70" s="103">
        <v>1.7650639074863101</v>
      </c>
      <c r="I70" s="103">
        <v>21.493783149291403</v>
      </c>
      <c r="J70" s="103">
        <v>98.234936092513706</v>
      </c>
      <c r="K70" s="833">
        <v>11501</v>
      </c>
    </row>
    <row r="71" spans="1:11" x14ac:dyDescent="0.45">
      <c r="A71" s="691"/>
      <c r="B71" s="103" t="s">
        <v>705</v>
      </c>
      <c r="C71" s="103" t="s">
        <v>705</v>
      </c>
      <c r="D71" s="103" t="s">
        <v>705</v>
      </c>
      <c r="E71" s="103" t="s">
        <v>705</v>
      </c>
      <c r="F71" s="103" t="s">
        <v>705</v>
      </c>
      <c r="G71" s="103" t="s">
        <v>705</v>
      </c>
      <c r="H71" s="103" t="s">
        <v>705</v>
      </c>
      <c r="I71" s="103" t="s">
        <v>705</v>
      </c>
      <c r="J71" s="103" t="s">
        <v>705</v>
      </c>
      <c r="K71" s="833"/>
    </row>
    <row r="72" spans="1:11" x14ac:dyDescent="0.45">
      <c r="A72" s="691" t="s">
        <v>108</v>
      </c>
      <c r="B72" s="103">
        <v>3.5059111292295198</v>
      </c>
      <c r="C72" s="103">
        <v>14.798206278026901</v>
      </c>
      <c r="D72" s="103">
        <v>27.721157766000797</v>
      </c>
      <c r="E72" s="103">
        <v>27.598858540562599</v>
      </c>
      <c r="F72" s="103">
        <v>17.6926212800652</v>
      </c>
      <c r="G72" s="103">
        <v>6.7264573991031407</v>
      </c>
      <c r="H72" s="103">
        <v>1.9567876070118202</v>
      </c>
      <c r="I72" s="103">
        <v>18.304117407256403</v>
      </c>
      <c r="J72" s="103">
        <v>98.043212392988195</v>
      </c>
      <c r="K72" s="833">
        <v>2453</v>
      </c>
    </row>
    <row r="73" spans="1:11" x14ac:dyDescent="0.45">
      <c r="A73" s="691"/>
      <c r="B73" s="103" t="s">
        <v>705</v>
      </c>
      <c r="C73" s="103" t="s">
        <v>705</v>
      </c>
      <c r="D73" s="103" t="s">
        <v>705</v>
      </c>
      <c r="E73" s="103" t="s">
        <v>705</v>
      </c>
      <c r="F73" s="103" t="s">
        <v>705</v>
      </c>
      <c r="G73" s="103" t="s">
        <v>705</v>
      </c>
      <c r="H73" s="103" t="s">
        <v>705</v>
      </c>
      <c r="I73" s="103" t="s">
        <v>705</v>
      </c>
      <c r="J73" s="103" t="s">
        <v>705</v>
      </c>
      <c r="K73" s="833"/>
    </row>
    <row r="74" spans="1:11" x14ac:dyDescent="0.45">
      <c r="A74" s="691" t="s">
        <v>109</v>
      </c>
      <c r="B74" s="103">
        <v>6.5143992055610696</v>
      </c>
      <c r="C74" s="103">
        <v>15.352532274081401</v>
      </c>
      <c r="D74" s="103">
        <v>28.003972194637498</v>
      </c>
      <c r="E74" s="103">
        <v>26.931479642502499</v>
      </c>
      <c r="F74" s="103">
        <v>14.955312810327701</v>
      </c>
      <c r="G74" s="103">
        <v>6.0178748758689196</v>
      </c>
      <c r="H74" s="103">
        <v>2.22442899702085</v>
      </c>
      <c r="I74" s="103">
        <v>21.866931479642503</v>
      </c>
      <c r="J74" s="103">
        <v>97.775571002979106</v>
      </c>
      <c r="K74" s="833">
        <v>5035</v>
      </c>
    </row>
    <row r="75" spans="1:11" x14ac:dyDescent="0.45">
      <c r="A75" s="691"/>
      <c r="B75" s="103" t="s">
        <v>705</v>
      </c>
      <c r="C75" s="103" t="s">
        <v>705</v>
      </c>
      <c r="D75" s="103" t="s">
        <v>705</v>
      </c>
      <c r="E75" s="103" t="s">
        <v>705</v>
      </c>
      <c r="F75" s="103" t="s">
        <v>705</v>
      </c>
      <c r="G75" s="103" t="s">
        <v>705</v>
      </c>
      <c r="H75" s="103" t="s">
        <v>705</v>
      </c>
      <c r="I75" s="103" t="s">
        <v>705</v>
      </c>
      <c r="J75" s="103" t="s">
        <v>705</v>
      </c>
      <c r="K75" s="833"/>
    </row>
    <row r="76" spans="1:11" x14ac:dyDescent="0.45">
      <c r="A76" s="691" t="s">
        <v>110</v>
      </c>
      <c r="B76" s="103">
        <v>0</v>
      </c>
      <c r="C76" s="103">
        <v>9.0909090909090899</v>
      </c>
      <c r="D76" s="103">
        <v>22.727272727272698</v>
      </c>
      <c r="E76" s="103">
        <v>22.727272727272698</v>
      </c>
      <c r="F76" s="103">
        <v>36.363636363636395</v>
      </c>
      <c r="G76" s="103">
        <v>9.0909090909090899</v>
      </c>
      <c r="H76" s="103">
        <v>0</v>
      </c>
      <c r="I76" s="103">
        <v>0</v>
      </c>
      <c r="J76" s="103">
        <v>0</v>
      </c>
      <c r="K76" s="833">
        <v>22</v>
      </c>
    </row>
    <row r="77" spans="1:11" x14ac:dyDescent="0.45">
      <c r="A77" s="691"/>
      <c r="B77" s="103" t="s">
        <v>705</v>
      </c>
      <c r="C77" s="103" t="s">
        <v>705</v>
      </c>
      <c r="D77" s="103" t="s">
        <v>705</v>
      </c>
      <c r="E77" s="103" t="s">
        <v>705</v>
      </c>
      <c r="F77" s="103" t="s">
        <v>705</v>
      </c>
      <c r="G77" s="103" t="s">
        <v>705</v>
      </c>
      <c r="H77" s="103" t="s">
        <v>705</v>
      </c>
      <c r="I77" s="103" t="s">
        <v>705</v>
      </c>
      <c r="J77" s="103" t="s">
        <v>705</v>
      </c>
      <c r="K77" s="833"/>
    </row>
    <row r="78" spans="1:11" s="540" customFormat="1" x14ac:dyDescent="0.45">
      <c r="A78" s="832" t="s">
        <v>111</v>
      </c>
      <c r="B78" s="35">
        <v>8.9715492309385905</v>
      </c>
      <c r="C78" s="35">
        <v>20.9342820258789</v>
      </c>
      <c r="D78" s="35">
        <v>24.802605902308699</v>
      </c>
      <c r="E78" s="35">
        <v>21.839442793239101</v>
      </c>
      <c r="F78" s="35">
        <v>14.401513104566298</v>
      </c>
      <c r="G78" s="35">
        <v>6.6743722917729897</v>
      </c>
      <c r="H78" s="35">
        <v>2.3762346512954498</v>
      </c>
      <c r="I78" s="35">
        <v>29.9058312568175</v>
      </c>
      <c r="J78" s="35">
        <v>97.623765348704509</v>
      </c>
      <c r="K78" s="831">
        <v>199854</v>
      </c>
    </row>
    <row r="79" spans="1:11" x14ac:dyDescent="0.45">
      <c r="A79" s="691"/>
      <c r="B79" s="103" t="s">
        <v>705</v>
      </c>
      <c r="C79" s="103" t="s">
        <v>705</v>
      </c>
      <c r="D79" s="103" t="s">
        <v>705</v>
      </c>
      <c r="E79" s="103" t="s">
        <v>705</v>
      </c>
      <c r="F79" s="103" t="s">
        <v>705</v>
      </c>
      <c r="G79" s="103" t="s">
        <v>705</v>
      </c>
      <c r="H79" s="103" t="s">
        <v>705</v>
      </c>
      <c r="I79" s="103" t="s">
        <v>705</v>
      </c>
      <c r="J79" s="103" t="s">
        <v>705</v>
      </c>
      <c r="K79" s="833"/>
    </row>
    <row r="80" spans="1:11" s="540" customFormat="1" x14ac:dyDescent="0.45">
      <c r="A80" s="832" t="s">
        <v>112</v>
      </c>
      <c r="B80" s="35">
        <v>7.4574066197993503</v>
      </c>
      <c r="C80" s="35">
        <v>17.956018113132</v>
      </c>
      <c r="D80" s="35">
        <v>27.358584974106197</v>
      </c>
      <c r="E80" s="35">
        <v>24.588826899502099</v>
      </c>
      <c r="F80" s="35">
        <v>14.535037902479301</v>
      </c>
      <c r="G80" s="35">
        <v>5.9925946311075498</v>
      </c>
      <c r="H80" s="35">
        <v>2.1115308598734099</v>
      </c>
      <c r="I80" s="35">
        <v>25.4134247329314</v>
      </c>
      <c r="J80" s="35">
        <v>97.888469140126602</v>
      </c>
      <c r="K80" s="831">
        <v>399710</v>
      </c>
    </row>
    <row r="81" spans="1:11" x14ac:dyDescent="0.45">
      <c r="A81" s="830"/>
      <c r="B81" s="118"/>
      <c r="C81" s="118"/>
      <c r="D81" s="118"/>
      <c r="E81" s="118"/>
      <c r="F81" s="118"/>
      <c r="G81" s="118"/>
      <c r="H81" s="118"/>
      <c r="I81" s="118"/>
      <c r="J81" s="118"/>
      <c r="K81" s="829"/>
    </row>
    <row r="82" spans="1:11" ht="13.15" customHeight="1" x14ac:dyDescent="0.45">
      <c r="A82" s="826"/>
      <c r="B82" s="827"/>
      <c r="C82" s="826"/>
      <c r="D82" s="826"/>
      <c r="E82" s="826"/>
      <c r="F82" s="826"/>
      <c r="G82" s="826"/>
      <c r="H82" s="826"/>
      <c r="I82" s="425"/>
      <c r="J82" s="825"/>
      <c r="K82" s="828" t="s">
        <v>721</v>
      </c>
    </row>
    <row r="83" spans="1:11" ht="13.15" customHeight="1" x14ac:dyDescent="0.45">
      <c r="A83" s="826"/>
      <c r="B83" s="827"/>
      <c r="C83" s="826"/>
      <c r="D83" s="826"/>
      <c r="E83" s="826"/>
      <c r="F83" s="826"/>
      <c r="G83" s="826"/>
      <c r="H83" s="826"/>
      <c r="I83" s="425"/>
      <c r="J83" s="825"/>
      <c r="K83" s="814"/>
    </row>
    <row r="84" spans="1:11" ht="13.15" customHeight="1" x14ac:dyDescent="0.45">
      <c r="A84" s="685" t="s">
        <v>843</v>
      </c>
      <c r="B84" s="824"/>
      <c r="C84" s="685"/>
      <c r="D84" s="685"/>
      <c r="E84" s="685"/>
      <c r="F84" s="685"/>
      <c r="G84" s="685"/>
      <c r="H84" s="685"/>
      <c r="I84" s="823"/>
      <c r="J84" s="822"/>
      <c r="K84" s="814"/>
    </row>
    <row r="85" spans="1:11" ht="13.15" customHeight="1" x14ac:dyDescent="0.45">
      <c r="A85" s="684" t="s">
        <v>842</v>
      </c>
      <c r="B85" s="824"/>
      <c r="C85" s="685"/>
      <c r="D85" s="685"/>
      <c r="E85" s="685"/>
      <c r="F85" s="685"/>
      <c r="G85" s="685"/>
      <c r="H85" s="685"/>
      <c r="I85" s="823"/>
      <c r="J85" s="822"/>
      <c r="K85" s="814"/>
    </row>
    <row r="86" spans="1:11" ht="13.15" customHeight="1" x14ac:dyDescent="0.45">
      <c r="A86" s="816" t="s">
        <v>113</v>
      </c>
      <c r="B86" s="821"/>
      <c r="C86" s="821"/>
      <c r="D86" s="816"/>
      <c r="E86" s="816"/>
      <c r="F86" s="816"/>
      <c r="G86" s="816"/>
      <c r="H86" s="816"/>
      <c r="I86" s="818"/>
      <c r="J86" s="425"/>
      <c r="K86" s="814"/>
    </row>
    <row r="87" spans="1:11" ht="13.15" customHeight="1" x14ac:dyDescent="0.45">
      <c r="A87" s="816" t="s">
        <v>114</v>
      </c>
      <c r="B87" s="820"/>
      <c r="C87" s="816"/>
      <c r="D87" s="816" t="s">
        <v>30</v>
      </c>
      <c r="E87" s="816"/>
      <c r="F87" s="816"/>
      <c r="G87" s="816"/>
      <c r="H87" s="816"/>
      <c r="I87" s="818"/>
      <c r="J87" s="425"/>
      <c r="K87" s="814"/>
    </row>
    <row r="88" spans="1:11" ht="13.15" customHeight="1" x14ac:dyDescent="0.45">
      <c r="A88" s="819" t="s">
        <v>841</v>
      </c>
      <c r="B88" s="816"/>
      <c r="C88" s="816"/>
      <c r="D88" s="816"/>
      <c r="E88" s="816"/>
      <c r="F88" s="816"/>
      <c r="G88" s="816"/>
      <c r="H88" s="816"/>
      <c r="I88" s="818"/>
      <c r="J88" s="425"/>
      <c r="K88" s="814"/>
    </row>
    <row r="89" spans="1:11" ht="13.15" customHeight="1" x14ac:dyDescent="0.45">
      <c r="A89" s="1038" t="s">
        <v>972</v>
      </c>
      <c r="B89" s="1062"/>
      <c r="C89" s="1062"/>
      <c r="D89" s="1062"/>
      <c r="E89" s="1062"/>
      <c r="F89" s="1062"/>
      <c r="G89" s="1062"/>
      <c r="H89" s="1062"/>
      <c r="I89" s="1062"/>
      <c r="J89" s="815"/>
      <c r="K89" s="814"/>
    </row>
    <row r="90" spans="1:11" ht="13.15" customHeight="1" x14ac:dyDescent="0.45">
      <c r="A90" s="817"/>
      <c r="B90" s="817"/>
      <c r="C90" s="817"/>
      <c r="D90" s="817"/>
      <c r="E90" s="817"/>
      <c r="F90" s="817"/>
      <c r="G90" s="817"/>
      <c r="H90" s="817"/>
      <c r="I90" s="817"/>
      <c r="J90" s="815"/>
      <c r="K90" s="814"/>
    </row>
    <row r="91" spans="1:11" ht="13.15" customHeight="1" x14ac:dyDescent="0.45">
      <c r="A91" s="816" t="s">
        <v>23</v>
      </c>
      <c r="B91" s="817"/>
      <c r="C91" s="817"/>
      <c r="D91" s="817"/>
      <c r="E91" s="817"/>
      <c r="F91" s="817"/>
      <c r="G91" s="817"/>
      <c r="H91" s="817"/>
      <c r="I91" s="817"/>
      <c r="J91" s="815"/>
      <c r="K91" s="814"/>
    </row>
    <row r="92" spans="1:11" ht="13.15" customHeight="1" x14ac:dyDescent="0.45">
      <c r="A92" s="684" t="s">
        <v>116</v>
      </c>
      <c r="B92" s="816"/>
      <c r="C92" s="816"/>
      <c r="D92" s="816"/>
      <c r="E92" s="816"/>
      <c r="F92" s="816"/>
      <c r="G92" s="816"/>
      <c r="H92" s="816"/>
      <c r="I92" s="816"/>
      <c r="J92" s="815"/>
      <c r="K92" s="814"/>
    </row>
    <row r="93" spans="1:11" ht="25.15" customHeight="1" x14ac:dyDescent="0.45">
      <c r="A93" s="1063" t="s">
        <v>487</v>
      </c>
      <c r="B93" s="1025"/>
      <c r="C93" s="1025"/>
      <c r="D93" s="1025"/>
      <c r="E93" s="1025"/>
      <c r="F93" s="1025"/>
      <c r="G93" s="1025"/>
      <c r="H93" s="1025"/>
      <c r="I93" s="1025"/>
      <c r="J93" s="1025"/>
      <c r="K93" s="1025"/>
    </row>
    <row r="94" spans="1:11" ht="13.15" customHeight="1" x14ac:dyDescent="0.45">
      <c r="A94" s="653" t="s">
        <v>708</v>
      </c>
      <c r="B94"/>
      <c r="C94"/>
      <c r="D94"/>
      <c r="E94"/>
      <c r="F94"/>
      <c r="G94"/>
      <c r="H94"/>
      <c r="I94"/>
      <c r="J94"/>
      <c r="K94" s="813"/>
    </row>
    <row r="95" spans="1:11" x14ac:dyDescent="0.45">
      <c r="A95" s="653"/>
    </row>
  </sheetData>
  <mergeCells count="5">
    <mergeCell ref="J3:K3"/>
    <mergeCell ref="B6:J6"/>
    <mergeCell ref="K6:K7"/>
    <mergeCell ref="A89:I89"/>
    <mergeCell ref="A93:K93"/>
  </mergeCells>
  <hyperlinks>
    <hyperlink ref="A88" r:id="rId1" display="5. Facilitating A level subjects are: biology, chemistry, physics, Maths, further Maths, geography, history, English literature, modern and classical languages. For full list of facilitating subjects, see 'technical guide'"/>
    <hyperlink ref="A1" location="Contents!A1" display="Return to contents"/>
    <hyperlink ref="A93" r:id="rId2" display="Where qualifications taken by a student are in the same subject area and similar in content, ‘discounting’ rules have been applied to avoid double counting qualifications. More information can be found in  'technical guide' document."/>
    <hyperlink ref="A89:I89" location="List_of_A_and_AS_level_subjects!A1" display="*For a full list of subjects included in the subject groupings in this table, see 'List of A and AS Level subjects'"/>
  </hyperlinks>
  <pageMargins left="0.7" right="0.7" top="0.75" bottom="0.75" header="0.3" footer="0.3"/>
  <pageSetup paperSize="9" orientation="portrait"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workbookViewId="0"/>
  </sheetViews>
  <sheetFormatPr defaultRowHeight="14.25" x14ac:dyDescent="0.45"/>
  <cols>
    <col min="1" max="1" width="26.1328125" style="31" customWidth="1"/>
    <col min="2" max="10" width="9.1328125" style="31"/>
    <col min="11" max="11" width="9.59765625" style="812" customWidth="1"/>
  </cols>
  <sheetData>
    <row r="1" spans="1:11" s="495" customFormat="1" x14ac:dyDescent="0.45">
      <c r="A1" s="579" t="s">
        <v>488</v>
      </c>
      <c r="B1" s="494"/>
      <c r="C1" s="494"/>
      <c r="D1" s="494"/>
      <c r="E1" s="494"/>
      <c r="K1" s="845"/>
    </row>
    <row r="2" spans="1:11" x14ac:dyDescent="0.45">
      <c r="A2" s="721" t="s">
        <v>845</v>
      </c>
      <c r="B2" s="719"/>
      <c r="C2" s="719"/>
      <c r="D2" s="719"/>
      <c r="E2" s="719"/>
      <c r="F2" s="718"/>
      <c r="G2" s="718"/>
      <c r="H2" s="718"/>
      <c r="I2" s="718"/>
      <c r="J2" s="718"/>
      <c r="K2" s="844"/>
    </row>
    <row r="3" spans="1:11" ht="15" customHeight="1" x14ac:dyDescent="0.45">
      <c r="A3" s="142" t="s">
        <v>718</v>
      </c>
      <c r="B3" s="805"/>
      <c r="C3" s="805"/>
      <c r="D3" s="805"/>
      <c r="E3" s="805"/>
      <c r="F3" s="712"/>
      <c r="G3" s="712"/>
      <c r="H3" s="712"/>
      <c r="I3" s="712"/>
      <c r="J3" s="1058"/>
      <c r="K3" s="1058"/>
    </row>
    <row r="4" spans="1:11" x14ac:dyDescent="0.45">
      <c r="A4" s="807" t="s">
        <v>0</v>
      </c>
      <c r="B4" s="842"/>
      <c r="C4" s="805"/>
      <c r="D4" s="805"/>
      <c r="E4" s="804"/>
      <c r="F4" s="712"/>
      <c r="G4" s="712"/>
      <c r="H4" s="712"/>
      <c r="I4" s="841"/>
      <c r="J4" s="712"/>
      <c r="K4" s="840"/>
    </row>
    <row r="5" spans="1:11" x14ac:dyDescent="0.45">
      <c r="A5" s="806"/>
      <c r="B5" s="839"/>
      <c r="C5" s="839"/>
      <c r="D5" s="839"/>
      <c r="E5" s="839"/>
      <c r="F5" s="839"/>
      <c r="G5" s="839"/>
      <c r="H5" s="839"/>
      <c r="I5" s="839"/>
      <c r="J5" s="839"/>
      <c r="K5" s="838"/>
    </row>
    <row r="6" spans="1:11" ht="14.65" customHeight="1" x14ac:dyDescent="0.45">
      <c r="A6" s="452"/>
      <c r="B6" s="1059" t="s">
        <v>48</v>
      </c>
      <c r="C6" s="1059"/>
      <c r="D6" s="1059"/>
      <c r="E6" s="1059"/>
      <c r="F6" s="1059"/>
      <c r="G6" s="1059"/>
      <c r="H6" s="1059"/>
      <c r="I6" s="1059"/>
      <c r="J6" s="1059"/>
      <c r="K6" s="1060" t="s">
        <v>49</v>
      </c>
    </row>
    <row r="7" spans="1:11" x14ac:dyDescent="0.45">
      <c r="A7" s="797" t="s">
        <v>47</v>
      </c>
      <c r="B7" s="837" t="s">
        <v>50</v>
      </c>
      <c r="C7" s="837" t="s">
        <v>51</v>
      </c>
      <c r="D7" s="837" t="s">
        <v>52</v>
      </c>
      <c r="E7" s="837" t="s">
        <v>53</v>
      </c>
      <c r="F7" s="837" t="s">
        <v>54</v>
      </c>
      <c r="G7" s="837" t="s">
        <v>55</v>
      </c>
      <c r="H7" s="836" t="s">
        <v>56</v>
      </c>
      <c r="I7" s="835" t="s">
        <v>57</v>
      </c>
      <c r="J7" s="835" t="s">
        <v>58</v>
      </c>
      <c r="K7" s="1061"/>
    </row>
    <row r="8" spans="1:11" x14ac:dyDescent="0.45">
      <c r="A8" s="29"/>
      <c r="B8" s="29"/>
      <c r="C8" s="29"/>
      <c r="D8" s="29"/>
      <c r="E8" s="29"/>
      <c r="F8" s="29"/>
      <c r="G8" s="29"/>
      <c r="H8" s="29"/>
      <c r="I8" s="29"/>
      <c r="J8" s="29"/>
      <c r="K8" s="834"/>
    </row>
    <row r="9" spans="1:11" x14ac:dyDescent="0.45">
      <c r="A9" s="691" t="s">
        <v>59</v>
      </c>
      <c r="B9" s="103">
        <v>6.1461651028664903</v>
      </c>
      <c r="C9" s="103">
        <v>16.153051562365501</v>
      </c>
      <c r="D9" s="103">
        <v>20.013772918998001</v>
      </c>
      <c r="E9" s="103">
        <v>22.428337780838401</v>
      </c>
      <c r="F9" s="103">
        <v>19.471464233450998</v>
      </c>
      <c r="G9" s="103">
        <v>11.194800723078201</v>
      </c>
      <c r="H9" s="103">
        <v>4.5924076784023402</v>
      </c>
      <c r="I9" s="103">
        <v>22.299216665231999</v>
      </c>
      <c r="J9" s="103">
        <v>95.407592321597704</v>
      </c>
      <c r="K9" s="833">
        <v>23234</v>
      </c>
    </row>
    <row r="10" spans="1:11" x14ac:dyDescent="0.45">
      <c r="A10" s="691" t="s">
        <v>60</v>
      </c>
      <c r="B10" s="103">
        <v>8.5116633878026295</v>
      </c>
      <c r="C10" s="103">
        <v>21.8974585457903</v>
      </c>
      <c r="D10" s="103">
        <v>22.066085839322298</v>
      </c>
      <c r="E10" s="103">
        <v>19.343959529449599</v>
      </c>
      <c r="F10" s="103">
        <v>14.674589472839001</v>
      </c>
      <c r="G10" s="103">
        <v>9.0857991729232701</v>
      </c>
      <c r="H10" s="103">
        <v>4.4204440518729706</v>
      </c>
      <c r="I10" s="103">
        <v>30.409121933592999</v>
      </c>
      <c r="J10" s="103">
        <v>95.579555948127009</v>
      </c>
      <c r="K10" s="833">
        <v>24907</v>
      </c>
    </row>
    <row r="11" spans="1:11" x14ac:dyDescent="0.45">
      <c r="A11" s="691" t="s">
        <v>61</v>
      </c>
      <c r="B11" s="103">
        <v>8.8362147076945394</v>
      </c>
      <c r="C11" s="103">
        <v>18.788735457214301</v>
      </c>
      <c r="D11" s="103">
        <v>22.3261208365047</v>
      </c>
      <c r="E11" s="103">
        <v>20.0355188286035</v>
      </c>
      <c r="F11" s="103">
        <v>15.878366133884199</v>
      </c>
      <c r="G11" s="103">
        <v>9.4632307636548099</v>
      </c>
      <c r="H11" s="103">
        <v>4.6718132724439103</v>
      </c>
      <c r="I11" s="103">
        <v>27.624950164908803</v>
      </c>
      <c r="J11" s="103">
        <v>95.328186727556101</v>
      </c>
      <c r="K11" s="833">
        <v>27591</v>
      </c>
    </row>
    <row r="12" spans="1:11" x14ac:dyDescent="0.45">
      <c r="A12" s="691" t="s">
        <v>62</v>
      </c>
      <c r="B12" s="103">
        <v>6.8706697459584296</v>
      </c>
      <c r="C12" s="103">
        <v>16.166281755196298</v>
      </c>
      <c r="D12" s="103">
        <v>20.554272517320999</v>
      </c>
      <c r="E12" s="103">
        <v>23.210161662817601</v>
      </c>
      <c r="F12" s="103">
        <v>19.226327944572699</v>
      </c>
      <c r="G12" s="103">
        <v>10.739030023094701</v>
      </c>
      <c r="H12" s="103">
        <v>3.2332563510392598</v>
      </c>
      <c r="I12" s="103">
        <v>23.0369515011547</v>
      </c>
      <c r="J12" s="103">
        <v>96.766743648960698</v>
      </c>
      <c r="K12" s="833">
        <v>1732</v>
      </c>
    </row>
    <row r="13" spans="1:11" x14ac:dyDescent="0.45">
      <c r="A13" s="691"/>
      <c r="B13" s="103" t="s">
        <v>705</v>
      </c>
      <c r="C13" s="103" t="s">
        <v>705</v>
      </c>
      <c r="D13" s="103" t="s">
        <v>705</v>
      </c>
      <c r="E13" s="103" t="s">
        <v>705</v>
      </c>
      <c r="F13" s="103" t="s">
        <v>705</v>
      </c>
      <c r="G13" s="103" t="s">
        <v>705</v>
      </c>
      <c r="H13" s="103" t="s">
        <v>705</v>
      </c>
      <c r="I13" s="103" t="s">
        <v>705</v>
      </c>
      <c r="J13" s="103" t="s">
        <v>705</v>
      </c>
      <c r="K13" s="833"/>
    </row>
    <row r="14" spans="1:11" x14ac:dyDescent="0.45">
      <c r="A14" s="691" t="s">
        <v>683</v>
      </c>
      <c r="B14" s="103">
        <v>18.315777130684598</v>
      </c>
      <c r="C14" s="103">
        <v>23.912916023373501</v>
      </c>
      <c r="D14" s="103">
        <v>17.274130821395801</v>
      </c>
      <c r="E14" s="103">
        <v>15.855303015497698</v>
      </c>
      <c r="F14" s="103">
        <v>13.3107936445895</v>
      </c>
      <c r="G14" s="103">
        <v>8.102562098145361</v>
      </c>
      <c r="H14" s="103">
        <v>3.2285172663135899</v>
      </c>
      <c r="I14" s="103">
        <v>42.228693154058099</v>
      </c>
      <c r="J14" s="103">
        <v>96.771482733686398</v>
      </c>
      <c r="K14" s="833">
        <v>51169</v>
      </c>
    </row>
    <row r="15" spans="1:11" x14ac:dyDescent="0.45">
      <c r="A15" s="694" t="s">
        <v>64</v>
      </c>
      <c r="B15" s="103" t="s">
        <v>705</v>
      </c>
      <c r="C15" s="103" t="s">
        <v>705</v>
      </c>
      <c r="D15" s="103" t="s">
        <v>705</v>
      </c>
      <c r="E15" s="103" t="s">
        <v>705</v>
      </c>
      <c r="F15" s="103" t="s">
        <v>705</v>
      </c>
      <c r="G15" s="103" t="s">
        <v>705</v>
      </c>
      <c r="H15" s="103" t="s">
        <v>705</v>
      </c>
      <c r="I15" s="103" t="s">
        <v>705</v>
      </c>
      <c r="J15" s="103" t="s">
        <v>705</v>
      </c>
      <c r="K15" s="833"/>
    </row>
    <row r="16" spans="1:11" x14ac:dyDescent="0.45">
      <c r="A16" s="694" t="s">
        <v>770</v>
      </c>
      <c r="B16" s="103">
        <v>18.4700315457413</v>
      </c>
      <c r="C16" s="103">
        <v>24.0516561514196</v>
      </c>
      <c r="D16" s="103">
        <v>17.225946372239701</v>
      </c>
      <c r="E16" s="103">
        <v>15.772870662460599</v>
      </c>
      <c r="F16" s="103">
        <v>13.227523659306001</v>
      </c>
      <c r="G16" s="103">
        <v>8.0481072555204989</v>
      </c>
      <c r="H16" s="103">
        <v>3.2038643533123001</v>
      </c>
      <c r="I16" s="103">
        <v>42.5216876971609</v>
      </c>
      <c r="J16" s="103">
        <v>96.796135646687702</v>
      </c>
      <c r="K16" s="833">
        <v>50720</v>
      </c>
    </row>
    <row r="17" spans="1:11" x14ac:dyDescent="0.45">
      <c r="A17" s="694" t="s">
        <v>769</v>
      </c>
      <c r="B17" s="103">
        <v>0</v>
      </c>
      <c r="C17" s="103">
        <v>0</v>
      </c>
      <c r="D17" s="103">
        <v>0</v>
      </c>
      <c r="E17" s="103">
        <v>0</v>
      </c>
      <c r="F17" s="103">
        <v>0</v>
      </c>
      <c r="G17" s="103">
        <v>0</v>
      </c>
      <c r="H17" s="103">
        <v>100</v>
      </c>
      <c r="I17" s="103">
        <v>0</v>
      </c>
      <c r="J17" s="103">
        <v>0</v>
      </c>
      <c r="K17" s="833">
        <v>1</v>
      </c>
    </row>
    <row r="18" spans="1:11" x14ac:dyDescent="0.45">
      <c r="A18" s="694" t="s">
        <v>67</v>
      </c>
      <c r="B18" s="103">
        <v>0.69605568445475596</v>
      </c>
      <c r="C18" s="103">
        <v>7.8886310904872401</v>
      </c>
      <c r="D18" s="103">
        <v>23.433874709976802</v>
      </c>
      <c r="E18" s="103">
        <v>24.593967517401399</v>
      </c>
      <c r="F18" s="103">
        <v>22.737819025522001</v>
      </c>
      <c r="G18" s="103">
        <v>14.849187935034799</v>
      </c>
      <c r="H18" s="103">
        <v>5.8004640371229703</v>
      </c>
      <c r="I18" s="103">
        <v>8.5846867749419999</v>
      </c>
      <c r="J18" s="103">
        <v>94.199535962877007</v>
      </c>
      <c r="K18" s="833">
        <v>431</v>
      </c>
    </row>
    <row r="19" spans="1:11" x14ac:dyDescent="0.45">
      <c r="A19" s="694" t="s">
        <v>768</v>
      </c>
      <c r="B19" s="103">
        <v>0</v>
      </c>
      <c r="C19" s="103">
        <v>21.428571428571399</v>
      </c>
      <c r="D19" s="103">
        <v>7.1428571428571397</v>
      </c>
      <c r="E19" s="103">
        <v>42.857142857142897</v>
      </c>
      <c r="F19" s="103">
        <v>28.571428571428598</v>
      </c>
      <c r="G19" s="103">
        <v>0</v>
      </c>
      <c r="H19" s="103">
        <v>0</v>
      </c>
      <c r="I19" s="103">
        <v>0</v>
      </c>
      <c r="J19" s="103">
        <v>0</v>
      </c>
      <c r="K19" s="833">
        <v>14</v>
      </c>
    </row>
    <row r="20" spans="1:11" x14ac:dyDescent="0.45">
      <c r="A20" s="694" t="s">
        <v>767</v>
      </c>
      <c r="B20" s="103">
        <v>33.3333333333333</v>
      </c>
      <c r="C20" s="103">
        <v>0</v>
      </c>
      <c r="D20" s="103">
        <v>0</v>
      </c>
      <c r="E20" s="103">
        <v>33.3333333333333</v>
      </c>
      <c r="F20" s="103">
        <v>0</v>
      </c>
      <c r="G20" s="103">
        <v>0</v>
      </c>
      <c r="H20" s="103">
        <v>33.3333333333333</v>
      </c>
      <c r="I20" s="103">
        <v>0</v>
      </c>
      <c r="J20" s="103">
        <v>66.6666666666667</v>
      </c>
      <c r="K20" s="833">
        <v>3</v>
      </c>
    </row>
    <row r="21" spans="1:11" x14ac:dyDescent="0.45">
      <c r="A21" s="701"/>
      <c r="B21" s="103" t="s">
        <v>705</v>
      </c>
      <c r="C21" s="103" t="s">
        <v>705</v>
      </c>
      <c r="D21" s="103" t="s">
        <v>705</v>
      </c>
      <c r="E21" s="103" t="s">
        <v>705</v>
      </c>
      <c r="F21" s="103" t="s">
        <v>705</v>
      </c>
      <c r="G21" s="103" t="s">
        <v>705</v>
      </c>
      <c r="H21" s="103" t="s">
        <v>705</v>
      </c>
      <c r="I21" s="103" t="s">
        <v>705</v>
      </c>
      <c r="J21" s="103" t="s">
        <v>705</v>
      </c>
      <c r="K21" s="833"/>
    </row>
    <row r="22" spans="1:11" x14ac:dyDescent="0.45">
      <c r="A22" s="691" t="s">
        <v>836</v>
      </c>
      <c r="B22" s="103">
        <v>25.800083125519503</v>
      </c>
      <c r="C22" s="103">
        <v>29.166666666666703</v>
      </c>
      <c r="D22" s="103">
        <v>19.2747298420615</v>
      </c>
      <c r="E22" s="103">
        <v>12.697423108894402</v>
      </c>
      <c r="F22" s="103">
        <v>7.8449709060681609</v>
      </c>
      <c r="G22" s="103">
        <v>3.3561928512053205</v>
      </c>
      <c r="H22" s="103">
        <v>1.8599334995843702</v>
      </c>
      <c r="I22" s="103">
        <v>54.966749792186199</v>
      </c>
      <c r="J22" s="103">
        <v>98.1400665004156</v>
      </c>
      <c r="K22" s="833">
        <v>9624</v>
      </c>
    </row>
    <row r="23" spans="1:11" x14ac:dyDescent="0.45">
      <c r="A23" s="691"/>
      <c r="B23" s="103" t="s">
        <v>705</v>
      </c>
      <c r="C23" s="103" t="s">
        <v>705</v>
      </c>
      <c r="D23" s="103" t="s">
        <v>705</v>
      </c>
      <c r="E23" s="103" t="s">
        <v>705</v>
      </c>
      <c r="F23" s="103" t="s">
        <v>705</v>
      </c>
      <c r="G23" s="103" t="s">
        <v>705</v>
      </c>
      <c r="H23" s="103" t="s">
        <v>705</v>
      </c>
      <c r="I23" s="103" t="s">
        <v>705</v>
      </c>
      <c r="J23" s="103" t="s">
        <v>705</v>
      </c>
      <c r="K23" s="833"/>
    </row>
    <row r="24" spans="1:11" x14ac:dyDescent="0.45">
      <c r="A24" s="691" t="s">
        <v>71</v>
      </c>
      <c r="B24" s="103">
        <v>6.5263908701854501</v>
      </c>
      <c r="C24" s="103">
        <v>11.790299572039901</v>
      </c>
      <c r="D24" s="103">
        <v>27.567760342367997</v>
      </c>
      <c r="E24" s="103">
        <v>30.627674750356597</v>
      </c>
      <c r="F24" s="103">
        <v>17.603423680456501</v>
      </c>
      <c r="G24" s="103">
        <v>4.7289586305278197</v>
      </c>
      <c r="H24" s="103">
        <v>1.15549215406562</v>
      </c>
      <c r="I24" s="103">
        <v>18.316690442225401</v>
      </c>
      <c r="J24" s="103">
        <v>98.844507845934402</v>
      </c>
      <c r="K24" s="833">
        <v>14020</v>
      </c>
    </row>
    <row r="25" spans="1:11" x14ac:dyDescent="0.45">
      <c r="A25" s="694" t="s">
        <v>8</v>
      </c>
      <c r="B25" s="103" t="s">
        <v>705</v>
      </c>
      <c r="C25" s="103" t="s">
        <v>705</v>
      </c>
      <c r="D25" s="103" t="s">
        <v>705</v>
      </c>
      <c r="E25" s="103" t="s">
        <v>705</v>
      </c>
      <c r="F25" s="103" t="s">
        <v>705</v>
      </c>
      <c r="G25" s="103" t="s">
        <v>705</v>
      </c>
      <c r="H25" s="103" t="s">
        <v>705</v>
      </c>
      <c r="I25" s="103" t="s">
        <v>705</v>
      </c>
      <c r="J25" s="103" t="s">
        <v>705</v>
      </c>
      <c r="K25" s="833"/>
    </row>
    <row r="26" spans="1:11" x14ac:dyDescent="0.45">
      <c r="A26" s="691" t="s">
        <v>72</v>
      </c>
      <c r="B26" s="103">
        <v>9.6153846153846203</v>
      </c>
      <c r="C26" s="103">
        <v>14.683115626511899</v>
      </c>
      <c r="D26" s="103">
        <v>27.491533623609101</v>
      </c>
      <c r="E26" s="103">
        <v>26.705370101596497</v>
      </c>
      <c r="F26" s="103">
        <v>15.5418480890179</v>
      </c>
      <c r="G26" s="103">
        <v>4.7653604257377804</v>
      </c>
      <c r="H26" s="103">
        <v>1.19738751814224</v>
      </c>
      <c r="I26" s="103">
        <v>24.298500241896502</v>
      </c>
      <c r="J26" s="103">
        <v>98.802612481857793</v>
      </c>
      <c r="K26" s="833">
        <v>8268</v>
      </c>
    </row>
    <row r="27" spans="1:11" x14ac:dyDescent="0.45">
      <c r="A27" s="691" t="s">
        <v>73</v>
      </c>
      <c r="B27" s="103">
        <v>1.6492146596858599</v>
      </c>
      <c r="C27" s="103">
        <v>7.7486910994764404</v>
      </c>
      <c r="D27" s="103">
        <v>28.376963350785299</v>
      </c>
      <c r="E27" s="103">
        <v>37.146596858638695</v>
      </c>
      <c r="F27" s="103">
        <v>19.7643979057592</v>
      </c>
      <c r="G27" s="103">
        <v>4.26701570680628</v>
      </c>
      <c r="H27" s="103">
        <v>1.04712041884817</v>
      </c>
      <c r="I27" s="103">
        <v>9.3979057591623008</v>
      </c>
      <c r="J27" s="103">
        <v>98.952879581151791</v>
      </c>
      <c r="K27" s="833">
        <v>3820</v>
      </c>
    </row>
    <row r="28" spans="1:11" x14ac:dyDescent="0.45">
      <c r="A28" s="691" t="s">
        <v>74</v>
      </c>
      <c r="B28" s="103">
        <v>2.9503105590062102</v>
      </c>
      <c r="C28" s="103">
        <v>7.4016563146997889</v>
      </c>
      <c r="D28" s="103">
        <v>26.293995859213197</v>
      </c>
      <c r="E28" s="103">
        <v>34.523809523809504</v>
      </c>
      <c r="F28" s="103">
        <v>22.153209109730803</v>
      </c>
      <c r="G28" s="103">
        <v>5.48654244306418</v>
      </c>
      <c r="H28" s="103">
        <v>1.19047619047619</v>
      </c>
      <c r="I28" s="103">
        <v>10.351966873706001</v>
      </c>
      <c r="J28" s="103">
        <v>98.809523809523796</v>
      </c>
      <c r="K28" s="833">
        <v>1932</v>
      </c>
    </row>
    <row r="29" spans="1:11" x14ac:dyDescent="0.45">
      <c r="A29" s="694"/>
      <c r="B29" s="103" t="s">
        <v>705</v>
      </c>
      <c r="C29" s="103" t="s">
        <v>705</v>
      </c>
      <c r="D29" s="103" t="s">
        <v>705</v>
      </c>
      <c r="E29" s="103" t="s">
        <v>705</v>
      </c>
      <c r="F29" s="103" t="s">
        <v>705</v>
      </c>
      <c r="G29" s="103" t="s">
        <v>705</v>
      </c>
      <c r="H29" s="103" t="s">
        <v>705</v>
      </c>
      <c r="I29" s="103" t="s">
        <v>705</v>
      </c>
      <c r="J29" s="103" t="s">
        <v>705</v>
      </c>
      <c r="K29" s="833"/>
    </row>
    <row r="30" spans="1:11" x14ac:dyDescent="0.45">
      <c r="A30" s="691" t="s">
        <v>75</v>
      </c>
      <c r="B30" s="103">
        <v>4.0667196187450401</v>
      </c>
      <c r="C30" s="103">
        <v>10.103256552819701</v>
      </c>
      <c r="D30" s="103">
        <v>22.176330420969002</v>
      </c>
      <c r="E30" s="103">
        <v>28.3399523431295</v>
      </c>
      <c r="F30" s="103">
        <v>21.842732327243798</v>
      </c>
      <c r="G30" s="103">
        <v>9.9126290706910201</v>
      </c>
      <c r="H30" s="103">
        <v>3.5583796664019096</v>
      </c>
      <c r="I30" s="103">
        <v>14.169976171564699</v>
      </c>
      <c r="J30" s="103">
        <v>96.441620333598095</v>
      </c>
      <c r="K30" s="833">
        <v>6295</v>
      </c>
    </row>
    <row r="31" spans="1:11" x14ac:dyDescent="0.45">
      <c r="A31" s="691" t="s">
        <v>76</v>
      </c>
      <c r="B31" s="103">
        <v>3.36181071785199</v>
      </c>
      <c r="C31" s="103">
        <v>14.334849661599899</v>
      </c>
      <c r="D31" s="103">
        <v>22.0792189060246</v>
      </c>
      <c r="E31" s="103">
        <v>23.255297903029</v>
      </c>
      <c r="F31" s="103">
        <v>20.093198712970199</v>
      </c>
      <c r="G31" s="103">
        <v>11.2504160656829</v>
      </c>
      <c r="H31" s="103">
        <v>5.6252080328414502</v>
      </c>
      <c r="I31" s="103">
        <v>17.696660379451899</v>
      </c>
      <c r="J31" s="103">
        <v>94.374791967158501</v>
      </c>
      <c r="K31" s="833">
        <v>9013</v>
      </c>
    </row>
    <row r="32" spans="1:11" x14ac:dyDescent="0.45">
      <c r="A32" s="700" t="s">
        <v>77</v>
      </c>
      <c r="B32" s="103">
        <v>0</v>
      </c>
      <c r="C32" s="103">
        <v>5.5555555555555598</v>
      </c>
      <c r="D32" s="103">
        <v>25</v>
      </c>
      <c r="E32" s="103">
        <v>33.3333333333333</v>
      </c>
      <c r="F32" s="103">
        <v>22.2222222222222</v>
      </c>
      <c r="G32" s="103">
        <v>13.8888888888889</v>
      </c>
      <c r="H32" s="103">
        <v>0</v>
      </c>
      <c r="I32" s="103">
        <v>0</v>
      </c>
      <c r="J32" s="103">
        <v>0</v>
      </c>
      <c r="K32" s="833">
        <v>36</v>
      </c>
    </row>
    <row r="33" spans="1:11" x14ac:dyDescent="0.45">
      <c r="A33" s="699"/>
      <c r="B33" s="103" t="s">
        <v>705</v>
      </c>
      <c r="C33" s="103" t="s">
        <v>705</v>
      </c>
      <c r="D33" s="103" t="s">
        <v>705</v>
      </c>
      <c r="E33" s="103" t="s">
        <v>705</v>
      </c>
      <c r="F33" s="103" t="s">
        <v>705</v>
      </c>
      <c r="G33" s="103" t="s">
        <v>705</v>
      </c>
      <c r="H33" s="103" t="s">
        <v>705</v>
      </c>
      <c r="I33" s="103" t="s">
        <v>705</v>
      </c>
      <c r="J33" s="103" t="s">
        <v>705</v>
      </c>
      <c r="K33" s="833"/>
    </row>
    <row r="34" spans="1:11" x14ac:dyDescent="0.45">
      <c r="A34" s="691" t="s">
        <v>78</v>
      </c>
      <c r="B34" s="103">
        <v>0</v>
      </c>
      <c r="C34" s="103">
        <v>0</v>
      </c>
      <c r="D34" s="103">
        <v>0</v>
      </c>
      <c r="E34" s="103">
        <v>50</v>
      </c>
      <c r="F34" s="103">
        <v>50</v>
      </c>
      <c r="G34" s="103">
        <v>0</v>
      </c>
      <c r="H34" s="103">
        <v>0</v>
      </c>
      <c r="I34" s="103">
        <v>0</v>
      </c>
      <c r="J34" s="103">
        <v>0</v>
      </c>
      <c r="K34" s="833">
        <v>2</v>
      </c>
    </row>
    <row r="35" spans="1:11" x14ac:dyDescent="0.45">
      <c r="A35" s="691"/>
      <c r="B35" s="103" t="s">
        <v>705</v>
      </c>
      <c r="C35" s="103" t="s">
        <v>705</v>
      </c>
      <c r="D35" s="103" t="s">
        <v>705</v>
      </c>
      <c r="E35" s="103" t="s">
        <v>705</v>
      </c>
      <c r="F35" s="103" t="s">
        <v>705</v>
      </c>
      <c r="G35" s="103" t="s">
        <v>705</v>
      </c>
      <c r="H35" s="103" t="s">
        <v>705</v>
      </c>
      <c r="I35" s="103" t="s">
        <v>705</v>
      </c>
      <c r="J35" s="103" t="s">
        <v>705</v>
      </c>
      <c r="K35" s="833"/>
    </row>
    <row r="36" spans="1:11" x14ac:dyDescent="0.45">
      <c r="A36" s="691" t="s">
        <v>79</v>
      </c>
      <c r="B36" s="103">
        <v>0.86493679308050597</v>
      </c>
      <c r="C36" s="103">
        <v>10.179640718562901</v>
      </c>
      <c r="D36" s="103">
        <v>18.6294078509647</v>
      </c>
      <c r="E36" s="103">
        <v>26.613439787092503</v>
      </c>
      <c r="F36" s="103">
        <v>24.550898203592801</v>
      </c>
      <c r="G36" s="103">
        <v>12.9075182967399</v>
      </c>
      <c r="H36" s="103">
        <v>6.2541583499667306</v>
      </c>
      <c r="I36" s="103">
        <v>11.0445775116434</v>
      </c>
      <c r="J36" s="103">
        <v>93.745841650033299</v>
      </c>
      <c r="K36" s="833">
        <v>1503</v>
      </c>
    </row>
    <row r="37" spans="1:11" x14ac:dyDescent="0.45">
      <c r="A37" s="691" t="s">
        <v>80</v>
      </c>
      <c r="B37" s="103">
        <v>2.7801817395067099</v>
      </c>
      <c r="C37" s="103">
        <v>10.6501514495889</v>
      </c>
      <c r="D37" s="103">
        <v>29.3000865426222</v>
      </c>
      <c r="E37" s="103">
        <v>30.949805279100001</v>
      </c>
      <c r="F37" s="103">
        <v>17.665512765036802</v>
      </c>
      <c r="G37" s="103">
        <v>6.1877974902639501</v>
      </c>
      <c r="H37" s="103">
        <v>2.4664647338814403</v>
      </c>
      <c r="I37" s="103">
        <v>13.430333189095601</v>
      </c>
      <c r="J37" s="103">
        <v>97.533535266118605</v>
      </c>
      <c r="K37" s="833">
        <v>18488</v>
      </c>
    </row>
    <row r="38" spans="1:11" x14ac:dyDescent="0.45">
      <c r="A38" s="691" t="s">
        <v>81</v>
      </c>
      <c r="B38" s="103">
        <v>6.4681923972071402</v>
      </c>
      <c r="C38" s="103">
        <v>21.8192397207137</v>
      </c>
      <c r="D38" s="103">
        <v>28.403801396431298</v>
      </c>
      <c r="E38" s="103">
        <v>23.952676493405701</v>
      </c>
      <c r="F38" s="103">
        <v>12.999418153607401</v>
      </c>
      <c r="G38" s="103">
        <v>4.5238557020946502</v>
      </c>
      <c r="H38" s="103">
        <v>1.8328161365399502</v>
      </c>
      <c r="I38" s="103">
        <v>28.287432117920901</v>
      </c>
      <c r="J38" s="103">
        <v>98.167183863460096</v>
      </c>
      <c r="K38" s="833">
        <v>20624</v>
      </c>
    </row>
    <row r="39" spans="1:11" x14ac:dyDescent="0.45">
      <c r="A39" s="691" t="s">
        <v>82</v>
      </c>
      <c r="B39" s="103">
        <v>3.4369780290376504</v>
      </c>
      <c r="C39" s="103">
        <v>14.917127071823199</v>
      </c>
      <c r="D39" s="103">
        <v>28.202492612103303</v>
      </c>
      <c r="E39" s="103">
        <v>28.748554541950398</v>
      </c>
      <c r="F39" s="103">
        <v>17.313375305152302</v>
      </c>
      <c r="G39" s="103">
        <v>5.5055891044584397</v>
      </c>
      <c r="H39" s="103">
        <v>1.8758833354747502</v>
      </c>
      <c r="I39" s="103">
        <v>18.354105100860902</v>
      </c>
      <c r="J39" s="103">
        <v>98.124116664525303</v>
      </c>
      <c r="K39" s="833">
        <v>15566</v>
      </c>
    </row>
    <row r="40" spans="1:11" x14ac:dyDescent="0.45">
      <c r="A40" s="691" t="s">
        <v>83</v>
      </c>
      <c r="B40" s="103">
        <v>6.1480686695279001</v>
      </c>
      <c r="C40" s="103">
        <v>19.120171673819701</v>
      </c>
      <c r="D40" s="103">
        <v>30.1502145922747</v>
      </c>
      <c r="E40" s="103">
        <v>25.793991416308998</v>
      </c>
      <c r="F40" s="103">
        <v>12.521459227467799</v>
      </c>
      <c r="G40" s="103">
        <v>4.3562231759656598</v>
      </c>
      <c r="H40" s="103">
        <v>1.90987124463519</v>
      </c>
      <c r="I40" s="103">
        <v>25.268240343347596</v>
      </c>
      <c r="J40" s="103">
        <v>98.090128755364802</v>
      </c>
      <c r="K40" s="833">
        <v>9320</v>
      </c>
    </row>
    <row r="41" spans="1:11" x14ac:dyDescent="0.45">
      <c r="A41" s="691" t="s">
        <v>84</v>
      </c>
      <c r="B41" s="103">
        <v>4.6845171080326997</v>
      </c>
      <c r="C41" s="103">
        <v>16.7115375201919</v>
      </c>
      <c r="D41" s="103">
        <v>30.525233736355201</v>
      </c>
      <c r="E41" s="103">
        <v>27.8280875226394</v>
      </c>
      <c r="F41" s="103">
        <v>14.596896568603501</v>
      </c>
      <c r="G41" s="103">
        <v>4.3908169758676401</v>
      </c>
      <c r="H41" s="103">
        <v>1.2629105683097599</v>
      </c>
      <c r="I41" s="103">
        <v>21.396054628224601</v>
      </c>
      <c r="J41" s="103">
        <v>98.737089431690194</v>
      </c>
      <c r="K41" s="833">
        <v>20429</v>
      </c>
    </row>
    <row r="42" spans="1:11" x14ac:dyDescent="0.45">
      <c r="A42" s="691" t="s">
        <v>85</v>
      </c>
      <c r="B42" s="103">
        <v>3.4706034706034701</v>
      </c>
      <c r="C42" s="103">
        <v>9.06500906500907</v>
      </c>
      <c r="D42" s="103">
        <v>22.6107226107226</v>
      </c>
      <c r="E42" s="103">
        <v>27.376327376327396</v>
      </c>
      <c r="F42" s="103">
        <v>21.1862211862212</v>
      </c>
      <c r="G42" s="103">
        <v>11.4219114219114</v>
      </c>
      <c r="H42" s="103">
        <v>4.8692048692048697</v>
      </c>
      <c r="I42" s="103">
        <v>12.535612535612501</v>
      </c>
      <c r="J42" s="103">
        <v>95.130795130795093</v>
      </c>
      <c r="K42" s="833">
        <v>3861</v>
      </c>
    </row>
    <row r="43" spans="1:11" x14ac:dyDescent="0.45">
      <c r="A43" s="691" t="s">
        <v>86</v>
      </c>
      <c r="B43" s="103">
        <v>2.0785804816223101</v>
      </c>
      <c r="C43" s="103">
        <v>8.04182509505703</v>
      </c>
      <c r="D43" s="103">
        <v>21.362484157160999</v>
      </c>
      <c r="E43" s="103">
        <v>29.302915082382803</v>
      </c>
      <c r="F43" s="103">
        <v>22.534854245880901</v>
      </c>
      <c r="G43" s="103">
        <v>11.907477820025299</v>
      </c>
      <c r="H43" s="103">
        <v>4.77186311787072</v>
      </c>
      <c r="I43" s="103">
        <v>10.1204055766793</v>
      </c>
      <c r="J43" s="103">
        <v>95.228136882129306</v>
      </c>
      <c r="K43" s="833">
        <v>15780</v>
      </c>
    </row>
    <row r="44" spans="1:11" x14ac:dyDescent="0.45">
      <c r="A44" s="691" t="s">
        <v>87</v>
      </c>
      <c r="B44" s="103">
        <v>2.8082276142382101</v>
      </c>
      <c r="C44" s="103">
        <v>9.6686784086710205</v>
      </c>
      <c r="D44" s="103">
        <v>25.471117132651798</v>
      </c>
      <c r="E44" s="103">
        <v>30.7796526665846</v>
      </c>
      <c r="F44" s="103">
        <v>20.704520261115899</v>
      </c>
      <c r="G44" s="103">
        <v>7.0452026111590103</v>
      </c>
      <c r="H44" s="103">
        <v>3.5226013055795002</v>
      </c>
      <c r="I44" s="103">
        <v>12.476906022909199</v>
      </c>
      <c r="J44" s="103">
        <v>96.477398694420501</v>
      </c>
      <c r="K44" s="833">
        <v>8119</v>
      </c>
    </row>
    <row r="45" spans="1:11" x14ac:dyDescent="0.45">
      <c r="A45" s="691" t="s">
        <v>88</v>
      </c>
      <c r="B45" s="103">
        <v>5.3380782918149503</v>
      </c>
      <c r="C45" s="103">
        <v>14.768683274021399</v>
      </c>
      <c r="D45" s="103">
        <v>27.313167259786503</v>
      </c>
      <c r="E45" s="103">
        <v>22.953736654804299</v>
      </c>
      <c r="F45" s="103">
        <v>17.704626334519599</v>
      </c>
      <c r="G45" s="103">
        <v>8.0960854092526695</v>
      </c>
      <c r="H45" s="103">
        <v>3.82562277580071</v>
      </c>
      <c r="I45" s="103">
        <v>20.106761565836301</v>
      </c>
      <c r="J45" s="103">
        <v>96.174377224199304</v>
      </c>
      <c r="K45" s="833">
        <v>1124</v>
      </c>
    </row>
    <row r="46" spans="1:11" x14ac:dyDescent="0.45">
      <c r="A46" s="691"/>
      <c r="B46" s="103" t="s">
        <v>705</v>
      </c>
      <c r="C46" s="103" t="s">
        <v>705</v>
      </c>
      <c r="D46" s="103" t="s">
        <v>705</v>
      </c>
      <c r="E46" s="103" t="s">
        <v>705</v>
      </c>
      <c r="F46" s="103" t="s">
        <v>705</v>
      </c>
      <c r="G46" s="103" t="s">
        <v>705</v>
      </c>
      <c r="H46" s="103" t="s">
        <v>705</v>
      </c>
      <c r="I46" s="103" t="s">
        <v>705</v>
      </c>
      <c r="J46" s="103" t="s">
        <v>705</v>
      </c>
      <c r="K46" s="833"/>
    </row>
    <row r="47" spans="1:11" x14ac:dyDescent="0.45">
      <c r="A47" s="698" t="s">
        <v>89</v>
      </c>
      <c r="B47" s="103">
        <v>9.6815920398009894</v>
      </c>
      <c r="C47" s="103">
        <v>12</v>
      </c>
      <c r="D47" s="103">
        <v>29.920398009950201</v>
      </c>
      <c r="E47" s="103">
        <v>27.562189054726399</v>
      </c>
      <c r="F47" s="103">
        <v>14.019900497512399</v>
      </c>
      <c r="G47" s="103">
        <v>4.9751243781094505</v>
      </c>
      <c r="H47" s="103">
        <v>1.8407960199005</v>
      </c>
      <c r="I47" s="103">
        <v>21.681592039801</v>
      </c>
      <c r="J47" s="103">
        <v>98.159203980099491</v>
      </c>
      <c r="K47" s="833">
        <v>10050</v>
      </c>
    </row>
    <row r="48" spans="1:11" x14ac:dyDescent="0.45">
      <c r="A48" s="698" t="s">
        <v>90</v>
      </c>
      <c r="B48" s="103">
        <v>3.1965128950236101</v>
      </c>
      <c r="C48" s="103">
        <v>10.4613149291682</v>
      </c>
      <c r="D48" s="103">
        <v>30.403196512894997</v>
      </c>
      <c r="E48" s="103">
        <v>32.800581184162702</v>
      </c>
      <c r="F48" s="103">
        <v>17.1086087904105</v>
      </c>
      <c r="G48" s="103">
        <v>5.12168543407192</v>
      </c>
      <c r="H48" s="103">
        <v>0.90810025426807106</v>
      </c>
      <c r="I48" s="103">
        <v>13.6578278241918</v>
      </c>
      <c r="J48" s="103">
        <v>99.091899745731908</v>
      </c>
      <c r="K48" s="833">
        <v>2753</v>
      </c>
    </row>
    <row r="49" spans="1:11" x14ac:dyDescent="0.45">
      <c r="A49" s="698" t="s">
        <v>91</v>
      </c>
      <c r="B49" s="103">
        <v>0.752987395645769</v>
      </c>
      <c r="C49" s="103">
        <v>6.2039613684727399</v>
      </c>
      <c r="D49" s="103">
        <v>28.695367490587699</v>
      </c>
      <c r="E49" s="103">
        <v>38.484203633982602</v>
      </c>
      <c r="F49" s="103">
        <v>19.7413651988869</v>
      </c>
      <c r="G49" s="103">
        <v>4.6161401211327595</v>
      </c>
      <c r="H49" s="103">
        <v>1.50597479129154</v>
      </c>
      <c r="I49" s="103">
        <v>6.9569487641185104</v>
      </c>
      <c r="J49" s="103">
        <v>98.494025208708507</v>
      </c>
      <c r="K49" s="833">
        <v>6109</v>
      </c>
    </row>
    <row r="50" spans="1:11" x14ac:dyDescent="0.45">
      <c r="A50" s="698" t="s">
        <v>92</v>
      </c>
      <c r="B50" s="103">
        <v>1.7674089784376099</v>
      </c>
      <c r="C50" s="103">
        <v>8.9784376104630592</v>
      </c>
      <c r="D50" s="103">
        <v>30.328738069989402</v>
      </c>
      <c r="E50" s="103">
        <v>36.231884057971001</v>
      </c>
      <c r="F50" s="103">
        <v>17.0731707317073</v>
      </c>
      <c r="G50" s="103">
        <v>3.85295157299399</v>
      </c>
      <c r="H50" s="103">
        <v>1.7674089784376099</v>
      </c>
      <c r="I50" s="103">
        <v>10.745846588900699</v>
      </c>
      <c r="J50" s="103">
        <v>98.232591021562399</v>
      </c>
      <c r="K50" s="833">
        <v>2829</v>
      </c>
    </row>
    <row r="51" spans="1:11" x14ac:dyDescent="0.45">
      <c r="A51" s="691"/>
      <c r="B51" s="103" t="s">
        <v>705</v>
      </c>
      <c r="C51" s="103" t="s">
        <v>705</v>
      </c>
      <c r="D51" s="103" t="s">
        <v>705</v>
      </c>
      <c r="E51" s="103" t="s">
        <v>705</v>
      </c>
      <c r="F51" s="103" t="s">
        <v>705</v>
      </c>
      <c r="G51" s="103" t="s">
        <v>705</v>
      </c>
      <c r="H51" s="103" t="s">
        <v>705</v>
      </c>
      <c r="I51" s="103" t="s">
        <v>705</v>
      </c>
      <c r="J51" s="103" t="s">
        <v>705</v>
      </c>
      <c r="K51" s="833"/>
    </row>
    <row r="52" spans="1:11" x14ac:dyDescent="0.45">
      <c r="A52" s="691" t="s">
        <v>93</v>
      </c>
      <c r="B52" s="103">
        <v>9.7203728362183792</v>
      </c>
      <c r="C52" s="103">
        <v>27.607634265423904</v>
      </c>
      <c r="D52" s="103">
        <v>30.758988015978701</v>
      </c>
      <c r="E52" s="103">
        <v>16.822015090989801</v>
      </c>
      <c r="F52" s="103">
        <v>9.7203728362183792</v>
      </c>
      <c r="G52" s="103">
        <v>4.0834442964935604</v>
      </c>
      <c r="H52" s="103">
        <v>1.28717265867732</v>
      </c>
      <c r="I52" s="103">
        <v>37.328007101642299</v>
      </c>
      <c r="J52" s="103">
        <v>98.712827341322694</v>
      </c>
      <c r="K52" s="833">
        <v>2253</v>
      </c>
    </row>
    <row r="53" spans="1:11" x14ac:dyDescent="0.45">
      <c r="A53" s="691" t="s">
        <v>94</v>
      </c>
      <c r="B53" s="103">
        <v>13.947128532361001</v>
      </c>
      <c r="C53" s="103">
        <v>26.071103008204201</v>
      </c>
      <c r="D53" s="103">
        <v>25.250683682771204</v>
      </c>
      <c r="E53" s="103">
        <v>19.1431175934366</v>
      </c>
      <c r="F53" s="103">
        <v>11.0300820419325</v>
      </c>
      <c r="G53" s="103">
        <v>3.9197812215132202</v>
      </c>
      <c r="H53" s="103">
        <v>0.63810391978122205</v>
      </c>
      <c r="I53" s="103">
        <v>40.018231540565203</v>
      </c>
      <c r="J53" s="103">
        <v>99.361896080218798</v>
      </c>
      <c r="K53" s="833">
        <v>1097</v>
      </c>
    </row>
    <row r="54" spans="1:11" x14ac:dyDescent="0.45">
      <c r="A54" s="691" t="s">
        <v>95</v>
      </c>
      <c r="B54" s="103">
        <v>10.3744149765991</v>
      </c>
      <c r="C54" s="103">
        <v>24.492979719188803</v>
      </c>
      <c r="D54" s="103">
        <v>30.0312012480499</v>
      </c>
      <c r="E54" s="103">
        <v>20.670826833073299</v>
      </c>
      <c r="F54" s="103">
        <v>10.530421216848699</v>
      </c>
      <c r="G54" s="103">
        <v>2.7301092043681701</v>
      </c>
      <c r="H54" s="103">
        <v>1.17004680187207</v>
      </c>
      <c r="I54" s="103">
        <v>34.867394695787802</v>
      </c>
      <c r="J54" s="103">
        <v>98.829953198127896</v>
      </c>
      <c r="K54" s="833">
        <v>2564</v>
      </c>
    </row>
    <row r="55" spans="1:11" x14ac:dyDescent="0.45">
      <c r="A55" s="691" t="s">
        <v>96</v>
      </c>
      <c r="B55" s="103">
        <v>13.706140350877199</v>
      </c>
      <c r="C55" s="103">
        <v>33.735380116959099</v>
      </c>
      <c r="D55" s="103">
        <v>28.143274853801199</v>
      </c>
      <c r="E55" s="103">
        <v>13.230994152046799</v>
      </c>
      <c r="F55" s="103">
        <v>5.6652046783625698</v>
      </c>
      <c r="G55" s="103">
        <v>2.4122807017543901</v>
      </c>
      <c r="H55" s="103">
        <v>3.1067251461988299</v>
      </c>
      <c r="I55" s="103">
        <v>47.441520467836298</v>
      </c>
      <c r="J55" s="103">
        <v>96.893274853801202</v>
      </c>
      <c r="K55" s="833">
        <v>2736</v>
      </c>
    </row>
    <row r="56" spans="1:11" x14ac:dyDescent="0.45">
      <c r="A56" s="694" t="s">
        <v>8</v>
      </c>
      <c r="B56" s="103" t="s">
        <v>705</v>
      </c>
      <c r="C56" s="103" t="s">
        <v>705</v>
      </c>
      <c r="D56" s="103" t="s">
        <v>705</v>
      </c>
      <c r="E56" s="103" t="s">
        <v>705</v>
      </c>
      <c r="F56" s="103" t="s">
        <v>705</v>
      </c>
      <c r="G56" s="103" t="s">
        <v>705</v>
      </c>
      <c r="H56" s="103" t="s">
        <v>705</v>
      </c>
      <c r="I56" s="103" t="s">
        <v>705</v>
      </c>
      <c r="J56" s="103" t="s">
        <v>705</v>
      </c>
      <c r="K56" s="833"/>
    </row>
    <row r="57" spans="1:11" x14ac:dyDescent="0.45">
      <c r="A57" s="694" t="s">
        <v>97</v>
      </c>
      <c r="B57" s="103">
        <v>1.9318181818181801</v>
      </c>
      <c r="C57" s="103">
        <v>26.818181818181802</v>
      </c>
      <c r="D57" s="103">
        <v>49.886363636363598</v>
      </c>
      <c r="E57" s="103">
        <v>16.022727272727298</v>
      </c>
      <c r="F57" s="103">
        <v>2.7272727272727297</v>
      </c>
      <c r="G57" s="103">
        <v>0.90909090909090906</v>
      </c>
      <c r="H57" s="103">
        <v>1.7045454545454499</v>
      </c>
      <c r="I57" s="103">
        <v>28.749999999999996</v>
      </c>
      <c r="J57" s="103">
        <v>98.295454545454504</v>
      </c>
      <c r="K57" s="833">
        <v>880</v>
      </c>
    </row>
    <row r="58" spans="1:11" x14ac:dyDescent="0.45">
      <c r="A58" s="694" t="s">
        <v>98</v>
      </c>
      <c r="B58" s="103">
        <v>28.888888888888896</v>
      </c>
      <c r="C58" s="103">
        <v>37.7777777777778</v>
      </c>
      <c r="D58" s="103">
        <v>17.407407407407398</v>
      </c>
      <c r="E58" s="103">
        <v>10.3703703703704</v>
      </c>
      <c r="F58" s="103">
        <v>2.9629629629629601</v>
      </c>
      <c r="G58" s="103">
        <v>0.74074074074074103</v>
      </c>
      <c r="H58" s="103">
        <v>1.8518518518518501</v>
      </c>
      <c r="I58" s="103">
        <v>66.6666666666667</v>
      </c>
      <c r="J58" s="103">
        <v>98.148148148148195</v>
      </c>
      <c r="K58" s="833">
        <v>270</v>
      </c>
    </row>
    <row r="59" spans="1:11" x14ac:dyDescent="0.45">
      <c r="A59" s="694" t="s">
        <v>99</v>
      </c>
      <c r="B59" s="103">
        <v>8.5714285714285694</v>
      </c>
      <c r="C59" s="103">
        <v>41.428571428571395</v>
      </c>
      <c r="D59" s="103">
        <v>17.8571428571429</v>
      </c>
      <c r="E59" s="103">
        <v>13.571428571428601</v>
      </c>
      <c r="F59" s="103">
        <v>10</v>
      </c>
      <c r="G59" s="103">
        <v>4.6428571428571406</v>
      </c>
      <c r="H59" s="103">
        <v>3.9285714285714297</v>
      </c>
      <c r="I59" s="103">
        <v>50</v>
      </c>
      <c r="J59" s="103">
        <v>96.071428571428598</v>
      </c>
      <c r="K59" s="833">
        <v>280</v>
      </c>
    </row>
    <row r="60" spans="1:11" x14ac:dyDescent="0.45">
      <c r="A60" s="694" t="s">
        <v>100</v>
      </c>
      <c r="B60" s="103">
        <v>26.875</v>
      </c>
      <c r="C60" s="103">
        <v>61.250000000000007</v>
      </c>
      <c r="D60" s="103">
        <v>5.625</v>
      </c>
      <c r="E60" s="103">
        <v>2.8125</v>
      </c>
      <c r="F60" s="103">
        <v>1.5625</v>
      </c>
      <c r="G60" s="103">
        <v>0</v>
      </c>
      <c r="H60" s="103">
        <v>1.875</v>
      </c>
      <c r="I60" s="103">
        <v>88.125</v>
      </c>
      <c r="J60" s="103">
        <v>98.125</v>
      </c>
      <c r="K60" s="833">
        <v>320</v>
      </c>
    </row>
    <row r="61" spans="1:11" x14ac:dyDescent="0.45">
      <c r="A61" s="696" t="s">
        <v>101</v>
      </c>
      <c r="B61" s="103">
        <v>17.241379310344801</v>
      </c>
      <c r="C61" s="103">
        <v>27.687626774847899</v>
      </c>
      <c r="D61" s="103">
        <v>21.906693711967502</v>
      </c>
      <c r="E61" s="103">
        <v>14.807302231237299</v>
      </c>
      <c r="F61" s="103">
        <v>9.1277890466531399</v>
      </c>
      <c r="G61" s="103">
        <v>4.3610547667342798</v>
      </c>
      <c r="H61" s="103">
        <v>4.8681541582150096</v>
      </c>
      <c r="I61" s="103">
        <v>44.929006085192704</v>
      </c>
      <c r="J61" s="103">
        <v>95.131845841785008</v>
      </c>
      <c r="K61" s="833">
        <v>986</v>
      </c>
    </row>
    <row r="62" spans="1:11" x14ac:dyDescent="0.45">
      <c r="A62" s="694"/>
      <c r="B62" s="103" t="s">
        <v>705</v>
      </c>
      <c r="C62" s="103" t="s">
        <v>705</v>
      </c>
      <c r="D62" s="103" t="s">
        <v>705</v>
      </c>
      <c r="E62" s="103" t="s">
        <v>705</v>
      </c>
      <c r="F62" s="103" t="s">
        <v>705</v>
      </c>
      <c r="G62" s="103" t="s">
        <v>705</v>
      </c>
      <c r="H62" s="103" t="s">
        <v>705</v>
      </c>
      <c r="I62" s="103" t="s">
        <v>705</v>
      </c>
      <c r="J62" s="103" t="s">
        <v>705</v>
      </c>
      <c r="K62" s="833"/>
    </row>
    <row r="63" spans="1:11" x14ac:dyDescent="0.45">
      <c r="A63" s="691" t="s">
        <v>102</v>
      </c>
      <c r="B63" s="103">
        <v>9.7326203208556095</v>
      </c>
      <c r="C63" s="103">
        <v>23.582887700534798</v>
      </c>
      <c r="D63" s="103">
        <v>30.855614973262004</v>
      </c>
      <c r="E63" s="103">
        <v>22.139037433155099</v>
      </c>
      <c r="F63" s="103">
        <v>9.4117647058823497</v>
      </c>
      <c r="G63" s="103">
        <v>3.1016042780748698</v>
      </c>
      <c r="H63" s="103">
        <v>1.1764705882352899</v>
      </c>
      <c r="I63" s="103">
        <v>33.3155080213904</v>
      </c>
      <c r="J63" s="103">
        <v>98.823529411764696</v>
      </c>
      <c r="K63" s="833">
        <v>1870</v>
      </c>
    </row>
    <row r="64" spans="1:11" x14ac:dyDescent="0.45">
      <c r="A64" s="694" t="s">
        <v>8</v>
      </c>
      <c r="B64" s="103" t="s">
        <v>705</v>
      </c>
      <c r="C64" s="103" t="s">
        <v>705</v>
      </c>
      <c r="D64" s="103" t="s">
        <v>705</v>
      </c>
      <c r="E64" s="103" t="s">
        <v>705</v>
      </c>
      <c r="F64" s="103" t="s">
        <v>705</v>
      </c>
      <c r="G64" s="103" t="s">
        <v>705</v>
      </c>
      <c r="H64" s="103" t="s">
        <v>705</v>
      </c>
      <c r="I64" s="103" t="s">
        <v>705</v>
      </c>
      <c r="J64" s="103" t="s">
        <v>705</v>
      </c>
      <c r="K64" s="833"/>
    </row>
    <row r="65" spans="1:11" x14ac:dyDescent="0.45">
      <c r="A65" s="695" t="s">
        <v>103</v>
      </c>
      <c r="B65" s="103">
        <v>25.968109339407704</v>
      </c>
      <c r="C65" s="103">
        <v>37.585421412300704</v>
      </c>
      <c r="D65" s="103">
        <v>21.8678815489749</v>
      </c>
      <c r="E65" s="103">
        <v>7.97266514806378</v>
      </c>
      <c r="F65" s="103">
        <v>3.6446469248291598</v>
      </c>
      <c r="G65" s="103">
        <v>2.0501138952163998</v>
      </c>
      <c r="H65" s="103">
        <v>0.91116173120728905</v>
      </c>
      <c r="I65" s="103">
        <v>63.553530751708401</v>
      </c>
      <c r="J65" s="103">
        <v>99.088838268792699</v>
      </c>
      <c r="K65" s="833">
        <v>439</v>
      </c>
    </row>
    <row r="66" spans="1:11" x14ac:dyDescent="0.45">
      <c r="A66" s="694" t="s">
        <v>104</v>
      </c>
      <c r="B66" s="103">
        <v>33</v>
      </c>
      <c r="C66" s="103">
        <v>44</v>
      </c>
      <c r="D66" s="103">
        <v>16</v>
      </c>
      <c r="E66" s="103">
        <v>5</v>
      </c>
      <c r="F66" s="103">
        <v>1</v>
      </c>
      <c r="G66" s="103">
        <v>1</v>
      </c>
      <c r="H66" s="103">
        <v>0</v>
      </c>
      <c r="I66" s="103">
        <v>77</v>
      </c>
      <c r="J66" s="103">
        <v>0</v>
      </c>
      <c r="K66" s="833">
        <v>100</v>
      </c>
    </row>
    <row r="67" spans="1:11" x14ac:dyDescent="0.45">
      <c r="A67" s="693" t="s">
        <v>105</v>
      </c>
      <c r="B67" s="103">
        <v>2.5078369905956102</v>
      </c>
      <c r="C67" s="103">
        <v>16.509926854754401</v>
      </c>
      <c r="D67" s="103">
        <v>33.646812957157799</v>
      </c>
      <c r="E67" s="103">
        <v>29.153605015674</v>
      </c>
      <c r="F67" s="103">
        <v>13.4796238244514</v>
      </c>
      <c r="G67" s="103">
        <v>3.4482758620689702</v>
      </c>
      <c r="H67" s="103">
        <v>1.25391849529781</v>
      </c>
      <c r="I67" s="103">
        <v>19.0177638453501</v>
      </c>
      <c r="J67" s="103">
        <v>98.746081504702204</v>
      </c>
      <c r="K67" s="833">
        <v>957</v>
      </c>
    </row>
    <row r="68" spans="1:11" x14ac:dyDescent="0.45">
      <c r="A68" s="693" t="s">
        <v>106</v>
      </c>
      <c r="B68" s="103">
        <v>2.9411764705882399</v>
      </c>
      <c r="C68" s="103">
        <v>19.786096256684498</v>
      </c>
      <c r="D68" s="103">
        <v>38.235294117647101</v>
      </c>
      <c r="E68" s="103">
        <v>25.4010695187166</v>
      </c>
      <c r="F68" s="103">
        <v>8.0213903743315491</v>
      </c>
      <c r="G68" s="103">
        <v>4.0106951871657799</v>
      </c>
      <c r="H68" s="103">
        <v>1.6042780748663099</v>
      </c>
      <c r="I68" s="103">
        <v>22.727272727272698</v>
      </c>
      <c r="J68" s="103">
        <v>98.395721925133699</v>
      </c>
      <c r="K68" s="833">
        <v>374</v>
      </c>
    </row>
    <row r="69" spans="1:11" x14ac:dyDescent="0.45">
      <c r="A69" s="691"/>
      <c r="B69" s="103" t="s">
        <v>705</v>
      </c>
      <c r="C69" s="103" t="s">
        <v>705</v>
      </c>
      <c r="D69" s="103" t="s">
        <v>705</v>
      </c>
      <c r="E69" s="103" t="s">
        <v>705</v>
      </c>
      <c r="F69" s="103" t="s">
        <v>705</v>
      </c>
      <c r="G69" s="103" t="s">
        <v>705</v>
      </c>
      <c r="H69" s="103" t="s">
        <v>705</v>
      </c>
      <c r="I69" s="103" t="s">
        <v>705</v>
      </c>
      <c r="J69" s="103" t="s">
        <v>705</v>
      </c>
      <c r="K69" s="833"/>
    </row>
    <row r="70" spans="1:11" x14ac:dyDescent="0.45">
      <c r="A70" s="691" t="s">
        <v>107</v>
      </c>
      <c r="B70" s="103">
        <v>4.8355899419729198</v>
      </c>
      <c r="C70" s="103">
        <v>17.2791747259832</v>
      </c>
      <c r="D70" s="103">
        <v>28.046421663442899</v>
      </c>
      <c r="E70" s="103">
        <v>24.629271437782098</v>
      </c>
      <c r="F70" s="103">
        <v>15.753277455405101</v>
      </c>
      <c r="G70" s="103">
        <v>6.6193853427895997</v>
      </c>
      <c r="H70" s="103">
        <v>2.83687943262411</v>
      </c>
      <c r="I70" s="103">
        <v>22.114764667956198</v>
      </c>
      <c r="J70" s="103">
        <v>97.163120567375898</v>
      </c>
      <c r="K70" s="833">
        <v>4653</v>
      </c>
    </row>
    <row r="71" spans="1:11" x14ac:dyDescent="0.45">
      <c r="A71" s="691"/>
      <c r="B71" s="103" t="s">
        <v>705</v>
      </c>
      <c r="C71" s="103" t="s">
        <v>705</v>
      </c>
      <c r="D71" s="103" t="s">
        <v>705</v>
      </c>
      <c r="E71" s="103" t="s">
        <v>705</v>
      </c>
      <c r="F71" s="103" t="s">
        <v>705</v>
      </c>
      <c r="G71" s="103" t="s">
        <v>705</v>
      </c>
      <c r="H71" s="103" t="s">
        <v>705</v>
      </c>
      <c r="I71" s="103" t="s">
        <v>705</v>
      </c>
      <c r="J71" s="103" t="s">
        <v>705</v>
      </c>
      <c r="K71" s="833"/>
    </row>
    <row r="72" spans="1:11" x14ac:dyDescent="0.45">
      <c r="A72" s="691" t="s">
        <v>108</v>
      </c>
      <c r="B72" s="103">
        <v>5.2118485189351293</v>
      </c>
      <c r="C72" s="103">
        <v>15.448068991376099</v>
      </c>
      <c r="D72" s="103">
        <v>26.059242594675702</v>
      </c>
      <c r="E72" s="103">
        <v>26.771653543307099</v>
      </c>
      <c r="F72" s="103">
        <v>17.5103112110986</v>
      </c>
      <c r="G72" s="103">
        <v>7.0116235470566197</v>
      </c>
      <c r="H72" s="103">
        <v>1.9872515935508099</v>
      </c>
      <c r="I72" s="103">
        <v>20.6599175103112</v>
      </c>
      <c r="J72" s="103">
        <v>98.012748406449205</v>
      </c>
      <c r="K72" s="833">
        <v>2667</v>
      </c>
    </row>
    <row r="73" spans="1:11" x14ac:dyDescent="0.45">
      <c r="A73" s="691"/>
      <c r="B73" s="103" t="s">
        <v>705</v>
      </c>
      <c r="C73" s="103" t="s">
        <v>705</v>
      </c>
      <c r="D73" s="103" t="s">
        <v>705</v>
      </c>
      <c r="E73" s="103" t="s">
        <v>705</v>
      </c>
      <c r="F73" s="103" t="s">
        <v>705</v>
      </c>
      <c r="G73" s="103" t="s">
        <v>705</v>
      </c>
      <c r="H73" s="103" t="s">
        <v>705</v>
      </c>
      <c r="I73" s="103" t="s">
        <v>705</v>
      </c>
      <c r="J73" s="103" t="s">
        <v>705</v>
      </c>
      <c r="K73" s="833"/>
    </row>
    <row r="74" spans="1:11" x14ac:dyDescent="0.45">
      <c r="A74" s="691" t="s">
        <v>109</v>
      </c>
      <c r="B74" s="103">
        <v>2.5445292620865101</v>
      </c>
      <c r="C74" s="103">
        <v>8.6683630195080603</v>
      </c>
      <c r="D74" s="103">
        <v>23.6810856658185</v>
      </c>
      <c r="E74" s="103">
        <v>28.4308736217133</v>
      </c>
      <c r="F74" s="103">
        <v>22.154368108566601</v>
      </c>
      <c r="G74" s="103">
        <v>10.958439355385901</v>
      </c>
      <c r="H74" s="103">
        <v>3.5623409669211203</v>
      </c>
      <c r="I74" s="103">
        <v>11.2128922815946</v>
      </c>
      <c r="J74" s="103">
        <v>96.437659033078901</v>
      </c>
      <c r="K74" s="833">
        <v>5895</v>
      </c>
    </row>
    <row r="75" spans="1:11" x14ac:dyDescent="0.45">
      <c r="A75" s="691"/>
      <c r="B75" s="103" t="s">
        <v>705</v>
      </c>
      <c r="C75" s="103" t="s">
        <v>705</v>
      </c>
      <c r="D75" s="103" t="s">
        <v>705</v>
      </c>
      <c r="E75" s="103" t="s">
        <v>705</v>
      </c>
      <c r="F75" s="103" t="s">
        <v>705</v>
      </c>
      <c r="G75" s="103" t="s">
        <v>705</v>
      </c>
      <c r="H75" s="103" t="s">
        <v>705</v>
      </c>
      <c r="I75" s="103" t="s">
        <v>705</v>
      </c>
      <c r="J75" s="103" t="s">
        <v>705</v>
      </c>
      <c r="K75" s="833"/>
    </row>
    <row r="76" spans="1:11" x14ac:dyDescent="0.45">
      <c r="A76" s="691" t="s">
        <v>110</v>
      </c>
      <c r="B76" s="103">
        <v>10.526315789473701</v>
      </c>
      <c r="C76" s="103">
        <v>5.2631578947368398</v>
      </c>
      <c r="D76" s="103">
        <v>36.842105263157897</v>
      </c>
      <c r="E76" s="103">
        <v>21.052631578947402</v>
      </c>
      <c r="F76" s="103">
        <v>21.052631578947402</v>
      </c>
      <c r="G76" s="103">
        <v>0</v>
      </c>
      <c r="H76" s="103">
        <v>5.2631578947368398</v>
      </c>
      <c r="I76" s="103">
        <v>15.789473684210501</v>
      </c>
      <c r="J76" s="103">
        <v>94.736842105263193</v>
      </c>
      <c r="K76" s="833">
        <v>19</v>
      </c>
    </row>
    <row r="77" spans="1:11" x14ac:dyDescent="0.45">
      <c r="A77" s="691"/>
      <c r="B77" s="103" t="s">
        <v>705</v>
      </c>
      <c r="C77" s="103" t="s">
        <v>705</v>
      </c>
      <c r="D77" s="103" t="s">
        <v>705</v>
      </c>
      <c r="E77" s="103" t="s">
        <v>705</v>
      </c>
      <c r="F77" s="103" t="s">
        <v>705</v>
      </c>
      <c r="G77" s="103" t="s">
        <v>705</v>
      </c>
      <c r="H77" s="103" t="s">
        <v>705</v>
      </c>
      <c r="I77" s="103" t="s">
        <v>705</v>
      </c>
      <c r="J77" s="103" t="s">
        <v>705</v>
      </c>
      <c r="K77" s="833"/>
    </row>
    <row r="78" spans="1:11" s="540" customFormat="1" x14ac:dyDescent="0.45">
      <c r="A78" s="832" t="s">
        <v>111</v>
      </c>
      <c r="B78" s="35">
        <v>11.2302935652027</v>
      </c>
      <c r="C78" s="35">
        <v>20.5849144207838</v>
      </c>
      <c r="D78" s="35">
        <v>22.3809172065931</v>
      </c>
      <c r="E78" s="35">
        <v>20.402359496021798</v>
      </c>
      <c r="F78" s="35">
        <v>14.6508241352384</v>
      </c>
      <c r="G78" s="35">
        <v>7.5496486081505996</v>
      </c>
      <c r="H78" s="35">
        <v>3.2010425680096195</v>
      </c>
      <c r="I78" s="35">
        <v>31.8152079859865</v>
      </c>
      <c r="J78" s="35">
        <v>96.798957431990402</v>
      </c>
      <c r="K78" s="831">
        <v>189532</v>
      </c>
    </row>
    <row r="79" spans="1:11" x14ac:dyDescent="0.45">
      <c r="A79" s="691"/>
      <c r="B79" s="103" t="s">
        <v>705</v>
      </c>
      <c r="C79" s="103" t="s">
        <v>705</v>
      </c>
      <c r="D79" s="103" t="s">
        <v>705</v>
      </c>
      <c r="E79" s="103" t="s">
        <v>705</v>
      </c>
      <c r="F79" s="103" t="s">
        <v>705</v>
      </c>
      <c r="G79" s="103" t="s">
        <v>705</v>
      </c>
      <c r="H79" s="103" t="s">
        <v>705</v>
      </c>
      <c r="I79" s="103" t="s">
        <v>705</v>
      </c>
      <c r="J79" s="103" t="s">
        <v>705</v>
      </c>
      <c r="K79" s="833"/>
    </row>
    <row r="80" spans="1:11" s="540" customFormat="1" x14ac:dyDescent="0.45">
      <c r="A80" s="832" t="s">
        <v>112</v>
      </c>
      <c r="B80" s="35">
        <v>8.2267055365136699</v>
      </c>
      <c r="C80" s="35">
        <v>17.309076271910001</v>
      </c>
      <c r="D80" s="35">
        <v>24.1425051535074</v>
      </c>
      <c r="E80" s="35">
        <v>23.794262225095402</v>
      </c>
      <c r="F80" s="35">
        <v>16.0264932973909</v>
      </c>
      <c r="G80" s="35">
        <v>7.4259297659270809</v>
      </c>
      <c r="H80" s="35">
        <v>3.0750277496554199</v>
      </c>
      <c r="I80" s="35">
        <v>25.535781808423703</v>
      </c>
      <c r="J80" s="35">
        <v>96.924972250344595</v>
      </c>
      <c r="K80" s="831">
        <v>327932</v>
      </c>
    </row>
    <row r="81" spans="1:11" x14ac:dyDescent="0.45">
      <c r="A81" s="830"/>
      <c r="B81" s="118"/>
      <c r="C81" s="118"/>
      <c r="D81" s="118"/>
      <c r="E81" s="118"/>
      <c r="F81" s="118"/>
      <c r="G81" s="118"/>
      <c r="H81" s="118"/>
      <c r="I81" s="118"/>
      <c r="J81" s="118"/>
      <c r="K81" s="829"/>
    </row>
    <row r="82" spans="1:11" ht="13.15" customHeight="1" x14ac:dyDescent="0.45">
      <c r="A82" s="826"/>
      <c r="B82" s="827"/>
      <c r="C82" s="826"/>
      <c r="D82" s="826"/>
      <c r="E82" s="826"/>
      <c r="F82" s="826"/>
      <c r="G82" s="826"/>
      <c r="H82" s="826"/>
      <c r="I82" s="425"/>
      <c r="J82" s="825"/>
      <c r="K82" s="828" t="s">
        <v>721</v>
      </c>
    </row>
    <row r="83" spans="1:11" ht="13.15" customHeight="1" x14ac:dyDescent="0.45">
      <c r="A83" s="826"/>
      <c r="B83" s="827"/>
      <c r="C83" s="826"/>
      <c r="D83" s="826"/>
      <c r="E83" s="826"/>
      <c r="F83" s="826"/>
      <c r="G83" s="826"/>
      <c r="H83" s="826"/>
      <c r="I83" s="425"/>
      <c r="J83" s="825"/>
      <c r="K83" s="814"/>
    </row>
    <row r="84" spans="1:11" ht="13.15" customHeight="1" x14ac:dyDescent="0.45">
      <c r="A84" s="685" t="s">
        <v>843</v>
      </c>
      <c r="B84" s="824"/>
      <c r="C84" s="685"/>
      <c r="D84" s="685"/>
      <c r="E84" s="685"/>
      <c r="F84" s="685"/>
      <c r="G84" s="685"/>
      <c r="H84" s="685"/>
      <c r="I84" s="823"/>
      <c r="J84" s="822"/>
      <c r="K84" s="814"/>
    </row>
    <row r="85" spans="1:11" ht="13.15" customHeight="1" x14ac:dyDescent="0.45">
      <c r="A85" s="684" t="s">
        <v>842</v>
      </c>
      <c r="B85" s="824"/>
      <c r="C85" s="685"/>
      <c r="D85" s="685"/>
      <c r="E85" s="685"/>
      <c r="F85" s="685"/>
      <c r="G85" s="685"/>
      <c r="H85" s="685"/>
      <c r="I85" s="823"/>
      <c r="J85" s="822"/>
      <c r="K85" s="814"/>
    </row>
    <row r="86" spans="1:11" ht="13.15" customHeight="1" x14ac:dyDescent="0.45">
      <c r="A86" s="816" t="s">
        <v>113</v>
      </c>
      <c r="B86" s="821"/>
      <c r="C86" s="821"/>
      <c r="D86" s="816"/>
      <c r="E86" s="816"/>
      <c r="F86" s="816"/>
      <c r="G86" s="816"/>
      <c r="H86" s="816"/>
      <c r="I86" s="818"/>
      <c r="J86" s="425"/>
      <c r="K86" s="814"/>
    </row>
    <row r="87" spans="1:11" ht="13.15" customHeight="1" x14ac:dyDescent="0.45">
      <c r="A87" s="816" t="s">
        <v>114</v>
      </c>
      <c r="B87" s="820"/>
      <c r="C87" s="816"/>
      <c r="D87" s="816" t="s">
        <v>30</v>
      </c>
      <c r="E87" s="816"/>
      <c r="F87" s="816"/>
      <c r="G87" s="816"/>
      <c r="H87" s="816"/>
      <c r="I87" s="818"/>
      <c r="J87" s="425"/>
      <c r="K87" s="814"/>
    </row>
    <row r="88" spans="1:11" ht="13.15" customHeight="1" x14ac:dyDescent="0.45">
      <c r="A88" s="819" t="s">
        <v>841</v>
      </c>
      <c r="B88" s="816"/>
      <c r="C88" s="816"/>
      <c r="D88" s="816"/>
      <c r="E88" s="816"/>
      <c r="F88" s="816"/>
      <c r="G88" s="816"/>
      <c r="H88" s="816"/>
      <c r="I88" s="818"/>
      <c r="J88" s="425"/>
      <c r="K88" s="814"/>
    </row>
    <row r="89" spans="1:11" ht="13.15" customHeight="1" x14ac:dyDescent="0.45">
      <c r="A89" s="1038" t="s">
        <v>972</v>
      </c>
      <c r="B89" s="1062"/>
      <c r="C89" s="1062"/>
      <c r="D89" s="1062"/>
      <c r="E89" s="1062"/>
      <c r="F89" s="1062"/>
      <c r="G89" s="1062"/>
      <c r="H89" s="1062"/>
      <c r="I89" s="1062"/>
      <c r="J89" s="815"/>
      <c r="K89" s="814"/>
    </row>
    <row r="90" spans="1:11" ht="13.15" customHeight="1" x14ac:dyDescent="0.45">
      <c r="A90" s="817"/>
      <c r="B90" s="817"/>
      <c r="C90" s="817"/>
      <c r="D90" s="817"/>
      <c r="E90" s="817"/>
      <c r="F90" s="817"/>
      <c r="G90" s="817"/>
      <c r="H90" s="817"/>
      <c r="I90" s="817"/>
      <c r="J90" s="815"/>
      <c r="K90" s="814"/>
    </row>
    <row r="91" spans="1:11" ht="13.15" customHeight="1" x14ac:dyDescent="0.45">
      <c r="A91" s="816" t="s">
        <v>23</v>
      </c>
      <c r="B91" s="817"/>
      <c r="C91" s="817"/>
      <c r="D91" s="817"/>
      <c r="E91" s="817"/>
      <c r="F91" s="817"/>
      <c r="G91" s="817"/>
      <c r="H91" s="817"/>
      <c r="I91" s="817"/>
      <c r="J91" s="815"/>
      <c r="K91" s="814"/>
    </row>
    <row r="92" spans="1:11" ht="13.15" customHeight="1" x14ac:dyDescent="0.45">
      <c r="A92" s="684" t="s">
        <v>116</v>
      </c>
      <c r="B92" s="816"/>
      <c r="C92" s="816"/>
      <c r="D92" s="816"/>
      <c r="E92" s="816"/>
      <c r="F92" s="816"/>
      <c r="G92" s="816"/>
      <c r="H92" s="816"/>
      <c r="I92" s="816"/>
      <c r="J92" s="815"/>
      <c r="K92" s="814"/>
    </row>
    <row r="93" spans="1:11" ht="25.15" customHeight="1" x14ac:dyDescent="0.45">
      <c r="A93" s="1063" t="s">
        <v>487</v>
      </c>
      <c r="B93" s="1025"/>
      <c r="C93" s="1025"/>
      <c r="D93" s="1025"/>
      <c r="E93" s="1025"/>
      <c r="F93" s="1025"/>
      <c r="G93" s="1025"/>
      <c r="H93" s="1025"/>
      <c r="I93" s="1025"/>
      <c r="J93" s="1025"/>
      <c r="K93" s="1025"/>
    </row>
    <row r="94" spans="1:11" ht="13.15" customHeight="1" x14ac:dyDescent="0.45">
      <c r="A94" s="653" t="s">
        <v>708</v>
      </c>
      <c r="B94"/>
      <c r="C94"/>
      <c r="D94"/>
      <c r="E94"/>
      <c r="F94"/>
      <c r="G94"/>
      <c r="H94"/>
      <c r="I94"/>
      <c r="J94"/>
      <c r="K94" s="813"/>
    </row>
    <row r="95" spans="1:11" x14ac:dyDescent="0.45">
      <c r="A95" s="653"/>
    </row>
  </sheetData>
  <mergeCells count="5">
    <mergeCell ref="J3:K3"/>
    <mergeCell ref="B6:J6"/>
    <mergeCell ref="K6:K7"/>
    <mergeCell ref="A89:I89"/>
    <mergeCell ref="A93:K93"/>
  </mergeCells>
  <hyperlinks>
    <hyperlink ref="A88" r:id="rId1" display="5. Facilitating A level subjects are: biology, chemistry, physics, Maths, further Maths, geography, history, English literature, modern and classical languages. For full list of facilitating subjects, see 'technical guide'"/>
    <hyperlink ref="A1" location="Contents!A1" display="Return to contents"/>
    <hyperlink ref="A93" r:id="rId2" display="Where qualifications taken by a student are in the same subject area and similar in content, ‘discounting’ rules have been applied to avoid double counting qualifications. More information can be found in  'technical guide' document."/>
    <hyperlink ref="A89:I89" location="List_of_A_and_AS_level_subjects!A1" display="*For a full list of subjects included in the subject groupings in this table, see 'List of A and AS Level subjects'"/>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2"/>
  <sheetViews>
    <sheetView showGridLines="0" workbookViewId="0"/>
  </sheetViews>
  <sheetFormatPr defaultColWidth="9.1328125" defaultRowHeight="14.25" x14ac:dyDescent="0.45"/>
  <cols>
    <col min="1" max="1" width="36.1328125" style="1" customWidth="1"/>
    <col min="2" max="2" width="9.73046875" style="1" customWidth="1"/>
    <col min="3" max="3" width="1" style="1" customWidth="1"/>
    <col min="4" max="4" width="8.73046875" style="1" customWidth="1"/>
    <col min="5" max="5" width="8.59765625" style="1" customWidth="1"/>
    <col min="6" max="6" width="12.59765625" style="1" customWidth="1"/>
    <col min="7" max="7" width="1.59765625" style="1" customWidth="1"/>
    <col min="8" max="8" width="8.73046875" style="1" customWidth="1"/>
    <col min="9" max="9" width="6.3984375" style="1" customWidth="1"/>
    <col min="10" max="10" width="7.59765625" style="1" customWidth="1"/>
    <col min="11" max="11" width="11.59765625" style="1" customWidth="1"/>
    <col min="12" max="12" width="1.59765625" style="1" customWidth="1"/>
    <col min="13" max="13" width="13" style="1" customWidth="1"/>
    <col min="14" max="14" width="9.73046875" style="1" customWidth="1"/>
    <col min="15" max="15" width="8.59765625" style="1" customWidth="1"/>
    <col min="16" max="16" width="11.59765625" style="1" customWidth="1"/>
    <col min="17" max="17" width="14.59765625" style="1" customWidth="1"/>
    <col min="18" max="18" width="1.59765625" style="1" customWidth="1"/>
    <col min="19" max="19" width="11.73046875" style="1" customWidth="1"/>
    <col min="20" max="20" width="17.1328125" style="1" customWidth="1"/>
    <col min="21" max="21" width="1.59765625" style="1" customWidth="1"/>
    <col min="22" max="23" width="9.1328125" style="1"/>
    <col min="24" max="24" width="8.59765625" style="1" customWidth="1"/>
    <col min="25" max="25" width="13.1328125" style="1" customWidth="1"/>
    <col min="26" max="26" width="1.59765625" style="1" customWidth="1"/>
    <col min="27" max="29" width="12.1328125" style="1" customWidth="1"/>
    <col min="30" max="30" width="16.73046875" style="1" customWidth="1"/>
    <col min="31" max="31" width="12.1328125" style="1" customWidth="1"/>
    <col min="32" max="32" width="1.59765625" style="1" customWidth="1"/>
    <col min="33" max="34" width="9.1328125" style="1"/>
    <col min="35" max="35" width="8.59765625" style="1" customWidth="1"/>
    <col min="36" max="36" width="16.73046875" style="1" customWidth="1"/>
    <col min="37" max="37" width="12.1328125" style="1" customWidth="1"/>
    <col min="38" max="38" width="1.59765625" style="1" customWidth="1"/>
    <col min="39" max="39" width="9.1328125" style="1"/>
    <col min="40" max="16384" width="9.1328125" style="956"/>
  </cols>
  <sheetData>
    <row r="1" spans="1:39" s="495" customFormat="1" x14ac:dyDescent="0.45">
      <c r="A1" s="579" t="s">
        <v>488</v>
      </c>
      <c r="B1" s="494"/>
      <c r="C1" s="494"/>
      <c r="D1" s="494"/>
      <c r="E1" s="494"/>
    </row>
    <row r="2" spans="1:39" ht="15" customHeight="1" x14ac:dyDescent="0.45">
      <c r="A2" s="11" t="s">
        <v>492</v>
      </c>
    </row>
    <row r="3" spans="1:39" x14ac:dyDescent="0.45">
      <c r="A3" s="1" t="s">
        <v>718</v>
      </c>
    </row>
    <row r="4" spans="1:39" ht="15" customHeight="1" x14ac:dyDescent="0.45">
      <c r="A4" s="1" t="s">
        <v>0</v>
      </c>
    </row>
    <row r="6" spans="1:39" s="68" customFormat="1" ht="15.75" customHeight="1" x14ac:dyDescent="0.45">
      <c r="A6" s="66"/>
      <c r="B6" s="66"/>
      <c r="C6" s="66"/>
      <c r="D6" s="1022" t="s">
        <v>36</v>
      </c>
      <c r="E6" s="1022"/>
      <c r="F6" s="1022"/>
      <c r="G6" s="66"/>
      <c r="H6" s="1022" t="s">
        <v>37</v>
      </c>
      <c r="I6" s="1022"/>
      <c r="J6" s="1022"/>
      <c r="K6" s="1022"/>
      <c r="L6" s="1022"/>
      <c r="M6" s="1022"/>
      <c r="N6" s="1022"/>
      <c r="O6" s="1022"/>
      <c r="P6" s="1022"/>
      <c r="Q6" s="1022"/>
      <c r="R6" s="1023"/>
      <c r="S6" s="1022"/>
      <c r="T6" s="1022"/>
      <c r="U6" s="66"/>
      <c r="V6" s="1022" t="s">
        <v>38</v>
      </c>
      <c r="W6" s="1022"/>
      <c r="X6" s="1022"/>
      <c r="Y6" s="1022"/>
      <c r="Z6" s="66"/>
      <c r="AA6" s="1022" t="s">
        <v>39</v>
      </c>
      <c r="AB6" s="1022"/>
      <c r="AC6" s="1022"/>
      <c r="AD6" s="952"/>
      <c r="AE6" s="953"/>
      <c r="AF6" s="66"/>
      <c r="AG6" s="1022" t="s">
        <v>713</v>
      </c>
      <c r="AH6" s="1022"/>
      <c r="AI6" s="1022"/>
      <c r="AJ6" s="952"/>
      <c r="AK6" s="953"/>
      <c r="AL6" s="66"/>
      <c r="AM6" s="67" t="s">
        <v>41</v>
      </c>
    </row>
    <row r="7" spans="1:39" s="2" customFormat="1" ht="82.5" customHeight="1" x14ac:dyDescent="0.3">
      <c r="A7" s="65" t="s">
        <v>7</v>
      </c>
      <c r="B7" s="955" t="s">
        <v>28</v>
      </c>
      <c r="C7" s="382"/>
      <c r="D7" s="955" t="s">
        <v>1</v>
      </c>
      <c r="E7" s="955" t="s">
        <v>29</v>
      </c>
      <c r="F7" s="955" t="s">
        <v>197</v>
      </c>
      <c r="G7" s="381"/>
      <c r="H7" s="955" t="s">
        <v>196</v>
      </c>
      <c r="I7" s="955" t="s">
        <v>29</v>
      </c>
      <c r="J7" s="433" t="s">
        <v>3</v>
      </c>
      <c r="K7" s="955" t="s">
        <v>289</v>
      </c>
      <c r="L7" s="954"/>
      <c r="M7" s="955" t="s">
        <v>292</v>
      </c>
      <c r="N7" s="955" t="s">
        <v>198</v>
      </c>
      <c r="O7" s="6" t="s">
        <v>4</v>
      </c>
      <c r="P7" s="6" t="s">
        <v>199</v>
      </c>
      <c r="Q7" s="6" t="s">
        <v>200</v>
      </c>
      <c r="R7" s="954"/>
      <c r="S7" s="6" t="s">
        <v>201</v>
      </c>
      <c r="T7" s="6" t="s">
        <v>202</v>
      </c>
      <c r="U7" s="955"/>
      <c r="V7" s="955" t="s">
        <v>5</v>
      </c>
      <c r="W7" s="955" t="s">
        <v>29</v>
      </c>
      <c r="X7" s="433" t="s">
        <v>3</v>
      </c>
      <c r="Y7" s="6" t="s">
        <v>483</v>
      </c>
      <c r="Z7" s="382"/>
      <c r="AA7" s="955" t="s">
        <v>5</v>
      </c>
      <c r="AB7" s="955" t="s">
        <v>29</v>
      </c>
      <c r="AC7" s="433" t="s">
        <v>3</v>
      </c>
      <c r="AD7" s="650" t="s">
        <v>711</v>
      </c>
      <c r="AE7" s="612" t="s">
        <v>678</v>
      </c>
      <c r="AF7" s="382"/>
      <c r="AG7" s="955" t="s">
        <v>5</v>
      </c>
      <c r="AH7" s="955" t="s">
        <v>29</v>
      </c>
      <c r="AI7" s="433" t="s">
        <v>3</v>
      </c>
      <c r="AJ7" s="650" t="s">
        <v>712</v>
      </c>
      <c r="AK7" s="612" t="s">
        <v>679</v>
      </c>
      <c r="AL7" s="382"/>
      <c r="AM7" s="955" t="s">
        <v>6</v>
      </c>
    </row>
    <row r="8" spans="1:39" s="2" customFormat="1" ht="15" customHeight="1" x14ac:dyDescent="0.3">
      <c r="A8" s="7"/>
      <c r="B8" s="7"/>
      <c r="C8" s="7"/>
      <c r="D8" s="8"/>
      <c r="E8" s="8"/>
      <c r="F8" s="9"/>
      <c r="G8" s="7"/>
      <c r="H8" s="7"/>
      <c r="I8" s="7"/>
      <c r="J8" s="638"/>
      <c r="K8" s="7"/>
      <c r="L8" s="7"/>
      <c r="M8" s="7"/>
      <c r="N8" s="7"/>
      <c r="O8" s="624"/>
      <c r="X8" s="624"/>
      <c r="AC8" s="624"/>
      <c r="AD8" s="624"/>
      <c r="AI8" s="624"/>
      <c r="AJ8" s="624"/>
    </row>
    <row r="9" spans="1:39" s="630" customFormat="1" ht="11.65" x14ac:dyDescent="0.3">
      <c r="A9" s="630" t="s">
        <v>687</v>
      </c>
      <c r="B9" s="639">
        <v>2169</v>
      </c>
      <c r="C9" s="629">
        <v>1</v>
      </c>
      <c r="D9" s="629">
        <v>98229</v>
      </c>
      <c r="E9" s="640">
        <v>31.67</v>
      </c>
      <c r="F9" s="641">
        <v>82.4</v>
      </c>
      <c r="G9" s="629"/>
      <c r="H9" s="629">
        <v>87936</v>
      </c>
      <c r="I9" s="640">
        <v>32.1</v>
      </c>
      <c r="J9" s="640" t="s">
        <v>300</v>
      </c>
      <c r="K9" s="641">
        <v>76.599999999999994</v>
      </c>
      <c r="L9" s="629"/>
      <c r="M9" s="629">
        <v>65035</v>
      </c>
      <c r="N9" s="640">
        <v>32.42</v>
      </c>
      <c r="O9" s="640" t="s">
        <v>300</v>
      </c>
      <c r="P9" s="641">
        <v>12.2</v>
      </c>
      <c r="Q9" s="641">
        <v>19.399999999999999</v>
      </c>
      <c r="R9" s="629"/>
      <c r="S9" s="629">
        <v>65033</v>
      </c>
      <c r="T9" s="641">
        <v>16.5</v>
      </c>
      <c r="U9" s="629"/>
      <c r="V9" s="629">
        <v>90021</v>
      </c>
      <c r="W9" s="640">
        <v>32.21</v>
      </c>
      <c r="X9" s="640" t="s">
        <v>300</v>
      </c>
      <c r="Y9" s="641">
        <v>75.599999999999994</v>
      </c>
      <c r="Z9" s="629"/>
      <c r="AA9" s="629">
        <v>4919</v>
      </c>
      <c r="AB9" s="640">
        <v>31.55</v>
      </c>
      <c r="AC9" s="640" t="s">
        <v>312</v>
      </c>
      <c r="AD9" s="639">
        <v>13459</v>
      </c>
      <c r="AE9" s="642">
        <v>36.6</v>
      </c>
      <c r="AF9" s="639"/>
      <c r="AG9" s="639">
        <v>20610</v>
      </c>
      <c r="AH9" s="651">
        <v>27.74</v>
      </c>
      <c r="AI9" s="640" t="s">
        <v>304</v>
      </c>
      <c r="AJ9" s="639">
        <v>28057</v>
      </c>
      <c r="AK9" s="642">
        <v>74.2</v>
      </c>
      <c r="AL9" s="639"/>
      <c r="AM9" s="639">
        <v>121</v>
      </c>
    </row>
    <row r="10" spans="1:39" s="2" customFormat="1" ht="10.15" x14ac:dyDescent="0.3">
      <c r="A10" s="2" t="s">
        <v>8</v>
      </c>
      <c r="B10" s="485"/>
      <c r="C10" s="412">
        <v>2</v>
      </c>
      <c r="D10" s="412"/>
      <c r="E10" s="616"/>
      <c r="F10" s="615"/>
      <c r="G10" s="412"/>
      <c r="H10" s="412"/>
      <c r="I10" s="616"/>
      <c r="J10" s="616"/>
      <c r="K10" s="615"/>
      <c r="L10" s="412"/>
      <c r="M10" s="412"/>
      <c r="N10" s="616"/>
      <c r="O10" s="616"/>
      <c r="P10" s="615"/>
      <c r="Q10" s="615"/>
      <c r="R10" s="412"/>
      <c r="S10" s="412"/>
      <c r="T10" s="615"/>
      <c r="U10" s="412"/>
      <c r="V10" s="412"/>
      <c r="W10" s="616"/>
      <c r="X10" s="616"/>
      <c r="Y10" s="615"/>
      <c r="Z10" s="412"/>
      <c r="AA10" s="412"/>
      <c r="AB10" s="616"/>
      <c r="AC10" s="616"/>
      <c r="AD10" s="485"/>
      <c r="AE10" s="614"/>
      <c r="AF10" s="485"/>
      <c r="AG10" s="485"/>
      <c r="AH10" s="652"/>
      <c r="AI10" s="616"/>
      <c r="AJ10" s="485"/>
      <c r="AK10" s="614"/>
      <c r="AL10" s="485"/>
      <c r="AM10" s="485"/>
    </row>
    <row r="11" spans="1:39" s="628" customFormat="1" ht="11.65" x14ac:dyDescent="0.3">
      <c r="A11" s="628" t="s">
        <v>688</v>
      </c>
      <c r="B11" s="485">
        <v>482</v>
      </c>
      <c r="C11" s="412">
        <v>3</v>
      </c>
      <c r="D11" s="412">
        <v>19288</v>
      </c>
      <c r="E11" s="616">
        <v>30.83</v>
      </c>
      <c r="F11" s="615">
        <v>80.599999999999994</v>
      </c>
      <c r="G11" s="412"/>
      <c r="H11" s="412">
        <v>17182</v>
      </c>
      <c r="I11" s="616">
        <v>31.33</v>
      </c>
      <c r="J11" s="616" t="s">
        <v>53</v>
      </c>
      <c r="K11" s="615">
        <v>74.900000000000006</v>
      </c>
      <c r="L11" s="412"/>
      <c r="M11" s="412">
        <v>12443</v>
      </c>
      <c r="N11" s="616">
        <v>31.79</v>
      </c>
      <c r="O11" s="616" t="s">
        <v>300</v>
      </c>
      <c r="P11" s="615">
        <v>11.1</v>
      </c>
      <c r="Q11" s="615">
        <v>18</v>
      </c>
      <c r="R11" s="412"/>
      <c r="S11" s="412">
        <v>12442</v>
      </c>
      <c r="T11" s="615">
        <v>15.3</v>
      </c>
      <c r="U11" s="412"/>
      <c r="V11" s="412">
        <v>17517</v>
      </c>
      <c r="W11" s="616">
        <v>31.35</v>
      </c>
      <c r="X11" s="616" t="s">
        <v>53</v>
      </c>
      <c r="Y11" s="615">
        <v>73.599999999999994</v>
      </c>
      <c r="Z11" s="412"/>
      <c r="AA11" s="412">
        <v>915</v>
      </c>
      <c r="AB11" s="616">
        <v>31.92</v>
      </c>
      <c r="AC11" s="616" t="s">
        <v>312</v>
      </c>
      <c r="AD11" s="485">
        <v>2130</v>
      </c>
      <c r="AE11" s="614">
        <v>43</v>
      </c>
      <c r="AF11" s="485"/>
      <c r="AG11" s="485">
        <v>4423</v>
      </c>
      <c r="AH11" s="652">
        <v>27.22</v>
      </c>
      <c r="AI11" s="616" t="s">
        <v>304</v>
      </c>
      <c r="AJ11" s="485">
        <v>5418</v>
      </c>
      <c r="AK11" s="614">
        <v>82.4</v>
      </c>
      <c r="AL11" s="485"/>
      <c r="AM11" s="485">
        <v>10</v>
      </c>
    </row>
    <row r="12" spans="1:39" s="628" customFormat="1" ht="11.65" x14ac:dyDescent="0.3">
      <c r="A12" s="628" t="s">
        <v>689</v>
      </c>
      <c r="B12" s="485">
        <v>413</v>
      </c>
      <c r="C12" s="412">
        <v>4</v>
      </c>
      <c r="D12" s="412">
        <v>11606</v>
      </c>
      <c r="E12" s="616">
        <v>27.55</v>
      </c>
      <c r="F12" s="615">
        <v>76.8</v>
      </c>
      <c r="G12" s="412"/>
      <c r="H12" s="412">
        <v>9302</v>
      </c>
      <c r="I12" s="616">
        <v>27.07</v>
      </c>
      <c r="J12" s="616" t="s">
        <v>306</v>
      </c>
      <c r="K12" s="615">
        <v>63</v>
      </c>
      <c r="L12" s="412"/>
      <c r="M12" s="412">
        <v>5331</v>
      </c>
      <c r="N12" s="616">
        <v>28.24</v>
      </c>
      <c r="O12" s="616" t="s">
        <v>306</v>
      </c>
      <c r="P12" s="615">
        <v>6.2</v>
      </c>
      <c r="Q12" s="615">
        <v>10.9</v>
      </c>
      <c r="R12" s="412"/>
      <c r="S12" s="412">
        <v>5331</v>
      </c>
      <c r="T12" s="615">
        <v>9.5</v>
      </c>
      <c r="U12" s="412"/>
      <c r="V12" s="412">
        <v>9578</v>
      </c>
      <c r="W12" s="616">
        <v>27.15</v>
      </c>
      <c r="X12" s="616" t="s">
        <v>306</v>
      </c>
      <c r="Y12" s="615">
        <v>62.1</v>
      </c>
      <c r="Z12" s="412"/>
      <c r="AA12" s="412">
        <v>1017</v>
      </c>
      <c r="AB12" s="616">
        <v>31.11</v>
      </c>
      <c r="AC12" s="616" t="s">
        <v>312</v>
      </c>
      <c r="AD12" s="485">
        <v>1998</v>
      </c>
      <c r="AE12" s="614">
        <v>51</v>
      </c>
      <c r="AF12" s="485"/>
      <c r="AG12" s="485">
        <v>4431</v>
      </c>
      <c r="AH12" s="652">
        <v>28.01</v>
      </c>
      <c r="AI12" s="616" t="s">
        <v>304</v>
      </c>
      <c r="AJ12" s="485">
        <v>5213</v>
      </c>
      <c r="AK12" s="614">
        <v>85.4</v>
      </c>
      <c r="AL12" s="485"/>
      <c r="AM12" s="485">
        <v>12</v>
      </c>
    </row>
    <row r="13" spans="1:39" s="628" customFormat="1" ht="11.65" x14ac:dyDescent="0.3">
      <c r="A13" s="628" t="s">
        <v>690</v>
      </c>
      <c r="B13" s="485">
        <v>1107</v>
      </c>
      <c r="C13" s="412">
        <v>5</v>
      </c>
      <c r="D13" s="412">
        <v>62751</v>
      </c>
      <c r="E13" s="616">
        <v>32.67</v>
      </c>
      <c r="F13" s="615">
        <v>84.2</v>
      </c>
      <c r="G13" s="412"/>
      <c r="H13" s="412">
        <v>57950</v>
      </c>
      <c r="I13" s="616">
        <v>33.01</v>
      </c>
      <c r="J13" s="616" t="s">
        <v>300</v>
      </c>
      <c r="K13" s="615">
        <v>79.7</v>
      </c>
      <c r="L13" s="412"/>
      <c r="M13" s="412">
        <v>44774</v>
      </c>
      <c r="N13" s="616">
        <v>33.14</v>
      </c>
      <c r="O13" s="616" t="s">
        <v>300</v>
      </c>
      <c r="P13" s="615">
        <v>13.1</v>
      </c>
      <c r="Q13" s="615">
        <v>20.6</v>
      </c>
      <c r="R13" s="412"/>
      <c r="S13" s="412">
        <v>44773</v>
      </c>
      <c r="T13" s="615">
        <v>17.5</v>
      </c>
      <c r="U13" s="412"/>
      <c r="V13" s="412">
        <v>59016</v>
      </c>
      <c r="W13" s="616">
        <v>33.17</v>
      </c>
      <c r="X13" s="616" t="s">
        <v>300</v>
      </c>
      <c r="Y13" s="615">
        <v>79.2</v>
      </c>
      <c r="Z13" s="412"/>
      <c r="AA13" s="412">
        <v>2073</v>
      </c>
      <c r="AB13" s="616">
        <v>31.99</v>
      </c>
      <c r="AC13" s="616" t="s">
        <v>312</v>
      </c>
      <c r="AD13" s="485">
        <v>7386</v>
      </c>
      <c r="AE13" s="614">
        <v>28.1</v>
      </c>
      <c r="AF13" s="485"/>
      <c r="AG13" s="485">
        <v>10979</v>
      </c>
      <c r="AH13" s="652">
        <v>27.82</v>
      </c>
      <c r="AI13" s="616" t="s">
        <v>304</v>
      </c>
      <c r="AJ13" s="485">
        <v>15604</v>
      </c>
      <c r="AK13" s="614">
        <v>71.2</v>
      </c>
      <c r="AL13" s="485"/>
      <c r="AM13" s="485">
        <v>31</v>
      </c>
    </row>
    <row r="14" spans="1:39" s="628" customFormat="1" ht="10.15" x14ac:dyDescent="0.3">
      <c r="A14" s="628" t="s">
        <v>9</v>
      </c>
      <c r="B14" s="485">
        <v>34</v>
      </c>
      <c r="C14" s="412">
        <v>6</v>
      </c>
      <c r="D14" s="412">
        <v>817</v>
      </c>
      <c r="E14" s="616">
        <v>30</v>
      </c>
      <c r="F14" s="615">
        <v>85.9</v>
      </c>
      <c r="G14" s="412"/>
      <c r="H14" s="412">
        <v>766</v>
      </c>
      <c r="I14" s="616">
        <v>29.69</v>
      </c>
      <c r="J14" s="616" t="s">
        <v>53</v>
      </c>
      <c r="K14" s="615">
        <v>84.6</v>
      </c>
      <c r="L14" s="412"/>
      <c r="M14" s="412">
        <v>675</v>
      </c>
      <c r="N14" s="616">
        <v>29.61</v>
      </c>
      <c r="O14" s="616" t="s">
        <v>53</v>
      </c>
      <c r="P14" s="615">
        <v>7.6</v>
      </c>
      <c r="Q14" s="615">
        <v>13</v>
      </c>
      <c r="R14" s="412"/>
      <c r="S14" s="412">
        <v>675</v>
      </c>
      <c r="T14" s="615">
        <v>11.9</v>
      </c>
      <c r="U14" s="412"/>
      <c r="V14" s="412">
        <v>768</v>
      </c>
      <c r="W14" s="616">
        <v>29.81</v>
      </c>
      <c r="X14" s="616" t="s">
        <v>53</v>
      </c>
      <c r="Y14" s="615">
        <v>84.4</v>
      </c>
      <c r="Z14" s="412"/>
      <c r="AA14" s="412">
        <v>37</v>
      </c>
      <c r="AB14" s="616">
        <v>37.01</v>
      </c>
      <c r="AC14" s="616" t="s">
        <v>301</v>
      </c>
      <c r="AD14" s="485">
        <v>57</v>
      </c>
      <c r="AE14" s="614">
        <v>64.900000000000006</v>
      </c>
      <c r="AF14" s="485"/>
      <c r="AG14" s="485">
        <v>34</v>
      </c>
      <c r="AH14" s="652">
        <v>25.1</v>
      </c>
      <c r="AI14" s="616" t="s">
        <v>682</v>
      </c>
      <c r="AJ14" s="485">
        <v>53</v>
      </c>
      <c r="AK14" s="614">
        <v>64.2</v>
      </c>
      <c r="AL14" s="485"/>
      <c r="AM14" s="412">
        <v>0</v>
      </c>
    </row>
    <row r="15" spans="1:39" s="628" customFormat="1" ht="10.15" x14ac:dyDescent="0.3">
      <c r="A15" s="628" t="s">
        <v>10</v>
      </c>
      <c r="B15" s="485">
        <v>22</v>
      </c>
      <c r="C15" s="412">
        <v>7</v>
      </c>
      <c r="D15" s="412">
        <v>1539</v>
      </c>
      <c r="E15" s="616">
        <v>36.65</v>
      </c>
      <c r="F15" s="615">
        <v>86.3</v>
      </c>
      <c r="G15" s="412"/>
      <c r="H15" s="412">
        <v>1401</v>
      </c>
      <c r="I15" s="616">
        <v>37.46</v>
      </c>
      <c r="J15" s="616" t="s">
        <v>303</v>
      </c>
      <c r="K15" s="615">
        <v>87.7</v>
      </c>
      <c r="L15" s="412"/>
      <c r="M15" s="412">
        <v>1233</v>
      </c>
      <c r="N15" s="616">
        <v>36.31</v>
      </c>
      <c r="O15" s="616" t="s">
        <v>303</v>
      </c>
      <c r="P15" s="615">
        <v>22.8</v>
      </c>
      <c r="Q15" s="615">
        <v>31.4</v>
      </c>
      <c r="R15" s="412"/>
      <c r="S15" s="412">
        <v>1233</v>
      </c>
      <c r="T15" s="615">
        <v>28.8</v>
      </c>
      <c r="U15" s="412"/>
      <c r="V15" s="412">
        <v>1463</v>
      </c>
      <c r="W15" s="616">
        <v>37.26</v>
      </c>
      <c r="X15" s="616" t="s">
        <v>303</v>
      </c>
      <c r="Y15" s="615">
        <v>85</v>
      </c>
      <c r="Z15" s="412"/>
      <c r="AA15" s="412">
        <v>18</v>
      </c>
      <c r="AB15" s="616">
        <v>27.78</v>
      </c>
      <c r="AC15" s="616" t="s">
        <v>304</v>
      </c>
      <c r="AD15" s="485">
        <v>425</v>
      </c>
      <c r="AE15" s="614">
        <v>4.2</v>
      </c>
      <c r="AF15" s="485"/>
      <c r="AG15" s="485">
        <v>118</v>
      </c>
      <c r="AH15" s="652">
        <v>27.88</v>
      </c>
      <c r="AI15" s="616" t="s">
        <v>304</v>
      </c>
      <c r="AJ15" s="485">
        <v>541</v>
      </c>
      <c r="AK15" s="614">
        <v>25</v>
      </c>
      <c r="AL15" s="485"/>
      <c r="AM15" s="485">
        <v>0</v>
      </c>
    </row>
    <row r="16" spans="1:39" s="628" customFormat="1" ht="10.15" x14ac:dyDescent="0.3">
      <c r="A16" s="628" t="s">
        <v>295</v>
      </c>
      <c r="B16" s="485">
        <v>53</v>
      </c>
      <c r="C16" s="412">
        <v>8</v>
      </c>
      <c r="D16" s="412">
        <v>1671</v>
      </c>
      <c r="E16" s="616">
        <v>26.53</v>
      </c>
      <c r="F16" s="615">
        <v>69.400000000000006</v>
      </c>
      <c r="G16" s="412"/>
      <c r="H16" s="412">
        <v>933</v>
      </c>
      <c r="I16" s="616">
        <v>22.28</v>
      </c>
      <c r="J16" s="616" t="s">
        <v>949</v>
      </c>
      <c r="K16" s="615">
        <v>40.4</v>
      </c>
      <c r="L16" s="412"/>
      <c r="M16" s="412">
        <v>380</v>
      </c>
      <c r="N16" s="616">
        <v>20.04</v>
      </c>
      <c r="O16" s="616" t="s">
        <v>54</v>
      </c>
      <c r="P16" s="615">
        <v>4.5</v>
      </c>
      <c r="Q16" s="615">
        <v>7.4</v>
      </c>
      <c r="R16" s="412"/>
      <c r="S16" s="412">
        <v>380</v>
      </c>
      <c r="T16" s="615">
        <v>7.1</v>
      </c>
      <c r="U16" s="412"/>
      <c r="V16" s="412">
        <v>1236</v>
      </c>
      <c r="W16" s="616">
        <v>22.08</v>
      </c>
      <c r="X16" s="616" t="s">
        <v>949</v>
      </c>
      <c r="Y16" s="615">
        <v>30.6</v>
      </c>
      <c r="Z16" s="412"/>
      <c r="AA16" s="412">
        <v>726</v>
      </c>
      <c r="AB16" s="616">
        <v>30.64</v>
      </c>
      <c r="AC16" s="616" t="s">
        <v>312</v>
      </c>
      <c r="AD16" s="485">
        <v>1047</v>
      </c>
      <c r="AE16" s="614">
        <v>69.3</v>
      </c>
      <c r="AF16" s="485"/>
      <c r="AG16" s="485">
        <v>431</v>
      </c>
      <c r="AH16" s="652">
        <v>28.77</v>
      </c>
      <c r="AI16" s="616" t="s">
        <v>304</v>
      </c>
      <c r="AJ16" s="485">
        <v>759</v>
      </c>
      <c r="AK16" s="614">
        <v>58.4</v>
      </c>
      <c r="AL16" s="485"/>
      <c r="AM16" s="485">
        <v>55</v>
      </c>
    </row>
    <row r="17" spans="1:39" s="628" customFormat="1" ht="10.15" x14ac:dyDescent="0.3">
      <c r="A17" s="628" t="s">
        <v>11</v>
      </c>
      <c r="B17" s="485">
        <v>29</v>
      </c>
      <c r="C17" s="412">
        <v>9</v>
      </c>
      <c r="D17" s="412">
        <v>341</v>
      </c>
      <c r="E17" s="616">
        <v>26.38</v>
      </c>
      <c r="F17" s="615">
        <v>80.400000000000006</v>
      </c>
      <c r="G17" s="412"/>
      <c r="H17" s="412">
        <v>217</v>
      </c>
      <c r="I17" s="616">
        <v>25.08</v>
      </c>
      <c r="J17" s="616" t="s">
        <v>306</v>
      </c>
      <c r="K17" s="615">
        <v>37.299999999999997</v>
      </c>
      <c r="L17" s="412"/>
      <c r="M17" s="412">
        <v>70</v>
      </c>
      <c r="N17" s="616">
        <v>21.9</v>
      </c>
      <c r="O17" s="616" t="s">
        <v>949</v>
      </c>
      <c r="P17" s="615">
        <v>4.3</v>
      </c>
      <c r="Q17" s="615">
        <v>4.3</v>
      </c>
      <c r="R17" s="412"/>
      <c r="S17" s="412">
        <v>70</v>
      </c>
      <c r="T17" s="615">
        <v>4.3</v>
      </c>
      <c r="U17" s="412"/>
      <c r="V17" s="412">
        <v>256</v>
      </c>
      <c r="W17" s="616">
        <v>25.02</v>
      </c>
      <c r="X17" s="616" t="s">
        <v>306</v>
      </c>
      <c r="Y17" s="615">
        <v>33.6</v>
      </c>
      <c r="Z17" s="412"/>
      <c r="AA17" s="412">
        <v>123</v>
      </c>
      <c r="AB17" s="616">
        <v>29.3</v>
      </c>
      <c r="AC17" s="616" t="s">
        <v>304</v>
      </c>
      <c r="AD17" s="485">
        <v>230</v>
      </c>
      <c r="AE17" s="614">
        <v>53.5</v>
      </c>
      <c r="AF17" s="485"/>
      <c r="AG17" s="485">
        <v>147</v>
      </c>
      <c r="AH17" s="652">
        <v>25.68</v>
      </c>
      <c r="AI17" s="616" t="s">
        <v>682</v>
      </c>
      <c r="AJ17" s="485">
        <v>249</v>
      </c>
      <c r="AK17" s="614">
        <v>59</v>
      </c>
      <c r="AL17" s="485"/>
      <c r="AM17" s="412">
        <v>13</v>
      </c>
    </row>
    <row r="18" spans="1:39" s="2" customFormat="1" ht="10.15" x14ac:dyDescent="0.3">
      <c r="B18" s="485"/>
      <c r="C18" s="412">
        <v>10</v>
      </c>
      <c r="D18" s="412"/>
      <c r="E18" s="616"/>
      <c r="F18" s="615"/>
      <c r="G18" s="412"/>
      <c r="H18" s="412"/>
      <c r="I18" s="616"/>
      <c r="J18" s="616"/>
      <c r="K18" s="615"/>
      <c r="L18" s="412"/>
      <c r="M18" s="412"/>
      <c r="N18" s="616"/>
      <c r="O18" s="616"/>
      <c r="P18" s="615"/>
      <c r="Q18" s="615"/>
      <c r="R18" s="412"/>
      <c r="S18" s="412"/>
      <c r="T18" s="615"/>
      <c r="U18" s="412"/>
      <c r="V18" s="412"/>
      <c r="W18" s="616"/>
      <c r="X18" s="616"/>
      <c r="Y18" s="615"/>
      <c r="Z18" s="412"/>
      <c r="AA18" s="412"/>
      <c r="AB18" s="616"/>
      <c r="AC18" s="616"/>
      <c r="AD18" s="485"/>
      <c r="AE18" s="614"/>
      <c r="AF18" s="485"/>
      <c r="AG18" s="485"/>
      <c r="AH18" s="652"/>
      <c r="AI18" s="616"/>
      <c r="AJ18" s="485"/>
      <c r="AK18" s="614"/>
      <c r="AL18" s="485"/>
      <c r="AM18" s="485"/>
    </row>
    <row r="19" spans="1:39" s="630" customFormat="1" ht="10.15" x14ac:dyDescent="0.3">
      <c r="A19" s="630" t="s">
        <v>12</v>
      </c>
      <c r="B19" s="639">
        <v>625</v>
      </c>
      <c r="C19" s="629">
        <v>11</v>
      </c>
      <c r="D19" s="629">
        <v>19831</v>
      </c>
      <c r="E19" s="640">
        <v>40.44</v>
      </c>
      <c r="F19" s="641">
        <v>91.9</v>
      </c>
      <c r="G19" s="629"/>
      <c r="H19" s="629">
        <v>18482</v>
      </c>
      <c r="I19" s="640">
        <v>40.04</v>
      </c>
      <c r="J19" s="640" t="s">
        <v>52</v>
      </c>
      <c r="K19" s="641">
        <v>87.5</v>
      </c>
      <c r="L19" s="629"/>
      <c r="M19" s="629">
        <v>13992</v>
      </c>
      <c r="N19" s="640">
        <v>39.81</v>
      </c>
      <c r="O19" s="640" t="s">
        <v>52</v>
      </c>
      <c r="P19" s="641">
        <v>25.7</v>
      </c>
      <c r="Q19" s="641">
        <v>37.200000000000003</v>
      </c>
      <c r="R19" s="629"/>
      <c r="S19" s="629">
        <v>13992</v>
      </c>
      <c r="T19" s="641">
        <v>31.4</v>
      </c>
      <c r="U19" s="629"/>
      <c r="V19" s="629">
        <v>19712</v>
      </c>
      <c r="W19" s="640">
        <v>40.590000000000003</v>
      </c>
      <c r="X19" s="640" t="s">
        <v>52</v>
      </c>
      <c r="Y19" s="641">
        <v>91.1</v>
      </c>
      <c r="Z19" s="629"/>
      <c r="AA19" s="629">
        <v>37</v>
      </c>
      <c r="AB19" s="640">
        <v>30.87</v>
      </c>
      <c r="AC19" s="640" t="s">
        <v>312</v>
      </c>
      <c r="AD19" s="639">
        <v>685</v>
      </c>
      <c r="AE19" s="642">
        <v>5.4</v>
      </c>
      <c r="AF19" s="639"/>
      <c r="AG19" s="639">
        <v>559</v>
      </c>
      <c r="AH19" s="651">
        <v>28.98</v>
      </c>
      <c r="AI19" s="640" t="s">
        <v>304</v>
      </c>
      <c r="AJ19" s="639">
        <v>1163</v>
      </c>
      <c r="AK19" s="642">
        <v>48.1</v>
      </c>
      <c r="AL19" s="639"/>
      <c r="AM19" s="639">
        <v>0</v>
      </c>
    </row>
    <row r="20" spans="1:39" s="2" customFormat="1" ht="10.15" x14ac:dyDescent="0.3">
      <c r="A20" s="2" t="s">
        <v>8</v>
      </c>
      <c r="B20" s="485"/>
      <c r="C20" s="412">
        <v>12</v>
      </c>
      <c r="D20" s="412"/>
      <c r="E20" s="616"/>
      <c r="F20" s="615"/>
      <c r="G20" s="412"/>
      <c r="H20" s="412"/>
      <c r="I20" s="616"/>
      <c r="J20" s="616"/>
      <c r="K20" s="615"/>
      <c r="L20" s="412"/>
      <c r="M20" s="412"/>
      <c r="N20" s="616"/>
      <c r="O20" s="616"/>
      <c r="P20" s="615"/>
      <c r="Q20" s="615"/>
      <c r="R20" s="412"/>
      <c r="S20" s="412"/>
      <c r="T20" s="615"/>
      <c r="U20" s="412"/>
      <c r="V20" s="412"/>
      <c r="W20" s="616"/>
      <c r="X20" s="616"/>
      <c r="Y20" s="615"/>
      <c r="Z20" s="412"/>
      <c r="AA20" s="412"/>
      <c r="AB20" s="616"/>
      <c r="AC20" s="616"/>
      <c r="AD20" s="485"/>
      <c r="AE20" s="614"/>
      <c r="AF20" s="485"/>
      <c r="AG20" s="485"/>
      <c r="AH20" s="652"/>
      <c r="AI20" s="616"/>
      <c r="AJ20" s="485"/>
      <c r="AK20" s="614"/>
      <c r="AL20" s="485"/>
      <c r="AM20" s="485"/>
    </row>
    <row r="21" spans="1:39" s="628" customFormat="1" ht="10.15" x14ac:dyDescent="0.3">
      <c r="A21" s="628" t="s">
        <v>13</v>
      </c>
      <c r="B21" s="485">
        <v>602</v>
      </c>
      <c r="C21" s="412">
        <v>13</v>
      </c>
      <c r="D21" s="412">
        <v>19778</v>
      </c>
      <c r="E21" s="616">
        <v>40.46</v>
      </c>
      <c r="F21" s="615">
        <v>92.1</v>
      </c>
      <c r="G21" s="412"/>
      <c r="H21" s="412">
        <v>18436</v>
      </c>
      <c r="I21" s="616">
        <v>40.06</v>
      </c>
      <c r="J21" s="616" t="s">
        <v>52</v>
      </c>
      <c r="K21" s="615">
        <v>87.6</v>
      </c>
      <c r="L21" s="412"/>
      <c r="M21" s="412">
        <v>13966</v>
      </c>
      <c r="N21" s="616">
        <v>39.85</v>
      </c>
      <c r="O21" s="616" t="s">
        <v>52</v>
      </c>
      <c r="P21" s="615">
        <v>25.8</v>
      </c>
      <c r="Q21" s="615">
        <v>37.299999999999997</v>
      </c>
      <c r="R21" s="412"/>
      <c r="S21" s="412">
        <v>13966</v>
      </c>
      <c r="T21" s="615">
        <v>31.5</v>
      </c>
      <c r="U21" s="412"/>
      <c r="V21" s="412">
        <v>19664</v>
      </c>
      <c r="W21" s="616">
        <v>40.61</v>
      </c>
      <c r="X21" s="616" t="s">
        <v>52</v>
      </c>
      <c r="Y21" s="615">
        <v>91.3</v>
      </c>
      <c r="Z21" s="412"/>
      <c r="AA21" s="412">
        <v>37</v>
      </c>
      <c r="AB21" s="616">
        <v>30.87</v>
      </c>
      <c r="AC21" s="616" t="s">
        <v>312</v>
      </c>
      <c r="AD21" s="485">
        <v>663</v>
      </c>
      <c r="AE21" s="614">
        <v>5.6</v>
      </c>
      <c r="AF21" s="485"/>
      <c r="AG21" s="485">
        <v>551</v>
      </c>
      <c r="AH21" s="652">
        <v>28.95</v>
      </c>
      <c r="AI21" s="616" t="s">
        <v>304</v>
      </c>
      <c r="AJ21" s="485">
        <v>1136</v>
      </c>
      <c r="AK21" s="614">
        <v>48.5</v>
      </c>
      <c r="AL21" s="485"/>
      <c r="AM21" s="485">
        <v>0</v>
      </c>
    </row>
    <row r="22" spans="1:39" s="628" customFormat="1" ht="11.65" x14ac:dyDescent="0.3">
      <c r="A22" s="628" t="s">
        <v>691</v>
      </c>
      <c r="B22" s="485">
        <v>23</v>
      </c>
      <c r="C22" s="412">
        <v>14</v>
      </c>
      <c r="D22" s="412">
        <v>53</v>
      </c>
      <c r="E22" s="616">
        <v>24.9</v>
      </c>
      <c r="F22" s="615">
        <v>32.1</v>
      </c>
      <c r="G22" s="412"/>
      <c r="H22" s="412">
        <v>46</v>
      </c>
      <c r="I22" s="616">
        <v>24.44</v>
      </c>
      <c r="J22" s="616" t="s">
        <v>949</v>
      </c>
      <c r="K22" s="615">
        <v>34.799999999999997</v>
      </c>
      <c r="L22" s="412"/>
      <c r="M22" s="412">
        <v>26</v>
      </c>
      <c r="N22" s="616">
        <v>17.309999999999999</v>
      </c>
      <c r="O22" s="616" t="s">
        <v>951</v>
      </c>
      <c r="P22" s="615">
        <v>0</v>
      </c>
      <c r="Q22" s="615">
        <v>0</v>
      </c>
      <c r="R22" s="412"/>
      <c r="S22" s="412">
        <v>26</v>
      </c>
      <c r="T22" s="615">
        <v>0</v>
      </c>
      <c r="U22" s="412"/>
      <c r="V22" s="412">
        <v>48</v>
      </c>
      <c r="W22" s="616">
        <v>24.25</v>
      </c>
      <c r="X22" s="616" t="s">
        <v>949</v>
      </c>
      <c r="Y22" s="615">
        <v>33.299999999999997</v>
      </c>
      <c r="Z22" s="412"/>
      <c r="AA22" s="412">
        <v>0</v>
      </c>
      <c r="AB22" s="616" t="s">
        <v>719</v>
      </c>
      <c r="AC22" s="616" t="s">
        <v>719</v>
      </c>
      <c r="AD22" s="485">
        <v>22</v>
      </c>
      <c r="AE22" s="614">
        <v>0</v>
      </c>
      <c r="AF22" s="485"/>
      <c r="AG22" s="485">
        <v>8</v>
      </c>
      <c r="AH22" s="616">
        <v>33.04</v>
      </c>
      <c r="AI22" s="616" t="s">
        <v>312</v>
      </c>
      <c r="AJ22" s="485">
        <v>27</v>
      </c>
      <c r="AK22" s="614">
        <v>29.6</v>
      </c>
      <c r="AL22" s="485"/>
      <c r="AM22" s="485">
        <v>0</v>
      </c>
    </row>
    <row r="23" spans="1:39" s="2" customFormat="1" ht="10.15" x14ac:dyDescent="0.3">
      <c r="B23" s="485"/>
      <c r="C23" s="412">
        <v>15</v>
      </c>
      <c r="D23" s="412"/>
      <c r="E23" s="616"/>
      <c r="F23" s="615"/>
      <c r="G23" s="412"/>
      <c r="H23" s="412"/>
      <c r="I23" s="616"/>
      <c r="J23" s="616"/>
      <c r="K23" s="615"/>
      <c r="L23" s="412"/>
      <c r="M23" s="412"/>
      <c r="N23" s="616"/>
      <c r="O23" s="616"/>
      <c r="P23" s="615"/>
      <c r="Q23" s="615"/>
      <c r="R23" s="412"/>
      <c r="S23" s="412"/>
      <c r="T23" s="615"/>
      <c r="U23" s="412"/>
      <c r="V23" s="412"/>
      <c r="W23" s="616"/>
      <c r="X23" s="616"/>
      <c r="Y23" s="615"/>
      <c r="Z23" s="412"/>
      <c r="AA23" s="412"/>
      <c r="AB23" s="616"/>
      <c r="AC23" s="616"/>
      <c r="AD23" s="485"/>
      <c r="AE23" s="614"/>
      <c r="AF23" s="485"/>
      <c r="AG23" s="485"/>
      <c r="AH23" s="652"/>
      <c r="AI23" s="616"/>
      <c r="AJ23" s="485"/>
      <c r="AK23" s="614"/>
      <c r="AL23" s="485"/>
      <c r="AM23" s="485"/>
    </row>
    <row r="24" spans="1:39" s="630" customFormat="1" ht="11.65" x14ac:dyDescent="0.3">
      <c r="A24" s="630" t="s">
        <v>695</v>
      </c>
      <c r="B24" s="485">
        <v>2812</v>
      </c>
      <c r="C24" s="412"/>
      <c r="D24" s="412">
        <v>118084</v>
      </c>
      <c r="E24" s="616">
        <v>33.270000000000003</v>
      </c>
      <c r="F24" s="615">
        <v>84</v>
      </c>
      <c r="G24" s="412" t="s">
        <v>705</v>
      </c>
      <c r="H24" s="412">
        <v>106436</v>
      </c>
      <c r="I24" s="616">
        <v>33.57</v>
      </c>
      <c r="J24" s="615" t="s">
        <v>300</v>
      </c>
      <c r="K24" s="615">
        <v>78.5</v>
      </c>
      <c r="L24" s="412" t="s">
        <v>705</v>
      </c>
      <c r="M24" s="412">
        <v>79032</v>
      </c>
      <c r="N24" s="616">
        <v>33.729999999999997</v>
      </c>
      <c r="O24" s="615" t="s">
        <v>300</v>
      </c>
      <c r="P24" s="615">
        <v>14.6</v>
      </c>
      <c r="Q24" s="615">
        <v>22.5</v>
      </c>
      <c r="R24" s="412" t="s">
        <v>705</v>
      </c>
      <c r="S24" s="412">
        <v>79030</v>
      </c>
      <c r="T24" s="615">
        <v>19.2</v>
      </c>
      <c r="U24" s="412" t="s">
        <v>705</v>
      </c>
      <c r="V24" s="412">
        <v>109754</v>
      </c>
      <c r="W24" s="616">
        <v>33.93</v>
      </c>
      <c r="X24" s="615" t="s">
        <v>300</v>
      </c>
      <c r="Y24" s="615">
        <v>78.400000000000006</v>
      </c>
      <c r="Z24" s="412" t="s">
        <v>705</v>
      </c>
      <c r="AA24" s="412">
        <v>4958</v>
      </c>
      <c r="AB24" s="616">
        <v>31.54</v>
      </c>
      <c r="AC24" s="412" t="s">
        <v>312</v>
      </c>
      <c r="AD24" s="485">
        <v>14150</v>
      </c>
      <c r="AE24" s="614">
        <v>35.1</v>
      </c>
      <c r="AF24" s="485" t="s">
        <v>705</v>
      </c>
      <c r="AG24" s="485">
        <v>21175</v>
      </c>
      <c r="AH24" s="652">
        <v>27.77</v>
      </c>
      <c r="AI24" s="412" t="s">
        <v>304</v>
      </c>
      <c r="AJ24" s="485">
        <v>29230</v>
      </c>
      <c r="AK24" s="614">
        <v>73.2</v>
      </c>
      <c r="AL24" s="485" t="s">
        <v>705</v>
      </c>
      <c r="AM24" s="485">
        <v>121</v>
      </c>
    </row>
    <row r="25" spans="1:39" s="2" customFormat="1" ht="10.15" x14ac:dyDescent="0.3">
      <c r="B25" s="485"/>
      <c r="C25" s="412">
        <v>17</v>
      </c>
      <c r="D25" s="412"/>
      <c r="E25" s="616"/>
      <c r="F25" s="615"/>
      <c r="G25" s="412"/>
      <c r="H25" s="412"/>
      <c r="I25" s="616"/>
      <c r="J25" s="616"/>
      <c r="K25" s="615"/>
      <c r="L25" s="412"/>
      <c r="M25" s="412"/>
      <c r="N25" s="616"/>
      <c r="O25" s="616"/>
      <c r="P25" s="615"/>
      <c r="Q25" s="615"/>
      <c r="R25" s="412"/>
      <c r="S25" s="412"/>
      <c r="T25" s="615"/>
      <c r="U25" s="412"/>
      <c r="V25" s="412"/>
      <c r="W25" s="616"/>
      <c r="X25" s="616"/>
      <c r="Y25" s="615"/>
      <c r="Z25" s="412"/>
      <c r="AA25" s="412"/>
      <c r="AB25" s="616"/>
      <c r="AC25" s="616"/>
      <c r="AD25" s="485"/>
      <c r="AE25" s="614"/>
      <c r="AF25" s="485"/>
      <c r="AG25" s="485"/>
      <c r="AH25" s="652"/>
      <c r="AI25" s="616"/>
      <c r="AJ25" s="485"/>
      <c r="AK25" s="614"/>
      <c r="AL25" s="485"/>
      <c r="AM25" s="485"/>
    </row>
    <row r="26" spans="1:39" s="630" customFormat="1" ht="10.15" x14ac:dyDescent="0.3">
      <c r="A26" s="630" t="s">
        <v>14</v>
      </c>
      <c r="B26" s="639">
        <v>330</v>
      </c>
      <c r="C26" s="629">
        <v>18</v>
      </c>
      <c r="D26" s="629">
        <v>38543</v>
      </c>
      <c r="E26" s="640">
        <v>29.22</v>
      </c>
      <c r="F26" s="641">
        <v>69.3</v>
      </c>
      <c r="G26" s="629"/>
      <c r="H26" s="629">
        <v>27401</v>
      </c>
      <c r="I26" s="640">
        <v>30.71</v>
      </c>
      <c r="J26" s="640" t="s">
        <v>53</v>
      </c>
      <c r="K26" s="641">
        <v>72.7</v>
      </c>
      <c r="L26" s="629"/>
      <c r="M26" s="629">
        <v>21035</v>
      </c>
      <c r="N26" s="640">
        <v>29.35</v>
      </c>
      <c r="O26" s="640" t="s">
        <v>53</v>
      </c>
      <c r="P26" s="641">
        <v>8.8000000000000007</v>
      </c>
      <c r="Q26" s="641">
        <v>14.5</v>
      </c>
      <c r="R26" s="629"/>
      <c r="S26" s="629">
        <v>21033</v>
      </c>
      <c r="T26" s="641">
        <v>11.2</v>
      </c>
      <c r="U26" s="629"/>
      <c r="V26" s="629">
        <v>28108</v>
      </c>
      <c r="W26" s="640">
        <v>30.77</v>
      </c>
      <c r="X26" s="640" t="s">
        <v>53</v>
      </c>
      <c r="Y26" s="641">
        <v>71</v>
      </c>
      <c r="Z26" s="629"/>
      <c r="AA26" s="629">
        <v>3696</v>
      </c>
      <c r="AB26" s="640">
        <v>25.89</v>
      </c>
      <c r="AC26" s="640" t="s">
        <v>682</v>
      </c>
      <c r="AD26" s="639">
        <v>57203</v>
      </c>
      <c r="AE26" s="642">
        <v>6.5</v>
      </c>
      <c r="AF26" s="639"/>
      <c r="AG26" s="639">
        <v>9834</v>
      </c>
      <c r="AH26" s="651">
        <v>24.85</v>
      </c>
      <c r="AI26" s="640" t="s">
        <v>682</v>
      </c>
      <c r="AJ26" s="639">
        <v>62736</v>
      </c>
      <c r="AK26" s="642">
        <v>16.2</v>
      </c>
      <c r="AL26" s="639"/>
      <c r="AM26" s="639">
        <v>13</v>
      </c>
    </row>
    <row r="27" spans="1:39" s="2" customFormat="1" ht="10.15" x14ac:dyDescent="0.3">
      <c r="A27" s="2" t="s">
        <v>8</v>
      </c>
      <c r="B27" s="485"/>
      <c r="C27" s="412">
        <v>19</v>
      </c>
      <c r="D27" s="412"/>
      <c r="E27" s="616"/>
      <c r="F27" s="615"/>
      <c r="G27" s="412"/>
      <c r="H27" s="412"/>
      <c r="I27" s="616"/>
      <c r="J27" s="616"/>
      <c r="K27" s="615"/>
      <c r="L27" s="412"/>
      <c r="M27" s="412"/>
      <c r="N27" s="616"/>
      <c r="O27" s="616"/>
      <c r="P27" s="615"/>
      <c r="Q27" s="615"/>
      <c r="R27" s="412"/>
      <c r="S27" s="412"/>
      <c r="T27" s="615"/>
      <c r="U27" s="412"/>
      <c r="V27" s="412"/>
      <c r="W27" s="616"/>
      <c r="X27" s="616"/>
      <c r="Y27" s="615"/>
      <c r="Z27" s="412"/>
      <c r="AA27" s="412"/>
      <c r="AB27" s="616"/>
      <c r="AC27" s="616"/>
      <c r="AD27" s="485"/>
      <c r="AE27" s="614"/>
      <c r="AF27" s="485"/>
      <c r="AG27" s="485"/>
      <c r="AH27" s="652"/>
      <c r="AI27" s="616"/>
      <c r="AJ27" s="485"/>
      <c r="AK27" s="614"/>
      <c r="AL27" s="485"/>
      <c r="AM27" s="485"/>
    </row>
    <row r="28" spans="1:39" s="628" customFormat="1" ht="10.15" x14ac:dyDescent="0.3">
      <c r="A28" s="628" t="s">
        <v>15</v>
      </c>
      <c r="B28" s="485">
        <v>74</v>
      </c>
      <c r="C28" s="412">
        <v>20</v>
      </c>
      <c r="D28" s="412">
        <v>18895</v>
      </c>
      <c r="E28" s="616">
        <v>32.42</v>
      </c>
      <c r="F28" s="615">
        <v>79</v>
      </c>
      <c r="G28" s="412"/>
      <c r="H28" s="412">
        <v>17417</v>
      </c>
      <c r="I28" s="616">
        <v>32.729999999999997</v>
      </c>
      <c r="J28" s="616" t="s">
        <v>300</v>
      </c>
      <c r="K28" s="615">
        <v>77.7</v>
      </c>
      <c r="L28" s="412"/>
      <c r="M28" s="412">
        <v>14518</v>
      </c>
      <c r="N28" s="616">
        <v>30.2</v>
      </c>
      <c r="O28" s="616" t="s">
        <v>53</v>
      </c>
      <c r="P28" s="615">
        <v>10.1</v>
      </c>
      <c r="Q28" s="615">
        <v>16.3</v>
      </c>
      <c r="R28" s="412"/>
      <c r="S28" s="412">
        <v>14518</v>
      </c>
      <c r="T28" s="615">
        <v>12.7</v>
      </c>
      <c r="U28" s="412"/>
      <c r="V28" s="412">
        <v>17582</v>
      </c>
      <c r="W28" s="616">
        <v>32.799999999999997</v>
      </c>
      <c r="X28" s="616" t="s">
        <v>300</v>
      </c>
      <c r="Y28" s="615">
        <v>77.099999999999994</v>
      </c>
      <c r="Z28" s="412"/>
      <c r="AA28" s="412">
        <v>377</v>
      </c>
      <c r="AB28" s="616">
        <v>34.229999999999997</v>
      </c>
      <c r="AC28" s="616" t="s">
        <v>309</v>
      </c>
      <c r="AD28" s="485">
        <v>8564</v>
      </c>
      <c r="AE28" s="614">
        <v>4.4000000000000004</v>
      </c>
      <c r="AF28" s="485"/>
      <c r="AG28" s="485">
        <v>2780</v>
      </c>
      <c r="AH28" s="652">
        <v>27.61</v>
      </c>
      <c r="AI28" s="616" t="s">
        <v>304</v>
      </c>
      <c r="AJ28" s="485">
        <v>10426</v>
      </c>
      <c r="AK28" s="614">
        <v>27.1</v>
      </c>
      <c r="AL28" s="485"/>
      <c r="AM28" s="485">
        <v>1</v>
      </c>
    </row>
    <row r="29" spans="1:39" s="628" customFormat="1" ht="11.65" x14ac:dyDescent="0.3">
      <c r="A29" s="628" t="s">
        <v>692</v>
      </c>
      <c r="B29" s="485">
        <v>256</v>
      </c>
      <c r="C29" s="412">
        <v>21</v>
      </c>
      <c r="D29" s="412">
        <v>19648</v>
      </c>
      <c r="E29" s="616">
        <v>25.77</v>
      </c>
      <c r="F29" s="615">
        <v>59.9</v>
      </c>
      <c r="G29" s="412"/>
      <c r="H29" s="412">
        <v>9984</v>
      </c>
      <c r="I29" s="616">
        <v>26.96</v>
      </c>
      <c r="J29" s="616" t="s">
        <v>306</v>
      </c>
      <c r="K29" s="615">
        <v>63.8</v>
      </c>
      <c r="L29" s="412"/>
      <c r="M29" s="412">
        <v>6517</v>
      </c>
      <c r="N29" s="616">
        <v>27.45</v>
      </c>
      <c r="O29" s="616" t="s">
        <v>306</v>
      </c>
      <c r="P29" s="615">
        <v>5.9</v>
      </c>
      <c r="Q29" s="615">
        <v>10.4</v>
      </c>
      <c r="R29" s="412"/>
      <c r="S29" s="412">
        <v>6515</v>
      </c>
      <c r="T29" s="615">
        <v>7.8</v>
      </c>
      <c r="U29" s="412"/>
      <c r="V29" s="412">
        <v>10526</v>
      </c>
      <c r="W29" s="616">
        <v>27.01</v>
      </c>
      <c r="X29" s="616" t="s">
        <v>306</v>
      </c>
      <c r="Y29" s="615">
        <v>60.8</v>
      </c>
      <c r="Z29" s="412"/>
      <c r="AA29" s="412">
        <v>3319</v>
      </c>
      <c r="AB29" s="616">
        <v>24.96</v>
      </c>
      <c r="AC29" s="616" t="s">
        <v>682</v>
      </c>
      <c r="AD29" s="485">
        <v>48639</v>
      </c>
      <c r="AE29" s="614">
        <v>6.8</v>
      </c>
      <c r="AF29" s="485"/>
      <c r="AG29" s="485">
        <v>7054</v>
      </c>
      <c r="AH29" s="652">
        <v>24.11</v>
      </c>
      <c r="AI29" s="616" t="s">
        <v>682</v>
      </c>
      <c r="AJ29" s="485">
        <v>52310</v>
      </c>
      <c r="AK29" s="614">
        <v>14.1</v>
      </c>
      <c r="AL29" s="485"/>
      <c r="AM29" s="485">
        <v>12</v>
      </c>
    </row>
    <row r="30" spans="1:39" s="2" customFormat="1" ht="10.15" x14ac:dyDescent="0.3">
      <c r="B30" s="485"/>
      <c r="C30" s="412"/>
      <c r="D30" s="629"/>
      <c r="E30" s="629"/>
      <c r="F30" s="629"/>
      <c r="G30" s="629"/>
      <c r="H30" s="629"/>
      <c r="I30" s="629"/>
      <c r="J30" s="629"/>
      <c r="K30" s="629"/>
      <c r="L30" s="629"/>
      <c r="M30" s="629"/>
      <c r="N30" s="629"/>
      <c r="O30" s="629"/>
      <c r="P30" s="629"/>
      <c r="Q30" s="629"/>
      <c r="R30" s="629"/>
      <c r="S30" s="629"/>
      <c r="T30" s="629"/>
      <c r="U30" s="629"/>
      <c r="V30" s="629"/>
      <c r="W30" s="629"/>
      <c r="X30" s="629"/>
      <c r="Y30" s="629"/>
      <c r="Z30" s="629"/>
      <c r="AA30" s="629"/>
      <c r="AB30" s="629"/>
      <c r="AC30" s="629"/>
      <c r="AD30" s="629"/>
      <c r="AE30" s="629"/>
      <c r="AF30" s="629"/>
      <c r="AG30" s="629"/>
      <c r="AH30" s="629"/>
      <c r="AI30" s="629"/>
      <c r="AJ30" s="629"/>
      <c r="AK30" s="629"/>
      <c r="AL30" s="629"/>
      <c r="AM30" s="629"/>
    </row>
    <row r="31" spans="1:39" s="630" customFormat="1" ht="11.65" x14ac:dyDescent="0.3">
      <c r="A31" s="630" t="s">
        <v>693</v>
      </c>
      <c r="B31" s="639">
        <v>2499</v>
      </c>
      <c r="C31" s="629"/>
      <c r="D31" s="629">
        <v>132874</v>
      </c>
      <c r="E31" s="640">
        <v>31.1</v>
      </c>
      <c r="F31" s="641">
        <v>81</v>
      </c>
      <c r="G31" s="629"/>
      <c r="H31" s="629">
        <v>113014</v>
      </c>
      <c r="I31" s="640">
        <v>31.85</v>
      </c>
      <c r="J31" s="640" t="s">
        <v>300</v>
      </c>
      <c r="K31" s="641">
        <v>77.099999999999994</v>
      </c>
      <c r="L31" s="629"/>
      <c r="M31" s="629">
        <v>86211</v>
      </c>
      <c r="N31" s="640">
        <v>31.61</v>
      </c>
      <c r="O31" s="640" t="s">
        <v>53</v>
      </c>
      <c r="P31" s="641">
        <v>11.3</v>
      </c>
      <c r="Q31" s="641">
        <v>18.100000000000001</v>
      </c>
      <c r="R31" s="629"/>
      <c r="S31" s="629">
        <v>86206</v>
      </c>
      <c r="T31" s="641">
        <v>15.2</v>
      </c>
      <c r="U31" s="629"/>
      <c r="V31" s="629">
        <v>115605</v>
      </c>
      <c r="W31" s="640">
        <v>31.95</v>
      </c>
      <c r="X31" s="640" t="s">
        <v>300</v>
      </c>
      <c r="Y31" s="641">
        <v>76</v>
      </c>
      <c r="Z31" s="629"/>
      <c r="AA31" s="629">
        <v>8556</v>
      </c>
      <c r="AB31" s="640">
        <v>28.73</v>
      </c>
      <c r="AC31" s="640" t="s">
        <v>304</v>
      </c>
      <c r="AD31" s="639">
        <v>68862</v>
      </c>
      <c r="AE31" s="642">
        <v>12.4</v>
      </c>
      <c r="AF31" s="639"/>
      <c r="AG31" s="639">
        <v>29976</v>
      </c>
      <c r="AH31" s="651">
        <v>26.74</v>
      </c>
      <c r="AI31" s="640" t="s">
        <v>304</v>
      </c>
      <c r="AJ31" s="639">
        <v>88256</v>
      </c>
      <c r="AK31" s="642">
        <v>34.6</v>
      </c>
      <c r="AL31" s="639"/>
      <c r="AM31" s="639">
        <v>136</v>
      </c>
    </row>
    <row r="32" spans="1:39" s="2" customFormat="1" ht="10.15" x14ac:dyDescent="0.3">
      <c r="B32" s="485"/>
      <c r="C32" s="412"/>
      <c r="D32" s="412"/>
      <c r="E32" s="616"/>
      <c r="F32" s="615"/>
      <c r="G32" s="412"/>
      <c r="H32" s="412"/>
      <c r="I32" s="616"/>
      <c r="J32" s="615"/>
      <c r="K32" s="615"/>
      <c r="L32" s="412"/>
      <c r="M32" s="412"/>
      <c r="N32" s="616"/>
      <c r="O32" s="615"/>
      <c r="P32" s="615"/>
      <c r="Q32" s="615"/>
      <c r="R32" s="412"/>
      <c r="S32" s="412"/>
      <c r="T32" s="615"/>
      <c r="U32" s="412"/>
      <c r="V32" s="412"/>
      <c r="W32" s="616"/>
      <c r="X32" s="615"/>
      <c r="Y32" s="615"/>
      <c r="Z32" s="412"/>
      <c r="AA32" s="412"/>
      <c r="AB32" s="616"/>
      <c r="AC32" s="412"/>
      <c r="AD32" s="485"/>
      <c r="AE32" s="614"/>
      <c r="AF32" s="485"/>
      <c r="AG32" s="485"/>
      <c r="AH32" s="652"/>
      <c r="AI32" s="412"/>
      <c r="AJ32" s="485"/>
      <c r="AK32" s="614"/>
      <c r="AL32" s="485"/>
      <c r="AM32" s="485"/>
    </row>
    <row r="33" spans="1:39" s="636" customFormat="1" ht="11.65" x14ac:dyDescent="0.3">
      <c r="A33" s="636" t="s">
        <v>694</v>
      </c>
      <c r="B33" s="639">
        <v>3142</v>
      </c>
      <c r="C33" s="629"/>
      <c r="D33" s="629">
        <v>152554</v>
      </c>
      <c r="E33" s="640">
        <v>32.44</v>
      </c>
      <c r="F33" s="641">
        <v>82.5</v>
      </c>
      <c r="G33" s="629"/>
      <c r="H33" s="629">
        <v>131372</v>
      </c>
      <c r="I33" s="640">
        <v>33.08</v>
      </c>
      <c r="J33" s="640" t="s">
        <v>300</v>
      </c>
      <c r="K33" s="641">
        <v>78.7</v>
      </c>
      <c r="L33" s="629"/>
      <c r="M33" s="629">
        <v>100424</v>
      </c>
      <c r="N33" s="640">
        <v>32.74</v>
      </c>
      <c r="O33" s="640" t="s">
        <v>300</v>
      </c>
      <c r="P33" s="641">
        <v>13.3</v>
      </c>
      <c r="Q33" s="641">
        <v>20.8</v>
      </c>
      <c r="R33" s="629"/>
      <c r="S33" s="629">
        <v>100419</v>
      </c>
      <c r="T33" s="641">
        <v>17.399999999999999</v>
      </c>
      <c r="U33" s="629"/>
      <c r="V33" s="629">
        <v>135181</v>
      </c>
      <c r="W33" s="640">
        <v>33.4</v>
      </c>
      <c r="X33" s="640" t="s">
        <v>300</v>
      </c>
      <c r="Y33" s="641">
        <v>78.400000000000006</v>
      </c>
      <c r="Z33" s="629"/>
      <c r="AA33" s="629">
        <v>8594</v>
      </c>
      <c r="AB33" s="640">
        <v>28.73</v>
      </c>
      <c r="AC33" s="640" t="s">
        <v>304</v>
      </c>
      <c r="AD33" s="639">
        <v>69550</v>
      </c>
      <c r="AE33" s="642">
        <v>12.4</v>
      </c>
      <c r="AF33" s="639"/>
      <c r="AG33" s="639">
        <v>30541</v>
      </c>
      <c r="AH33" s="651">
        <v>26.77</v>
      </c>
      <c r="AI33" s="640" t="s">
        <v>304</v>
      </c>
      <c r="AJ33" s="639">
        <v>89424</v>
      </c>
      <c r="AK33" s="642">
        <v>34.799999999999997</v>
      </c>
      <c r="AL33" s="639"/>
      <c r="AM33" s="639">
        <v>136</v>
      </c>
    </row>
    <row r="34" spans="1:39" s="2" customFormat="1" ht="10.15" x14ac:dyDescent="0.3">
      <c r="A34" s="7"/>
      <c r="B34" s="3"/>
      <c r="C34" s="3"/>
      <c r="D34" s="410" t="s">
        <v>705</v>
      </c>
      <c r="E34" s="410" t="s">
        <v>705</v>
      </c>
      <c r="F34" s="410" t="s">
        <v>705</v>
      </c>
      <c r="G34" s="410" t="s">
        <v>705</v>
      </c>
      <c r="H34" s="410" t="s">
        <v>705</v>
      </c>
      <c r="I34" s="410" t="s">
        <v>705</v>
      </c>
      <c r="J34" s="410" t="s">
        <v>705</v>
      </c>
      <c r="K34" s="410" t="s">
        <v>705</v>
      </c>
      <c r="L34" s="410" t="s">
        <v>705</v>
      </c>
      <c r="M34" s="410" t="s">
        <v>705</v>
      </c>
      <c r="N34" s="410" t="s">
        <v>705</v>
      </c>
      <c r="O34" s="410" t="s">
        <v>705</v>
      </c>
      <c r="P34" s="410" t="s">
        <v>705</v>
      </c>
      <c r="Q34" s="637" t="s">
        <v>705</v>
      </c>
      <c r="R34" s="410" t="s">
        <v>705</v>
      </c>
      <c r="S34" s="410" t="s">
        <v>705</v>
      </c>
      <c r="T34" s="410" t="s">
        <v>705</v>
      </c>
      <c r="U34" s="410" t="s">
        <v>705</v>
      </c>
      <c r="V34" s="410" t="s">
        <v>705</v>
      </c>
      <c r="W34" s="410" t="s">
        <v>705</v>
      </c>
      <c r="X34" s="410" t="s">
        <v>705</v>
      </c>
      <c r="Y34" s="410" t="s">
        <v>705</v>
      </c>
      <c r="Z34" s="410" t="s">
        <v>705</v>
      </c>
      <c r="AA34" s="410" t="s">
        <v>705</v>
      </c>
      <c r="AB34" s="410" t="s">
        <v>705</v>
      </c>
      <c r="AC34" s="410" t="s">
        <v>705</v>
      </c>
      <c r="AD34" s="410"/>
      <c r="AE34" s="410"/>
      <c r="AF34" s="410" t="s">
        <v>705</v>
      </c>
      <c r="AG34" s="410" t="s">
        <v>705</v>
      </c>
      <c r="AH34" s="410" t="s">
        <v>705</v>
      </c>
      <c r="AI34" s="410" t="s">
        <v>705</v>
      </c>
      <c r="AJ34" s="410"/>
      <c r="AK34" s="410"/>
      <c r="AL34" s="410" t="s">
        <v>705</v>
      </c>
      <c r="AM34" s="410" t="s">
        <v>705</v>
      </c>
    </row>
    <row r="35" spans="1:39" s="2" customFormat="1" ht="10.15" x14ac:dyDescent="0.3">
      <c r="A35" s="626"/>
      <c r="B35" s="626"/>
      <c r="C35" s="626"/>
      <c r="D35" s="626"/>
      <c r="E35" s="626"/>
      <c r="F35" s="626"/>
      <c r="G35" s="626"/>
      <c r="H35" s="626"/>
      <c r="I35" s="626"/>
      <c r="J35" s="626"/>
      <c r="K35" s="626"/>
      <c r="L35" s="626"/>
      <c r="M35" s="626"/>
      <c r="N35" s="626"/>
      <c r="O35" s="626"/>
      <c r="P35" s="626"/>
      <c r="Q35" s="626"/>
      <c r="R35" s="626"/>
      <c r="S35" s="626"/>
      <c r="T35" s="626"/>
      <c r="U35" s="626"/>
      <c r="V35" s="626"/>
      <c r="W35" s="626"/>
      <c r="X35" s="626"/>
      <c r="Y35" s="626"/>
      <c r="Z35" s="626"/>
      <c r="AA35" s="626"/>
      <c r="AB35" s="626"/>
      <c r="AC35" s="626"/>
      <c r="AD35" s="7"/>
      <c r="AF35" s="626"/>
      <c r="AG35" s="626"/>
      <c r="AH35" s="626"/>
      <c r="AI35" s="626"/>
      <c r="AJ35" s="7"/>
      <c r="AL35" s="626"/>
      <c r="AM35" s="10" t="s">
        <v>721</v>
      </c>
    </row>
    <row r="36" spans="1:39" s="2" customFormat="1" ht="10.15" x14ac:dyDescent="0.3"/>
    <row r="37" spans="1:39" s="2" customFormat="1" ht="10.15" x14ac:dyDescent="0.3">
      <c r="A37" s="2" t="s">
        <v>714</v>
      </c>
    </row>
    <row r="38" spans="1:39" s="2" customFormat="1" ht="10.15" x14ac:dyDescent="0.3">
      <c r="A38" s="2" t="s">
        <v>16</v>
      </c>
    </row>
    <row r="39" spans="1:39" s="2" customFormat="1" ht="10.15" x14ac:dyDescent="0.3">
      <c r="A39" s="2" t="s">
        <v>958</v>
      </c>
    </row>
    <row r="40" spans="1:39" s="2" customFormat="1" ht="10.15" x14ac:dyDescent="0.3">
      <c r="A40" s="2" t="s">
        <v>715</v>
      </c>
    </row>
    <row r="41" spans="1:39" s="2" customFormat="1" ht="10.15" x14ac:dyDescent="0.3">
      <c r="A41" s="2" t="s">
        <v>17</v>
      </c>
    </row>
    <row r="42" spans="1:39" s="2" customFormat="1" ht="10.15" x14ac:dyDescent="0.3">
      <c r="A42" s="2" t="s">
        <v>18</v>
      </c>
    </row>
    <row r="43" spans="1:39" s="2" customFormat="1" ht="10.15" x14ac:dyDescent="0.3">
      <c r="A43" s="2" t="s">
        <v>19</v>
      </c>
    </row>
    <row r="44" spans="1:39" s="2" customFormat="1" ht="10.15" x14ac:dyDescent="0.3">
      <c r="A44" s="2" t="s">
        <v>20</v>
      </c>
    </row>
    <row r="45" spans="1:39" s="2" customFormat="1" ht="10.15" x14ac:dyDescent="0.3">
      <c r="A45" s="2" t="s">
        <v>484</v>
      </c>
    </row>
    <row r="46" spans="1:39" s="2" customFormat="1" ht="10.15" x14ac:dyDescent="0.3">
      <c r="A46" s="2" t="s">
        <v>22</v>
      </c>
    </row>
    <row r="47" spans="1:39" s="2" customFormat="1" ht="10.15" x14ac:dyDescent="0.3">
      <c r="A47" s="2" t="s">
        <v>290</v>
      </c>
    </row>
    <row r="48" spans="1:39" s="2" customFormat="1" ht="10.15" x14ac:dyDescent="0.3">
      <c r="A48" s="2" t="s">
        <v>204</v>
      </c>
    </row>
    <row r="49" spans="1:39" s="2" customFormat="1" ht="10.15" x14ac:dyDescent="0.3">
      <c r="A49" s="2" t="s">
        <v>205</v>
      </c>
    </row>
    <row r="50" spans="1:39" s="2" customFormat="1" ht="10.15" x14ac:dyDescent="0.3">
      <c r="A50" s="2" t="s">
        <v>206</v>
      </c>
    </row>
    <row r="51" spans="1:39" s="2" customFormat="1" ht="10.15" x14ac:dyDescent="0.3">
      <c r="A51" s="2" t="s">
        <v>207</v>
      </c>
    </row>
    <row r="52" spans="1:39" s="2" customFormat="1" ht="10.15" x14ac:dyDescent="0.3">
      <c r="A52" s="2" t="s">
        <v>709</v>
      </c>
    </row>
    <row r="53" spans="1:39" s="2" customFormat="1" ht="10.15" x14ac:dyDescent="0.3">
      <c r="A53" s="2" t="s">
        <v>209</v>
      </c>
    </row>
    <row r="54" spans="1:39" s="2" customFormat="1" ht="10.15" x14ac:dyDescent="0.3">
      <c r="A54" s="2" t="s">
        <v>210</v>
      </c>
    </row>
    <row r="55" spans="1:39" s="2" customFormat="1" ht="10.15" x14ac:dyDescent="0.3">
      <c r="A55" s="2" t="s">
        <v>211</v>
      </c>
    </row>
    <row r="56" spans="1:39" s="2" customFormat="1" ht="10.15" x14ac:dyDescent="0.3">
      <c r="A56" s="2" t="s">
        <v>212</v>
      </c>
    </row>
    <row r="57" spans="1:39" s="2" customFormat="1" ht="10.15" x14ac:dyDescent="0.3">
      <c r="A57" s="2" t="s">
        <v>213</v>
      </c>
    </row>
    <row r="58" spans="1:39" s="2" customFormat="1" ht="10.15" x14ac:dyDescent="0.3">
      <c r="A58" s="2" t="s">
        <v>214</v>
      </c>
    </row>
    <row r="59" spans="1:39" s="2" customFormat="1" ht="10.15" x14ac:dyDescent="0.3">
      <c r="A59" s="2" t="s">
        <v>486</v>
      </c>
    </row>
    <row r="60" spans="1:39" s="2" customFormat="1" ht="10.15" x14ac:dyDescent="0.3">
      <c r="A60" s="2" t="s">
        <v>215</v>
      </c>
    </row>
    <row r="61" spans="1:39" s="2" customFormat="1" ht="10.15" x14ac:dyDescent="0.3">
      <c r="A61" s="2" t="s">
        <v>216</v>
      </c>
    </row>
    <row r="62" spans="1:39" s="2" customFormat="1" ht="21" customHeight="1" x14ac:dyDescent="0.3">
      <c r="A62" s="1018" t="s">
        <v>720</v>
      </c>
      <c r="B62" s="1018"/>
      <c r="C62" s="1018"/>
      <c r="D62" s="1018"/>
      <c r="E62" s="1018"/>
      <c r="F62" s="1018"/>
      <c r="G62" s="1018"/>
      <c r="H62" s="1018"/>
      <c r="I62" s="1018"/>
      <c r="J62" s="1018"/>
      <c r="K62" s="1018"/>
      <c r="L62" s="1018"/>
      <c r="M62" s="1018"/>
      <c r="N62" s="1018"/>
      <c r="O62" s="1018"/>
      <c r="P62" s="1018"/>
      <c r="Q62" s="1018"/>
      <c r="R62" s="1018"/>
      <c r="S62" s="1018"/>
      <c r="T62" s="1018"/>
      <c r="U62" s="1018"/>
      <c r="V62" s="1018"/>
      <c r="W62" s="1018"/>
      <c r="X62" s="1018"/>
      <c r="Y62" s="1018"/>
      <c r="Z62" s="1018"/>
      <c r="AA62" s="1018"/>
      <c r="AB62" s="1018"/>
      <c r="AC62" s="1018"/>
      <c r="AD62" s="1018"/>
      <c r="AE62" s="1018"/>
      <c r="AF62" s="623"/>
      <c r="AG62" s="623"/>
      <c r="AH62" s="623"/>
      <c r="AI62" s="623"/>
      <c r="AJ62" s="623"/>
      <c r="AK62" s="623"/>
      <c r="AL62" s="623"/>
      <c r="AM62" s="623"/>
    </row>
    <row r="63" spans="1:39" s="2" customFormat="1" ht="21" customHeight="1" x14ac:dyDescent="0.3">
      <c r="A63" s="1018" t="s">
        <v>716</v>
      </c>
      <c r="B63" s="1018"/>
      <c r="C63" s="1018"/>
      <c r="D63" s="1018"/>
      <c r="E63" s="1018"/>
      <c r="F63" s="1018"/>
      <c r="G63" s="1018"/>
      <c r="H63" s="1018"/>
      <c r="I63" s="1018"/>
      <c r="J63" s="1018"/>
      <c r="K63" s="1018"/>
      <c r="L63" s="1018"/>
      <c r="M63" s="1018"/>
      <c r="N63" s="1018"/>
      <c r="O63" s="1018"/>
      <c r="P63" s="1018"/>
      <c r="Q63" s="1018"/>
      <c r="R63" s="1018"/>
      <c r="S63" s="1018"/>
      <c r="T63" s="1018"/>
      <c r="U63" s="1018"/>
      <c r="V63" s="1018"/>
      <c r="W63" s="1018"/>
      <c r="X63" s="1018"/>
      <c r="Y63" s="1018"/>
      <c r="Z63" s="1018"/>
      <c r="AA63" s="1018"/>
      <c r="AB63" s="1018"/>
      <c r="AC63" s="1018"/>
      <c r="AD63" s="1018"/>
      <c r="AE63" s="1018"/>
      <c r="AF63" s="623"/>
      <c r="AG63" s="623"/>
      <c r="AH63" s="623"/>
      <c r="AI63" s="623"/>
      <c r="AJ63" s="623"/>
      <c r="AK63" s="623"/>
      <c r="AL63" s="623"/>
      <c r="AM63" s="623"/>
    </row>
    <row r="64" spans="1:39" s="2" customFormat="1" ht="10.15" x14ac:dyDescent="0.3">
      <c r="AK64" s="623"/>
    </row>
    <row r="65" spans="1:39" ht="13.15" customHeight="1" x14ac:dyDescent="0.45">
      <c r="A65" s="2" t="s">
        <v>23</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623"/>
      <c r="AL65" s="2"/>
      <c r="AM65" s="2"/>
    </row>
    <row r="66" spans="1:39" ht="13.15" customHeight="1" x14ac:dyDescent="0.45">
      <c r="A66" s="2" t="s">
        <v>24</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39" ht="13.15" customHeight="1" x14ac:dyDescent="0.45">
      <c r="A67" s="2" t="s">
        <v>25</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39" ht="13.15" customHeight="1" x14ac:dyDescent="0.45">
      <c r="A68" s="2" t="s">
        <v>26</v>
      </c>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39" ht="13.15" customHeight="1" x14ac:dyDescent="0.45">
      <c r="A69" s="2" t="s">
        <v>27</v>
      </c>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row>
    <row r="70" spans="1:39" s="728" customFormat="1" ht="13.15" customHeight="1" x14ac:dyDescent="0.45">
      <c r="A70" s="1019" t="s">
        <v>487</v>
      </c>
      <c r="B70" s="1020"/>
      <c r="C70" s="1020"/>
      <c r="D70" s="1020"/>
      <c r="E70" s="1020"/>
      <c r="F70" s="1020"/>
      <c r="G70" s="1020"/>
      <c r="H70" s="1020"/>
      <c r="I70" s="1020"/>
      <c r="J70" s="1020"/>
      <c r="K70" s="1020"/>
      <c r="L70" s="1020"/>
      <c r="M70" s="1020"/>
      <c r="N70" s="1020"/>
      <c r="O70" s="1020"/>
      <c r="P70" s="1020"/>
      <c r="Q70" s="1020"/>
      <c r="R70" s="1021"/>
      <c r="S70" s="1021"/>
      <c r="T70" s="1021"/>
      <c r="U70" s="1021"/>
      <c r="V70" s="1021"/>
      <c r="W70" s="1021"/>
      <c r="X70" s="1021"/>
      <c r="Y70" s="1021"/>
      <c r="Z70" s="1021"/>
      <c r="AA70" s="1021"/>
      <c r="AB70" s="1021"/>
      <c r="AC70" s="1021"/>
      <c r="AD70" s="1021"/>
      <c r="AE70" s="1021"/>
      <c r="AF70" s="1021"/>
      <c r="AG70" s="1021"/>
      <c r="AH70" s="1021"/>
      <c r="AI70" s="743"/>
      <c r="AJ70" s="743"/>
      <c r="AK70" s="743"/>
      <c r="AL70" s="743"/>
      <c r="AM70" s="743"/>
    </row>
    <row r="71" spans="1:39" s="728" customFormat="1" ht="13.15" customHeight="1" x14ac:dyDescent="0.45">
      <c r="A71" s="132" t="s">
        <v>717</v>
      </c>
      <c r="B71" s="980"/>
      <c r="C71" s="980"/>
      <c r="D71" s="980"/>
      <c r="E71" s="980"/>
      <c r="F71" s="980"/>
      <c r="G71" s="980"/>
      <c r="H71" s="980"/>
      <c r="I71" s="980"/>
      <c r="J71" s="980"/>
      <c r="K71" s="980"/>
      <c r="L71" s="980"/>
      <c r="M71" s="980"/>
      <c r="N71" s="980"/>
      <c r="O71" s="980"/>
      <c r="P71" s="980"/>
      <c r="Q71" s="980"/>
      <c r="R71" s="980"/>
      <c r="S71" s="980"/>
      <c r="T71" s="980"/>
      <c r="U71" s="980"/>
      <c r="V71" s="980"/>
      <c r="W71" s="980"/>
      <c r="X71" s="980"/>
      <c r="Y71" s="980"/>
      <c r="Z71" s="980"/>
      <c r="AA71" s="980"/>
      <c r="AB71" s="980"/>
      <c r="AC71" s="980"/>
      <c r="AD71" s="980"/>
      <c r="AE71" s="980"/>
      <c r="AF71" s="980"/>
      <c r="AG71" s="980"/>
      <c r="AH71" s="980"/>
      <c r="AI71" s="980"/>
      <c r="AJ71" s="980"/>
      <c r="AK71" s="743"/>
      <c r="AL71" s="980"/>
      <c r="AM71" s="980"/>
    </row>
    <row r="72" spans="1:39" x14ac:dyDescent="0.45">
      <c r="A72" s="653" t="s">
        <v>708</v>
      </c>
    </row>
  </sheetData>
  <mergeCells count="8">
    <mergeCell ref="AG6:AI6"/>
    <mergeCell ref="A62:AE62"/>
    <mergeCell ref="A70:AH70"/>
    <mergeCell ref="A63:AE63"/>
    <mergeCell ref="D6:F6"/>
    <mergeCell ref="H6:T6"/>
    <mergeCell ref="V6:Y6"/>
    <mergeCell ref="AA6:AC6"/>
  </mergeCells>
  <hyperlinks>
    <hyperlink ref="A1" location="Contents!A1" display="Return to contents"/>
    <hyperlink ref="A71" r:id="rId1" display="More information on 2017 tech level and applied general qualifications is available here."/>
    <hyperlink ref="A70"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GridLines="0" zoomScaleNormal="100" workbookViewId="0"/>
  </sheetViews>
  <sheetFormatPr defaultColWidth="9.1328125" defaultRowHeight="14.25" x14ac:dyDescent="0.45"/>
  <cols>
    <col min="1" max="1" width="9.1328125" style="31"/>
    <col min="2" max="2" width="15.73046875" style="31" customWidth="1"/>
    <col min="3" max="3" width="1.73046875" style="31" customWidth="1"/>
    <col min="4" max="4" width="9.59765625" style="31" customWidth="1"/>
    <col min="5" max="12" width="8.59765625" style="31" customWidth="1"/>
    <col min="13" max="13" width="9.59765625" style="31" customWidth="1"/>
    <col min="14" max="14" width="1.73046875" style="31" customWidth="1"/>
    <col min="15" max="15" width="9.1328125" style="31" customWidth="1"/>
    <col min="16" max="23" width="8.59765625" style="31" customWidth="1"/>
    <col min="24" max="24" width="9.59765625" style="31" customWidth="1"/>
  </cols>
  <sheetData>
    <row r="1" spans="1:24" s="495" customFormat="1" x14ac:dyDescent="0.45">
      <c r="A1" s="579" t="s">
        <v>488</v>
      </c>
      <c r="B1" s="494"/>
      <c r="C1" s="494"/>
      <c r="D1" s="494"/>
      <c r="E1" s="494"/>
    </row>
    <row r="2" spans="1:24" ht="15" customHeight="1" x14ac:dyDescent="0.45">
      <c r="A2" s="846" t="s">
        <v>266</v>
      </c>
      <c r="B2" s="846"/>
      <c r="C2" s="846"/>
      <c r="D2" s="847"/>
      <c r="E2" s="847"/>
      <c r="F2" s="846"/>
      <c r="G2" s="846"/>
      <c r="H2" s="719"/>
      <c r="I2" s="719"/>
      <c r="J2" s="718"/>
      <c r="K2" s="718"/>
      <c r="L2" s="718"/>
      <c r="M2" s="717"/>
      <c r="N2" s="717"/>
      <c r="O2" s="717"/>
      <c r="P2" s="848"/>
      <c r="Q2" s="720"/>
      <c r="R2" s="720"/>
      <c r="S2" s="719"/>
      <c r="T2" s="719"/>
      <c r="U2" s="718"/>
      <c r="V2" s="718"/>
      <c r="W2" s="718"/>
      <c r="X2" s="717"/>
    </row>
    <row r="3" spans="1:24" x14ac:dyDescent="0.45">
      <c r="A3" s="849" t="s">
        <v>839</v>
      </c>
      <c r="B3" s="849"/>
      <c r="C3" s="849"/>
      <c r="D3" s="849"/>
      <c r="E3" s="849"/>
      <c r="F3" s="850"/>
      <c r="G3" s="850"/>
      <c r="H3" s="712"/>
      <c r="I3" s="711"/>
      <c r="J3" s="715"/>
      <c r="K3" s="425"/>
      <c r="L3" s="425"/>
      <c r="M3" s="425"/>
      <c r="N3" s="425"/>
      <c r="O3" s="425"/>
      <c r="P3" s="425"/>
      <c r="Q3" s="716"/>
      <c r="R3" s="716"/>
      <c r="S3" s="712"/>
      <c r="T3" s="711"/>
      <c r="U3" s="715"/>
      <c r="V3" s="425"/>
      <c r="W3" s="425"/>
      <c r="X3" s="425"/>
    </row>
    <row r="4" spans="1:24" x14ac:dyDescent="0.45">
      <c r="A4" s="1069" t="s">
        <v>0</v>
      </c>
      <c r="B4" s="1069"/>
      <c r="C4" s="1069"/>
      <c r="D4" s="1069"/>
      <c r="E4" s="1069"/>
      <c r="F4" s="1069"/>
      <c r="G4" s="1069"/>
      <c r="H4" s="712"/>
      <c r="I4" s="711"/>
      <c r="J4" s="710"/>
      <c r="K4" s="425"/>
      <c r="L4" s="425"/>
      <c r="M4" s="425"/>
      <c r="N4" s="425"/>
      <c r="O4" s="425"/>
      <c r="P4" s="425"/>
      <c r="Q4" s="425"/>
      <c r="R4" s="425"/>
      <c r="S4" s="712"/>
      <c r="T4" s="711"/>
      <c r="U4" s="710"/>
      <c r="V4" s="425"/>
      <c r="W4" s="425"/>
      <c r="X4" s="425"/>
    </row>
    <row r="5" spans="1:24" x14ac:dyDescent="0.45">
      <c r="A5" s="806"/>
      <c r="B5" s="806"/>
      <c r="C5" s="806"/>
      <c r="D5" s="851"/>
      <c r="E5" s="851"/>
      <c r="F5" s="805"/>
      <c r="G5" s="805"/>
      <c r="H5" s="804"/>
      <c r="I5" s="804"/>
      <c r="J5" s="712"/>
      <c r="K5" s="712"/>
      <c r="L5" s="712"/>
      <c r="M5" s="803"/>
      <c r="N5" s="803"/>
      <c r="O5" s="803"/>
      <c r="P5" s="803"/>
      <c r="Q5" s="805"/>
      <c r="R5" s="805"/>
      <c r="S5" s="804"/>
      <c r="T5" s="804"/>
      <c r="U5" s="712"/>
      <c r="V5" s="712"/>
      <c r="W5" s="712"/>
      <c r="X5" s="803"/>
    </row>
    <row r="6" spans="1:24" x14ac:dyDescent="0.45">
      <c r="A6" s="139"/>
      <c r="B6" s="705"/>
      <c r="C6" s="705"/>
      <c r="D6" s="1070" t="s">
        <v>838</v>
      </c>
      <c r="E6" s="1070"/>
      <c r="F6" s="1070"/>
      <c r="G6" s="1070"/>
      <c r="H6" s="1070"/>
      <c r="I6" s="1070"/>
      <c r="J6" s="1070"/>
      <c r="K6" s="1070"/>
      <c r="L6" s="1070"/>
      <c r="M6" s="852"/>
      <c r="N6" s="802"/>
      <c r="O6" s="802"/>
      <c r="P6" s="1071" t="s">
        <v>837</v>
      </c>
      <c r="Q6" s="1071"/>
      <c r="R6" s="1071"/>
      <c r="S6" s="1071"/>
      <c r="T6" s="1071"/>
      <c r="U6" s="1071"/>
      <c r="V6" s="1071"/>
      <c r="W6" s="1071"/>
      <c r="X6" s="853"/>
    </row>
    <row r="7" spans="1:24" ht="15" customHeight="1" x14ac:dyDescent="0.45">
      <c r="A7" s="801"/>
      <c r="B7" s="801"/>
      <c r="C7" s="801"/>
      <c r="D7" s="1072" t="s">
        <v>48</v>
      </c>
      <c r="E7" s="1070"/>
      <c r="F7" s="1070"/>
      <c r="G7" s="1070"/>
      <c r="H7" s="1070"/>
      <c r="I7" s="1070"/>
      <c r="J7" s="1070"/>
      <c r="K7" s="1070"/>
      <c r="L7" s="1070"/>
      <c r="M7" s="1064" t="s">
        <v>49</v>
      </c>
      <c r="N7" s="800"/>
      <c r="O7" s="799"/>
      <c r="P7" s="1070" t="s">
        <v>48</v>
      </c>
      <c r="Q7" s="1070"/>
      <c r="R7" s="1070"/>
      <c r="S7" s="1070"/>
      <c r="T7" s="1070"/>
      <c r="U7" s="1070"/>
      <c r="V7" s="1070"/>
      <c r="W7" s="1070"/>
      <c r="X7" s="1064" t="s">
        <v>49</v>
      </c>
    </row>
    <row r="8" spans="1:24" x14ac:dyDescent="0.45">
      <c r="A8" s="797" t="s">
        <v>47</v>
      </c>
      <c r="B8" s="854"/>
      <c r="C8" s="854"/>
      <c r="D8" s="797" t="s">
        <v>559</v>
      </c>
      <c r="E8" s="837" t="s">
        <v>50</v>
      </c>
      <c r="F8" s="796" t="s">
        <v>51</v>
      </c>
      <c r="G8" s="796" t="s">
        <v>52</v>
      </c>
      <c r="H8" s="796" t="s">
        <v>53</v>
      </c>
      <c r="I8" s="796" t="s">
        <v>54</v>
      </c>
      <c r="J8" s="796" t="s">
        <v>55</v>
      </c>
      <c r="K8" s="795" t="s">
        <v>56</v>
      </c>
      <c r="L8" s="702" t="s">
        <v>58</v>
      </c>
      <c r="M8" s="1065"/>
      <c r="N8" s="800"/>
      <c r="O8" s="797" t="s">
        <v>559</v>
      </c>
      <c r="P8" s="837" t="s">
        <v>50</v>
      </c>
      <c r="Q8" s="796" t="s">
        <v>51</v>
      </c>
      <c r="R8" s="796" t="s">
        <v>52</v>
      </c>
      <c r="S8" s="796" t="s">
        <v>53</v>
      </c>
      <c r="T8" s="796" t="s">
        <v>54</v>
      </c>
      <c r="U8" s="796" t="s">
        <v>55</v>
      </c>
      <c r="V8" s="795" t="s">
        <v>56</v>
      </c>
      <c r="W8" s="702" t="s">
        <v>58</v>
      </c>
      <c r="X8" s="1065"/>
    </row>
    <row r="9" spans="1:24" x14ac:dyDescent="0.45">
      <c r="A9" s="794"/>
      <c r="B9" s="794"/>
      <c r="C9" s="794"/>
      <c r="E9" s="855"/>
      <c r="F9" s="793"/>
      <c r="G9" s="793"/>
      <c r="H9" s="793"/>
      <c r="I9" s="793"/>
      <c r="J9" s="793"/>
      <c r="K9" s="792"/>
      <c r="L9" s="791"/>
      <c r="M9" s="790"/>
      <c r="N9" s="790"/>
      <c r="O9" s="794"/>
      <c r="P9" s="790"/>
      <c r="Q9" s="793"/>
      <c r="R9" s="793"/>
      <c r="S9" s="793"/>
      <c r="T9" s="793"/>
      <c r="U9" s="793"/>
      <c r="V9" s="792"/>
      <c r="W9" s="791"/>
      <c r="X9" s="790"/>
    </row>
    <row r="10" spans="1:24" x14ac:dyDescent="0.45">
      <c r="A10" s="788" t="s">
        <v>59</v>
      </c>
      <c r="B10" s="788"/>
      <c r="C10" s="856"/>
      <c r="D10" s="857">
        <v>1</v>
      </c>
      <c r="E10" s="692">
        <v>8.1166859314695454</v>
      </c>
      <c r="F10" s="692">
        <v>18.944811237583998</v>
      </c>
      <c r="G10" s="692">
        <v>21.515193072507493</v>
      </c>
      <c r="H10" s="692">
        <v>22.10097368885058</v>
      </c>
      <c r="I10" s="692">
        <v>17.156123268616657</v>
      </c>
      <c r="J10" s="692">
        <v>9.0982113120310313</v>
      </c>
      <c r="K10" s="692">
        <v>3.068001488940697</v>
      </c>
      <c r="L10" s="692">
        <v>96.931998511059305</v>
      </c>
      <c r="M10" s="104">
        <v>51043</v>
      </c>
      <c r="N10" s="104"/>
      <c r="O10" s="857">
        <v>1</v>
      </c>
      <c r="P10" s="692">
        <v>7.1414654882303976</v>
      </c>
      <c r="Q10" s="692">
        <v>17.595068988115269</v>
      </c>
      <c r="R10" s="692">
        <v>20.59901875697409</v>
      </c>
      <c r="S10" s="692">
        <v>22.251545369205971</v>
      </c>
      <c r="T10" s="692">
        <v>18.569227226837175</v>
      </c>
      <c r="U10" s="692">
        <v>10.147186453886892</v>
      </c>
      <c r="V10" s="692">
        <v>3.6964877167502084</v>
      </c>
      <c r="W10" s="692">
        <v>96.303512283249788</v>
      </c>
      <c r="X10" s="104">
        <v>56459</v>
      </c>
    </row>
    <row r="11" spans="1:24" x14ac:dyDescent="0.45">
      <c r="A11" s="787" t="s">
        <v>60</v>
      </c>
      <c r="B11" s="787"/>
      <c r="C11" s="774"/>
      <c r="D11" s="857">
        <v>1</v>
      </c>
      <c r="E11" s="692">
        <v>8.866801955539156</v>
      </c>
      <c r="F11" s="692">
        <v>23.443409279586756</v>
      </c>
      <c r="G11" s="692">
        <v>23.353472926851769</v>
      </c>
      <c r="H11" s="692">
        <v>19.709897610921502</v>
      </c>
      <c r="I11" s="692">
        <v>14.173046766903422</v>
      </c>
      <c r="J11" s="692">
        <v>7.4670233373305042</v>
      </c>
      <c r="K11" s="692">
        <v>2.986348122866894</v>
      </c>
      <c r="L11" s="692">
        <v>97.013651877133114</v>
      </c>
      <c r="M11" s="104">
        <v>43364</v>
      </c>
      <c r="N11" s="104"/>
      <c r="O11" s="857">
        <v>1</v>
      </c>
      <c r="P11" s="692">
        <v>7.8030712888592948</v>
      </c>
      <c r="Q11" s="692">
        <v>22.117025261142786</v>
      </c>
      <c r="R11" s="692">
        <v>23.15535394731366</v>
      </c>
      <c r="S11" s="692">
        <v>19.838528444795873</v>
      </c>
      <c r="T11" s="692">
        <v>14.819592991801573</v>
      </c>
      <c r="U11" s="692">
        <v>8.7623288526363972</v>
      </c>
      <c r="V11" s="692">
        <v>3.5040992134504143</v>
      </c>
      <c r="W11" s="692">
        <v>96.495900786549583</v>
      </c>
      <c r="X11" s="104">
        <v>48058</v>
      </c>
    </row>
    <row r="12" spans="1:24" x14ac:dyDescent="0.45">
      <c r="A12" s="787" t="s">
        <v>61</v>
      </c>
      <c r="B12" s="787"/>
      <c r="C12" s="774"/>
      <c r="D12" s="857">
        <v>1</v>
      </c>
      <c r="E12" s="692">
        <v>10.055190882074394</v>
      </c>
      <c r="F12" s="692">
        <v>20.714542307566703</v>
      </c>
      <c r="G12" s="692">
        <v>20.639430456222854</v>
      </c>
      <c r="H12" s="692">
        <v>19.525815616733613</v>
      </c>
      <c r="I12" s="692">
        <v>15.871460762222004</v>
      </c>
      <c r="J12" s="692">
        <v>9.2844779726331605</v>
      </c>
      <c r="K12" s="692">
        <v>3.9090820025472715</v>
      </c>
      <c r="L12" s="692">
        <v>96.090917997452721</v>
      </c>
      <c r="M12" s="104">
        <v>30621</v>
      </c>
      <c r="N12" s="104"/>
      <c r="O12" s="857">
        <v>1</v>
      </c>
      <c r="P12" s="692">
        <v>9.1342409420854231</v>
      </c>
      <c r="Q12" s="692">
        <v>19.760740209975388</v>
      </c>
      <c r="R12" s="692">
        <v>22.642449920558271</v>
      </c>
      <c r="S12" s="692">
        <v>19.748278762578273</v>
      </c>
      <c r="T12" s="692">
        <v>15.399233620985079</v>
      </c>
      <c r="U12" s="692">
        <v>8.9442038692794164</v>
      </c>
      <c r="V12" s="692">
        <v>4.3708526745381473</v>
      </c>
      <c r="W12" s="692">
        <v>95.629147325461872</v>
      </c>
      <c r="X12" s="104">
        <v>32099</v>
      </c>
    </row>
    <row r="13" spans="1:24" x14ac:dyDescent="0.45">
      <c r="A13" s="787" t="s">
        <v>470</v>
      </c>
      <c r="B13" s="787"/>
      <c r="C13" s="774"/>
      <c r="D13" s="857">
        <v>1</v>
      </c>
      <c r="E13" s="692">
        <v>9.202503209242618</v>
      </c>
      <c r="F13" s="692">
        <v>15.816217372700041</v>
      </c>
      <c r="G13" s="692">
        <v>28.832370560547709</v>
      </c>
      <c r="H13" s="692">
        <v>26.61799315361575</v>
      </c>
      <c r="I13" s="692">
        <v>14.818677792041079</v>
      </c>
      <c r="J13" s="692">
        <v>3.9794608472400519</v>
      </c>
      <c r="K13" s="692">
        <v>0.73277706461275138</v>
      </c>
      <c r="L13" s="692">
        <v>99.267222935387238</v>
      </c>
      <c r="M13" s="104">
        <v>37392</v>
      </c>
      <c r="N13" s="37"/>
      <c r="O13" s="857">
        <v>1</v>
      </c>
      <c r="P13" s="692">
        <v>9.1929031135849719</v>
      </c>
      <c r="Q13" s="692">
        <v>16.211515046094974</v>
      </c>
      <c r="R13" s="692">
        <v>28.877485939583696</v>
      </c>
      <c r="S13" s="692">
        <v>26.58143445236853</v>
      </c>
      <c r="T13" s="692">
        <v>14.738795152780193</v>
      </c>
      <c r="U13" s="692">
        <v>3.716588392184148</v>
      </c>
      <c r="V13" s="692">
        <v>0.68127790340349048</v>
      </c>
      <c r="W13" s="692">
        <v>99.318722096596517</v>
      </c>
      <c r="X13" s="104">
        <v>34494</v>
      </c>
    </row>
    <row r="14" spans="1:24" x14ac:dyDescent="0.45">
      <c r="A14" s="787" t="s">
        <v>455</v>
      </c>
      <c r="B14" s="787"/>
      <c r="C14" s="774"/>
      <c r="D14" s="857">
        <v>1</v>
      </c>
      <c r="E14" s="692">
        <v>1.6164732711784826</v>
      </c>
      <c r="F14" s="692">
        <v>9.4707894560332679</v>
      </c>
      <c r="G14" s="692">
        <v>28.14407404923201</v>
      </c>
      <c r="H14" s="692">
        <v>36.293513984841368</v>
      </c>
      <c r="I14" s="692">
        <v>19.484874907773829</v>
      </c>
      <c r="J14" s="692">
        <v>4.2658796699979877</v>
      </c>
      <c r="K14" s="692">
        <v>0.72439466094305449</v>
      </c>
      <c r="L14" s="692">
        <v>99.275605339056952</v>
      </c>
      <c r="M14" s="104">
        <v>14909</v>
      </c>
      <c r="N14" s="37"/>
      <c r="O14" s="857">
        <v>1</v>
      </c>
      <c r="P14" s="692">
        <v>1.8115942028985508</v>
      </c>
      <c r="Q14" s="692">
        <v>9.7904851921865159</v>
      </c>
      <c r="R14" s="692">
        <v>31.687145557655956</v>
      </c>
      <c r="S14" s="692">
        <v>36.381537492123506</v>
      </c>
      <c r="T14" s="692">
        <v>16.64303717706364</v>
      </c>
      <c r="U14" s="692">
        <v>3.04820415879017</v>
      </c>
      <c r="V14" s="692">
        <v>0.6379962192816635</v>
      </c>
      <c r="W14" s="692">
        <v>99.362003780718325</v>
      </c>
      <c r="X14" s="104">
        <v>12696</v>
      </c>
    </row>
    <row r="15" spans="1:24" x14ac:dyDescent="0.45">
      <c r="A15" s="787" t="s">
        <v>456</v>
      </c>
      <c r="B15" s="787"/>
      <c r="C15" s="774"/>
      <c r="D15" s="857">
        <v>1</v>
      </c>
      <c r="E15" s="692">
        <v>2.9980178394449952</v>
      </c>
      <c r="F15" s="692">
        <v>9.5639246778989087</v>
      </c>
      <c r="G15" s="692">
        <v>26.796333002973238</v>
      </c>
      <c r="H15" s="692">
        <v>33.969276511397425</v>
      </c>
      <c r="I15" s="692">
        <v>20.725966303270564</v>
      </c>
      <c r="J15" s="692">
        <v>5.0916749256689791</v>
      </c>
      <c r="K15" s="692">
        <v>0.85480673934588713</v>
      </c>
      <c r="L15" s="692">
        <v>99.145193260654111</v>
      </c>
      <c r="M15" s="104">
        <v>8072</v>
      </c>
      <c r="N15" s="37"/>
      <c r="O15" s="857">
        <v>1</v>
      </c>
      <c r="P15" s="692">
        <v>3.0746705710102491</v>
      </c>
      <c r="Q15" s="692">
        <v>9.7510980966325036</v>
      </c>
      <c r="R15" s="692">
        <v>29.443631039531482</v>
      </c>
      <c r="S15" s="692">
        <v>34.407027818448022</v>
      </c>
      <c r="T15" s="692">
        <v>18.931185944363104</v>
      </c>
      <c r="U15" s="692">
        <v>3.7481698389458273</v>
      </c>
      <c r="V15" s="692">
        <v>0.64421669106881407</v>
      </c>
      <c r="W15" s="692">
        <v>99.35578330893118</v>
      </c>
      <c r="X15" s="104">
        <v>6830</v>
      </c>
    </row>
    <row r="16" spans="1:24" x14ac:dyDescent="0.45">
      <c r="A16" s="787" t="s">
        <v>76</v>
      </c>
      <c r="B16" s="858"/>
      <c r="C16" s="859"/>
      <c r="D16" s="857">
        <v>1</v>
      </c>
      <c r="E16" s="692">
        <v>3.379539466147325</v>
      </c>
      <c r="F16" s="692">
        <v>15.144919234734791</v>
      </c>
      <c r="G16" s="692">
        <v>21.021881086035055</v>
      </c>
      <c r="H16" s="692">
        <v>22.923588039867109</v>
      </c>
      <c r="I16" s="692">
        <v>20.059571543132087</v>
      </c>
      <c r="J16" s="692">
        <v>12.086149616221789</v>
      </c>
      <c r="K16" s="692">
        <v>5.3843510138618402</v>
      </c>
      <c r="L16" s="692">
        <v>94.615648986138169</v>
      </c>
      <c r="M16" s="104">
        <v>8729</v>
      </c>
      <c r="N16" s="104"/>
      <c r="O16" s="857">
        <v>1</v>
      </c>
      <c r="P16" s="692">
        <v>3.6018061535230497</v>
      </c>
      <c r="Q16" s="692">
        <v>15.152787986978893</v>
      </c>
      <c r="R16" s="692">
        <v>22.429906542056074</v>
      </c>
      <c r="S16" s="692">
        <v>23.028457418880606</v>
      </c>
      <c r="T16" s="692">
        <v>19.783681612937098</v>
      </c>
      <c r="U16" s="692">
        <v>10.994434526934789</v>
      </c>
      <c r="V16" s="692">
        <v>5.0089257586894886</v>
      </c>
      <c r="W16" s="692">
        <v>94.991074241310514</v>
      </c>
      <c r="X16" s="104">
        <v>9523</v>
      </c>
    </row>
    <row r="17" spans="1:24" x14ac:dyDescent="0.45">
      <c r="A17" s="787" t="s">
        <v>80</v>
      </c>
      <c r="B17" s="787"/>
      <c r="C17" s="774"/>
      <c r="D17" s="857">
        <v>1</v>
      </c>
      <c r="E17" s="692">
        <v>3.4688633615477631</v>
      </c>
      <c r="F17" s="692">
        <v>11.94074969770254</v>
      </c>
      <c r="G17" s="692">
        <v>30.078597339782348</v>
      </c>
      <c r="H17" s="692">
        <v>29.768742442563482</v>
      </c>
      <c r="I17" s="692">
        <v>16.890870616686822</v>
      </c>
      <c r="J17" s="692">
        <v>5.9779322853688024</v>
      </c>
      <c r="K17" s="692">
        <v>1.8742442563482467</v>
      </c>
      <c r="L17" s="692">
        <v>98.125755743651766</v>
      </c>
      <c r="M17" s="104">
        <v>26464</v>
      </c>
      <c r="N17" s="104"/>
      <c r="O17" s="857">
        <v>1</v>
      </c>
      <c r="P17" s="692">
        <v>3.3203268791872196</v>
      </c>
      <c r="Q17" s="692">
        <v>11.753662666568506</v>
      </c>
      <c r="R17" s="692">
        <v>29.426488993594933</v>
      </c>
      <c r="S17" s="692">
        <v>30.1847898107929</v>
      </c>
      <c r="T17" s="692">
        <v>17.227416623720828</v>
      </c>
      <c r="U17" s="692">
        <v>6.0921740410807628</v>
      </c>
      <c r="V17" s="692">
        <v>1.9951409850548478</v>
      </c>
      <c r="W17" s="692">
        <v>98.004859014945154</v>
      </c>
      <c r="X17" s="104">
        <v>27166</v>
      </c>
    </row>
    <row r="18" spans="1:24" x14ac:dyDescent="0.45">
      <c r="A18" s="787" t="s">
        <v>81</v>
      </c>
      <c r="B18" s="787"/>
      <c r="C18" s="774"/>
      <c r="D18" s="857">
        <v>1</v>
      </c>
      <c r="E18" s="692">
        <v>7.9871716554673178</v>
      </c>
      <c r="F18" s="692">
        <v>24.1905925473427</v>
      </c>
      <c r="G18" s="692">
        <v>29.257025045815517</v>
      </c>
      <c r="H18" s="692">
        <v>21.586744043982893</v>
      </c>
      <c r="I18" s="692">
        <v>11.495876603543067</v>
      </c>
      <c r="J18" s="692">
        <v>4.0470372632864997</v>
      </c>
      <c r="K18" s="692">
        <v>1.4355528405620037</v>
      </c>
      <c r="L18" s="692">
        <v>98.564447159437989</v>
      </c>
      <c r="M18" s="104">
        <v>26192</v>
      </c>
      <c r="N18" s="104"/>
      <c r="O18" s="857">
        <v>1</v>
      </c>
      <c r="P18" s="692">
        <v>7.2914285714285709</v>
      </c>
      <c r="Q18" s="692">
        <v>23.253333333333334</v>
      </c>
      <c r="R18" s="692">
        <v>28.845714285714287</v>
      </c>
      <c r="S18" s="692">
        <v>22.521904761904761</v>
      </c>
      <c r="T18" s="692">
        <v>12.259047619047619</v>
      </c>
      <c r="U18" s="692">
        <v>4.2971428571428572</v>
      </c>
      <c r="V18" s="692">
        <v>1.5314285714285714</v>
      </c>
      <c r="W18" s="692">
        <v>98.468571428571437</v>
      </c>
      <c r="X18" s="104">
        <v>26250</v>
      </c>
    </row>
    <row r="19" spans="1:24" x14ac:dyDescent="0.45">
      <c r="A19" s="787" t="s">
        <v>84</v>
      </c>
      <c r="B19" s="787"/>
      <c r="C19" s="774"/>
      <c r="D19" s="857">
        <v>1</v>
      </c>
      <c r="E19" s="692">
        <v>5.6829777928956702</v>
      </c>
      <c r="F19" s="692">
        <v>18.910053938480974</v>
      </c>
      <c r="G19" s="692">
        <v>31.379075756839498</v>
      </c>
      <c r="H19" s="692">
        <v>26.077554788862432</v>
      </c>
      <c r="I19" s="692">
        <v>13.093444773798533</v>
      </c>
      <c r="J19" s="692">
        <v>3.9214733466154819</v>
      </c>
      <c r="K19" s="692">
        <v>0.93541960250741041</v>
      </c>
      <c r="L19" s="692">
        <v>99.064580397492591</v>
      </c>
      <c r="M19" s="104">
        <v>41158</v>
      </c>
      <c r="N19" s="104"/>
      <c r="O19" s="857">
        <v>1</v>
      </c>
      <c r="P19" s="692">
        <v>5.2014486192847444</v>
      </c>
      <c r="Q19" s="692">
        <v>18.2571299230421</v>
      </c>
      <c r="R19" s="692">
        <v>30.968764146672701</v>
      </c>
      <c r="S19" s="692">
        <v>26.557265731100046</v>
      </c>
      <c r="T19" s="692">
        <v>13.77999094612947</v>
      </c>
      <c r="U19" s="692">
        <v>4.1760977818017198</v>
      </c>
      <c r="V19" s="692">
        <v>1.0593028519692169</v>
      </c>
      <c r="W19" s="692">
        <v>98.940697148030779</v>
      </c>
      <c r="X19" s="104">
        <v>44180</v>
      </c>
    </row>
    <row r="20" spans="1:24" x14ac:dyDescent="0.45">
      <c r="A20" s="787" t="s">
        <v>86</v>
      </c>
      <c r="B20" s="787"/>
      <c r="C20" s="774"/>
      <c r="D20" s="857">
        <v>1</v>
      </c>
      <c r="E20" s="692">
        <v>4.7927962819519756</v>
      </c>
      <c r="F20" s="692">
        <v>13.580557707203718</v>
      </c>
      <c r="G20" s="692">
        <v>27.141750580945008</v>
      </c>
      <c r="H20" s="692">
        <v>27.527110766847407</v>
      </c>
      <c r="I20" s="692">
        <v>17.209527498063519</v>
      </c>
      <c r="J20" s="692">
        <v>7.0100697134004646</v>
      </c>
      <c r="K20" s="692">
        <v>2.7381874515879163</v>
      </c>
      <c r="L20" s="692">
        <v>97.261812548412109</v>
      </c>
      <c r="M20" s="104">
        <v>51640</v>
      </c>
      <c r="N20" s="104"/>
      <c r="O20" s="857">
        <v>1</v>
      </c>
      <c r="P20" s="692">
        <v>4.4235686887341954</v>
      </c>
      <c r="Q20" s="692">
        <v>12.624307430032674</v>
      </c>
      <c r="R20" s="692">
        <v>26.690581048444383</v>
      </c>
      <c r="S20" s="692">
        <v>27.734763460718852</v>
      </c>
      <c r="T20" s="692">
        <v>17.671189089359284</v>
      </c>
      <c r="U20" s="692">
        <v>8.0568972865463842</v>
      </c>
      <c r="V20" s="692">
        <v>2.798692996164228</v>
      </c>
      <c r="W20" s="692">
        <v>97.20130700383578</v>
      </c>
      <c r="X20" s="104">
        <v>56312</v>
      </c>
    </row>
    <row r="21" spans="1:24" x14ac:dyDescent="0.45">
      <c r="A21" s="787" t="s">
        <v>87</v>
      </c>
      <c r="B21" s="787"/>
      <c r="C21" s="774"/>
      <c r="D21" s="857">
        <v>1</v>
      </c>
      <c r="E21" s="692">
        <v>5.073717726863709</v>
      </c>
      <c r="F21" s="692">
        <v>13.691423825015574</v>
      </c>
      <c r="G21" s="692">
        <v>30.497681179483632</v>
      </c>
      <c r="H21" s="692">
        <v>28.410742714750469</v>
      </c>
      <c r="I21" s="692">
        <v>15.338824669481554</v>
      </c>
      <c r="J21" s="692">
        <v>4.928358828822593</v>
      </c>
      <c r="K21" s="692">
        <v>2.0592510555824739</v>
      </c>
      <c r="L21" s="692">
        <v>97.940748944417535</v>
      </c>
      <c r="M21" s="104">
        <v>28894</v>
      </c>
      <c r="N21" s="104"/>
      <c r="O21" s="857">
        <v>1</v>
      </c>
      <c r="P21" s="692">
        <v>4.7980982765631355</v>
      </c>
      <c r="Q21" s="692">
        <v>13.534140314660162</v>
      </c>
      <c r="R21" s="692">
        <v>29.279659691595512</v>
      </c>
      <c r="S21" s="692">
        <v>28.929342216383596</v>
      </c>
      <c r="T21" s="692">
        <v>16.15526570954928</v>
      </c>
      <c r="U21" s="692">
        <v>5.3016796471802579</v>
      </c>
      <c r="V21" s="692">
        <v>2.0018141440680615</v>
      </c>
      <c r="W21" s="692">
        <v>97.998185855931951</v>
      </c>
      <c r="X21" s="104">
        <v>31971</v>
      </c>
    </row>
    <row r="22" spans="1:24" x14ac:dyDescent="0.45">
      <c r="A22" s="787" t="s">
        <v>140</v>
      </c>
      <c r="B22" s="787"/>
      <c r="C22" s="774"/>
      <c r="D22" s="857">
        <v>1</v>
      </c>
      <c r="E22" s="692">
        <v>12.544444444444444</v>
      </c>
      <c r="F22" s="692">
        <v>15.586111111111112</v>
      </c>
      <c r="G22" s="692">
        <v>31.213888888888892</v>
      </c>
      <c r="H22" s="692">
        <v>24.06111111111111</v>
      </c>
      <c r="I22" s="692">
        <v>11.347222222222223</v>
      </c>
      <c r="J22" s="692">
        <v>4</v>
      </c>
      <c r="K22" s="692">
        <v>1.2472222222222222</v>
      </c>
      <c r="L22" s="692">
        <v>98.752777777777794</v>
      </c>
      <c r="M22" s="104">
        <v>36000</v>
      </c>
      <c r="N22" s="104"/>
      <c r="O22" s="857">
        <v>1</v>
      </c>
      <c r="P22" s="692">
        <v>12.373055841518044</v>
      </c>
      <c r="Q22" s="692">
        <v>15.658996689018112</v>
      </c>
      <c r="R22" s="692">
        <v>32.717509251272922</v>
      </c>
      <c r="S22" s="692">
        <v>24.108956345121172</v>
      </c>
      <c r="T22" s="692">
        <v>10.606271389221224</v>
      </c>
      <c r="U22" s="692">
        <v>3.4027990317464738</v>
      </c>
      <c r="V22" s="692">
        <v>1.1324114521020561</v>
      </c>
      <c r="W22" s="692">
        <v>98.867588547897938</v>
      </c>
      <c r="X22" s="104">
        <v>35941</v>
      </c>
    </row>
    <row r="23" spans="1:24" x14ac:dyDescent="0.45">
      <c r="A23" s="860" t="s">
        <v>460</v>
      </c>
      <c r="B23" s="787"/>
      <c r="C23" s="774"/>
      <c r="D23" s="857"/>
      <c r="E23" s="34">
        <v>7.1924801843363539</v>
      </c>
      <c r="F23" s="34">
        <v>17.172256587502904</v>
      </c>
      <c r="G23" s="34">
        <v>26.950044254570088</v>
      </c>
      <c r="H23" s="34">
        <v>25.035972290211088</v>
      </c>
      <c r="I23" s="34">
        <v>15.305405980053303</v>
      </c>
      <c r="J23" s="34">
        <v>6.1944036511256479</v>
      </c>
      <c r="K23" s="34">
        <v>2.1494370522006143</v>
      </c>
      <c r="L23" s="34">
        <v>97.850562947799403</v>
      </c>
      <c r="M23" s="33">
        <v>404478</v>
      </c>
      <c r="N23" s="104"/>
      <c r="O23" s="857"/>
      <c r="P23" s="34">
        <v>6.6955938565663216</v>
      </c>
      <c r="Q23" s="34">
        <v>16.654146296379675</v>
      </c>
      <c r="R23" s="34">
        <v>26.91010690105432</v>
      </c>
      <c r="S23" s="34">
        <v>25.153858367359511</v>
      </c>
      <c r="T23" s="34">
        <v>15.601961235037761</v>
      </c>
      <c r="U23" s="34">
        <v>6.603646153007614</v>
      </c>
      <c r="V23" s="34">
        <v>2.3806871905947924</v>
      </c>
      <c r="W23" s="34">
        <v>97.619312809405201</v>
      </c>
      <c r="X23" s="33">
        <v>421979</v>
      </c>
    </row>
    <row r="24" spans="1:24" x14ac:dyDescent="0.45">
      <c r="A24" s="787"/>
      <c r="B24" s="787"/>
      <c r="C24" s="774"/>
      <c r="D24" s="692"/>
      <c r="E24" s="692"/>
      <c r="F24" s="692"/>
      <c r="G24" s="692"/>
      <c r="H24" s="692"/>
      <c r="I24" s="692"/>
      <c r="J24" s="692"/>
      <c r="K24" s="692"/>
      <c r="L24" s="692"/>
      <c r="M24" s="104"/>
      <c r="N24" s="104"/>
      <c r="O24" s="857"/>
      <c r="P24" s="692"/>
      <c r="Q24" s="692"/>
      <c r="R24" s="692"/>
      <c r="S24" s="692"/>
      <c r="T24" s="692"/>
      <c r="U24" s="692"/>
      <c r="V24" s="692"/>
      <c r="W24" s="692"/>
      <c r="X24" s="104"/>
    </row>
    <row r="25" spans="1:24" x14ac:dyDescent="0.45">
      <c r="A25" s="861" t="s">
        <v>82</v>
      </c>
      <c r="B25" s="862"/>
      <c r="C25" s="863"/>
      <c r="D25" s="864">
        <v>2</v>
      </c>
      <c r="E25" s="692">
        <v>5.6429942418426107</v>
      </c>
      <c r="F25" s="692">
        <v>19.759204327342523</v>
      </c>
      <c r="G25" s="692">
        <v>29.93194904903158</v>
      </c>
      <c r="H25" s="692">
        <v>25.964055138719246</v>
      </c>
      <c r="I25" s="692">
        <v>13.13557843308323</v>
      </c>
      <c r="J25" s="692">
        <v>4.3098935613331006</v>
      </c>
      <c r="K25" s="692">
        <v>1.2563252486477055</v>
      </c>
      <c r="L25" s="692">
        <v>98.743674751352287</v>
      </c>
      <c r="M25" s="104">
        <v>28655</v>
      </c>
      <c r="N25" s="780"/>
      <c r="O25" s="864">
        <v>2</v>
      </c>
      <c r="P25" s="692">
        <v>5.4847993648483246</v>
      </c>
      <c r="Q25" s="692">
        <v>18.627807734294883</v>
      </c>
      <c r="R25" s="692">
        <v>29.246749809785307</v>
      </c>
      <c r="S25" s="692">
        <v>26.246319759171655</v>
      </c>
      <c r="T25" s="692">
        <v>14.436468292037446</v>
      </c>
      <c r="U25" s="692">
        <v>4.5419960964636612</v>
      </c>
      <c r="V25" s="692">
        <v>1.415858943398723</v>
      </c>
      <c r="W25" s="692">
        <v>98.584141056601283</v>
      </c>
      <c r="X25" s="104">
        <v>30229</v>
      </c>
    </row>
    <row r="26" spans="1:24" x14ac:dyDescent="0.45">
      <c r="A26" s="2" t="s">
        <v>90</v>
      </c>
      <c r="B26" s="862"/>
      <c r="C26" s="863"/>
      <c r="D26" s="864">
        <v>2</v>
      </c>
      <c r="E26" s="692">
        <v>4.573329175761355</v>
      </c>
      <c r="F26" s="692">
        <v>13.834320756678101</v>
      </c>
      <c r="G26" s="692">
        <v>32.772061116308073</v>
      </c>
      <c r="H26" s="692">
        <v>28.811973807296535</v>
      </c>
      <c r="I26" s="692">
        <v>15.206319509406507</v>
      </c>
      <c r="J26" s="692">
        <v>4.0744205384055707</v>
      </c>
      <c r="K26" s="692">
        <v>0.72757509614385196</v>
      </c>
      <c r="L26" s="692">
        <v>99.272424903856148</v>
      </c>
      <c r="M26" s="104">
        <v>9621</v>
      </c>
      <c r="N26" s="780"/>
      <c r="O26" s="864">
        <v>2</v>
      </c>
      <c r="P26" s="692">
        <v>4.4537624660018134</v>
      </c>
      <c r="Q26" s="692">
        <v>14.097914777878511</v>
      </c>
      <c r="R26" s="692">
        <v>33.295557570262915</v>
      </c>
      <c r="S26" s="692">
        <v>30.111060743427014</v>
      </c>
      <c r="T26" s="692">
        <v>13.757932910244786</v>
      </c>
      <c r="U26" s="692">
        <v>3.6718041704442426</v>
      </c>
      <c r="V26" s="692">
        <v>0.61196736174070721</v>
      </c>
      <c r="W26" s="692">
        <v>99.38803263825929</v>
      </c>
      <c r="X26" s="104">
        <v>8824</v>
      </c>
    </row>
    <row r="27" spans="1:24" x14ac:dyDescent="0.45">
      <c r="A27" s="865" t="s">
        <v>93</v>
      </c>
      <c r="B27" s="862"/>
      <c r="C27" s="863"/>
      <c r="D27" s="864">
        <v>2</v>
      </c>
      <c r="E27" s="692">
        <v>9.9078667611622961</v>
      </c>
      <c r="F27" s="692">
        <v>28.972360028348689</v>
      </c>
      <c r="G27" s="692">
        <v>26.987951807228917</v>
      </c>
      <c r="H27" s="692">
        <v>19.163713678242381</v>
      </c>
      <c r="I27" s="692">
        <v>10.063784549964565</v>
      </c>
      <c r="J27" s="692">
        <v>3.8554216867469884</v>
      </c>
      <c r="K27" s="692">
        <v>1.0489014883061658</v>
      </c>
      <c r="L27" s="692">
        <v>98.951098511693843</v>
      </c>
      <c r="M27" s="104">
        <v>7055</v>
      </c>
      <c r="N27" s="780"/>
      <c r="O27" s="864">
        <v>2</v>
      </c>
      <c r="P27" s="692">
        <v>9.8656651740574883</v>
      </c>
      <c r="Q27" s="692">
        <v>26.679185324281381</v>
      </c>
      <c r="R27" s="692">
        <v>30.290336559295106</v>
      </c>
      <c r="S27" s="692">
        <v>18.373537483749818</v>
      </c>
      <c r="T27" s="692">
        <v>9.6056622851365017</v>
      </c>
      <c r="U27" s="692">
        <v>3.9289325436949296</v>
      </c>
      <c r="V27" s="692">
        <v>1.2566806297847752</v>
      </c>
      <c r="W27" s="692">
        <v>98.743319370215218</v>
      </c>
      <c r="X27" s="104">
        <v>6923</v>
      </c>
    </row>
    <row r="28" spans="1:24" x14ac:dyDescent="0.45">
      <c r="A28" s="865" t="s">
        <v>94</v>
      </c>
      <c r="B28" s="862"/>
      <c r="C28" s="863"/>
      <c r="D28" s="864">
        <v>2</v>
      </c>
      <c r="E28" s="692">
        <v>9.4969818913480886</v>
      </c>
      <c r="F28" s="692">
        <v>28.008048289738429</v>
      </c>
      <c r="G28" s="692">
        <v>24.668008048289739</v>
      </c>
      <c r="H28" s="692">
        <v>18.631790744466802</v>
      </c>
      <c r="I28" s="692">
        <v>12.515090543259557</v>
      </c>
      <c r="J28" s="692">
        <v>5.7947686116700208</v>
      </c>
      <c r="K28" s="692">
        <v>0.8853118712273641</v>
      </c>
      <c r="L28" s="692">
        <v>99.114688128772642</v>
      </c>
      <c r="M28" s="104">
        <v>2485</v>
      </c>
      <c r="N28" s="780"/>
      <c r="O28" s="864">
        <v>2</v>
      </c>
      <c r="P28" s="692">
        <v>10.208166533226581</v>
      </c>
      <c r="Q28" s="692">
        <v>27.301841473178545</v>
      </c>
      <c r="R28" s="692">
        <v>25.540432345876702</v>
      </c>
      <c r="S28" s="692">
        <v>20.096076861489191</v>
      </c>
      <c r="T28" s="692">
        <v>11.88951160928743</v>
      </c>
      <c r="U28" s="692">
        <v>4.3234587670136113</v>
      </c>
      <c r="V28" s="692">
        <v>0.64051240992794234</v>
      </c>
      <c r="W28" s="692">
        <v>99.35948759007205</v>
      </c>
      <c r="X28" s="104">
        <v>2498</v>
      </c>
    </row>
    <row r="29" spans="1:24" x14ac:dyDescent="0.45">
      <c r="A29" s="861" t="s">
        <v>95</v>
      </c>
      <c r="B29" s="862"/>
      <c r="C29" s="863"/>
      <c r="D29" s="864">
        <v>2</v>
      </c>
      <c r="E29" s="692">
        <v>10.503380916604058</v>
      </c>
      <c r="F29" s="692">
        <v>25.244177310293015</v>
      </c>
      <c r="G29" s="692">
        <v>28.294515401953419</v>
      </c>
      <c r="H29" s="692">
        <v>20.781367392937643</v>
      </c>
      <c r="I29" s="692">
        <v>10.398196844477836</v>
      </c>
      <c r="J29" s="692">
        <v>3.9819684447783623</v>
      </c>
      <c r="K29" s="692">
        <v>0.79639368895567242</v>
      </c>
      <c r="L29" s="692">
        <v>99.203606311044325</v>
      </c>
      <c r="M29" s="104">
        <v>6655</v>
      </c>
      <c r="N29" s="780"/>
      <c r="O29" s="864">
        <v>2</v>
      </c>
      <c r="P29" s="692">
        <v>9.8713053316362611</v>
      </c>
      <c r="Q29" s="692">
        <v>24.2822797341253</v>
      </c>
      <c r="R29" s="692">
        <v>29.189647857445905</v>
      </c>
      <c r="S29" s="692">
        <v>21.043699618158676</v>
      </c>
      <c r="T29" s="692">
        <v>10.748126149059539</v>
      </c>
      <c r="U29" s="692">
        <v>3.8325555084146514</v>
      </c>
      <c r="V29" s="692">
        <v>1.0323858011596663</v>
      </c>
      <c r="W29" s="692">
        <v>98.967614198840351</v>
      </c>
      <c r="X29" s="104">
        <v>7071</v>
      </c>
    </row>
    <row r="30" spans="1:24" x14ac:dyDescent="0.45">
      <c r="A30" s="866" t="s">
        <v>281</v>
      </c>
      <c r="B30" s="862"/>
      <c r="C30" s="863"/>
      <c r="D30" s="864">
        <v>2</v>
      </c>
      <c r="E30" s="692">
        <v>25.248868778280542</v>
      </c>
      <c r="F30" s="692">
        <v>42.171945701357465</v>
      </c>
      <c r="G30" s="692">
        <v>20.452488687782804</v>
      </c>
      <c r="H30" s="692">
        <v>8.7782805429864244</v>
      </c>
      <c r="I30" s="692">
        <v>2.4434389140271495</v>
      </c>
      <c r="J30" s="692">
        <v>0.36199095022624433</v>
      </c>
      <c r="K30" s="692">
        <v>0.54298642533936647</v>
      </c>
      <c r="L30" s="692">
        <v>99.457013574660635</v>
      </c>
      <c r="M30" s="104">
        <v>1105</v>
      </c>
      <c r="N30" s="780"/>
      <c r="O30" s="864">
        <v>2</v>
      </c>
      <c r="P30" s="692">
        <v>25.812807881773399</v>
      </c>
      <c r="Q30" s="692">
        <v>39.704433497536947</v>
      </c>
      <c r="R30" s="692">
        <v>19.310344827586206</v>
      </c>
      <c r="S30" s="692">
        <v>8.3743842364532011</v>
      </c>
      <c r="T30" s="692">
        <v>4.3349753694581281</v>
      </c>
      <c r="U30" s="692">
        <v>1.6748768472906401</v>
      </c>
      <c r="V30" s="692">
        <v>0.78817733990147776</v>
      </c>
      <c r="W30" s="692">
        <v>99.21182266009852</v>
      </c>
      <c r="X30" s="104">
        <v>1015</v>
      </c>
    </row>
    <row r="31" spans="1:24" x14ac:dyDescent="0.45">
      <c r="A31" s="867" t="s">
        <v>280</v>
      </c>
      <c r="B31" s="862"/>
      <c r="C31" s="863"/>
      <c r="D31" s="864">
        <v>2</v>
      </c>
      <c r="E31" s="692">
        <v>23.555555555555554</v>
      </c>
      <c r="F31" s="692">
        <v>52.888888888888886</v>
      </c>
      <c r="G31" s="692">
        <v>12</v>
      </c>
      <c r="H31" s="692">
        <v>6.666666666666667</v>
      </c>
      <c r="I31" s="692">
        <v>2.666666666666667</v>
      </c>
      <c r="J31" s="692">
        <v>1.7777777777777777</v>
      </c>
      <c r="K31" s="692">
        <v>0.44444444444444442</v>
      </c>
      <c r="L31" s="692">
        <v>99.555555555555557</v>
      </c>
      <c r="M31" s="104">
        <v>225</v>
      </c>
      <c r="N31" s="780"/>
      <c r="O31" s="864">
        <v>2</v>
      </c>
      <c r="P31" s="692">
        <v>31.914893617021278</v>
      </c>
      <c r="Q31" s="692">
        <v>48.936170212765958</v>
      </c>
      <c r="R31" s="692">
        <v>11.702127659574469</v>
      </c>
      <c r="S31" s="692">
        <v>6.3829787234042552</v>
      </c>
      <c r="T31" s="692">
        <v>0</v>
      </c>
      <c r="U31" s="692">
        <v>1.0638297872340425</v>
      </c>
      <c r="V31" s="692">
        <v>0</v>
      </c>
      <c r="W31" s="692">
        <v>100</v>
      </c>
      <c r="X31" s="104">
        <v>188</v>
      </c>
    </row>
    <row r="32" spans="1:24" x14ac:dyDescent="0.45">
      <c r="A32" s="2" t="s">
        <v>107</v>
      </c>
      <c r="B32" s="862"/>
      <c r="C32" s="863"/>
      <c r="D32" s="864">
        <v>2</v>
      </c>
      <c r="E32" s="692">
        <v>4.6038474078904468</v>
      </c>
      <c r="F32" s="692">
        <v>18.656667753505054</v>
      </c>
      <c r="G32" s="692">
        <v>29.435930877078579</v>
      </c>
      <c r="H32" s="692">
        <v>25.67329638082817</v>
      </c>
      <c r="I32" s="692">
        <v>14.189761982393218</v>
      </c>
      <c r="J32" s="692">
        <v>5.5950440169546791</v>
      </c>
      <c r="K32" s="692">
        <v>1.8454515813498533</v>
      </c>
      <c r="L32" s="692">
        <v>98.154548418650137</v>
      </c>
      <c r="M32" s="104">
        <v>15335</v>
      </c>
      <c r="N32" s="780"/>
      <c r="O32" s="864">
        <v>2</v>
      </c>
      <c r="P32" s="692">
        <v>4.5168629550321198</v>
      </c>
      <c r="Q32" s="692">
        <v>17.6860278372591</v>
      </c>
      <c r="R32" s="692">
        <v>28.4796573875803</v>
      </c>
      <c r="S32" s="692">
        <v>25.823072805139187</v>
      </c>
      <c r="T32" s="692">
        <v>15.604925053533192</v>
      </c>
      <c r="U32" s="692">
        <v>5.9555674518201283</v>
      </c>
      <c r="V32" s="692">
        <v>1.9338865096359743</v>
      </c>
      <c r="W32" s="692">
        <v>98.066113490364032</v>
      </c>
      <c r="X32" s="104">
        <v>14944</v>
      </c>
    </row>
    <row r="33" spans="1:24" x14ac:dyDescent="0.45">
      <c r="A33" s="2" t="s">
        <v>108</v>
      </c>
      <c r="B33" s="862"/>
      <c r="C33" s="863"/>
      <c r="D33" s="864">
        <v>2</v>
      </c>
      <c r="E33" s="692">
        <v>4.5849802371541504</v>
      </c>
      <c r="F33" s="692">
        <v>15.59288537549407</v>
      </c>
      <c r="G33" s="692">
        <v>26.205533596837942</v>
      </c>
      <c r="H33" s="692">
        <v>27.07509881422925</v>
      </c>
      <c r="I33" s="692">
        <v>17.747035573122531</v>
      </c>
      <c r="J33" s="692">
        <v>7.2727272727272725</v>
      </c>
      <c r="K33" s="692">
        <v>1.5217391304347827</v>
      </c>
      <c r="L33" s="692">
        <v>98.478260869565204</v>
      </c>
      <c r="M33" s="104">
        <v>5060</v>
      </c>
      <c r="N33" s="780"/>
      <c r="O33" s="864">
        <v>2</v>
      </c>
      <c r="P33" s="692">
        <v>4.4412010008340284</v>
      </c>
      <c r="Q33" s="692">
        <v>15.137614678899084</v>
      </c>
      <c r="R33" s="692">
        <v>26.730608840700583</v>
      </c>
      <c r="S33" s="692">
        <v>27.27272727272727</v>
      </c>
      <c r="T33" s="692">
        <v>17.681401167639699</v>
      </c>
      <c r="U33" s="692">
        <v>6.8181818181818175</v>
      </c>
      <c r="V33" s="692">
        <v>1.9182652210175146</v>
      </c>
      <c r="W33" s="692">
        <v>98.081734778982479</v>
      </c>
      <c r="X33" s="104">
        <v>4796</v>
      </c>
    </row>
    <row r="34" spans="1:24" x14ac:dyDescent="0.45">
      <c r="A34" s="2" t="s">
        <v>458</v>
      </c>
      <c r="B34" s="862"/>
      <c r="C34" s="863"/>
      <c r="D34" s="864">
        <v>2</v>
      </c>
      <c r="E34" s="692">
        <v>4.7218326320710613</v>
      </c>
      <c r="F34" s="692">
        <v>11.734455352968677</v>
      </c>
      <c r="G34" s="692">
        <v>26.058906030855539</v>
      </c>
      <c r="H34" s="692">
        <v>27.405329593267879</v>
      </c>
      <c r="I34" s="692">
        <v>18.719027582982704</v>
      </c>
      <c r="J34" s="692">
        <v>8.3216456287985032</v>
      </c>
      <c r="K34" s="692">
        <v>3.0388031790556336</v>
      </c>
      <c r="L34" s="692">
        <v>96.961196820944366</v>
      </c>
      <c r="M34" s="104">
        <v>10695</v>
      </c>
      <c r="N34" s="780"/>
      <c r="O34" s="864">
        <v>2</v>
      </c>
      <c r="P34" s="692">
        <v>4.4389170573041232</v>
      </c>
      <c r="Q34" s="692">
        <v>12.044389170573041</v>
      </c>
      <c r="R34" s="692">
        <v>25.82990529034727</v>
      </c>
      <c r="S34" s="692">
        <v>27.685831818616663</v>
      </c>
      <c r="T34" s="692">
        <v>18.626231703817087</v>
      </c>
      <c r="U34" s="692">
        <v>8.5334353774036149</v>
      </c>
      <c r="V34" s="692">
        <v>2.8412895819381996</v>
      </c>
      <c r="W34" s="692">
        <v>97.158710418061801</v>
      </c>
      <c r="X34" s="104">
        <v>10453</v>
      </c>
    </row>
    <row r="35" spans="1:24" x14ac:dyDescent="0.45">
      <c r="A35" s="860" t="s">
        <v>461</v>
      </c>
      <c r="B35" s="862"/>
      <c r="C35" s="863"/>
      <c r="D35" s="868"/>
      <c r="E35" s="34">
        <v>6.2906399972379194</v>
      </c>
      <c r="F35" s="34">
        <v>19.45310791681532</v>
      </c>
      <c r="G35" s="34">
        <v>28.78318813225766</v>
      </c>
      <c r="H35" s="34">
        <v>25.042869802396105</v>
      </c>
      <c r="I35" s="34">
        <v>13.866798632769791</v>
      </c>
      <c r="J35" s="34">
        <v>5.1006433347527365</v>
      </c>
      <c r="K35" s="34">
        <v>1.4627521837704711</v>
      </c>
      <c r="L35" s="34">
        <v>98.537247816229524</v>
      </c>
      <c r="M35" s="33">
        <v>86891</v>
      </c>
      <c r="N35" s="777"/>
      <c r="O35" s="869"/>
      <c r="P35" s="34">
        <v>6.166250675745621</v>
      </c>
      <c r="Q35" s="34">
        <v>18.683935082412212</v>
      </c>
      <c r="R35" s="34">
        <v>28.794239771799269</v>
      </c>
      <c r="S35" s="34">
        <v>25.317169114686973</v>
      </c>
      <c r="T35" s="34">
        <v>14.344210441563821</v>
      </c>
      <c r="U35" s="34">
        <v>5.1483189749370268</v>
      </c>
      <c r="V35" s="34">
        <v>1.5458759388550858</v>
      </c>
      <c r="W35" s="34">
        <v>98.454124061144924</v>
      </c>
      <c r="X35" s="33">
        <v>86941</v>
      </c>
    </row>
    <row r="36" spans="1:24" x14ac:dyDescent="0.45">
      <c r="A36" s="787"/>
      <c r="B36" s="787"/>
      <c r="C36" s="774"/>
      <c r="D36" s="692"/>
      <c r="E36" s="692"/>
      <c r="F36" s="692"/>
      <c r="G36" s="692"/>
      <c r="H36" s="692"/>
      <c r="I36" s="692"/>
      <c r="J36" s="692"/>
      <c r="K36" s="692"/>
      <c r="L36" s="692"/>
      <c r="M36" s="104"/>
      <c r="N36" s="104"/>
      <c r="O36" s="857"/>
      <c r="P36" s="692"/>
      <c r="Q36" s="692"/>
      <c r="R36" s="692"/>
      <c r="S36" s="692"/>
      <c r="T36" s="692"/>
      <c r="U36" s="692"/>
      <c r="V36" s="692"/>
      <c r="W36" s="692"/>
      <c r="X36" s="104"/>
    </row>
    <row r="37" spans="1:24" x14ac:dyDescent="0.45">
      <c r="A37" s="782" t="s">
        <v>62</v>
      </c>
      <c r="B37" s="776"/>
      <c r="D37" s="779">
        <v>3</v>
      </c>
      <c r="E37" s="692">
        <v>8.9099954771596561</v>
      </c>
      <c r="F37" s="692">
        <v>18.317503392130259</v>
      </c>
      <c r="G37" s="692">
        <v>26.277702397105386</v>
      </c>
      <c r="H37" s="692">
        <v>21.800090456806874</v>
      </c>
      <c r="I37" s="692">
        <v>15.422885572139302</v>
      </c>
      <c r="J37" s="692">
        <v>7.1913161465400277</v>
      </c>
      <c r="K37" s="692">
        <v>2.0805065581184983</v>
      </c>
      <c r="L37" s="692">
        <v>97.919493441881514</v>
      </c>
      <c r="M37" s="104">
        <v>2211</v>
      </c>
      <c r="O37" s="779">
        <v>3</v>
      </c>
      <c r="P37" s="692">
        <v>6.0761660248181428</v>
      </c>
      <c r="Q37" s="692">
        <v>15.746683782627299</v>
      </c>
      <c r="R37" s="692">
        <v>20.753102267864783</v>
      </c>
      <c r="S37" s="692">
        <v>24.518613607188701</v>
      </c>
      <c r="T37" s="692">
        <v>18.913136499786052</v>
      </c>
      <c r="U37" s="692">
        <v>10.825845100556268</v>
      </c>
      <c r="V37" s="692">
        <v>3.1664527171587507</v>
      </c>
      <c r="W37" s="692">
        <v>96.833547282841238</v>
      </c>
      <c r="X37" s="104">
        <v>2337</v>
      </c>
    </row>
    <row r="38" spans="1:24" x14ac:dyDescent="0.45">
      <c r="A38" s="782" t="s">
        <v>683</v>
      </c>
      <c r="B38" s="776"/>
      <c r="D38" s="779">
        <v>3</v>
      </c>
      <c r="E38" s="692">
        <v>16.789630839682388</v>
      </c>
      <c r="F38" s="692">
        <v>10.262923917185317</v>
      </c>
      <c r="G38" s="692">
        <v>29.988568525339769</v>
      </c>
      <c r="H38" s="692">
        <v>36.307633684745333</v>
      </c>
      <c r="I38" s="692">
        <v>17.331385748761591</v>
      </c>
      <c r="J38" s="692">
        <v>3.7914390956433381</v>
      </c>
      <c r="K38" s="692">
        <v>0.60332782928997841</v>
      </c>
      <c r="L38" s="692">
        <v>114.47158181135774</v>
      </c>
      <c r="M38" s="104">
        <v>74683</v>
      </c>
      <c r="O38" s="779">
        <v>3</v>
      </c>
      <c r="P38" s="692">
        <v>16.651615144147272</v>
      </c>
      <c r="Q38" s="692">
        <v>24.723862452240361</v>
      </c>
      <c r="R38" s="692">
        <v>17.80896144494616</v>
      </c>
      <c r="S38" s="692">
        <v>16.690517540812781</v>
      </c>
      <c r="T38" s="692">
        <v>13.383813824244529</v>
      </c>
      <c r="U38" s="692">
        <v>8.080583535949982</v>
      </c>
      <c r="V38" s="692">
        <v>2.6606460576589095</v>
      </c>
      <c r="W38" s="692">
        <v>97.339353942341077</v>
      </c>
      <c r="X38" s="104">
        <v>71975</v>
      </c>
    </row>
    <row r="39" spans="1:24" x14ac:dyDescent="0.45">
      <c r="A39" s="785" t="s">
        <v>64</v>
      </c>
      <c r="B39" s="776"/>
      <c r="D39" s="779"/>
      <c r="M39" s="104"/>
      <c r="O39" s="779"/>
      <c r="P39" s="692"/>
      <c r="Q39" s="692"/>
      <c r="R39" s="692"/>
      <c r="S39" s="692"/>
      <c r="T39" s="692"/>
      <c r="U39" s="692"/>
      <c r="V39" s="692"/>
      <c r="W39" s="692"/>
      <c r="X39" s="104"/>
    </row>
    <row r="40" spans="1:24" x14ac:dyDescent="0.45">
      <c r="A40" s="783" t="s">
        <v>770</v>
      </c>
      <c r="B40" s="776"/>
      <c r="D40" s="779">
        <v>3</v>
      </c>
      <c r="E40" s="692">
        <v>17.131238752043522</v>
      </c>
      <c r="F40" s="692">
        <v>27.872951326400241</v>
      </c>
      <c r="G40" s="692">
        <v>22.868211729472048</v>
      </c>
      <c r="H40" s="692">
        <v>15.598082180489344</v>
      </c>
      <c r="I40" s="692">
        <v>9.7168606008984622</v>
      </c>
      <c r="J40" s="692">
        <v>5.1531095877237574</v>
      </c>
      <c r="K40" s="692">
        <v>1.6595458229726203</v>
      </c>
      <c r="L40" s="692">
        <v>98.340454177027368</v>
      </c>
      <c r="M40" s="104">
        <v>72791</v>
      </c>
      <c r="O40" s="779">
        <v>3</v>
      </c>
      <c r="P40" s="692">
        <v>16.771464982424693</v>
      </c>
      <c r="Q40" s="692">
        <v>24.864509081742685</v>
      </c>
      <c r="R40" s="692">
        <v>17.781169913313821</v>
      </c>
      <c r="S40" s="692">
        <v>16.600613385242344</v>
      </c>
      <c r="T40" s="692">
        <v>13.311019928018261</v>
      </c>
      <c r="U40" s="692">
        <v>8.0244233758595094</v>
      </c>
      <c r="V40" s="692">
        <v>2.6467993333986866</v>
      </c>
      <c r="W40" s="692">
        <v>97.353200666601325</v>
      </c>
      <c r="X40" s="104">
        <v>71407</v>
      </c>
    </row>
    <row r="41" spans="1:24" x14ac:dyDescent="0.45">
      <c r="A41" s="783" t="s">
        <v>769</v>
      </c>
      <c r="B41" s="776"/>
      <c r="D41" s="779">
        <v>3</v>
      </c>
      <c r="E41" s="692">
        <v>8.3333333333333321</v>
      </c>
      <c r="F41" s="692">
        <v>0</v>
      </c>
      <c r="G41" s="692">
        <v>0</v>
      </c>
      <c r="H41" s="692">
        <v>16.666666666666664</v>
      </c>
      <c r="I41" s="692">
        <v>8.3333333333333321</v>
      </c>
      <c r="J41" s="692">
        <v>8.3333333333333321</v>
      </c>
      <c r="K41" s="692">
        <v>58.333333333333336</v>
      </c>
      <c r="L41" s="692">
        <v>41.666666666666657</v>
      </c>
      <c r="M41" s="104">
        <v>12</v>
      </c>
      <c r="O41" s="779">
        <v>3</v>
      </c>
      <c r="P41" s="692">
        <v>0</v>
      </c>
      <c r="Q41" s="692">
        <v>100</v>
      </c>
      <c r="R41" s="692">
        <v>0</v>
      </c>
      <c r="S41" s="692">
        <v>0</v>
      </c>
      <c r="T41" s="692">
        <v>0</v>
      </c>
      <c r="U41" s="692">
        <v>0</v>
      </c>
      <c r="V41" s="692">
        <v>0</v>
      </c>
      <c r="W41" s="692">
        <v>100</v>
      </c>
      <c r="X41" s="104">
        <v>1</v>
      </c>
    </row>
    <row r="42" spans="1:24" x14ac:dyDescent="0.45">
      <c r="A42" s="783" t="s">
        <v>67</v>
      </c>
      <c r="B42" s="776"/>
      <c r="D42" s="779">
        <v>3</v>
      </c>
      <c r="E42" s="692">
        <v>1.44</v>
      </c>
      <c r="F42" s="692">
        <v>9.76</v>
      </c>
      <c r="G42" s="692">
        <v>24</v>
      </c>
      <c r="H42" s="692">
        <v>26.88</v>
      </c>
      <c r="I42" s="692">
        <v>23.84</v>
      </c>
      <c r="J42" s="692">
        <v>9.120000000000001</v>
      </c>
      <c r="K42" s="692">
        <v>4.96</v>
      </c>
      <c r="L42" s="692">
        <v>95.04</v>
      </c>
      <c r="M42" s="104">
        <v>625</v>
      </c>
      <c r="O42" s="779">
        <v>3</v>
      </c>
      <c r="P42" s="692">
        <v>1.4184397163120568</v>
      </c>
      <c r="Q42" s="692">
        <v>6.9148936170212769</v>
      </c>
      <c r="R42" s="692">
        <v>21.453900709219859</v>
      </c>
      <c r="S42" s="692">
        <v>27.836879432624112</v>
      </c>
      <c r="T42" s="692">
        <v>22.695035460992909</v>
      </c>
      <c r="U42" s="692">
        <v>15.24822695035461</v>
      </c>
      <c r="V42" s="692">
        <v>4.4326241134751774</v>
      </c>
      <c r="W42" s="692">
        <v>95.567375886524829</v>
      </c>
      <c r="X42" s="104">
        <v>564</v>
      </c>
    </row>
    <row r="43" spans="1:24" x14ac:dyDescent="0.45">
      <c r="A43" s="783" t="s">
        <v>768</v>
      </c>
      <c r="B43" s="776"/>
      <c r="D43" s="779">
        <v>3</v>
      </c>
      <c r="E43" s="692">
        <v>1.2594458438287155</v>
      </c>
      <c r="F43" s="692">
        <v>6.0453400503778338</v>
      </c>
      <c r="G43" s="692">
        <v>18.219983207388747</v>
      </c>
      <c r="H43" s="692">
        <v>28.043660789252726</v>
      </c>
      <c r="I43" s="692">
        <v>27.287993282955497</v>
      </c>
      <c r="J43" s="692">
        <v>17.128463476070529</v>
      </c>
      <c r="K43" s="692">
        <v>2.0151133501259446</v>
      </c>
      <c r="L43" s="692">
        <v>97.984886649874056</v>
      </c>
      <c r="M43" s="104">
        <v>1191</v>
      </c>
      <c r="O43" s="779">
        <v>3</v>
      </c>
      <c r="P43" s="692">
        <v>0</v>
      </c>
      <c r="Q43" s="692">
        <v>0</v>
      </c>
      <c r="R43" s="692">
        <v>0</v>
      </c>
      <c r="S43" s="692">
        <v>100</v>
      </c>
      <c r="T43" s="692">
        <v>0</v>
      </c>
      <c r="U43" s="692">
        <v>0</v>
      </c>
      <c r="V43" s="692">
        <v>0</v>
      </c>
      <c r="W43" s="692">
        <v>100</v>
      </c>
      <c r="X43" s="104">
        <v>2</v>
      </c>
    </row>
    <row r="44" spans="1:24" x14ac:dyDescent="0.45">
      <c r="A44" s="783" t="s">
        <v>767</v>
      </c>
      <c r="B44" s="776"/>
      <c r="D44" s="779">
        <v>3</v>
      </c>
      <c r="E44" s="692">
        <v>68.75</v>
      </c>
      <c r="F44" s="692">
        <v>18.75</v>
      </c>
      <c r="G44" s="692">
        <v>1.5625</v>
      </c>
      <c r="H44" s="692">
        <v>1.5625</v>
      </c>
      <c r="I44" s="692">
        <v>4.6875</v>
      </c>
      <c r="J44" s="692">
        <v>0</v>
      </c>
      <c r="K44" s="692">
        <v>4.6875</v>
      </c>
      <c r="L44" s="692">
        <v>95.3125</v>
      </c>
      <c r="M44" s="104">
        <v>64</v>
      </c>
      <c r="O44" s="779">
        <v>3</v>
      </c>
      <c r="P44" s="692">
        <v>100</v>
      </c>
      <c r="Q44" s="692">
        <v>0</v>
      </c>
      <c r="R44" s="692">
        <v>0</v>
      </c>
      <c r="S44" s="692">
        <v>0</v>
      </c>
      <c r="T44" s="692">
        <v>0</v>
      </c>
      <c r="U44" s="692">
        <v>0</v>
      </c>
      <c r="V44" s="692">
        <v>0</v>
      </c>
      <c r="W44" s="692">
        <v>100</v>
      </c>
      <c r="X44" s="104">
        <v>1</v>
      </c>
    </row>
    <row r="45" spans="1:24" x14ac:dyDescent="0.45">
      <c r="A45" s="782" t="s">
        <v>836</v>
      </c>
      <c r="B45" s="776"/>
      <c r="D45" s="779">
        <v>3</v>
      </c>
      <c r="E45" s="692">
        <v>30.066265988596086</v>
      </c>
      <c r="F45" s="692">
        <v>30.790568654646322</v>
      </c>
      <c r="G45" s="692">
        <v>18.939744182462629</v>
      </c>
      <c r="H45" s="692">
        <v>10.417629835105563</v>
      </c>
      <c r="I45" s="692">
        <v>5.8714748035136388</v>
      </c>
      <c r="J45" s="692">
        <v>3.0436122669132377</v>
      </c>
      <c r="K45" s="692">
        <v>0.87070426876252116</v>
      </c>
      <c r="L45" s="692">
        <v>99.129295731237477</v>
      </c>
      <c r="M45" s="104">
        <v>12978</v>
      </c>
      <c r="O45" s="779">
        <v>3</v>
      </c>
      <c r="P45" s="692">
        <v>25.484601829319459</v>
      </c>
      <c r="Q45" s="692">
        <v>29.579592179239743</v>
      </c>
      <c r="R45" s="692">
        <v>19.786859108836115</v>
      </c>
      <c r="S45" s="692">
        <v>12.989846437861877</v>
      </c>
      <c r="T45" s="692">
        <v>7.3760174540572292</v>
      </c>
      <c r="U45" s="692">
        <v>3.1383737517831669</v>
      </c>
      <c r="V45" s="692">
        <v>1.6447092389024083</v>
      </c>
      <c r="W45" s="692">
        <v>98.355290761097578</v>
      </c>
      <c r="X45" s="104">
        <v>11917</v>
      </c>
    </row>
    <row r="46" spans="1:24" x14ac:dyDescent="0.45">
      <c r="A46" s="782" t="s">
        <v>75</v>
      </c>
      <c r="B46" s="776"/>
      <c r="D46" s="779">
        <v>3</v>
      </c>
      <c r="E46" s="692">
        <v>5.0610432852386236</v>
      </c>
      <c r="F46" s="692">
        <v>13.67369589345172</v>
      </c>
      <c r="G46" s="692">
        <v>23.92896781354051</v>
      </c>
      <c r="H46" s="692">
        <v>25.449500554938957</v>
      </c>
      <c r="I46" s="692">
        <v>19.655937846836849</v>
      </c>
      <c r="J46" s="692">
        <v>9.4783573806881236</v>
      </c>
      <c r="K46" s="692">
        <v>2.7524972253052162</v>
      </c>
      <c r="L46" s="692">
        <v>97.247502774694794</v>
      </c>
      <c r="M46" s="104">
        <v>9010</v>
      </c>
      <c r="O46" s="779">
        <v>3</v>
      </c>
      <c r="P46" s="692">
        <v>4.544934172867773</v>
      </c>
      <c r="Q46" s="692">
        <v>11.631368059530624</v>
      </c>
      <c r="R46" s="692">
        <v>23.640526617057812</v>
      </c>
      <c r="S46" s="692">
        <v>28.0022896393818</v>
      </c>
      <c r="T46" s="692">
        <v>20.412135088723527</v>
      </c>
      <c r="U46" s="692">
        <v>8.8494562106468244</v>
      </c>
      <c r="V46" s="692">
        <v>2.9192902117916431</v>
      </c>
      <c r="W46" s="692">
        <v>97.080709788208367</v>
      </c>
      <c r="X46" s="104">
        <v>8735</v>
      </c>
    </row>
    <row r="47" spans="1:24" x14ac:dyDescent="0.45">
      <c r="A47" s="782" t="s">
        <v>79</v>
      </c>
      <c r="B47" s="776"/>
      <c r="D47" s="779">
        <v>3</v>
      </c>
      <c r="E47" s="692">
        <v>2.3861171366594358</v>
      </c>
      <c r="F47" s="692">
        <v>13.34056399132321</v>
      </c>
      <c r="G47" s="692">
        <v>23.535791757049893</v>
      </c>
      <c r="H47" s="692">
        <v>23.806941431670282</v>
      </c>
      <c r="I47" s="692">
        <v>21.475054229934923</v>
      </c>
      <c r="J47" s="692">
        <v>11.876355748373102</v>
      </c>
      <c r="K47" s="692">
        <v>3.5791757049891544</v>
      </c>
      <c r="L47" s="692">
        <v>96.420824295010846</v>
      </c>
      <c r="M47" s="104">
        <v>1844</v>
      </c>
      <c r="O47" s="779">
        <v>3</v>
      </c>
      <c r="P47" s="692">
        <v>1.1254019292604502</v>
      </c>
      <c r="Q47" s="692">
        <v>11.789924973204716</v>
      </c>
      <c r="R47" s="692">
        <v>19.721329046087888</v>
      </c>
      <c r="S47" s="692">
        <v>26.527331189710612</v>
      </c>
      <c r="T47" s="692">
        <v>23.472668810289392</v>
      </c>
      <c r="U47" s="692">
        <v>12.32583065380493</v>
      </c>
      <c r="V47" s="692">
        <v>5.037513397642015</v>
      </c>
      <c r="W47" s="692">
        <v>94.962486602357984</v>
      </c>
      <c r="X47" s="104">
        <v>1866</v>
      </c>
    </row>
    <row r="48" spans="1:24" x14ac:dyDescent="0.45">
      <c r="A48" s="782" t="s">
        <v>83</v>
      </c>
      <c r="B48" s="776"/>
      <c r="D48" s="779">
        <v>3</v>
      </c>
      <c r="E48" s="692">
        <v>8.511232035719269</v>
      </c>
      <c r="F48" s="692">
        <v>21.243197990791128</v>
      </c>
      <c r="G48" s="692">
        <v>28.226594111901772</v>
      </c>
      <c r="H48" s="692">
        <v>23.071019952560345</v>
      </c>
      <c r="I48" s="692">
        <v>12.522673364029579</v>
      </c>
      <c r="J48" s="692">
        <v>5.064880703223106</v>
      </c>
      <c r="K48" s="692">
        <v>1.3604018417748012</v>
      </c>
      <c r="L48" s="692">
        <v>98.639598158225198</v>
      </c>
      <c r="M48" s="104">
        <v>14334</v>
      </c>
      <c r="O48" s="779">
        <v>3</v>
      </c>
      <c r="P48" s="692">
        <v>7.3262747961543138</v>
      </c>
      <c r="Q48" s="692">
        <v>19.989047097480832</v>
      </c>
      <c r="R48" s="692">
        <v>29.256419617865404</v>
      </c>
      <c r="S48" s="692">
        <v>24.17548983814044</v>
      </c>
      <c r="T48" s="692">
        <v>12.717536813922356</v>
      </c>
      <c r="U48" s="692">
        <v>4.4906900328587076</v>
      </c>
      <c r="V48" s="692">
        <v>2.0445418035779479</v>
      </c>
      <c r="W48" s="692">
        <v>97.955458196422043</v>
      </c>
      <c r="X48" s="104">
        <v>16434</v>
      </c>
    </row>
    <row r="49" spans="1:24" x14ac:dyDescent="0.45">
      <c r="A49" s="782" t="s">
        <v>85</v>
      </c>
      <c r="B49" s="776"/>
      <c r="D49" s="779">
        <v>3</v>
      </c>
      <c r="E49" s="692">
        <v>4.0863277826468005</v>
      </c>
      <c r="F49" s="692">
        <v>14.515775635407538</v>
      </c>
      <c r="G49" s="692">
        <v>29.436897458369849</v>
      </c>
      <c r="H49" s="692">
        <v>26.763803680981596</v>
      </c>
      <c r="I49" s="692">
        <v>15.53461875547765</v>
      </c>
      <c r="J49" s="692">
        <v>7.0771253286590712</v>
      </c>
      <c r="K49" s="692">
        <v>2.5854513584574934</v>
      </c>
      <c r="L49" s="692">
        <v>97.414548641542495</v>
      </c>
      <c r="M49" s="104">
        <v>9128</v>
      </c>
      <c r="O49" s="779">
        <v>3</v>
      </c>
      <c r="P49" s="692">
        <v>4.4571541268119512</v>
      </c>
      <c r="Q49" s="692">
        <v>12.345922492850804</v>
      </c>
      <c r="R49" s="692">
        <v>23.626861256286364</v>
      </c>
      <c r="S49" s="692">
        <v>27.255694704664236</v>
      </c>
      <c r="T49" s="692">
        <v>18.785129671630017</v>
      </c>
      <c r="U49" s="692">
        <v>9.4665220392466214</v>
      </c>
      <c r="V49" s="692">
        <v>4.0627157085100087</v>
      </c>
      <c r="W49" s="692">
        <v>95.937284291490002</v>
      </c>
      <c r="X49" s="104">
        <v>10141</v>
      </c>
    </row>
    <row r="50" spans="1:24" x14ac:dyDescent="0.45">
      <c r="A50" s="782" t="s">
        <v>835</v>
      </c>
      <c r="B50" s="776"/>
      <c r="D50" s="779">
        <v>3</v>
      </c>
      <c r="E50" s="692">
        <v>6.2183169989861442</v>
      </c>
      <c r="F50" s="692">
        <v>15.241635687732341</v>
      </c>
      <c r="G50" s="692">
        <v>27.678269685704631</v>
      </c>
      <c r="H50" s="692">
        <v>24.670496789455896</v>
      </c>
      <c r="I50" s="692">
        <v>15.883744508279824</v>
      </c>
      <c r="J50" s="692">
        <v>7.1983778303480905</v>
      </c>
      <c r="K50" s="692">
        <v>3.1091584994930721</v>
      </c>
      <c r="L50" s="692">
        <v>96.890841500506923</v>
      </c>
      <c r="M50" s="104">
        <v>2959</v>
      </c>
      <c r="O50" s="779">
        <v>3</v>
      </c>
      <c r="P50" s="692">
        <v>3.8010513546300042</v>
      </c>
      <c r="Q50" s="692">
        <v>14.112414071977355</v>
      </c>
      <c r="R50" s="692">
        <v>25.960372017792153</v>
      </c>
      <c r="S50" s="692">
        <v>24.706833805095027</v>
      </c>
      <c r="T50" s="692">
        <v>17.994338859684593</v>
      </c>
      <c r="U50" s="692">
        <v>9.9878689850384141</v>
      </c>
      <c r="V50" s="692">
        <v>3.4371209057824501</v>
      </c>
      <c r="W50" s="692">
        <v>96.56287909421755</v>
      </c>
      <c r="X50" s="104">
        <v>2473</v>
      </c>
    </row>
    <row r="51" spans="1:24" x14ac:dyDescent="0.45">
      <c r="A51" s="782" t="s">
        <v>834</v>
      </c>
      <c r="B51" s="776"/>
      <c r="D51" s="779">
        <v>3</v>
      </c>
      <c r="E51" s="692">
        <v>1.7147211990346756</v>
      </c>
      <c r="F51" s="692">
        <v>10.262923917185317</v>
      </c>
      <c r="G51" s="692">
        <v>29.988568525339769</v>
      </c>
      <c r="H51" s="692">
        <v>36.307633684745333</v>
      </c>
      <c r="I51" s="692">
        <v>17.331385748761591</v>
      </c>
      <c r="J51" s="692">
        <v>3.7914390956433381</v>
      </c>
      <c r="K51" s="692">
        <v>0.60332782928997841</v>
      </c>
      <c r="L51" s="692">
        <v>99.396672170710019</v>
      </c>
      <c r="M51" s="104">
        <v>15746</v>
      </c>
      <c r="O51" s="779">
        <v>3</v>
      </c>
      <c r="P51" s="692">
        <v>1.3375048885412593</v>
      </c>
      <c r="Q51" s="692">
        <v>9.292139225655065</v>
      </c>
      <c r="R51" s="692">
        <v>34.321470473210795</v>
      </c>
      <c r="S51" s="692">
        <v>36.057880328509974</v>
      </c>
      <c r="T51" s="692">
        <v>14.931560422369966</v>
      </c>
      <c r="U51" s="692">
        <v>3.2303480641376616</v>
      </c>
      <c r="V51" s="692">
        <v>0.82909659757528353</v>
      </c>
      <c r="W51" s="692">
        <v>99.170903402424727</v>
      </c>
      <c r="X51" s="104">
        <v>12785</v>
      </c>
    </row>
    <row r="52" spans="1:24" x14ac:dyDescent="0.45">
      <c r="A52" s="782" t="s">
        <v>833</v>
      </c>
      <c r="B52" s="776"/>
      <c r="D52" s="779">
        <v>3</v>
      </c>
      <c r="E52" s="692">
        <v>6.1670569867291176</v>
      </c>
      <c r="F52" s="692">
        <v>39.734582357533178</v>
      </c>
      <c r="G52" s="692">
        <v>39.656518345042933</v>
      </c>
      <c r="H52" s="692">
        <v>10.616705698672913</v>
      </c>
      <c r="I52" s="692">
        <v>1.9516003122560501</v>
      </c>
      <c r="J52" s="692">
        <v>1.249024199843872</v>
      </c>
      <c r="K52" s="692">
        <v>0.62451209992193601</v>
      </c>
      <c r="L52" s="692">
        <v>99.37548790007807</v>
      </c>
      <c r="M52" s="104">
        <v>1281</v>
      </c>
      <c r="O52" s="779">
        <v>3</v>
      </c>
      <c r="P52" s="692">
        <v>4.6103183315038416</v>
      </c>
      <c r="Q52" s="692">
        <v>32.930845225027447</v>
      </c>
      <c r="R52" s="692">
        <v>46.103183315038422</v>
      </c>
      <c r="S52" s="692">
        <v>12.623490669593854</v>
      </c>
      <c r="T52" s="692">
        <v>1.8660812294182216</v>
      </c>
      <c r="U52" s="692">
        <v>0.65861690450054877</v>
      </c>
      <c r="V52" s="692">
        <v>1.2074643249176729</v>
      </c>
      <c r="W52" s="692">
        <v>98.792535675082334</v>
      </c>
      <c r="X52" s="104">
        <v>911</v>
      </c>
    </row>
    <row r="53" spans="1:24" x14ac:dyDescent="0.45">
      <c r="A53" s="782" t="s">
        <v>832</v>
      </c>
      <c r="B53" s="776"/>
      <c r="D53" s="779">
        <v>3</v>
      </c>
      <c r="E53" s="692">
        <v>8.0305927342256211</v>
      </c>
      <c r="F53" s="692">
        <v>35.181644359464627</v>
      </c>
      <c r="G53" s="692">
        <v>34.03441682600382</v>
      </c>
      <c r="H53" s="692">
        <v>15.105162523900573</v>
      </c>
      <c r="I53" s="692">
        <v>5.353728489483748</v>
      </c>
      <c r="J53" s="692">
        <v>1.9120458891013385</v>
      </c>
      <c r="K53" s="692">
        <v>0.38240917782026768</v>
      </c>
      <c r="L53" s="692">
        <v>99.617590822179721</v>
      </c>
      <c r="M53" s="104">
        <v>523</v>
      </c>
      <c r="O53" s="779">
        <v>3</v>
      </c>
      <c r="P53" s="692">
        <v>34.45378151260504</v>
      </c>
      <c r="Q53" s="692">
        <v>36.134453781512605</v>
      </c>
      <c r="R53" s="692">
        <v>16.176470588235293</v>
      </c>
      <c r="S53" s="692">
        <v>7.7731092436974789</v>
      </c>
      <c r="T53" s="692">
        <v>3.1512605042016806</v>
      </c>
      <c r="U53" s="692">
        <v>1.4705882352941175</v>
      </c>
      <c r="V53" s="692">
        <v>0.84033613445378152</v>
      </c>
      <c r="W53" s="692">
        <v>99.159663865546221</v>
      </c>
      <c r="X53" s="104">
        <v>476</v>
      </c>
    </row>
    <row r="54" spans="1:24" x14ac:dyDescent="0.45">
      <c r="A54" s="782" t="s">
        <v>831</v>
      </c>
      <c r="B54" s="776"/>
      <c r="D54" s="779">
        <v>3</v>
      </c>
      <c r="E54" s="692">
        <v>35.749588138385505</v>
      </c>
      <c r="F54" s="692">
        <v>52.22405271828665</v>
      </c>
      <c r="G54" s="692">
        <v>7.0840197693574956</v>
      </c>
      <c r="H54" s="692">
        <v>2.9654036243822075</v>
      </c>
      <c r="I54" s="692">
        <v>0.82372322899505768</v>
      </c>
      <c r="J54" s="692">
        <v>0.32948929159802309</v>
      </c>
      <c r="K54" s="692">
        <v>0.82372322899505768</v>
      </c>
      <c r="L54" s="692">
        <v>99.176276771004936</v>
      </c>
      <c r="M54" s="104">
        <v>607</v>
      </c>
      <c r="O54" s="779">
        <v>3</v>
      </c>
      <c r="P54" s="692">
        <v>28.726287262872631</v>
      </c>
      <c r="Q54" s="692">
        <v>54.74254742547425</v>
      </c>
      <c r="R54" s="692">
        <v>7.0460704607046063</v>
      </c>
      <c r="S54" s="692">
        <v>4.6070460704607044</v>
      </c>
      <c r="T54" s="692">
        <v>2.9810298102981028</v>
      </c>
      <c r="U54" s="692">
        <v>0.54200542005420049</v>
      </c>
      <c r="V54" s="692">
        <v>1.3550135501355014</v>
      </c>
      <c r="W54" s="692">
        <v>98.64498644986449</v>
      </c>
      <c r="X54" s="104">
        <v>369</v>
      </c>
    </row>
    <row r="55" spans="1:24" x14ac:dyDescent="0.45">
      <c r="A55" s="782" t="s">
        <v>830</v>
      </c>
      <c r="B55" s="776"/>
      <c r="D55" s="779">
        <v>3</v>
      </c>
      <c r="E55" s="692">
        <v>4.7427946005107628</v>
      </c>
      <c r="F55" s="692">
        <v>22.32761765778913</v>
      </c>
      <c r="G55" s="692">
        <v>33.090113097409706</v>
      </c>
      <c r="H55" s="692">
        <v>24.589565851878874</v>
      </c>
      <c r="I55" s="692">
        <v>10.726012404232034</v>
      </c>
      <c r="J55" s="692">
        <v>3.7212696096315216</v>
      </c>
      <c r="K55" s="692">
        <v>0.80262677854797526</v>
      </c>
      <c r="L55" s="692">
        <v>99.197373221452025</v>
      </c>
      <c r="M55" s="104">
        <v>2741</v>
      </c>
      <c r="O55" s="779">
        <v>3</v>
      </c>
      <c r="P55" s="692">
        <v>4.4996121024049653</v>
      </c>
      <c r="Q55" s="692">
        <v>20.985259891388676</v>
      </c>
      <c r="R55" s="692">
        <v>34.833204034134994</v>
      </c>
      <c r="S55" s="692">
        <v>25.407292474786658</v>
      </c>
      <c r="T55" s="692">
        <v>10.899922420480992</v>
      </c>
      <c r="U55" s="692">
        <v>2.5989138867339023</v>
      </c>
      <c r="V55" s="692">
        <v>0.77579519006982156</v>
      </c>
      <c r="W55" s="692">
        <v>99.224204809930185</v>
      </c>
      <c r="X55" s="104">
        <v>2578</v>
      </c>
    </row>
    <row r="56" spans="1:24" x14ac:dyDescent="0.45">
      <c r="A56" s="778" t="s">
        <v>829</v>
      </c>
      <c r="B56" s="776"/>
      <c r="E56" s="35">
        <v>13.275017731095277</v>
      </c>
      <c r="F56" s="35">
        <v>23.217265020770711</v>
      </c>
      <c r="G56" s="35">
        <v>24.690465736769227</v>
      </c>
      <c r="H56" s="35">
        <v>19.9459623763045</v>
      </c>
      <c r="I56" s="35">
        <v>11.878145158566653</v>
      </c>
      <c r="J56" s="35">
        <v>5.3713397953325002</v>
      </c>
      <c r="K56" s="35">
        <v>1.6218041811611332</v>
      </c>
      <c r="L56" s="35">
        <v>98.378195818838861</v>
      </c>
      <c r="M56" s="33">
        <v>148045</v>
      </c>
      <c r="P56" s="35">
        <v>12.539423903997987</v>
      </c>
      <c r="Q56" s="35">
        <v>21.128415281439473</v>
      </c>
      <c r="R56" s="35">
        <v>22.202563690147343</v>
      </c>
      <c r="S56" s="35">
        <v>20.879459009629571</v>
      </c>
      <c r="T56" s="35">
        <v>13.880011468772071</v>
      </c>
      <c r="U56" s="35">
        <v>6.9134317503164402</v>
      </c>
      <c r="V56" s="35">
        <v>2.4566948956971126</v>
      </c>
      <c r="W56" s="35">
        <v>97.543305104302874</v>
      </c>
      <c r="X56" s="33">
        <v>142997</v>
      </c>
    </row>
    <row r="57" spans="1:24" x14ac:dyDescent="0.45">
      <c r="A57" s="690"/>
      <c r="B57" s="775"/>
      <c r="C57" s="35"/>
      <c r="D57" s="35"/>
      <c r="E57" s="35"/>
      <c r="F57" s="35"/>
      <c r="G57" s="35"/>
      <c r="H57" s="35"/>
      <c r="I57" s="35"/>
      <c r="J57" s="33"/>
      <c r="K57" s="33"/>
      <c r="L57" s="775"/>
      <c r="M57" s="35"/>
      <c r="N57" s="35"/>
      <c r="O57" s="35"/>
      <c r="P57" s="35"/>
      <c r="Q57" s="35"/>
      <c r="R57" s="35"/>
      <c r="S57" s="35"/>
      <c r="T57" s="33"/>
      <c r="U57"/>
      <c r="V57"/>
      <c r="W57"/>
      <c r="X57"/>
    </row>
    <row r="58" spans="1:24" x14ac:dyDescent="0.45">
      <c r="A58" s="690" t="s">
        <v>141</v>
      </c>
      <c r="B58" s="690"/>
      <c r="C58" s="870"/>
      <c r="D58" s="34"/>
      <c r="E58" s="34">
        <v>8.4782316308369854</v>
      </c>
      <c r="F58" s="34">
        <v>18.881819916360918</v>
      </c>
      <c r="G58" s="34">
        <v>26.675987701238945</v>
      </c>
      <c r="H58" s="34">
        <v>23.858407854691951</v>
      </c>
      <c r="I58" s="34">
        <v>14.316389694313855</v>
      </c>
      <c r="J58" s="34">
        <v>5.8552049220067124</v>
      </c>
      <c r="K58" s="34">
        <v>1.933958280550629</v>
      </c>
      <c r="L58" s="35">
        <v>98.066041719449359</v>
      </c>
      <c r="M58" s="33">
        <v>639414</v>
      </c>
      <c r="N58" s="777"/>
      <c r="O58" s="33"/>
      <c r="P58" s="34">
        <v>7.9068347657753977</v>
      </c>
      <c r="Q58" s="34">
        <v>17.906267208862477</v>
      </c>
      <c r="R58" s="34">
        <v>26.128786333229538</v>
      </c>
      <c r="S58" s="34">
        <v>24.238054844405038</v>
      </c>
      <c r="T58" s="34">
        <v>15.056517930963603</v>
      </c>
      <c r="U58" s="34">
        <v>6.477511707778751</v>
      </c>
      <c r="V58" s="34">
        <v>2.286027208985193</v>
      </c>
      <c r="W58" s="35">
        <v>97.713972791014811</v>
      </c>
      <c r="X58" s="33">
        <v>651917</v>
      </c>
    </row>
    <row r="59" spans="1:24" x14ac:dyDescent="0.45">
      <c r="A59" s="773"/>
      <c r="B59" s="689"/>
      <c r="C59" s="689"/>
      <c r="D59" s="773"/>
      <c r="E59" s="773"/>
      <c r="F59" s="198"/>
      <c r="G59" s="198"/>
      <c r="H59" s="198"/>
      <c r="I59" s="198"/>
      <c r="J59" s="198"/>
      <c r="K59" s="198"/>
      <c r="L59" s="198"/>
      <c r="M59" s="199"/>
      <c r="N59" s="199"/>
      <c r="O59" s="199"/>
      <c r="P59" s="227"/>
      <c r="Q59" s="118"/>
      <c r="R59" s="118"/>
      <c r="S59" s="118"/>
      <c r="T59" s="118"/>
      <c r="U59" s="118"/>
      <c r="V59" s="118"/>
      <c r="W59" s="118"/>
      <c r="X59" s="200"/>
    </row>
    <row r="60" spans="1:24" ht="13.15" customHeight="1" x14ac:dyDescent="0.45">
      <c r="A60" s="771"/>
      <c r="B60" s="687"/>
      <c r="C60" s="687"/>
      <c r="D60" s="687"/>
      <c r="E60" s="687"/>
      <c r="F60" s="687"/>
      <c r="G60" s="688"/>
      <c r="H60" s="687"/>
      <c r="I60" s="687"/>
      <c r="J60" s="687"/>
      <c r="K60" s="687"/>
      <c r="L60" s="687"/>
      <c r="M60" s="686" t="s">
        <v>828</v>
      </c>
      <c r="N60" s="686"/>
      <c r="O60" s="686"/>
      <c r="P60" s="686"/>
      <c r="Q60" s="687"/>
      <c r="R60" s="688"/>
      <c r="S60" s="687"/>
      <c r="T60" s="687"/>
      <c r="U60" s="687"/>
      <c r="V60" s="687"/>
      <c r="W60" s="687"/>
      <c r="X60" s="686" t="s">
        <v>721</v>
      </c>
    </row>
    <row r="61" spans="1:24" ht="13.15" customHeight="1" x14ac:dyDescent="0.45">
      <c r="A61" s="687"/>
      <c r="B61" s="687"/>
      <c r="C61" s="687"/>
      <c r="D61" s="687"/>
      <c r="E61" s="687"/>
      <c r="F61" s="687"/>
      <c r="G61" s="688"/>
      <c r="H61" s="687"/>
      <c r="I61" s="687"/>
      <c r="J61" s="687"/>
      <c r="K61" s="687"/>
      <c r="L61" s="687"/>
      <c r="M61" s="686"/>
      <c r="N61" s="686"/>
      <c r="O61" s="686"/>
      <c r="P61" s="686"/>
      <c r="Q61" s="687"/>
      <c r="R61" s="688"/>
      <c r="S61" s="687"/>
      <c r="T61" s="687"/>
      <c r="U61" s="687"/>
      <c r="V61" s="687"/>
      <c r="W61" s="687"/>
      <c r="X61" s="686"/>
    </row>
    <row r="62" spans="1:24" ht="13.15" customHeight="1" x14ac:dyDescent="0.45">
      <c r="A62" s="687" t="s">
        <v>846</v>
      </c>
      <c r="B62" s="687"/>
      <c r="C62" s="687"/>
      <c r="D62" s="687"/>
      <c r="E62" s="687"/>
      <c r="F62" s="683"/>
      <c r="G62" s="683"/>
      <c r="H62" s="683"/>
      <c r="I62" s="683"/>
      <c r="J62" s="683"/>
      <c r="K62" s="678"/>
      <c r="L62" s="678"/>
      <c r="M62" s="679"/>
      <c r="N62" s="683"/>
      <c r="O62" s="683"/>
      <c r="P62" s="683"/>
      <c r="Q62" s="683"/>
      <c r="R62" s="683"/>
      <c r="S62" s="683"/>
      <c r="T62" s="683"/>
      <c r="U62" s="678"/>
      <c r="V62" s="678"/>
      <c r="W62" s="679"/>
      <c r="X62" s="769"/>
    </row>
    <row r="63" spans="1:24" ht="13.15" customHeight="1" x14ac:dyDescent="0.45">
      <c r="A63" s="678" t="s">
        <v>847</v>
      </c>
      <c r="B63" s="678"/>
      <c r="C63" s="678"/>
      <c r="D63" s="678"/>
      <c r="E63" s="678"/>
      <c r="F63" s="683"/>
      <c r="G63" s="683"/>
      <c r="H63" s="683"/>
      <c r="I63" s="678"/>
      <c r="J63" s="678"/>
      <c r="K63" s="678"/>
      <c r="L63" s="678"/>
      <c r="M63" s="679"/>
      <c r="N63" s="683"/>
      <c r="O63" s="683"/>
      <c r="P63" s="683"/>
      <c r="Q63" s="683"/>
      <c r="R63" s="683"/>
      <c r="S63" s="678"/>
      <c r="T63" s="678"/>
      <c r="U63" s="678"/>
      <c r="V63" s="678"/>
      <c r="W63" s="679"/>
      <c r="X63" s="769"/>
    </row>
    <row r="64" spans="1:24" ht="13.15" customHeight="1" x14ac:dyDescent="0.45">
      <c r="A64" s="682" t="s">
        <v>113</v>
      </c>
      <c r="B64" s="682"/>
      <c r="C64" s="682"/>
      <c r="D64" s="682"/>
      <c r="E64" s="682"/>
      <c r="F64" s="681"/>
      <c r="G64" s="681"/>
      <c r="H64" s="681"/>
      <c r="I64" s="678"/>
      <c r="J64" s="678"/>
      <c r="K64" s="678"/>
      <c r="L64" s="678"/>
      <c r="M64" s="679"/>
      <c r="N64" s="681"/>
      <c r="O64" s="681"/>
      <c r="P64" s="681"/>
      <c r="Q64" s="681"/>
      <c r="R64" s="681"/>
      <c r="S64" s="678"/>
      <c r="T64" s="678"/>
      <c r="U64" s="678"/>
      <c r="V64" s="678"/>
      <c r="W64" s="679"/>
      <c r="X64" s="769"/>
    </row>
    <row r="65" spans="1:24" ht="35.1" customHeight="1" x14ac:dyDescent="0.45">
      <c r="A65" s="1066" t="s">
        <v>848</v>
      </c>
      <c r="B65" s="1067"/>
      <c r="C65" s="1067"/>
      <c r="D65" s="1067"/>
      <c r="E65" s="1067"/>
      <c r="F65" s="1067"/>
      <c r="G65" s="1067"/>
      <c r="H65" s="1067"/>
      <c r="I65" s="1067"/>
      <c r="J65" s="1067"/>
      <c r="K65" s="1067"/>
      <c r="L65" s="1067"/>
      <c r="M65" s="1067"/>
      <c r="N65" s="1067"/>
      <c r="O65" s="1067"/>
      <c r="P65" s="1067"/>
      <c r="Q65" s="1067"/>
      <c r="R65" s="1067"/>
      <c r="S65" s="1067"/>
      <c r="T65" s="1067"/>
      <c r="U65" s="678"/>
      <c r="V65" s="678"/>
      <c r="W65" s="679"/>
      <c r="X65" s="769"/>
    </row>
    <row r="66" spans="1:24" ht="13.15" customHeight="1" x14ac:dyDescent="0.45">
      <c r="A66" s="1063" t="s">
        <v>527</v>
      </c>
      <c r="B66" s="1038"/>
      <c r="C66" s="1038"/>
      <c r="D66" s="1038"/>
      <c r="E66" s="1038"/>
      <c r="F66" s="1038"/>
      <c r="G66" s="1038"/>
      <c r="H66" s="1038"/>
      <c r="I66" s="1038"/>
      <c r="J66" s="675"/>
      <c r="K66" s="675"/>
      <c r="L66" s="675"/>
      <c r="M66" s="675"/>
      <c r="N66" s="675"/>
      <c r="O66" s="675"/>
      <c r="P66" s="675"/>
      <c r="Q66" s="675"/>
      <c r="R66" s="675"/>
      <c r="S66" s="675"/>
      <c r="T66" s="675"/>
      <c r="U66" s="678"/>
      <c r="V66" s="678"/>
      <c r="W66" s="679"/>
      <c r="X66" s="769"/>
    </row>
    <row r="67" spans="1:24" ht="13.15" customHeight="1" x14ac:dyDescent="0.45">
      <c r="A67" s="680"/>
      <c r="B67" s="680"/>
      <c r="C67" s="680"/>
      <c r="D67" s="680"/>
      <c r="E67" s="680"/>
      <c r="F67" s="678"/>
      <c r="G67" s="678"/>
      <c r="H67" s="678"/>
      <c r="I67" s="678"/>
      <c r="J67" s="678"/>
      <c r="K67" s="678"/>
      <c r="L67" s="678"/>
      <c r="M67" s="679"/>
      <c r="N67" s="678"/>
      <c r="O67" s="678"/>
      <c r="P67" s="678"/>
      <c r="Q67" s="678"/>
      <c r="R67" s="678"/>
      <c r="S67" s="678"/>
      <c r="T67" s="678"/>
      <c r="U67" s="678"/>
      <c r="V67" s="678"/>
      <c r="W67" s="679"/>
      <c r="X67" s="769"/>
    </row>
    <row r="68" spans="1:24" ht="13.15" customHeight="1" x14ac:dyDescent="0.45">
      <c r="A68" s="677" t="s">
        <v>23</v>
      </c>
      <c r="B68" s="677"/>
      <c r="C68" s="677"/>
      <c r="D68" s="677"/>
      <c r="E68" s="677"/>
      <c r="F68" s="677"/>
      <c r="G68" s="677"/>
      <c r="H68" s="677"/>
      <c r="I68" s="677"/>
      <c r="J68" s="677"/>
      <c r="K68" s="677"/>
      <c r="L68" s="677"/>
      <c r="M68" s="676"/>
      <c r="N68" s="677"/>
      <c r="O68" s="677"/>
      <c r="P68" s="677"/>
      <c r="Q68" s="677"/>
      <c r="R68" s="677"/>
      <c r="S68" s="677"/>
      <c r="T68" s="677"/>
      <c r="U68" s="677"/>
      <c r="V68" s="677"/>
      <c r="W68" s="676"/>
      <c r="X68" s="769"/>
    </row>
    <row r="69" spans="1:24" ht="13.15" customHeight="1" x14ac:dyDescent="0.45">
      <c r="A69" s="678" t="s">
        <v>116</v>
      </c>
      <c r="B69" s="678"/>
      <c r="C69" s="678"/>
      <c r="D69" s="678"/>
      <c r="E69" s="678"/>
      <c r="F69" s="677"/>
      <c r="G69" s="677"/>
      <c r="H69" s="677"/>
      <c r="I69" s="677"/>
      <c r="J69" s="677"/>
      <c r="K69" s="677"/>
      <c r="L69" s="677"/>
      <c r="M69" s="676"/>
      <c r="N69" s="677"/>
      <c r="O69" s="677"/>
      <c r="P69" s="677"/>
      <c r="Q69" s="677"/>
      <c r="R69" s="677"/>
      <c r="S69" s="677"/>
      <c r="T69" s="677"/>
      <c r="U69" s="677"/>
      <c r="V69" s="677"/>
      <c r="W69" s="676"/>
      <c r="X69" s="769"/>
    </row>
    <row r="70" spans="1:24" ht="13.15" customHeight="1" x14ac:dyDescent="0.45">
      <c r="A70" s="1063" t="s">
        <v>487</v>
      </c>
      <c r="B70" s="1025"/>
      <c r="C70" s="1025"/>
      <c r="D70" s="1025"/>
      <c r="E70" s="1025"/>
      <c r="F70" s="1025"/>
      <c r="G70" s="1025"/>
      <c r="H70" s="1025"/>
      <c r="I70" s="1025"/>
      <c r="J70" s="1025"/>
      <c r="K70" s="1025"/>
      <c r="L70" s="1025"/>
      <c r="M70" s="1025"/>
      <c r="N70" s="1025"/>
      <c r="O70" s="1025"/>
      <c r="P70" s="1025"/>
      <c r="Q70" s="1025"/>
      <c r="R70" s="1068"/>
      <c r="S70" s="1068"/>
      <c r="T70" s="1068"/>
      <c r="U70" s="1068"/>
      <c r="V70" s="1068"/>
      <c r="W70" s="1068"/>
      <c r="X70" s="1068"/>
    </row>
    <row r="71" spans="1:24" ht="13.15" customHeight="1" x14ac:dyDescent="0.45">
      <c r="A71" s="653" t="s">
        <v>708</v>
      </c>
      <c r="B71" s="770"/>
      <c r="C71" s="770"/>
      <c r="D71" s="770"/>
      <c r="E71" s="770"/>
      <c r="F71" s="677"/>
      <c r="G71" s="677"/>
      <c r="H71" s="677"/>
      <c r="I71" s="677"/>
      <c r="J71" s="677"/>
      <c r="K71" s="677"/>
      <c r="L71" s="677"/>
      <c r="M71" s="676"/>
      <c r="N71" s="677"/>
      <c r="O71" s="677"/>
      <c r="P71" s="677"/>
      <c r="Q71" s="677"/>
      <c r="R71" s="677"/>
      <c r="S71" s="677"/>
      <c r="T71" s="677"/>
      <c r="U71" s="677"/>
      <c r="V71" s="677"/>
      <c r="W71" s="676"/>
      <c r="X71" s="769"/>
    </row>
    <row r="72" spans="1:24" x14ac:dyDescent="0.45">
      <c r="A72" s="653"/>
    </row>
  </sheetData>
  <mergeCells count="10">
    <mergeCell ref="X7:X8"/>
    <mergeCell ref="A65:T65"/>
    <mergeCell ref="A66:I66"/>
    <mergeCell ref="A70:X70"/>
    <mergeCell ref="A4:G4"/>
    <mergeCell ref="D6:L6"/>
    <mergeCell ref="P6:W6"/>
    <mergeCell ref="D7:L7"/>
    <mergeCell ref="M7:M8"/>
    <mergeCell ref="P7:W7"/>
  </mergeCells>
  <hyperlinks>
    <hyperlink ref="A1" location="Contents!A1" display="Return to contents"/>
    <hyperlink ref="A70" r:id="rId1" display="Where qualifications taken by a student are in the same subject area and similar in content, ‘discounting’ rules have been applied to avoid double counting qualifications. More information can be found in  'technical guide' document."/>
    <hyperlink ref="A66:I66" r:id="rId2" display="The full time table for AS and A level reform can be found at Get the facts: AS and A level reform."/>
  </hyperlinks>
  <pageMargins left="0.7" right="0.7" top="0.75" bottom="0.75" header="0.3" footer="0.3"/>
  <pageSetup paperSize="9" orientation="portrait"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GridLines="0" zoomScaleNormal="100" workbookViewId="0"/>
  </sheetViews>
  <sheetFormatPr defaultColWidth="9.1328125" defaultRowHeight="14.25" x14ac:dyDescent="0.45"/>
  <cols>
    <col min="1" max="1" width="9.1328125" style="31"/>
    <col min="2" max="2" width="15.73046875" style="31" customWidth="1"/>
    <col min="3" max="3" width="1.73046875" style="31" customWidth="1"/>
    <col min="4" max="4" width="9.59765625" style="31" customWidth="1"/>
    <col min="5" max="12" width="8.59765625" style="31" customWidth="1"/>
    <col min="13" max="13" width="9.59765625" style="31" customWidth="1"/>
    <col min="14" max="14" width="1.73046875" style="31" customWidth="1"/>
    <col min="15" max="15" width="9.1328125" style="31" customWidth="1"/>
    <col min="16" max="23" width="8.59765625" style="31" customWidth="1"/>
    <col min="24" max="24" width="9.59765625" style="31" customWidth="1"/>
  </cols>
  <sheetData>
    <row r="1" spans="1:24" s="495" customFormat="1" x14ac:dyDescent="0.45">
      <c r="A1" s="579" t="s">
        <v>488</v>
      </c>
      <c r="B1" s="494"/>
      <c r="C1" s="494"/>
      <c r="D1" s="494"/>
      <c r="E1" s="494"/>
    </row>
    <row r="2" spans="1:24" ht="15" customHeight="1" x14ac:dyDescent="0.45">
      <c r="A2" s="846" t="s">
        <v>849</v>
      </c>
      <c r="B2" s="846"/>
      <c r="C2" s="846"/>
      <c r="D2" s="847"/>
      <c r="E2" s="847"/>
      <c r="F2" s="846"/>
      <c r="G2" s="846"/>
      <c r="H2" s="719"/>
      <c r="I2" s="719"/>
      <c r="J2" s="718"/>
      <c r="K2" s="718"/>
      <c r="L2" s="718"/>
      <c r="M2" s="717"/>
      <c r="N2" s="717"/>
      <c r="O2" s="717"/>
      <c r="P2" s="848"/>
      <c r="Q2" s="720"/>
      <c r="R2" s="720"/>
      <c r="S2" s="719"/>
      <c r="T2" s="719"/>
      <c r="U2" s="718"/>
      <c r="V2" s="718"/>
      <c r="W2" s="718"/>
      <c r="X2" s="717"/>
    </row>
    <row r="3" spans="1:24" x14ac:dyDescent="0.45">
      <c r="A3" s="849" t="s">
        <v>839</v>
      </c>
      <c r="B3" s="849"/>
      <c r="C3" s="849"/>
      <c r="D3" s="849"/>
      <c r="E3" s="849"/>
      <c r="F3" s="850"/>
      <c r="G3" s="850"/>
      <c r="H3" s="712"/>
      <c r="I3" s="711"/>
      <c r="J3" s="715"/>
      <c r="K3" s="425"/>
      <c r="L3" s="425"/>
      <c r="M3" s="425"/>
      <c r="N3" s="425"/>
      <c r="O3" s="425"/>
      <c r="P3" s="425"/>
      <c r="Q3" s="716"/>
      <c r="R3" s="716"/>
      <c r="S3" s="712"/>
      <c r="T3" s="711"/>
      <c r="U3" s="715"/>
      <c r="V3" s="425"/>
      <c r="W3" s="425"/>
      <c r="X3" s="425"/>
    </row>
    <row r="4" spans="1:24" x14ac:dyDescent="0.45">
      <c r="A4" s="1069" t="s">
        <v>0</v>
      </c>
      <c r="B4" s="1069"/>
      <c r="C4" s="1069"/>
      <c r="D4" s="1069"/>
      <c r="E4" s="1069"/>
      <c r="F4" s="1069"/>
      <c r="G4" s="1069"/>
      <c r="H4" s="712"/>
      <c r="I4" s="711"/>
      <c r="J4" s="710"/>
      <c r="K4" s="425"/>
      <c r="L4" s="425"/>
      <c r="M4" s="425"/>
      <c r="N4" s="425"/>
      <c r="O4" s="425"/>
      <c r="P4" s="425"/>
      <c r="Q4" s="425"/>
      <c r="R4" s="425"/>
      <c r="S4" s="712"/>
      <c r="T4" s="711"/>
      <c r="U4" s="710"/>
      <c r="V4" s="425"/>
      <c r="W4" s="425"/>
      <c r="X4" s="425"/>
    </row>
    <row r="5" spans="1:24" x14ac:dyDescent="0.45">
      <c r="A5" s="806"/>
      <c r="B5" s="806"/>
      <c r="C5" s="806"/>
      <c r="D5" s="851"/>
      <c r="E5" s="851"/>
      <c r="F5" s="805"/>
      <c r="G5" s="805"/>
      <c r="H5" s="804"/>
      <c r="I5" s="804"/>
      <c r="J5" s="712"/>
      <c r="K5" s="712"/>
      <c r="L5" s="712"/>
      <c r="M5" s="803"/>
      <c r="N5" s="803"/>
      <c r="O5" s="803"/>
      <c r="P5" s="803"/>
      <c r="Q5" s="805"/>
      <c r="R5" s="805"/>
      <c r="S5" s="804"/>
      <c r="T5" s="804"/>
      <c r="U5" s="712"/>
      <c r="V5" s="712"/>
      <c r="W5" s="712"/>
      <c r="X5" s="803"/>
    </row>
    <row r="6" spans="1:24" x14ac:dyDescent="0.45">
      <c r="A6" s="139"/>
      <c r="B6" s="705"/>
      <c r="C6" s="705"/>
      <c r="D6" s="1070" t="s">
        <v>838</v>
      </c>
      <c r="E6" s="1070"/>
      <c r="F6" s="1070"/>
      <c r="G6" s="1070"/>
      <c r="H6" s="1070"/>
      <c r="I6" s="1070"/>
      <c r="J6" s="1070"/>
      <c r="K6" s="1070"/>
      <c r="L6" s="1070"/>
      <c r="M6" s="852"/>
      <c r="N6" s="802"/>
      <c r="O6" s="802"/>
      <c r="P6" s="1071" t="s">
        <v>837</v>
      </c>
      <c r="Q6" s="1071"/>
      <c r="R6" s="1071"/>
      <c r="S6" s="1071"/>
      <c r="T6" s="1071"/>
      <c r="U6" s="1071"/>
      <c r="V6" s="1071"/>
      <c r="W6" s="1071"/>
      <c r="X6" s="853"/>
    </row>
    <row r="7" spans="1:24" ht="15" customHeight="1" x14ac:dyDescent="0.45">
      <c r="A7" s="801"/>
      <c r="B7" s="801"/>
      <c r="C7" s="801"/>
      <c r="D7" s="1072" t="s">
        <v>48</v>
      </c>
      <c r="E7" s="1070"/>
      <c r="F7" s="1070"/>
      <c r="G7" s="1070"/>
      <c r="H7" s="1070"/>
      <c r="I7" s="1070"/>
      <c r="J7" s="1070"/>
      <c r="K7" s="1070"/>
      <c r="L7" s="1070"/>
      <c r="M7" s="1064" t="s">
        <v>49</v>
      </c>
      <c r="N7" s="800"/>
      <c r="O7" s="799"/>
      <c r="P7" s="1070" t="s">
        <v>48</v>
      </c>
      <c r="Q7" s="1070"/>
      <c r="R7" s="1070"/>
      <c r="S7" s="1070"/>
      <c r="T7" s="1070"/>
      <c r="U7" s="1070"/>
      <c r="V7" s="1070"/>
      <c r="W7" s="1070"/>
      <c r="X7" s="1064" t="s">
        <v>49</v>
      </c>
    </row>
    <row r="8" spans="1:24" x14ac:dyDescent="0.45">
      <c r="A8" s="797" t="s">
        <v>47</v>
      </c>
      <c r="B8" s="854"/>
      <c r="C8" s="854"/>
      <c r="D8" s="797" t="s">
        <v>559</v>
      </c>
      <c r="E8" s="837" t="s">
        <v>50</v>
      </c>
      <c r="F8" s="796" t="s">
        <v>51</v>
      </c>
      <c r="G8" s="796" t="s">
        <v>52</v>
      </c>
      <c r="H8" s="796" t="s">
        <v>53</v>
      </c>
      <c r="I8" s="796" t="s">
        <v>54</v>
      </c>
      <c r="J8" s="796" t="s">
        <v>55</v>
      </c>
      <c r="K8" s="795" t="s">
        <v>56</v>
      </c>
      <c r="L8" s="702" t="s">
        <v>58</v>
      </c>
      <c r="M8" s="1065"/>
      <c r="N8" s="800"/>
      <c r="O8" s="797" t="s">
        <v>559</v>
      </c>
      <c r="P8" s="837" t="s">
        <v>50</v>
      </c>
      <c r="Q8" s="796" t="s">
        <v>51</v>
      </c>
      <c r="R8" s="796" t="s">
        <v>52</v>
      </c>
      <c r="S8" s="796" t="s">
        <v>53</v>
      </c>
      <c r="T8" s="796" t="s">
        <v>54</v>
      </c>
      <c r="U8" s="796" t="s">
        <v>55</v>
      </c>
      <c r="V8" s="795" t="s">
        <v>56</v>
      </c>
      <c r="W8" s="702" t="s">
        <v>58</v>
      </c>
      <c r="X8" s="1065"/>
    </row>
    <row r="9" spans="1:24" x14ac:dyDescent="0.45">
      <c r="A9" s="794"/>
      <c r="B9" s="794"/>
      <c r="C9" s="794"/>
      <c r="E9" s="855"/>
      <c r="F9" s="793"/>
      <c r="G9" s="793"/>
      <c r="H9" s="793"/>
      <c r="I9" s="793"/>
      <c r="J9" s="793"/>
      <c r="K9" s="792"/>
      <c r="L9" s="791"/>
      <c r="M9" s="790"/>
      <c r="N9" s="790"/>
      <c r="O9" s="794"/>
      <c r="P9" s="790"/>
      <c r="Q9" s="793"/>
      <c r="R9" s="793"/>
      <c r="S9" s="793"/>
      <c r="T9" s="793"/>
      <c r="U9" s="793"/>
      <c r="V9" s="792"/>
      <c r="W9" s="791"/>
      <c r="X9" s="790"/>
    </row>
    <row r="10" spans="1:24" x14ac:dyDescent="0.45">
      <c r="A10" s="788" t="s">
        <v>59</v>
      </c>
      <c r="B10" s="788"/>
      <c r="C10" s="856"/>
      <c r="D10" s="857">
        <v>1</v>
      </c>
      <c r="E10" s="692">
        <v>7.9952010336235269</v>
      </c>
      <c r="F10" s="692">
        <v>19.054357522995048</v>
      </c>
      <c r="G10" s="692">
        <v>21.613806257113851</v>
      </c>
      <c r="H10" s="692">
        <v>22.019872642815393</v>
      </c>
      <c r="I10" s="692">
        <v>17.162457316885593</v>
      </c>
      <c r="J10" s="692">
        <v>9.1241886362937219</v>
      </c>
      <c r="K10" s="692">
        <v>3.0301165902728644</v>
      </c>
      <c r="L10" s="692">
        <v>96.969883409727146</v>
      </c>
      <c r="M10" s="104">
        <v>32507</v>
      </c>
      <c r="N10" s="104"/>
      <c r="O10" s="857">
        <v>1</v>
      </c>
      <c r="P10" s="692">
        <v>7.5245855577409388</v>
      </c>
      <c r="Q10" s="692">
        <v>18.162405169991573</v>
      </c>
      <c r="R10" s="692">
        <v>20.868221410508568</v>
      </c>
      <c r="S10" s="692">
        <v>22.141050856982297</v>
      </c>
      <c r="T10" s="692">
        <v>18.212981174487215</v>
      </c>
      <c r="U10" s="692">
        <v>9.6600168586681647</v>
      </c>
      <c r="V10" s="692">
        <v>3.4307389716212415</v>
      </c>
      <c r="W10" s="692">
        <v>96.569261028378747</v>
      </c>
      <c r="X10" s="104">
        <v>35590</v>
      </c>
    </row>
    <row r="11" spans="1:24" x14ac:dyDescent="0.45">
      <c r="A11" s="787" t="s">
        <v>60</v>
      </c>
      <c r="B11" s="787"/>
      <c r="C11" s="774"/>
      <c r="D11" s="857">
        <v>1</v>
      </c>
      <c r="E11" s="692">
        <v>7.7610638761717894</v>
      </c>
      <c r="F11" s="692">
        <v>22.341399607586656</v>
      </c>
      <c r="G11" s="692">
        <v>23.889252234575974</v>
      </c>
      <c r="H11" s="692">
        <v>20.588620013080444</v>
      </c>
      <c r="I11" s="692">
        <v>14.671898844560715</v>
      </c>
      <c r="J11" s="692">
        <v>7.7349029867015471</v>
      </c>
      <c r="K11" s="692">
        <v>3.0128624373228692</v>
      </c>
      <c r="L11" s="692">
        <v>96.98713756267712</v>
      </c>
      <c r="M11" s="104">
        <v>22935</v>
      </c>
      <c r="N11" s="104"/>
      <c r="O11" s="857">
        <v>1</v>
      </c>
      <c r="P11" s="692">
        <v>6.754184953586825</v>
      </c>
      <c r="Q11" s="692">
        <v>21.656892065094961</v>
      </c>
      <c r="R11" s="692">
        <v>23.991144599370802</v>
      </c>
      <c r="S11" s="692">
        <v>20.258670913116092</v>
      </c>
      <c r="T11" s="692">
        <v>15.260030294791626</v>
      </c>
      <c r="U11" s="692">
        <v>8.8631685244882892</v>
      </c>
      <c r="V11" s="692">
        <v>3.2159086495514044</v>
      </c>
      <c r="W11" s="692">
        <v>96.784091350448591</v>
      </c>
      <c r="X11" s="104">
        <v>25747</v>
      </c>
    </row>
    <row r="12" spans="1:24" x14ac:dyDescent="0.45">
      <c r="A12" s="787" t="s">
        <v>61</v>
      </c>
      <c r="B12" s="787"/>
      <c r="C12" s="774"/>
      <c r="D12" s="857">
        <v>1</v>
      </c>
      <c r="E12" s="692">
        <v>9.698147041243276</v>
      </c>
      <c r="F12" s="692">
        <v>21.607890017931858</v>
      </c>
      <c r="G12" s="692">
        <v>21.921697549312611</v>
      </c>
      <c r="H12" s="692">
        <v>19.246861924686193</v>
      </c>
      <c r="I12" s="692">
        <v>14.988045427375971</v>
      </c>
      <c r="J12" s="692">
        <v>9.0107591153616262</v>
      </c>
      <c r="K12" s="692">
        <v>3.5265989240884634</v>
      </c>
      <c r="L12" s="692">
        <v>96.473401075911525</v>
      </c>
      <c r="M12" s="104">
        <v>6692</v>
      </c>
      <c r="N12" s="104"/>
      <c r="O12" s="857">
        <v>1</v>
      </c>
      <c r="P12" s="692">
        <v>8.7374522833309758</v>
      </c>
      <c r="Q12" s="692">
        <v>20.783260285593101</v>
      </c>
      <c r="R12" s="692">
        <v>23.087798671002403</v>
      </c>
      <c r="S12" s="692">
        <v>19.652198501343136</v>
      </c>
      <c r="T12" s="692">
        <v>14.915877279796408</v>
      </c>
      <c r="U12" s="692">
        <v>8.15778311890287</v>
      </c>
      <c r="V12" s="692">
        <v>4.6656298600311041</v>
      </c>
      <c r="W12" s="692">
        <v>95.334370139968883</v>
      </c>
      <c r="X12" s="104">
        <v>7073</v>
      </c>
    </row>
    <row r="13" spans="1:24" x14ac:dyDescent="0.45">
      <c r="A13" s="787" t="s">
        <v>470</v>
      </c>
      <c r="B13" s="787"/>
      <c r="C13" s="774"/>
      <c r="D13" s="857">
        <v>1</v>
      </c>
      <c r="E13" s="692">
        <v>8.8979364582245886</v>
      </c>
      <c r="F13" s="692">
        <v>16.035076730347637</v>
      </c>
      <c r="G13" s="692">
        <v>29.136653095312663</v>
      </c>
      <c r="H13" s="692">
        <v>26.888680098827294</v>
      </c>
      <c r="I13" s="692">
        <v>14.570066464836273</v>
      </c>
      <c r="J13" s="692">
        <v>3.8347774645926855</v>
      </c>
      <c r="K13" s="692">
        <v>0.63680968785885783</v>
      </c>
      <c r="L13" s="692">
        <v>99.363190312141143</v>
      </c>
      <c r="M13" s="104">
        <v>28737</v>
      </c>
      <c r="N13" s="37"/>
      <c r="O13" s="857">
        <v>1</v>
      </c>
      <c r="P13" s="692">
        <v>8.9623343754652378</v>
      </c>
      <c r="Q13" s="692">
        <v>16.525234479678428</v>
      </c>
      <c r="R13" s="692">
        <v>29.265297007592679</v>
      </c>
      <c r="S13" s="692">
        <v>26.585529254131306</v>
      </c>
      <c r="T13" s="692">
        <v>14.563793360131012</v>
      </c>
      <c r="U13" s="692">
        <v>3.5023075777877026</v>
      </c>
      <c r="V13" s="692">
        <v>0.59550394521363703</v>
      </c>
      <c r="W13" s="692">
        <v>99.404496054786364</v>
      </c>
      <c r="X13" s="104">
        <v>26868</v>
      </c>
    </row>
    <row r="14" spans="1:24" x14ac:dyDescent="0.45">
      <c r="A14" s="787" t="s">
        <v>455</v>
      </c>
      <c r="B14" s="787"/>
      <c r="C14" s="774"/>
      <c r="D14" s="857">
        <v>1</v>
      </c>
      <c r="E14" s="692">
        <v>1.8303962613182747</v>
      </c>
      <c r="F14" s="692">
        <v>10.106124038555157</v>
      </c>
      <c r="G14" s="692">
        <v>29.461590886963297</v>
      </c>
      <c r="H14" s="692">
        <v>36.208743062992895</v>
      </c>
      <c r="I14" s="692">
        <v>18.196864959594976</v>
      </c>
      <c r="J14" s="692">
        <v>3.5634310193749394</v>
      </c>
      <c r="K14" s="692">
        <v>0.63284977120046737</v>
      </c>
      <c r="L14" s="692">
        <v>99.367150228799545</v>
      </c>
      <c r="M14" s="104">
        <v>10271</v>
      </c>
      <c r="N14" s="37"/>
      <c r="O14" s="857">
        <v>1</v>
      </c>
      <c r="P14" s="692">
        <v>1.8518518518518516</v>
      </c>
      <c r="Q14" s="692">
        <v>10.511982570806101</v>
      </c>
      <c r="R14" s="692">
        <v>32.864923747276684</v>
      </c>
      <c r="S14" s="692">
        <v>36.078431372549019</v>
      </c>
      <c r="T14" s="692">
        <v>15.511982570806101</v>
      </c>
      <c r="U14" s="692">
        <v>2.6470588235294117</v>
      </c>
      <c r="V14" s="692">
        <v>0.53376906318082795</v>
      </c>
      <c r="W14" s="692">
        <v>99.466230936819159</v>
      </c>
      <c r="X14" s="104">
        <v>9180</v>
      </c>
    </row>
    <row r="15" spans="1:24" x14ac:dyDescent="0.45">
      <c r="A15" s="787" t="s">
        <v>456</v>
      </c>
      <c r="B15" s="787"/>
      <c r="C15" s="774"/>
      <c r="D15" s="857">
        <v>1</v>
      </c>
      <c r="E15" s="692">
        <v>2.9129540781357091</v>
      </c>
      <c r="F15" s="692">
        <v>10.246744345442083</v>
      </c>
      <c r="G15" s="692">
        <v>28.255654557916383</v>
      </c>
      <c r="H15" s="692">
        <v>33.790267306374226</v>
      </c>
      <c r="I15" s="692">
        <v>19.790952707333791</v>
      </c>
      <c r="J15" s="692">
        <v>4.3180260452364632</v>
      </c>
      <c r="K15" s="692">
        <v>0.68540095956134339</v>
      </c>
      <c r="L15" s="692">
        <v>99.314599040438651</v>
      </c>
      <c r="M15" s="104">
        <v>5836</v>
      </c>
      <c r="N15" s="37"/>
      <c r="O15" s="857">
        <v>1</v>
      </c>
      <c r="P15" s="692">
        <v>3.0356790853538338</v>
      </c>
      <c r="Q15" s="692">
        <v>10.427754780208948</v>
      </c>
      <c r="R15" s="692">
        <v>30.337078651685395</v>
      </c>
      <c r="S15" s="692">
        <v>34.417504435245419</v>
      </c>
      <c r="T15" s="692">
        <v>17.918391484328801</v>
      </c>
      <c r="U15" s="692">
        <v>3.2919377094421449</v>
      </c>
      <c r="V15" s="692">
        <v>0.57165385373546229</v>
      </c>
      <c r="W15" s="692">
        <v>99.428346146264545</v>
      </c>
      <c r="X15" s="104">
        <v>5073</v>
      </c>
    </row>
    <row r="16" spans="1:24" x14ac:dyDescent="0.45">
      <c r="A16" s="787" t="s">
        <v>76</v>
      </c>
      <c r="B16" s="858"/>
      <c r="C16" s="859"/>
      <c r="D16" s="857">
        <v>1</v>
      </c>
      <c r="E16" s="692">
        <v>4.4247787610619467</v>
      </c>
      <c r="F16" s="692">
        <v>16.125860373647985</v>
      </c>
      <c r="G16" s="692">
        <v>20.747295968534907</v>
      </c>
      <c r="H16" s="692">
        <v>22.222222222222221</v>
      </c>
      <c r="I16" s="692">
        <v>19.764011799410032</v>
      </c>
      <c r="J16" s="692">
        <v>12.48770894788594</v>
      </c>
      <c r="K16" s="692">
        <v>4.2281219272369714</v>
      </c>
      <c r="L16" s="692">
        <v>95.77187807276303</v>
      </c>
      <c r="M16" s="104">
        <v>1017</v>
      </c>
      <c r="N16" s="104"/>
      <c r="O16" s="857">
        <v>1</v>
      </c>
      <c r="P16" s="692">
        <v>3.790322580645161</v>
      </c>
      <c r="Q16" s="692">
        <v>15.725806451612904</v>
      </c>
      <c r="R16" s="692">
        <v>22.983870967741936</v>
      </c>
      <c r="S16" s="692">
        <v>21.451612903225804</v>
      </c>
      <c r="T16" s="692">
        <v>20.080645161290324</v>
      </c>
      <c r="U16" s="692">
        <v>11.370967741935484</v>
      </c>
      <c r="V16" s="692">
        <v>4.596774193548387</v>
      </c>
      <c r="W16" s="692">
        <v>95.403225806451616</v>
      </c>
      <c r="X16" s="104">
        <v>1240</v>
      </c>
    </row>
    <row r="17" spans="1:24" x14ac:dyDescent="0.45">
      <c r="A17" s="787" t="s">
        <v>80</v>
      </c>
      <c r="B17" s="787"/>
      <c r="C17" s="774"/>
      <c r="D17" s="857">
        <v>1</v>
      </c>
      <c r="E17" s="692">
        <v>4.0209463250420798</v>
      </c>
      <c r="F17" s="692">
        <v>12.642603328969514</v>
      </c>
      <c r="G17" s="692">
        <v>29.137834299607256</v>
      </c>
      <c r="H17" s="692">
        <v>29.119132223676829</v>
      </c>
      <c r="I17" s="692">
        <v>17.000187020759306</v>
      </c>
      <c r="J17" s="692">
        <v>6.106227791284832</v>
      </c>
      <c r="K17" s="692">
        <v>1.9730690106601834</v>
      </c>
      <c r="L17" s="692">
        <v>98.026930989339817</v>
      </c>
      <c r="M17" s="104">
        <v>10694</v>
      </c>
      <c r="N17" s="104"/>
      <c r="O17" s="857">
        <v>1</v>
      </c>
      <c r="P17" s="692">
        <v>3.9773264052905053</v>
      </c>
      <c r="Q17" s="692">
        <v>12.848370335380254</v>
      </c>
      <c r="R17" s="692">
        <v>28.852149267831841</v>
      </c>
      <c r="S17" s="692">
        <v>29.116674539442606</v>
      </c>
      <c r="T17" s="692">
        <v>17.005196032120924</v>
      </c>
      <c r="U17" s="692">
        <v>6.3297118564005679</v>
      </c>
      <c r="V17" s="692">
        <v>1.870571563533302</v>
      </c>
      <c r="W17" s="692">
        <v>98.129428436466696</v>
      </c>
      <c r="X17" s="104">
        <v>10585</v>
      </c>
    </row>
    <row r="18" spans="1:24" x14ac:dyDescent="0.45">
      <c r="A18" s="787" t="s">
        <v>81</v>
      </c>
      <c r="B18" s="787"/>
      <c r="C18" s="774"/>
      <c r="D18" s="857">
        <v>1</v>
      </c>
      <c r="E18" s="692">
        <v>9.4831849653808113</v>
      </c>
      <c r="F18" s="692">
        <v>25.927299703264094</v>
      </c>
      <c r="G18" s="692">
        <v>28.090999010880317</v>
      </c>
      <c r="H18" s="692">
        <v>20.61078140454995</v>
      </c>
      <c r="I18" s="692">
        <v>10.3486646884273</v>
      </c>
      <c r="J18" s="692">
        <v>4.043026706231454</v>
      </c>
      <c r="K18" s="692">
        <v>1.4960435212660732</v>
      </c>
      <c r="L18" s="692">
        <v>98.50395647873394</v>
      </c>
      <c r="M18" s="104">
        <v>8088</v>
      </c>
      <c r="N18" s="104"/>
      <c r="O18" s="857">
        <v>1</v>
      </c>
      <c r="P18" s="692">
        <v>8.3439979523931402</v>
      </c>
      <c r="Q18" s="692">
        <v>24.916815971333502</v>
      </c>
      <c r="R18" s="692">
        <v>29.02482723317123</v>
      </c>
      <c r="S18" s="692">
        <v>20.168927565907346</v>
      </c>
      <c r="T18" s="692">
        <v>11.620168927565908</v>
      </c>
      <c r="U18" s="692">
        <v>4.3767596621448686</v>
      </c>
      <c r="V18" s="692">
        <v>1.5485026874840031</v>
      </c>
      <c r="W18" s="692">
        <v>98.451497312515997</v>
      </c>
      <c r="X18" s="104">
        <v>7814</v>
      </c>
    </row>
    <row r="19" spans="1:24" x14ac:dyDescent="0.45">
      <c r="A19" s="787" t="s">
        <v>84</v>
      </c>
      <c r="B19" s="787"/>
      <c r="C19" s="774"/>
      <c r="D19" s="857">
        <v>1</v>
      </c>
      <c r="E19" s="692">
        <v>5.9483285327747231</v>
      </c>
      <c r="F19" s="692">
        <v>19.861220214715892</v>
      </c>
      <c r="G19" s="692">
        <v>31.613860521951647</v>
      </c>
      <c r="H19" s="692">
        <v>25.333857030636292</v>
      </c>
      <c r="I19" s="692">
        <v>12.58619184777865</v>
      </c>
      <c r="J19" s="692">
        <v>3.8622676093218122</v>
      </c>
      <c r="K19" s="692">
        <v>0.7942742428209828</v>
      </c>
      <c r="L19" s="692">
        <v>99.205725757179025</v>
      </c>
      <c r="M19" s="104">
        <v>22914</v>
      </c>
      <c r="N19" s="104"/>
      <c r="O19" s="857">
        <v>1</v>
      </c>
      <c r="P19" s="692">
        <v>5.4711246200607899</v>
      </c>
      <c r="Q19" s="692">
        <v>19.216925291953288</v>
      </c>
      <c r="R19" s="692">
        <v>31.243001119820828</v>
      </c>
      <c r="S19" s="692">
        <v>25.603903375459925</v>
      </c>
      <c r="T19" s="692">
        <v>13.337865941449367</v>
      </c>
      <c r="U19" s="692">
        <v>4.1233402655575109</v>
      </c>
      <c r="V19" s="692">
        <v>1.0038393856982883</v>
      </c>
      <c r="W19" s="692">
        <v>98.996160614301715</v>
      </c>
      <c r="X19" s="104">
        <v>25004</v>
      </c>
    </row>
    <row r="20" spans="1:24" x14ac:dyDescent="0.45">
      <c r="A20" s="787" t="s">
        <v>86</v>
      </c>
      <c r="B20" s="787"/>
      <c r="C20" s="774"/>
      <c r="D20" s="857">
        <v>1</v>
      </c>
      <c r="E20" s="692">
        <v>5.5698919236567104</v>
      </c>
      <c r="F20" s="692">
        <v>15.008048238330055</v>
      </c>
      <c r="G20" s="692">
        <v>28.294028973657987</v>
      </c>
      <c r="H20" s="692">
        <v>26.730371240961702</v>
      </c>
      <c r="I20" s="692">
        <v>16.022381767546438</v>
      </c>
      <c r="J20" s="692">
        <v>6.1294361123176371</v>
      </c>
      <c r="K20" s="692">
        <v>2.2458417435294717</v>
      </c>
      <c r="L20" s="692">
        <v>97.754158256470532</v>
      </c>
      <c r="M20" s="104">
        <v>39139</v>
      </c>
      <c r="N20" s="104"/>
      <c r="O20" s="857">
        <v>1</v>
      </c>
      <c r="P20" s="692">
        <v>5.188947968097227</v>
      </c>
      <c r="Q20" s="692">
        <v>14.125996961640713</v>
      </c>
      <c r="R20" s="692">
        <v>28.420527914925941</v>
      </c>
      <c r="S20" s="692">
        <v>27.13872009115078</v>
      </c>
      <c r="T20" s="692">
        <v>16.08906190657045</v>
      </c>
      <c r="U20" s="692">
        <v>6.7983289023927087</v>
      </c>
      <c r="V20" s="692">
        <v>2.2384162552221798</v>
      </c>
      <c r="W20" s="692">
        <v>97.761583744777823</v>
      </c>
      <c r="X20" s="104">
        <v>42128</v>
      </c>
    </row>
    <row r="21" spans="1:24" x14ac:dyDescent="0.45">
      <c r="A21" s="787" t="s">
        <v>87</v>
      </c>
      <c r="B21" s="787"/>
      <c r="C21" s="774"/>
      <c r="D21" s="857">
        <v>1</v>
      </c>
      <c r="E21" s="692">
        <v>5.6176274204317824</v>
      </c>
      <c r="F21" s="692">
        <v>14.756287558424216</v>
      </c>
      <c r="G21" s="692">
        <v>31.239706209659467</v>
      </c>
      <c r="H21" s="692">
        <v>27.874471399955485</v>
      </c>
      <c r="I21" s="692">
        <v>14.333407522813266</v>
      </c>
      <c r="J21" s="692">
        <v>4.3356332072112176</v>
      </c>
      <c r="K21" s="692">
        <v>1.8428666815045629</v>
      </c>
      <c r="L21" s="692">
        <v>98.157133318495426</v>
      </c>
      <c r="M21" s="104">
        <v>22465</v>
      </c>
      <c r="N21" s="104"/>
      <c r="O21" s="857">
        <v>1</v>
      </c>
      <c r="P21" s="692">
        <v>5.3371915440880953</v>
      </c>
      <c r="Q21" s="692">
        <v>14.677276746242264</v>
      </c>
      <c r="R21" s="692">
        <v>30.214612973233663</v>
      </c>
      <c r="S21" s="692">
        <v>28.390000803793907</v>
      </c>
      <c r="T21" s="692">
        <v>14.846073466763121</v>
      </c>
      <c r="U21" s="692">
        <v>4.8388393215979422</v>
      </c>
      <c r="V21" s="692">
        <v>1.6960051442810062</v>
      </c>
      <c r="W21" s="692">
        <v>98.303994855718997</v>
      </c>
      <c r="X21" s="104">
        <v>24882</v>
      </c>
    </row>
    <row r="22" spans="1:24" x14ac:dyDescent="0.45">
      <c r="A22" s="787" t="s">
        <v>140</v>
      </c>
      <c r="B22" s="787"/>
      <c r="C22" s="774"/>
      <c r="D22" s="857">
        <v>1</v>
      </c>
      <c r="E22" s="692">
        <v>13.117996044825315</v>
      </c>
      <c r="F22" s="692">
        <v>16.435948143265218</v>
      </c>
      <c r="G22" s="692">
        <v>32.128469933347979</v>
      </c>
      <c r="H22" s="692">
        <v>23.694426133450524</v>
      </c>
      <c r="I22" s="692">
        <v>10.265143191972461</v>
      </c>
      <c r="J22" s="692">
        <v>3.4241558631802533</v>
      </c>
      <c r="K22" s="692">
        <v>0.93386068995825089</v>
      </c>
      <c r="L22" s="692">
        <v>99.066139310041734</v>
      </c>
      <c r="M22" s="104">
        <v>27306</v>
      </c>
      <c r="N22" s="104"/>
      <c r="O22" s="857">
        <v>1</v>
      </c>
      <c r="P22" s="692">
        <v>13.153193389906209</v>
      </c>
      <c r="Q22" s="692">
        <v>16.819264552627661</v>
      </c>
      <c r="R22" s="692">
        <v>33.645972904570492</v>
      </c>
      <c r="S22" s="692">
        <v>23.046002679767756</v>
      </c>
      <c r="T22" s="692">
        <v>9.5801697186243864</v>
      </c>
      <c r="U22" s="692">
        <v>2.862140836683043</v>
      </c>
      <c r="V22" s="692">
        <v>0.89325591782045555</v>
      </c>
      <c r="W22" s="692">
        <v>99.106744082179546</v>
      </c>
      <c r="X22" s="104">
        <v>26868</v>
      </c>
    </row>
    <row r="23" spans="1:24" x14ac:dyDescent="0.45">
      <c r="A23" s="860" t="s">
        <v>460</v>
      </c>
      <c r="B23" s="787"/>
      <c r="C23" s="774"/>
      <c r="D23" s="857"/>
      <c r="E23" s="34">
        <v>7.3645961249114631</v>
      </c>
      <c r="F23" s="34">
        <v>17.120213243029159</v>
      </c>
      <c r="G23" s="34">
        <v>27.966353871106996</v>
      </c>
      <c r="H23" s="34">
        <v>25.394696585513053</v>
      </c>
      <c r="I23" s="34">
        <v>14.749309516724573</v>
      </c>
      <c r="J23" s="34">
        <v>5.6005632834732459</v>
      </c>
      <c r="K23" s="34">
        <v>1.8042673752415119</v>
      </c>
      <c r="L23" s="34">
        <v>98.195732624758492</v>
      </c>
      <c r="M23" s="33">
        <v>238601</v>
      </c>
      <c r="N23" s="104"/>
      <c r="O23" s="857"/>
      <c r="P23" s="34">
        <v>6.9755535129730859</v>
      </c>
      <c r="Q23" s="34">
        <v>16.880734684662894</v>
      </c>
      <c r="R23" s="34">
        <v>28.061051714962993</v>
      </c>
      <c r="S23" s="34">
        <v>25.277764339735214</v>
      </c>
      <c r="T23" s="34">
        <v>14.936384306516375</v>
      </c>
      <c r="U23" s="34">
        <v>5.9136793898053632</v>
      </c>
      <c r="V23" s="34">
        <v>1.9548320513440731</v>
      </c>
      <c r="W23" s="34">
        <v>98.04516794865593</v>
      </c>
      <c r="X23" s="33">
        <v>248052</v>
      </c>
    </row>
    <row r="24" spans="1:24" x14ac:dyDescent="0.45">
      <c r="A24" s="787"/>
      <c r="B24" s="787"/>
      <c r="C24" s="774"/>
      <c r="D24" s="692"/>
      <c r="E24" s="692"/>
      <c r="F24" s="692"/>
      <c r="G24" s="692"/>
      <c r="H24" s="692"/>
      <c r="I24" s="692"/>
      <c r="J24" s="692"/>
      <c r="K24" s="692"/>
      <c r="L24" s="692"/>
      <c r="M24" s="104"/>
      <c r="N24" s="104"/>
      <c r="O24" s="857"/>
      <c r="P24" s="692"/>
      <c r="Q24" s="692"/>
      <c r="R24" s="692"/>
      <c r="S24" s="692"/>
      <c r="T24" s="692"/>
      <c r="U24" s="692"/>
      <c r="V24" s="692"/>
      <c r="W24" s="692"/>
      <c r="X24" s="104"/>
    </row>
    <row r="25" spans="1:24" x14ac:dyDescent="0.45">
      <c r="A25" s="861" t="s">
        <v>82</v>
      </c>
      <c r="B25" s="862"/>
      <c r="C25" s="863"/>
      <c r="D25" s="864">
        <v>2</v>
      </c>
      <c r="E25" s="692">
        <v>7.1750386658597272</v>
      </c>
      <c r="F25" s="692">
        <v>23.414699751193599</v>
      </c>
      <c r="G25" s="692">
        <v>30.630085401116268</v>
      </c>
      <c r="H25" s="692">
        <v>23.49539371931948</v>
      </c>
      <c r="I25" s="692">
        <v>10.91385918902562</v>
      </c>
      <c r="J25" s="692">
        <v>3.3420751798803034</v>
      </c>
      <c r="K25" s="692">
        <v>1.0288480936050031</v>
      </c>
      <c r="L25" s="692">
        <v>98.971151906394994</v>
      </c>
      <c r="M25" s="104">
        <v>14871</v>
      </c>
      <c r="N25" s="780"/>
      <c r="O25" s="864">
        <v>2</v>
      </c>
      <c r="P25" s="692">
        <v>7.3316997678617488</v>
      </c>
      <c r="Q25" s="692">
        <v>21.982202734072736</v>
      </c>
      <c r="R25" s="692">
        <v>30.029662109878775</v>
      </c>
      <c r="S25" s="692">
        <v>23.955377869486718</v>
      </c>
      <c r="T25" s="692">
        <v>11.916430229558937</v>
      </c>
      <c r="U25" s="692">
        <v>3.7013154500902763</v>
      </c>
      <c r="V25" s="692">
        <v>1.0833118390508125</v>
      </c>
      <c r="W25" s="692">
        <v>98.916688160949192</v>
      </c>
      <c r="X25" s="104">
        <v>15508</v>
      </c>
    </row>
    <row r="26" spans="1:24" x14ac:dyDescent="0.45">
      <c r="A26" s="2" t="s">
        <v>90</v>
      </c>
      <c r="B26" s="862"/>
      <c r="C26" s="863"/>
      <c r="D26" s="864">
        <v>2</v>
      </c>
      <c r="E26" s="692">
        <v>5.3305845972610806</v>
      </c>
      <c r="F26" s="692">
        <v>15.505816521867178</v>
      </c>
      <c r="G26" s="692">
        <v>33.956707406862023</v>
      </c>
      <c r="H26" s="692">
        <v>28.154910911500515</v>
      </c>
      <c r="I26" s="692">
        <v>13.311736121337065</v>
      </c>
      <c r="J26" s="692">
        <v>3.2395817994404359</v>
      </c>
      <c r="K26" s="692">
        <v>0.50066264173170372</v>
      </c>
      <c r="L26" s="692">
        <v>99.499337358268278</v>
      </c>
      <c r="M26" s="104">
        <v>6791</v>
      </c>
      <c r="N26" s="780"/>
      <c r="O26" s="864">
        <v>2</v>
      </c>
      <c r="P26" s="692">
        <v>4.9259497746297489</v>
      </c>
      <c r="Q26" s="692">
        <v>15.566645202833227</v>
      </c>
      <c r="R26" s="692">
        <v>34.336767546683838</v>
      </c>
      <c r="S26" s="692">
        <v>28.960077269800387</v>
      </c>
      <c r="T26" s="692">
        <v>12.524146812620735</v>
      </c>
      <c r="U26" s="692">
        <v>3.1551835157759176</v>
      </c>
      <c r="V26" s="692">
        <v>0.53122987765614937</v>
      </c>
      <c r="W26" s="692">
        <v>99.468770122343841</v>
      </c>
      <c r="X26" s="104">
        <v>6212</v>
      </c>
    </row>
    <row r="27" spans="1:24" x14ac:dyDescent="0.45">
      <c r="A27" s="865" t="s">
        <v>93</v>
      </c>
      <c r="B27" s="862"/>
      <c r="C27" s="863"/>
      <c r="D27" s="864">
        <v>2</v>
      </c>
      <c r="E27" s="692">
        <v>9.2533119229225207</v>
      </c>
      <c r="F27" s="692">
        <v>29.265355279004417</v>
      </c>
      <c r="G27" s="692">
        <v>26.314733038940187</v>
      </c>
      <c r="H27" s="692">
        <v>19.550381372942592</v>
      </c>
      <c r="I27" s="692">
        <v>10.638297872340425</v>
      </c>
      <c r="J27" s="692">
        <v>3.9542352468887993</v>
      </c>
      <c r="K27" s="692">
        <v>1.0236852669610599</v>
      </c>
      <c r="L27" s="692">
        <v>98.976314733038947</v>
      </c>
      <c r="M27" s="104">
        <v>4982</v>
      </c>
      <c r="N27" s="780"/>
      <c r="O27" s="864">
        <v>2</v>
      </c>
      <c r="P27" s="692">
        <v>9.8370672097759666</v>
      </c>
      <c r="Q27" s="692">
        <v>26.578411405295316</v>
      </c>
      <c r="R27" s="692">
        <v>30.061099796334013</v>
      </c>
      <c r="S27" s="692">
        <v>18.839103869653766</v>
      </c>
      <c r="T27" s="692">
        <v>9.5519348268839099</v>
      </c>
      <c r="U27" s="692">
        <v>3.8696537678207736</v>
      </c>
      <c r="V27" s="692">
        <v>1.2627291242362524</v>
      </c>
      <c r="W27" s="692">
        <v>98.737270875763741</v>
      </c>
      <c r="X27" s="104">
        <v>4910</v>
      </c>
    </row>
    <row r="28" spans="1:24" x14ac:dyDescent="0.45">
      <c r="A28" s="865" t="s">
        <v>94</v>
      </c>
      <c r="B28" s="862"/>
      <c r="C28" s="863"/>
      <c r="D28" s="864">
        <v>2</v>
      </c>
      <c r="E28" s="692">
        <v>8.6105675146771041</v>
      </c>
      <c r="F28" s="692">
        <v>26.223091976516631</v>
      </c>
      <c r="G28" s="692">
        <v>26.092628832354858</v>
      </c>
      <c r="H28" s="692">
        <v>19.047619047619047</v>
      </c>
      <c r="I28" s="692">
        <v>12.654924983692107</v>
      </c>
      <c r="J28" s="692">
        <v>6.4579256360078272</v>
      </c>
      <c r="K28" s="692">
        <v>0.91324200913242004</v>
      </c>
      <c r="L28" s="692">
        <v>99.086757990867582</v>
      </c>
      <c r="M28" s="104">
        <v>1533</v>
      </c>
      <c r="N28" s="780"/>
      <c r="O28" s="864">
        <v>2</v>
      </c>
      <c r="P28" s="692">
        <v>8.8874259381171825</v>
      </c>
      <c r="Q28" s="692">
        <v>28.703094140882158</v>
      </c>
      <c r="R28" s="692">
        <v>25.016458196181702</v>
      </c>
      <c r="S28" s="692">
        <v>20.144832126398946</v>
      </c>
      <c r="T28" s="692">
        <v>12.113232389730086</v>
      </c>
      <c r="U28" s="692">
        <v>4.5424621461487815</v>
      </c>
      <c r="V28" s="692">
        <v>0.59249506254114548</v>
      </c>
      <c r="W28" s="692">
        <v>99.407504937458853</v>
      </c>
      <c r="X28" s="104">
        <v>1519</v>
      </c>
    </row>
    <row r="29" spans="1:24" x14ac:dyDescent="0.45">
      <c r="A29" s="861" t="s">
        <v>95</v>
      </c>
      <c r="B29" s="862"/>
      <c r="C29" s="863"/>
      <c r="D29" s="864">
        <v>2</v>
      </c>
      <c r="E29" s="692">
        <v>10.316939890710383</v>
      </c>
      <c r="F29" s="692">
        <v>24.765027322404372</v>
      </c>
      <c r="G29" s="692">
        <v>28.721311475409838</v>
      </c>
      <c r="H29" s="692">
        <v>20.612021857923494</v>
      </c>
      <c r="I29" s="692">
        <v>10.775956284153006</v>
      </c>
      <c r="J29" s="692">
        <v>4.0874316939890711</v>
      </c>
      <c r="K29" s="692">
        <v>0.72131147540983609</v>
      </c>
      <c r="L29" s="692">
        <v>99.278688524590166</v>
      </c>
      <c r="M29" s="104">
        <v>4575</v>
      </c>
      <c r="N29" s="780"/>
      <c r="O29" s="864">
        <v>2</v>
      </c>
      <c r="P29" s="692">
        <v>9.6390569580638434</v>
      </c>
      <c r="Q29" s="692">
        <v>24.514917588149384</v>
      </c>
      <c r="R29" s="692">
        <v>28.708533277696642</v>
      </c>
      <c r="S29" s="692">
        <v>21.051533486334236</v>
      </c>
      <c r="T29" s="692">
        <v>10.786563738785729</v>
      </c>
      <c r="U29" s="692">
        <v>4.3187982474441897</v>
      </c>
      <c r="V29" s="692">
        <v>0.98059670352597539</v>
      </c>
      <c r="W29" s="692">
        <v>99.019403296474025</v>
      </c>
      <c r="X29" s="104">
        <v>4793</v>
      </c>
    </row>
    <row r="30" spans="1:24" x14ac:dyDescent="0.45">
      <c r="A30" s="866" t="s">
        <v>281</v>
      </c>
      <c r="B30" s="862"/>
      <c r="C30" s="863"/>
      <c r="D30" s="864">
        <v>2</v>
      </c>
      <c r="E30" s="692">
        <v>23.358778625954198</v>
      </c>
      <c r="F30" s="692">
        <v>44.122137404580151</v>
      </c>
      <c r="G30" s="692">
        <v>21.52671755725191</v>
      </c>
      <c r="H30" s="692">
        <v>8.2442748091603058</v>
      </c>
      <c r="I30" s="692">
        <v>1.8320610687022902</v>
      </c>
      <c r="J30" s="692">
        <v>0.45801526717557256</v>
      </c>
      <c r="K30" s="692">
        <v>0.45801526717557256</v>
      </c>
      <c r="L30" s="692">
        <v>99.541984732824417</v>
      </c>
      <c r="M30" s="104">
        <v>655</v>
      </c>
      <c r="N30" s="780"/>
      <c r="O30" s="864">
        <v>2</v>
      </c>
      <c r="P30" s="692">
        <v>24.754098360655739</v>
      </c>
      <c r="Q30" s="692">
        <v>41.147540983606554</v>
      </c>
      <c r="R30" s="692">
        <v>18.032786885245901</v>
      </c>
      <c r="S30" s="692">
        <v>9.0163934426229506</v>
      </c>
      <c r="T30" s="692">
        <v>4.7540983606557372</v>
      </c>
      <c r="U30" s="692">
        <v>1.639344262295082</v>
      </c>
      <c r="V30" s="692">
        <v>0.65573770491803274</v>
      </c>
      <c r="W30" s="692">
        <v>99.344262295081961</v>
      </c>
      <c r="X30" s="104">
        <v>610</v>
      </c>
    </row>
    <row r="31" spans="1:24" x14ac:dyDescent="0.45">
      <c r="A31" s="867" t="s">
        <v>280</v>
      </c>
      <c r="B31" s="862"/>
      <c r="C31" s="863"/>
      <c r="D31" s="864">
        <v>2</v>
      </c>
      <c r="E31" s="692">
        <v>18.75</v>
      </c>
      <c r="F31" s="692">
        <v>51.785714285714292</v>
      </c>
      <c r="G31" s="692">
        <v>16.071428571428573</v>
      </c>
      <c r="H31" s="692">
        <v>8.9285714285714288</v>
      </c>
      <c r="I31" s="692">
        <v>2.6785714285714284</v>
      </c>
      <c r="J31" s="692">
        <v>1.7857142857142856</v>
      </c>
      <c r="K31" s="692">
        <v>0</v>
      </c>
      <c r="L31" s="692">
        <v>100.00000000000001</v>
      </c>
      <c r="M31" s="104">
        <v>112</v>
      </c>
      <c r="N31" s="780"/>
      <c r="O31" s="864">
        <v>2</v>
      </c>
      <c r="P31" s="692">
        <v>27.27272727272727</v>
      </c>
      <c r="Q31" s="692">
        <v>53.535353535353536</v>
      </c>
      <c r="R31" s="692">
        <v>9.0909090909090917</v>
      </c>
      <c r="S31" s="692">
        <v>9.0909090909090917</v>
      </c>
      <c r="T31" s="692">
        <v>0</v>
      </c>
      <c r="U31" s="692">
        <v>1.0101010101010102</v>
      </c>
      <c r="V31" s="692">
        <v>0</v>
      </c>
      <c r="W31" s="692">
        <v>100</v>
      </c>
      <c r="X31" s="104">
        <v>99</v>
      </c>
    </row>
    <row r="32" spans="1:24" x14ac:dyDescent="0.45">
      <c r="A32" s="2" t="s">
        <v>107</v>
      </c>
      <c r="B32" s="862"/>
      <c r="C32" s="863"/>
      <c r="D32" s="864">
        <v>2</v>
      </c>
      <c r="E32" s="692">
        <v>4.3339124074243394</v>
      </c>
      <c r="F32" s="692">
        <v>18.762000548596507</v>
      </c>
      <c r="G32" s="692">
        <v>29.615068117399652</v>
      </c>
      <c r="H32" s="692">
        <v>25.674316540184694</v>
      </c>
      <c r="I32" s="692">
        <v>14.345798665081833</v>
      </c>
      <c r="J32" s="692">
        <v>5.4311054219621475</v>
      </c>
      <c r="K32" s="692">
        <v>1.8377982993508273</v>
      </c>
      <c r="L32" s="692">
        <v>98.162201700649163</v>
      </c>
      <c r="M32" s="104">
        <v>10937</v>
      </c>
      <c r="N32" s="780"/>
      <c r="O32" s="864">
        <v>2</v>
      </c>
      <c r="P32" s="692">
        <v>4.307203587779127</v>
      </c>
      <c r="Q32" s="692">
        <v>17.733345790899747</v>
      </c>
      <c r="R32" s="692">
        <v>28.627487620293373</v>
      </c>
      <c r="S32" s="692">
        <v>26.301037092404002</v>
      </c>
      <c r="T32" s="692">
        <v>15.584415584415584</v>
      </c>
      <c r="U32" s="692">
        <v>5.8207979071288429</v>
      </c>
      <c r="V32" s="692">
        <v>1.6257124170793236</v>
      </c>
      <c r="W32" s="692">
        <v>98.374287582920687</v>
      </c>
      <c r="X32" s="104">
        <v>10703</v>
      </c>
    </row>
    <row r="33" spans="1:24" x14ac:dyDescent="0.45">
      <c r="A33" s="2" t="s">
        <v>108</v>
      </c>
      <c r="B33" s="862"/>
      <c r="C33" s="863"/>
      <c r="D33" s="864">
        <v>2</v>
      </c>
      <c r="E33" s="692">
        <v>4.3124491456468679</v>
      </c>
      <c r="F33" s="692">
        <v>15.419039869812856</v>
      </c>
      <c r="G33" s="692">
        <v>25.752644426362899</v>
      </c>
      <c r="H33" s="692">
        <v>27.461350691619202</v>
      </c>
      <c r="I33" s="692">
        <v>18.063466232709519</v>
      </c>
      <c r="J33" s="692">
        <v>7.5264442636289663</v>
      </c>
      <c r="K33" s="692">
        <v>1.4646053702196908</v>
      </c>
      <c r="L33" s="692">
        <v>98.535394629780299</v>
      </c>
      <c r="M33" s="104">
        <v>2458</v>
      </c>
      <c r="N33" s="780"/>
      <c r="O33" s="864">
        <v>2</v>
      </c>
      <c r="P33" s="692">
        <v>3.5140997830802601</v>
      </c>
      <c r="Q33" s="692">
        <v>14.663774403470716</v>
      </c>
      <c r="R33" s="692">
        <v>27.505422993492406</v>
      </c>
      <c r="S33" s="692">
        <v>27.592190889370933</v>
      </c>
      <c r="T33" s="692">
        <v>17.830802603036876</v>
      </c>
      <c r="U33" s="692">
        <v>6.9848156182212584</v>
      </c>
      <c r="V33" s="692">
        <v>1.9088937093275489</v>
      </c>
      <c r="W33" s="692">
        <v>98.091106290672442</v>
      </c>
      <c r="X33" s="104">
        <v>2305</v>
      </c>
    </row>
    <row r="34" spans="1:24" x14ac:dyDescent="0.45">
      <c r="A34" s="2" t="s">
        <v>458</v>
      </c>
      <c r="B34" s="862"/>
      <c r="C34" s="863"/>
      <c r="D34" s="864">
        <v>2</v>
      </c>
      <c r="E34" s="692">
        <v>7.1414518984851458</v>
      </c>
      <c r="F34" s="692">
        <v>15.050167224080269</v>
      </c>
      <c r="G34" s="692">
        <v>28.919929175683652</v>
      </c>
      <c r="H34" s="692">
        <v>25.988589415699394</v>
      </c>
      <c r="I34" s="692">
        <v>14.892779854416682</v>
      </c>
      <c r="J34" s="692">
        <v>5.665945307889042</v>
      </c>
      <c r="K34" s="692">
        <v>2.3411371237458192</v>
      </c>
      <c r="L34" s="692">
        <v>97.65886287625419</v>
      </c>
      <c r="M34" s="104">
        <v>5083</v>
      </c>
      <c r="N34" s="780"/>
      <c r="O34" s="864">
        <v>2</v>
      </c>
      <c r="P34" s="692">
        <v>6.5594059405940595</v>
      </c>
      <c r="Q34" s="692">
        <v>15.697194719471947</v>
      </c>
      <c r="R34" s="692">
        <v>28.300330033003302</v>
      </c>
      <c r="S34" s="692">
        <v>26.773927392739271</v>
      </c>
      <c r="T34" s="692">
        <v>14.603960396039604</v>
      </c>
      <c r="U34" s="692">
        <v>5.9405940594059405</v>
      </c>
      <c r="V34" s="692">
        <v>2.1245874587458746</v>
      </c>
      <c r="W34" s="692">
        <v>97.875412541254107</v>
      </c>
      <c r="X34" s="104">
        <v>4848</v>
      </c>
    </row>
    <row r="35" spans="1:24" x14ac:dyDescent="0.45">
      <c r="A35" s="860" t="s">
        <v>461</v>
      </c>
      <c r="B35" s="862"/>
      <c r="C35" s="863"/>
      <c r="D35" s="868"/>
      <c r="E35" s="34">
        <v>6.944631421043522</v>
      </c>
      <c r="F35" s="34">
        <v>21.29161297767179</v>
      </c>
      <c r="G35" s="34">
        <v>29.592091851452967</v>
      </c>
      <c r="H35" s="34">
        <v>24.007154258899551</v>
      </c>
      <c r="I35" s="34">
        <v>12.556493643864069</v>
      </c>
      <c r="J35" s="34">
        <v>4.3694828547800837</v>
      </c>
      <c r="K35" s="34">
        <v>1.2385329922880166</v>
      </c>
      <c r="L35" s="34">
        <v>98.761467007711985</v>
      </c>
      <c r="M35" s="33">
        <v>51997</v>
      </c>
      <c r="N35" s="777"/>
      <c r="O35" s="869"/>
      <c r="P35" s="34">
        <v>6.913623390995399</v>
      </c>
      <c r="Q35" s="34">
        <v>20.566136641621526</v>
      </c>
      <c r="R35" s="34">
        <v>29.53190828431087</v>
      </c>
      <c r="S35" s="34">
        <v>24.398625429553263</v>
      </c>
      <c r="T35" s="34">
        <v>12.837090104257673</v>
      </c>
      <c r="U35" s="34">
        <v>4.5023006581629677</v>
      </c>
      <c r="V35" s="34">
        <v>1.2503154910982974</v>
      </c>
      <c r="W35" s="34">
        <v>98.749684508901694</v>
      </c>
      <c r="X35" s="33">
        <v>51507</v>
      </c>
    </row>
    <row r="36" spans="1:24" x14ac:dyDescent="0.45">
      <c r="A36" s="787"/>
      <c r="B36" s="787"/>
      <c r="C36" s="774"/>
      <c r="D36" s="692"/>
      <c r="E36" s="692"/>
      <c r="F36" s="692"/>
      <c r="G36" s="692"/>
      <c r="H36" s="692"/>
      <c r="I36" s="692"/>
      <c r="J36" s="692"/>
      <c r="K36" s="692"/>
      <c r="L36" s="692"/>
      <c r="M36" s="104"/>
      <c r="N36" s="104"/>
      <c r="O36" s="857"/>
      <c r="P36" s="692"/>
      <c r="Q36" s="692"/>
      <c r="R36" s="692"/>
      <c r="S36" s="692"/>
      <c r="T36" s="692"/>
      <c r="U36" s="692"/>
      <c r="V36" s="692"/>
      <c r="W36" s="692"/>
      <c r="X36" s="104"/>
    </row>
    <row r="37" spans="1:24" x14ac:dyDescent="0.45">
      <c r="A37" s="782" t="s">
        <v>62</v>
      </c>
      <c r="B37" s="776"/>
      <c r="D37" s="779">
        <v>3</v>
      </c>
      <c r="E37" s="692">
        <v>5.5096418732782375</v>
      </c>
      <c r="F37" s="692">
        <v>20.523415977961431</v>
      </c>
      <c r="G37" s="692">
        <v>29.476584022038566</v>
      </c>
      <c r="H37" s="692">
        <v>20.66115702479339</v>
      </c>
      <c r="I37" s="692">
        <v>13.774104683195592</v>
      </c>
      <c r="J37" s="692">
        <v>7.7134986225895315</v>
      </c>
      <c r="K37" s="692">
        <v>2.3415977961432506</v>
      </c>
      <c r="L37" s="692">
        <v>97.658402203856738</v>
      </c>
      <c r="M37" s="104">
        <v>726</v>
      </c>
      <c r="O37" s="779">
        <v>3</v>
      </c>
      <c r="P37" s="692">
        <v>4.1994750656167978</v>
      </c>
      <c r="Q37" s="692">
        <v>13.648293963254593</v>
      </c>
      <c r="R37" s="692">
        <v>21.128608923884514</v>
      </c>
      <c r="S37" s="692">
        <v>28.215223097112862</v>
      </c>
      <c r="T37" s="692">
        <v>18.635170603674542</v>
      </c>
      <c r="U37" s="692">
        <v>11.023622047244094</v>
      </c>
      <c r="V37" s="692">
        <v>3.1496062992125982</v>
      </c>
      <c r="W37" s="692">
        <v>96.850393700787393</v>
      </c>
      <c r="X37" s="104">
        <v>762</v>
      </c>
    </row>
    <row r="38" spans="1:24" x14ac:dyDescent="0.45">
      <c r="A38" s="782" t="s">
        <v>683</v>
      </c>
      <c r="B38" s="776"/>
      <c r="D38" s="779">
        <v>3</v>
      </c>
      <c r="E38" s="692">
        <v>14.106013722588456</v>
      </c>
      <c r="F38" s="692">
        <v>13.271130625686059</v>
      </c>
      <c r="G38" s="692">
        <v>34.467618002195387</v>
      </c>
      <c r="H38" s="692">
        <v>33.995609220636666</v>
      </c>
      <c r="I38" s="692">
        <v>13.260153677277717</v>
      </c>
      <c r="J38" s="692">
        <v>2.436882546652031</v>
      </c>
      <c r="K38" s="692">
        <v>0.36223929747530187</v>
      </c>
      <c r="L38" s="692">
        <v>111.53740779503632</v>
      </c>
      <c r="M38" s="104">
        <v>29732</v>
      </c>
      <c r="O38" s="779">
        <v>3</v>
      </c>
      <c r="P38" s="692">
        <v>13.878019887281473</v>
      </c>
      <c r="Q38" s="692">
        <v>25.537566859317231</v>
      </c>
      <c r="R38" s="692">
        <v>18.760096205621569</v>
      </c>
      <c r="S38" s="692">
        <v>17.898553325914492</v>
      </c>
      <c r="T38" s="692">
        <v>13.375453207452345</v>
      </c>
      <c r="U38" s="692">
        <v>8.1990164052123333</v>
      </c>
      <c r="V38" s="692">
        <v>2.3512941092005599</v>
      </c>
      <c r="W38" s="692">
        <v>97.648705890799434</v>
      </c>
      <c r="X38" s="104">
        <v>27857</v>
      </c>
    </row>
    <row r="39" spans="1:24" x14ac:dyDescent="0.45">
      <c r="A39" s="785" t="s">
        <v>64</v>
      </c>
      <c r="B39" s="776"/>
      <c r="D39" s="779"/>
      <c r="M39" s="104"/>
      <c r="O39" s="779"/>
      <c r="P39" s="692"/>
      <c r="Q39" s="692"/>
      <c r="R39" s="692"/>
      <c r="S39" s="692"/>
      <c r="T39" s="692"/>
      <c r="U39" s="692"/>
      <c r="V39" s="692"/>
      <c r="W39" s="692"/>
      <c r="X39" s="104"/>
    </row>
    <row r="40" spans="1:24" x14ac:dyDescent="0.45">
      <c r="A40" s="783" t="s">
        <v>770</v>
      </c>
      <c r="B40" s="776"/>
      <c r="D40" s="779">
        <v>3</v>
      </c>
      <c r="E40" s="692">
        <v>14.373519211619682</v>
      </c>
      <c r="F40" s="692">
        <v>29.244926690244821</v>
      </c>
      <c r="G40" s="692">
        <v>24.097792123064245</v>
      </c>
      <c r="H40" s="692">
        <v>16.117845002231913</v>
      </c>
      <c r="I40" s="692">
        <v>9.7723448820519856</v>
      </c>
      <c r="J40" s="692">
        <v>5.0132197919170416</v>
      </c>
      <c r="K40" s="692">
        <v>1.3803522988703087</v>
      </c>
      <c r="L40" s="692">
        <v>98.619647701129679</v>
      </c>
      <c r="M40" s="104">
        <v>29123</v>
      </c>
      <c r="O40" s="779">
        <v>3</v>
      </c>
      <c r="P40" s="692">
        <v>13.956179044037892</v>
      </c>
      <c r="Q40" s="692">
        <v>25.674307614433438</v>
      </c>
      <c r="R40" s="692">
        <v>18.764914310506907</v>
      </c>
      <c r="S40" s="692">
        <v>17.781473714657604</v>
      </c>
      <c r="T40" s="692">
        <v>13.327066309928412</v>
      </c>
      <c r="U40" s="692">
        <v>8.1459252295899933</v>
      </c>
      <c r="V40" s="692">
        <v>2.3501337768457589</v>
      </c>
      <c r="W40" s="692">
        <v>97.649866223154248</v>
      </c>
      <c r="X40" s="104">
        <v>27658</v>
      </c>
    </row>
    <row r="41" spans="1:24" x14ac:dyDescent="0.45">
      <c r="A41" s="783" t="s">
        <v>769</v>
      </c>
      <c r="B41" s="776"/>
      <c r="D41" s="779">
        <v>3</v>
      </c>
      <c r="E41" s="692">
        <v>0</v>
      </c>
      <c r="F41" s="692">
        <v>0</v>
      </c>
      <c r="G41" s="692">
        <v>0</v>
      </c>
      <c r="H41" s="692">
        <v>20</v>
      </c>
      <c r="I41" s="692">
        <v>20</v>
      </c>
      <c r="J41" s="692">
        <v>20</v>
      </c>
      <c r="K41" s="692">
        <v>40</v>
      </c>
      <c r="L41" s="692">
        <v>60</v>
      </c>
      <c r="M41" s="104">
        <v>5</v>
      </c>
      <c r="O41" s="779">
        <v>3</v>
      </c>
      <c r="P41" s="692">
        <v>0</v>
      </c>
      <c r="Q41" s="692">
        <v>100</v>
      </c>
      <c r="R41" s="692">
        <v>0</v>
      </c>
      <c r="S41" s="692">
        <v>0</v>
      </c>
      <c r="T41" s="692">
        <v>0</v>
      </c>
      <c r="U41" s="692">
        <v>0</v>
      </c>
      <c r="V41" s="692">
        <v>0</v>
      </c>
      <c r="W41" s="692">
        <v>100</v>
      </c>
      <c r="X41" s="104">
        <v>1</v>
      </c>
    </row>
    <row r="42" spans="1:24" x14ac:dyDescent="0.45">
      <c r="A42" s="783" t="s">
        <v>67</v>
      </c>
      <c r="B42" s="776"/>
      <c r="D42" s="779">
        <v>3</v>
      </c>
      <c r="E42" s="692">
        <v>0.85836909871244638</v>
      </c>
      <c r="F42" s="692">
        <v>12.017167381974248</v>
      </c>
      <c r="G42" s="692">
        <v>26.180257510729614</v>
      </c>
      <c r="H42" s="692">
        <v>27.896995708154503</v>
      </c>
      <c r="I42" s="692">
        <v>22.746781115879827</v>
      </c>
      <c r="J42" s="692">
        <v>6.866952789699571</v>
      </c>
      <c r="K42" s="692">
        <v>3.4334763948497855</v>
      </c>
      <c r="L42" s="692">
        <v>96.566523605150209</v>
      </c>
      <c r="M42" s="104">
        <v>233</v>
      </c>
      <c r="O42" s="779">
        <v>3</v>
      </c>
      <c r="P42" s="692">
        <v>2.5510204081632653</v>
      </c>
      <c r="Q42" s="692">
        <v>6.1224489795918364</v>
      </c>
      <c r="R42" s="692">
        <v>18.367346938775512</v>
      </c>
      <c r="S42" s="692">
        <v>34.183673469387756</v>
      </c>
      <c r="T42" s="692">
        <v>20.408163265306122</v>
      </c>
      <c r="U42" s="692">
        <v>15.816326530612246</v>
      </c>
      <c r="V42" s="692">
        <v>2.5510204081632653</v>
      </c>
      <c r="W42" s="692">
        <v>97.448979591836732</v>
      </c>
      <c r="X42" s="104">
        <v>196</v>
      </c>
    </row>
    <row r="43" spans="1:24" x14ac:dyDescent="0.45">
      <c r="A43" s="783" t="s">
        <v>768</v>
      </c>
      <c r="B43" s="776"/>
      <c r="D43" s="779">
        <v>3</v>
      </c>
      <c r="E43" s="692">
        <v>1.0928961748633881</v>
      </c>
      <c r="F43" s="692">
        <v>6.557377049180328</v>
      </c>
      <c r="G43" s="692">
        <v>19.672131147540984</v>
      </c>
      <c r="H43" s="692">
        <v>26.775956284153008</v>
      </c>
      <c r="I43" s="692">
        <v>27.049180327868854</v>
      </c>
      <c r="J43" s="692">
        <v>17.21311475409836</v>
      </c>
      <c r="K43" s="692">
        <v>1.639344262295082</v>
      </c>
      <c r="L43" s="692">
        <v>98.360655737704917</v>
      </c>
      <c r="M43" s="104">
        <v>366</v>
      </c>
      <c r="O43" s="779">
        <v>3</v>
      </c>
      <c r="P43" s="692">
        <v>0</v>
      </c>
      <c r="Q43" s="692">
        <v>0</v>
      </c>
      <c r="R43" s="692">
        <v>0</v>
      </c>
      <c r="S43" s="692">
        <v>100</v>
      </c>
      <c r="T43" s="692">
        <v>0</v>
      </c>
      <c r="U43" s="692">
        <v>0</v>
      </c>
      <c r="V43" s="692">
        <v>0</v>
      </c>
      <c r="W43" s="692">
        <v>100</v>
      </c>
      <c r="X43" s="104">
        <v>1</v>
      </c>
    </row>
    <row r="44" spans="1:24" x14ac:dyDescent="0.45">
      <c r="A44" s="783" t="s">
        <v>767</v>
      </c>
      <c r="B44" s="776"/>
      <c r="D44" s="779">
        <v>3</v>
      </c>
      <c r="E44" s="692">
        <v>40</v>
      </c>
      <c r="F44" s="692">
        <v>60</v>
      </c>
      <c r="G44" s="692">
        <v>0</v>
      </c>
      <c r="H44" s="692">
        <v>0</v>
      </c>
      <c r="I44" s="692">
        <v>0</v>
      </c>
      <c r="J44" s="692">
        <v>0</v>
      </c>
      <c r="K44" s="692">
        <v>0</v>
      </c>
      <c r="L44" s="692">
        <v>100</v>
      </c>
      <c r="M44" s="104">
        <v>5</v>
      </c>
      <c r="O44" s="779">
        <v>3</v>
      </c>
      <c r="P44" s="692">
        <v>100</v>
      </c>
      <c r="Q44" s="692">
        <v>0</v>
      </c>
      <c r="R44" s="692">
        <v>0</v>
      </c>
      <c r="S44" s="692">
        <v>0</v>
      </c>
      <c r="T44" s="692">
        <v>0</v>
      </c>
      <c r="U44" s="692">
        <v>0</v>
      </c>
      <c r="V44" s="692">
        <v>0</v>
      </c>
      <c r="W44" s="692">
        <v>100</v>
      </c>
      <c r="X44" s="104">
        <v>1</v>
      </c>
    </row>
    <row r="45" spans="1:24" x14ac:dyDescent="0.45">
      <c r="A45" s="782" t="s">
        <v>836</v>
      </c>
      <c r="B45" s="776"/>
      <c r="D45" s="779">
        <v>3</v>
      </c>
      <c r="E45" s="692">
        <v>29.065265486725661</v>
      </c>
      <c r="F45" s="692">
        <v>32.107300884955755</v>
      </c>
      <c r="G45" s="692">
        <v>18.694690265486727</v>
      </c>
      <c r="H45" s="692">
        <v>10.619469026548673</v>
      </c>
      <c r="I45" s="692">
        <v>6.0840707964601766</v>
      </c>
      <c r="J45" s="692">
        <v>2.5442477876106198</v>
      </c>
      <c r="K45" s="692">
        <v>0.88495575221238942</v>
      </c>
      <c r="L45" s="692">
        <v>99.115044247787608</v>
      </c>
      <c r="M45" s="104">
        <v>3616</v>
      </c>
      <c r="O45" s="779">
        <v>3</v>
      </c>
      <c r="P45" s="692">
        <v>22.306525037936268</v>
      </c>
      <c r="Q45" s="692">
        <v>29.984825493171474</v>
      </c>
      <c r="R45" s="692">
        <v>21.97268588770865</v>
      </c>
      <c r="S45" s="692">
        <v>13.808801213960548</v>
      </c>
      <c r="T45" s="692">
        <v>6.8285280728376323</v>
      </c>
      <c r="U45" s="692">
        <v>3.368740515933232</v>
      </c>
      <c r="V45" s="692">
        <v>1.7298937784522004</v>
      </c>
      <c r="W45" s="692">
        <v>98.270106221547792</v>
      </c>
      <c r="X45" s="104">
        <v>3295</v>
      </c>
    </row>
    <row r="46" spans="1:24" x14ac:dyDescent="0.45">
      <c r="A46" s="782" t="s">
        <v>75</v>
      </c>
      <c r="B46" s="776"/>
      <c r="D46" s="779">
        <v>3</v>
      </c>
      <c r="E46" s="692">
        <v>6.7013287117273252</v>
      </c>
      <c r="F46" s="692">
        <v>17.388792605430385</v>
      </c>
      <c r="G46" s="692">
        <v>26.198729058347777</v>
      </c>
      <c r="H46" s="692">
        <v>24.205661467359906</v>
      </c>
      <c r="I46" s="692">
        <v>16.146735990756788</v>
      </c>
      <c r="J46" s="692">
        <v>7.4234546504910455</v>
      </c>
      <c r="K46" s="692">
        <v>1.9352975158867705</v>
      </c>
      <c r="L46" s="692">
        <v>98.064702484113212</v>
      </c>
      <c r="M46" s="104">
        <v>3462</v>
      </c>
      <c r="O46" s="779">
        <v>3</v>
      </c>
      <c r="P46" s="692">
        <v>5.4285714285714288</v>
      </c>
      <c r="Q46" s="692">
        <v>14.714285714285714</v>
      </c>
      <c r="R46" s="692">
        <v>26.428571428571431</v>
      </c>
      <c r="S46" s="692">
        <v>26.964285714285712</v>
      </c>
      <c r="T46" s="692">
        <v>17.892857142857142</v>
      </c>
      <c r="U46" s="692">
        <v>6.6428571428571432</v>
      </c>
      <c r="V46" s="692">
        <v>1.9285714285714284</v>
      </c>
      <c r="W46" s="692">
        <v>98.071428571428555</v>
      </c>
      <c r="X46" s="104">
        <v>2800</v>
      </c>
    </row>
    <row r="47" spans="1:24" x14ac:dyDescent="0.45">
      <c r="A47" s="782" t="s">
        <v>79</v>
      </c>
      <c r="B47" s="776"/>
      <c r="D47" s="779">
        <v>3</v>
      </c>
      <c r="E47" s="692">
        <v>2.671118530884808</v>
      </c>
      <c r="F47" s="692">
        <v>14.858096828046744</v>
      </c>
      <c r="G47" s="692">
        <v>21.869782971619365</v>
      </c>
      <c r="H47" s="692">
        <v>21.368948247078464</v>
      </c>
      <c r="I47" s="692">
        <v>22.370617696160267</v>
      </c>
      <c r="J47" s="692">
        <v>13.689482470784641</v>
      </c>
      <c r="K47" s="692">
        <v>3.1719532554257093</v>
      </c>
      <c r="L47" s="692">
        <v>96.828046744574294</v>
      </c>
      <c r="M47" s="104">
        <v>599</v>
      </c>
      <c r="O47" s="779">
        <v>3</v>
      </c>
      <c r="P47" s="692">
        <v>1.6129032258064515</v>
      </c>
      <c r="Q47" s="692">
        <v>13.978494623655912</v>
      </c>
      <c r="R47" s="692">
        <v>20.967741935483872</v>
      </c>
      <c r="S47" s="692">
        <v>26.702508960573478</v>
      </c>
      <c r="T47" s="692">
        <v>19.713261648745519</v>
      </c>
      <c r="U47" s="692">
        <v>12.365591397849462</v>
      </c>
      <c r="V47" s="692">
        <v>4.6594982078853047</v>
      </c>
      <c r="W47" s="692">
        <v>95.340501792114694</v>
      </c>
      <c r="X47" s="104">
        <v>558</v>
      </c>
    </row>
    <row r="48" spans="1:24" x14ac:dyDescent="0.45">
      <c r="A48" s="782" t="s">
        <v>83</v>
      </c>
      <c r="B48" s="776"/>
      <c r="D48" s="779">
        <v>3</v>
      </c>
      <c r="E48" s="692">
        <v>8.9651196310175845</v>
      </c>
      <c r="F48" s="692">
        <v>22.600172960507351</v>
      </c>
      <c r="G48" s="692">
        <v>28.408763332372445</v>
      </c>
      <c r="H48" s="692">
        <v>21.922744306716631</v>
      </c>
      <c r="I48" s="692">
        <v>12.092822138944941</v>
      </c>
      <c r="J48" s="692">
        <v>4.6555203228596138</v>
      </c>
      <c r="K48" s="692">
        <v>1.3548573075814356</v>
      </c>
      <c r="L48" s="692">
        <v>98.645142692418574</v>
      </c>
      <c r="M48" s="104">
        <v>6938</v>
      </c>
      <c r="O48" s="779">
        <v>3</v>
      </c>
      <c r="P48" s="692">
        <v>8.2874999999999996</v>
      </c>
      <c r="Q48" s="692">
        <v>20.412500000000001</v>
      </c>
      <c r="R48" s="692">
        <v>28.125</v>
      </c>
      <c r="S48" s="692">
        <v>22.737500000000001</v>
      </c>
      <c r="T48" s="692">
        <v>13.2875</v>
      </c>
      <c r="U48" s="692">
        <v>4.8375000000000004</v>
      </c>
      <c r="V48" s="692">
        <v>2.3125</v>
      </c>
      <c r="W48" s="692">
        <v>97.6875</v>
      </c>
      <c r="X48" s="104">
        <v>8000</v>
      </c>
    </row>
    <row r="49" spans="1:24" x14ac:dyDescent="0.45">
      <c r="A49" s="782" t="s">
        <v>85</v>
      </c>
      <c r="B49" s="776"/>
      <c r="D49" s="779">
        <v>3</v>
      </c>
      <c r="E49" s="692">
        <v>4.6783625730994149</v>
      </c>
      <c r="F49" s="692">
        <v>16.2406015037594</v>
      </c>
      <c r="G49" s="692">
        <v>30.59314954051796</v>
      </c>
      <c r="H49" s="692">
        <v>26.131996658312445</v>
      </c>
      <c r="I49" s="692">
        <v>14.553049289891396</v>
      </c>
      <c r="J49" s="692">
        <v>5.8479532163742682</v>
      </c>
      <c r="K49" s="692">
        <v>1.9548872180451129</v>
      </c>
      <c r="L49" s="692">
        <v>98.04511278195487</v>
      </c>
      <c r="M49" s="104">
        <v>5985</v>
      </c>
      <c r="O49" s="779">
        <v>3</v>
      </c>
      <c r="P49" s="692">
        <v>4.9459747374828789</v>
      </c>
      <c r="Q49" s="692">
        <v>14.198752092527775</v>
      </c>
      <c r="R49" s="692">
        <v>23.968954497032417</v>
      </c>
      <c r="S49" s="692">
        <v>26.951757723329784</v>
      </c>
      <c r="T49" s="692">
        <v>17.714198752092528</v>
      </c>
      <c r="U49" s="692">
        <v>8.5070765484705522</v>
      </c>
      <c r="V49" s="692">
        <v>3.7132856490640695</v>
      </c>
      <c r="W49" s="692">
        <v>96.286714350935924</v>
      </c>
      <c r="X49" s="104">
        <v>6571</v>
      </c>
    </row>
    <row r="50" spans="1:24" x14ac:dyDescent="0.45">
      <c r="A50" s="782" t="s">
        <v>835</v>
      </c>
      <c r="B50" s="776"/>
      <c r="D50" s="779">
        <v>3</v>
      </c>
      <c r="E50" s="692">
        <v>5.859375</v>
      </c>
      <c r="F50" s="692">
        <v>15.234375</v>
      </c>
      <c r="G50" s="692">
        <v>26.841517857142854</v>
      </c>
      <c r="H50" s="692">
        <v>25.892857142857146</v>
      </c>
      <c r="I50" s="692">
        <v>16.183035714285715</v>
      </c>
      <c r="J50" s="692">
        <v>6.8080357142857135</v>
      </c>
      <c r="K50" s="692">
        <v>3.1808035714285712</v>
      </c>
      <c r="L50" s="692">
        <v>96.819196428571431</v>
      </c>
      <c r="M50" s="104">
        <v>1792</v>
      </c>
      <c r="O50" s="779">
        <v>3</v>
      </c>
      <c r="P50" s="692">
        <v>2.5762711864406778</v>
      </c>
      <c r="Q50" s="692">
        <v>13.559322033898304</v>
      </c>
      <c r="R50" s="692">
        <v>24.949152542372882</v>
      </c>
      <c r="S50" s="692">
        <v>25.762711864406779</v>
      </c>
      <c r="T50" s="692">
        <v>18.305084745762713</v>
      </c>
      <c r="U50" s="692">
        <v>11.322033898305085</v>
      </c>
      <c r="V50" s="692">
        <v>3.5254237288135593</v>
      </c>
      <c r="W50" s="692">
        <v>96.474576271186436</v>
      </c>
      <c r="X50" s="104">
        <v>1475</v>
      </c>
    </row>
    <row r="51" spans="1:24" x14ac:dyDescent="0.45">
      <c r="A51" s="782" t="s">
        <v>834</v>
      </c>
      <c r="B51" s="776"/>
      <c r="D51" s="779">
        <v>3</v>
      </c>
      <c r="E51" s="692">
        <v>2.2063666300768383</v>
      </c>
      <c r="F51" s="692">
        <v>13.271130625686059</v>
      </c>
      <c r="G51" s="692">
        <v>34.467618002195387</v>
      </c>
      <c r="H51" s="692">
        <v>33.995609220636666</v>
      </c>
      <c r="I51" s="692">
        <v>13.260153677277717</v>
      </c>
      <c r="J51" s="692">
        <v>2.436882546652031</v>
      </c>
      <c r="K51" s="692">
        <v>0.36223929747530187</v>
      </c>
      <c r="L51" s="692">
        <v>99.637760702524687</v>
      </c>
      <c r="M51" s="104">
        <v>9110</v>
      </c>
      <c r="O51" s="779">
        <v>3</v>
      </c>
      <c r="P51" s="692">
        <v>1.7565698478561549</v>
      </c>
      <c r="Q51" s="692">
        <v>11.576763485477178</v>
      </c>
      <c r="R51" s="692">
        <v>38.229598893499308</v>
      </c>
      <c r="S51" s="692">
        <v>34.094052558782849</v>
      </c>
      <c r="T51" s="692">
        <v>11.715076071922544</v>
      </c>
      <c r="U51" s="692">
        <v>2.1715076071922543</v>
      </c>
      <c r="V51" s="692">
        <v>0.45643153526970959</v>
      </c>
      <c r="W51" s="692">
        <v>99.543568464730285</v>
      </c>
      <c r="X51" s="104">
        <v>7230</v>
      </c>
    </row>
    <row r="52" spans="1:24" x14ac:dyDescent="0.45">
      <c r="A52" s="782" t="s">
        <v>833</v>
      </c>
      <c r="B52" s="776"/>
      <c r="D52" s="779">
        <v>3</v>
      </c>
      <c r="E52" s="692">
        <v>8.7431693989071047</v>
      </c>
      <c r="F52" s="692">
        <v>45.355191256830601</v>
      </c>
      <c r="G52" s="692">
        <v>35.382513661202189</v>
      </c>
      <c r="H52" s="692">
        <v>8.1967213114754092</v>
      </c>
      <c r="I52" s="692">
        <v>0.95628415300546454</v>
      </c>
      <c r="J52" s="692">
        <v>1.0928961748633881</v>
      </c>
      <c r="K52" s="692">
        <v>0.27322404371584702</v>
      </c>
      <c r="L52" s="692">
        <v>99.726775956284158</v>
      </c>
      <c r="M52" s="104">
        <v>732</v>
      </c>
      <c r="O52" s="779">
        <v>3</v>
      </c>
      <c r="P52" s="692">
        <v>6.7193675889328066</v>
      </c>
      <c r="Q52" s="692">
        <v>39.920948616600796</v>
      </c>
      <c r="R52" s="692">
        <v>41.106719367588937</v>
      </c>
      <c r="S52" s="692">
        <v>9.2885375494071152</v>
      </c>
      <c r="T52" s="692">
        <v>1.5810276679841897</v>
      </c>
      <c r="U52" s="692">
        <v>0.39525691699604742</v>
      </c>
      <c r="V52" s="692">
        <v>0.98814229249011865</v>
      </c>
      <c r="W52" s="692">
        <v>99.011857707509876</v>
      </c>
      <c r="X52" s="104">
        <v>506</v>
      </c>
    </row>
    <row r="53" spans="1:24" x14ac:dyDescent="0.45">
      <c r="A53" s="782" t="s">
        <v>832</v>
      </c>
      <c r="B53" s="776"/>
      <c r="D53" s="779">
        <v>3</v>
      </c>
      <c r="E53" s="692">
        <v>8.9230769230769234</v>
      </c>
      <c r="F53" s="692">
        <v>38.461538461538467</v>
      </c>
      <c r="G53" s="692">
        <v>32.307692307692307</v>
      </c>
      <c r="H53" s="692">
        <v>13.230769230769232</v>
      </c>
      <c r="I53" s="692">
        <v>4.9230769230769234</v>
      </c>
      <c r="J53" s="692">
        <v>1.8461538461538463</v>
      </c>
      <c r="K53" s="692">
        <v>0.30769230769230771</v>
      </c>
      <c r="L53" s="692">
        <v>99.692307692307679</v>
      </c>
      <c r="M53" s="104">
        <v>325</v>
      </c>
      <c r="O53" s="779">
        <v>3</v>
      </c>
      <c r="P53" s="692">
        <v>40.25157232704403</v>
      </c>
      <c r="Q53" s="692">
        <v>33.333333333333329</v>
      </c>
      <c r="R53" s="692">
        <v>15.723270440251572</v>
      </c>
      <c r="S53" s="692">
        <v>5.9748427672955975</v>
      </c>
      <c r="T53" s="692">
        <v>2.5157232704402519</v>
      </c>
      <c r="U53" s="692">
        <v>1.5723270440251573</v>
      </c>
      <c r="V53" s="692">
        <v>0.62893081761006298</v>
      </c>
      <c r="W53" s="692">
        <v>99.371069182389931</v>
      </c>
      <c r="X53" s="104">
        <v>318</v>
      </c>
    </row>
    <row r="54" spans="1:24" x14ac:dyDescent="0.45">
      <c r="A54" s="782" t="s">
        <v>831</v>
      </c>
      <c r="B54" s="776"/>
      <c r="D54" s="779">
        <v>3</v>
      </c>
      <c r="E54" s="692">
        <v>42.996742671009777</v>
      </c>
      <c r="F54" s="692">
        <v>47.88273615635179</v>
      </c>
      <c r="G54" s="692">
        <v>6.1889250814332248</v>
      </c>
      <c r="H54" s="692">
        <v>2.2801302931596092</v>
      </c>
      <c r="I54" s="692">
        <v>0</v>
      </c>
      <c r="J54" s="692">
        <v>0.32573289902280134</v>
      </c>
      <c r="K54" s="692">
        <v>0.32573289902280134</v>
      </c>
      <c r="L54" s="692">
        <v>99.674267100977204</v>
      </c>
      <c r="M54" s="104">
        <v>307</v>
      </c>
      <c r="O54" s="779">
        <v>3</v>
      </c>
      <c r="P54" s="692">
        <v>34.375</v>
      </c>
      <c r="Q54" s="692">
        <v>47.916666666666671</v>
      </c>
      <c r="R54" s="692">
        <v>7.8125</v>
      </c>
      <c r="S54" s="692">
        <v>4.1666666666666661</v>
      </c>
      <c r="T54" s="692">
        <v>3.125</v>
      </c>
      <c r="U54" s="692">
        <v>1.0416666666666665</v>
      </c>
      <c r="V54" s="692">
        <v>1.5625</v>
      </c>
      <c r="W54" s="692">
        <v>98.437500000000014</v>
      </c>
      <c r="X54" s="104">
        <v>192</v>
      </c>
    </row>
    <row r="55" spans="1:24" x14ac:dyDescent="0.45">
      <c r="A55" s="782" t="s">
        <v>830</v>
      </c>
      <c r="B55" s="776"/>
      <c r="D55" s="779">
        <v>3</v>
      </c>
      <c r="E55" s="692">
        <v>5.1240560949298812</v>
      </c>
      <c r="F55" s="692">
        <v>25.29665587918015</v>
      </c>
      <c r="G55" s="692">
        <v>32.200647249190936</v>
      </c>
      <c r="H55" s="692">
        <v>24.271844660194176</v>
      </c>
      <c r="I55" s="692">
        <v>8.7918015102481117</v>
      </c>
      <c r="J55" s="692">
        <v>3.7756202804746493</v>
      </c>
      <c r="K55" s="692">
        <v>0.53937432578209277</v>
      </c>
      <c r="L55" s="692">
        <v>99.460625674217908</v>
      </c>
      <c r="M55" s="104">
        <v>1854</v>
      </c>
      <c r="O55" s="779">
        <v>3</v>
      </c>
      <c r="P55" s="692">
        <v>5.4945054945054945</v>
      </c>
      <c r="Q55" s="692">
        <v>22.845575477154426</v>
      </c>
      <c r="R55" s="692">
        <v>34.933487565066514</v>
      </c>
      <c r="S55" s="692">
        <v>23.770965876229035</v>
      </c>
      <c r="T55" s="692">
        <v>9.947946790052054</v>
      </c>
      <c r="U55" s="692">
        <v>2.4869866975130135</v>
      </c>
      <c r="V55" s="692">
        <v>0.52053209947946788</v>
      </c>
      <c r="W55" s="692">
        <v>99.479467900520547</v>
      </c>
      <c r="X55" s="104">
        <v>1729</v>
      </c>
    </row>
    <row r="56" spans="1:24" x14ac:dyDescent="0.45">
      <c r="A56" s="778" t="s">
        <v>829</v>
      </c>
      <c r="B56" s="776"/>
      <c r="E56" s="35">
        <v>10.833410046334652</v>
      </c>
      <c r="F56" s="35">
        <v>24.03878609346712</v>
      </c>
      <c r="G56" s="35">
        <v>26.821933781337258</v>
      </c>
      <c r="H56" s="35">
        <v>20.810702997944091</v>
      </c>
      <c r="I56" s="35">
        <v>11.362729755438952</v>
      </c>
      <c r="J56" s="35">
        <v>4.8006996225720338</v>
      </c>
      <c r="K56" s="35">
        <v>1.3317377029058886</v>
      </c>
      <c r="L56" s="35">
        <v>98.668262297094117</v>
      </c>
      <c r="M56" s="33">
        <v>65178</v>
      </c>
      <c r="P56" s="35">
        <v>10.229553130047476</v>
      </c>
      <c r="Q56" s="35">
        <v>21.362961512733918</v>
      </c>
      <c r="R56" s="35">
        <v>24.149576623758016</v>
      </c>
      <c r="S56" s="35">
        <v>21.992723475763952</v>
      </c>
      <c r="T56" s="35">
        <v>13.44688626759989</v>
      </c>
      <c r="U56" s="35">
        <v>6.6173951348441094</v>
      </c>
      <c r="V56" s="35">
        <v>2.2009038552526392</v>
      </c>
      <c r="W56" s="35">
        <v>97.799096144747381</v>
      </c>
      <c r="X56" s="33">
        <v>61293</v>
      </c>
    </row>
    <row r="57" spans="1:24" x14ac:dyDescent="0.45">
      <c r="A57" s="690"/>
      <c r="B57" s="775"/>
      <c r="C57" s="35"/>
      <c r="D57" s="35"/>
      <c r="E57" s="35"/>
      <c r="F57" s="35"/>
      <c r="G57" s="35"/>
      <c r="H57" s="35"/>
      <c r="I57" s="35"/>
      <c r="J57" s="33"/>
      <c r="K57" s="33"/>
      <c r="L57" s="775"/>
      <c r="M57" s="35"/>
      <c r="N57" s="35"/>
      <c r="O57" s="35"/>
      <c r="P57" s="35"/>
      <c r="Q57" s="35"/>
      <c r="R57" s="35"/>
      <c r="S57" s="35"/>
      <c r="T57" s="33"/>
      <c r="U57"/>
      <c r="V57"/>
      <c r="W57"/>
      <c r="X57"/>
    </row>
    <row r="58" spans="1:24" x14ac:dyDescent="0.45">
      <c r="A58" s="690" t="s">
        <v>141</v>
      </c>
      <c r="B58" s="690"/>
      <c r="C58" s="870"/>
      <c r="D58" s="34"/>
      <c r="E58" s="34">
        <v>7.9387030041374347</v>
      </c>
      <c r="F58" s="34">
        <v>18.99734664508005</v>
      </c>
      <c r="G58" s="34">
        <v>27.994299784133837</v>
      </c>
      <c r="H58" s="34">
        <v>24.352120435330097</v>
      </c>
      <c r="I58" s="34">
        <v>13.808407537326858</v>
      </c>
      <c r="J58" s="34">
        <v>5.2741050548659834</v>
      </c>
      <c r="K58" s="34">
        <v>1.635017539125742</v>
      </c>
      <c r="L58" s="35">
        <v>98.364982460874259</v>
      </c>
      <c r="M58" s="33">
        <v>355776</v>
      </c>
      <c r="N58" s="777"/>
      <c r="O58" s="33"/>
      <c r="P58" s="34">
        <v>7.5194262467715296</v>
      </c>
      <c r="Q58" s="34">
        <v>18.168113243102436</v>
      </c>
      <c r="R58" s="34">
        <v>27.606608803609234</v>
      </c>
      <c r="S58" s="34">
        <v>24.594293505370622</v>
      </c>
      <c r="T58" s="34">
        <v>14.383736268608738</v>
      </c>
      <c r="U58" s="34">
        <v>5.8317537383747355</v>
      </c>
      <c r="V58" s="34">
        <v>1.8960681941627038</v>
      </c>
      <c r="W58" s="35">
        <v>98.103931805837291</v>
      </c>
      <c r="X58" s="33">
        <v>360852</v>
      </c>
    </row>
    <row r="59" spans="1:24" x14ac:dyDescent="0.45">
      <c r="A59" s="773"/>
      <c r="B59" s="689"/>
      <c r="C59" s="689"/>
      <c r="D59" s="773"/>
      <c r="E59" s="773"/>
      <c r="F59" s="198"/>
      <c r="G59" s="198"/>
      <c r="H59" s="198"/>
      <c r="I59" s="198"/>
      <c r="J59" s="198"/>
      <c r="K59" s="198"/>
      <c r="L59" s="198"/>
      <c r="M59" s="199"/>
      <c r="N59" s="199"/>
      <c r="O59" s="199"/>
      <c r="P59" s="227"/>
      <c r="Q59" s="118"/>
      <c r="R59" s="118"/>
      <c r="S59" s="118"/>
      <c r="T59" s="118"/>
      <c r="U59" s="118"/>
      <c r="V59" s="118"/>
      <c r="W59" s="118"/>
      <c r="X59" s="200"/>
    </row>
    <row r="60" spans="1:24" ht="13.15" customHeight="1" x14ac:dyDescent="0.45">
      <c r="A60" s="771"/>
      <c r="B60" s="687"/>
      <c r="C60" s="687"/>
      <c r="D60" s="687"/>
      <c r="E60" s="687"/>
      <c r="F60" s="687"/>
      <c r="G60" s="688"/>
      <c r="H60" s="687"/>
      <c r="I60" s="687"/>
      <c r="J60" s="687"/>
      <c r="K60" s="687"/>
      <c r="L60" s="687"/>
      <c r="M60" s="686" t="s">
        <v>828</v>
      </c>
      <c r="N60" s="686"/>
      <c r="O60" s="686"/>
      <c r="P60" s="686"/>
      <c r="Q60" s="687"/>
      <c r="R60" s="688"/>
      <c r="S60" s="687"/>
      <c r="T60" s="687"/>
      <c r="U60" s="687"/>
      <c r="V60" s="687"/>
      <c r="W60" s="687"/>
      <c r="X60" s="686" t="s">
        <v>721</v>
      </c>
    </row>
    <row r="61" spans="1:24" ht="13.15" customHeight="1" x14ac:dyDescent="0.45">
      <c r="A61" s="687"/>
      <c r="B61" s="687"/>
      <c r="C61" s="687"/>
      <c r="D61" s="687"/>
      <c r="E61" s="687"/>
      <c r="F61" s="687"/>
      <c r="G61" s="688"/>
      <c r="H61" s="687"/>
      <c r="I61" s="687"/>
      <c r="J61" s="687"/>
      <c r="K61" s="687"/>
      <c r="L61" s="687"/>
      <c r="M61" s="686"/>
      <c r="N61" s="686"/>
      <c r="O61" s="686"/>
      <c r="P61" s="686"/>
      <c r="Q61" s="687"/>
      <c r="R61" s="688"/>
      <c r="S61" s="687"/>
      <c r="T61" s="687"/>
      <c r="U61" s="687"/>
      <c r="V61" s="687"/>
      <c r="W61" s="687"/>
      <c r="X61" s="686"/>
    </row>
    <row r="62" spans="1:24" ht="13.15" customHeight="1" x14ac:dyDescent="0.45">
      <c r="A62" s="687" t="s">
        <v>846</v>
      </c>
      <c r="B62" s="687"/>
      <c r="C62" s="687"/>
      <c r="D62" s="687"/>
      <c r="E62" s="687"/>
      <c r="F62" s="683"/>
      <c r="G62" s="683"/>
      <c r="H62" s="683"/>
      <c r="I62" s="683"/>
      <c r="J62" s="683"/>
      <c r="K62" s="678"/>
      <c r="L62" s="678"/>
      <c r="M62" s="679"/>
      <c r="N62" s="683"/>
      <c r="O62" s="683"/>
      <c r="P62" s="683"/>
      <c r="Q62" s="683"/>
      <c r="R62" s="683"/>
      <c r="S62" s="683"/>
      <c r="T62" s="683"/>
      <c r="U62" s="678"/>
      <c r="V62" s="678"/>
      <c r="W62" s="679"/>
      <c r="X62" s="769"/>
    </row>
    <row r="63" spans="1:24" ht="13.15" customHeight="1" x14ac:dyDescent="0.45">
      <c r="A63" s="678" t="s">
        <v>847</v>
      </c>
      <c r="B63" s="678"/>
      <c r="C63" s="678"/>
      <c r="D63" s="678"/>
      <c r="E63" s="678"/>
      <c r="F63" s="683"/>
      <c r="G63" s="683"/>
      <c r="H63" s="683"/>
      <c r="I63" s="678"/>
      <c r="J63" s="678"/>
      <c r="K63" s="678"/>
      <c r="L63" s="678"/>
      <c r="M63" s="679"/>
      <c r="N63" s="683"/>
      <c r="O63" s="683"/>
      <c r="P63" s="683"/>
      <c r="Q63" s="683"/>
      <c r="R63" s="683"/>
      <c r="S63" s="678"/>
      <c r="T63" s="678"/>
      <c r="U63" s="678"/>
      <c r="V63" s="678"/>
      <c r="W63" s="679"/>
      <c r="X63" s="769"/>
    </row>
    <row r="64" spans="1:24" ht="13.15" customHeight="1" x14ac:dyDescent="0.45">
      <c r="A64" s="682" t="s">
        <v>113</v>
      </c>
      <c r="B64" s="682"/>
      <c r="C64" s="682"/>
      <c r="D64" s="682"/>
      <c r="E64" s="682"/>
      <c r="F64" s="681"/>
      <c r="G64" s="681"/>
      <c r="H64" s="681"/>
      <c r="I64" s="678"/>
      <c r="J64" s="678"/>
      <c r="K64" s="678"/>
      <c r="L64" s="678"/>
      <c r="M64" s="679"/>
      <c r="N64" s="681"/>
      <c r="O64" s="681"/>
      <c r="P64" s="681"/>
      <c r="Q64" s="681"/>
      <c r="R64" s="681"/>
      <c r="S64" s="678"/>
      <c r="T64" s="678"/>
      <c r="U64" s="678"/>
      <c r="V64" s="678"/>
      <c r="W64" s="679"/>
      <c r="X64" s="769"/>
    </row>
    <row r="65" spans="1:24" ht="35.1" customHeight="1" x14ac:dyDescent="0.45">
      <c r="A65" s="1066" t="s">
        <v>848</v>
      </c>
      <c r="B65" s="1067"/>
      <c r="C65" s="1067"/>
      <c r="D65" s="1067"/>
      <c r="E65" s="1067"/>
      <c r="F65" s="1067"/>
      <c r="G65" s="1067"/>
      <c r="H65" s="1067"/>
      <c r="I65" s="1067"/>
      <c r="J65" s="1067"/>
      <c r="K65" s="1067"/>
      <c r="L65" s="1067"/>
      <c r="M65" s="1067"/>
      <c r="N65" s="1067"/>
      <c r="O65" s="1067"/>
      <c r="P65" s="1067"/>
      <c r="Q65" s="1067"/>
      <c r="R65" s="1067"/>
      <c r="S65" s="1067"/>
      <c r="T65" s="1067"/>
      <c r="U65" s="678"/>
      <c r="V65" s="678"/>
      <c r="W65" s="679"/>
      <c r="X65" s="769"/>
    </row>
    <row r="66" spans="1:24" ht="13.15" customHeight="1" x14ac:dyDescent="0.45">
      <c r="A66" s="1063" t="s">
        <v>527</v>
      </c>
      <c r="B66" s="1038"/>
      <c r="C66" s="1038"/>
      <c r="D66" s="1038"/>
      <c r="E66" s="1038"/>
      <c r="F66" s="1038"/>
      <c r="G66" s="1038"/>
      <c r="H66" s="1038"/>
      <c r="I66" s="1038"/>
      <c r="J66" s="675"/>
      <c r="K66" s="675"/>
      <c r="L66" s="675"/>
      <c r="M66" s="675"/>
      <c r="N66" s="675"/>
      <c r="O66" s="675"/>
      <c r="P66" s="675"/>
      <c r="Q66" s="675"/>
      <c r="R66" s="675"/>
      <c r="S66" s="675"/>
      <c r="T66" s="675"/>
      <c r="U66" s="678"/>
      <c r="V66" s="678"/>
      <c r="W66" s="679"/>
      <c r="X66" s="769"/>
    </row>
    <row r="67" spans="1:24" ht="13.15" customHeight="1" x14ac:dyDescent="0.45">
      <c r="A67" s="680"/>
      <c r="B67" s="680"/>
      <c r="C67" s="680"/>
      <c r="D67" s="680"/>
      <c r="E67" s="680"/>
      <c r="F67" s="678"/>
      <c r="G67" s="678"/>
      <c r="H67" s="678"/>
      <c r="I67" s="678"/>
      <c r="J67" s="678"/>
      <c r="K67" s="678"/>
      <c r="L67" s="678"/>
      <c r="M67" s="679"/>
      <c r="N67" s="678"/>
      <c r="O67" s="678"/>
      <c r="P67" s="678"/>
      <c r="Q67" s="678"/>
      <c r="R67" s="678"/>
      <c r="S67" s="678"/>
      <c r="T67" s="678"/>
      <c r="U67" s="678"/>
      <c r="V67" s="678"/>
      <c r="W67" s="679"/>
      <c r="X67" s="769"/>
    </row>
    <row r="68" spans="1:24" ht="13.15" customHeight="1" x14ac:dyDescent="0.45">
      <c r="A68" s="677" t="s">
        <v>23</v>
      </c>
      <c r="B68" s="677"/>
      <c r="C68" s="677"/>
      <c r="D68" s="677"/>
      <c r="E68" s="677"/>
      <c r="F68" s="677"/>
      <c r="G68" s="677"/>
      <c r="H68" s="677"/>
      <c r="I68" s="677"/>
      <c r="J68" s="677"/>
      <c r="K68" s="677"/>
      <c r="L68" s="677"/>
      <c r="M68" s="676"/>
      <c r="N68" s="677"/>
      <c r="O68" s="677"/>
      <c r="P68" s="677"/>
      <c r="Q68" s="677"/>
      <c r="R68" s="677"/>
      <c r="S68" s="677"/>
      <c r="T68" s="677"/>
      <c r="U68" s="677"/>
      <c r="V68" s="677"/>
      <c r="W68" s="676"/>
      <c r="X68" s="769"/>
    </row>
    <row r="69" spans="1:24" ht="13.15" customHeight="1" x14ac:dyDescent="0.45">
      <c r="A69" s="678" t="s">
        <v>116</v>
      </c>
      <c r="B69" s="678"/>
      <c r="C69" s="678"/>
      <c r="D69" s="678"/>
      <c r="E69" s="678"/>
      <c r="F69" s="677"/>
      <c r="G69" s="677"/>
      <c r="H69" s="677"/>
      <c r="I69" s="677"/>
      <c r="J69" s="677"/>
      <c r="K69" s="677"/>
      <c r="L69" s="677"/>
      <c r="M69" s="676"/>
      <c r="N69" s="677"/>
      <c r="O69" s="677"/>
      <c r="P69" s="677"/>
      <c r="Q69" s="677"/>
      <c r="R69" s="677"/>
      <c r="S69" s="677"/>
      <c r="T69" s="677"/>
      <c r="U69" s="677"/>
      <c r="V69" s="677"/>
      <c r="W69" s="676"/>
      <c r="X69" s="769"/>
    </row>
    <row r="70" spans="1:24" ht="13.15" customHeight="1" x14ac:dyDescent="0.45">
      <c r="A70" s="1063" t="s">
        <v>487</v>
      </c>
      <c r="B70" s="1025"/>
      <c r="C70" s="1025"/>
      <c r="D70" s="1025"/>
      <c r="E70" s="1025"/>
      <c r="F70" s="1025"/>
      <c r="G70" s="1025"/>
      <c r="H70" s="1025"/>
      <c r="I70" s="1025"/>
      <c r="J70" s="1025"/>
      <c r="K70" s="1025"/>
      <c r="L70" s="1025"/>
      <c r="M70" s="1025"/>
      <c r="N70" s="1025"/>
      <c r="O70" s="1025"/>
      <c r="P70" s="1025"/>
      <c r="Q70" s="1025"/>
      <c r="R70" s="1068"/>
      <c r="S70" s="1068"/>
      <c r="T70" s="1068"/>
      <c r="U70" s="1068"/>
      <c r="V70" s="1068"/>
      <c r="W70" s="1068"/>
      <c r="X70" s="1068"/>
    </row>
    <row r="71" spans="1:24" ht="13.15" customHeight="1" x14ac:dyDescent="0.45">
      <c r="A71" s="653" t="s">
        <v>708</v>
      </c>
      <c r="B71" s="770"/>
      <c r="C71" s="770"/>
      <c r="D71" s="770"/>
      <c r="E71" s="770"/>
      <c r="F71" s="677"/>
      <c r="G71" s="677"/>
      <c r="H71" s="677"/>
      <c r="I71" s="677"/>
      <c r="J71" s="677"/>
      <c r="K71" s="677"/>
      <c r="L71" s="677"/>
      <c r="M71" s="676"/>
      <c r="N71" s="677"/>
      <c r="O71" s="677"/>
      <c r="P71" s="677"/>
      <c r="Q71" s="677"/>
      <c r="R71" s="677"/>
      <c r="S71" s="677"/>
      <c r="T71" s="677"/>
      <c r="U71" s="677"/>
      <c r="V71" s="677"/>
      <c r="W71" s="676"/>
      <c r="X71" s="769"/>
    </row>
    <row r="72" spans="1:24" x14ac:dyDescent="0.45">
      <c r="A72" s="653"/>
    </row>
  </sheetData>
  <mergeCells count="10">
    <mergeCell ref="X7:X8"/>
    <mergeCell ref="A65:T65"/>
    <mergeCell ref="A66:I66"/>
    <mergeCell ref="A70:X70"/>
    <mergeCell ref="A4:G4"/>
    <mergeCell ref="D6:L6"/>
    <mergeCell ref="P6:W6"/>
    <mergeCell ref="D7:L7"/>
    <mergeCell ref="M7:M8"/>
    <mergeCell ref="P7:W7"/>
  </mergeCells>
  <hyperlinks>
    <hyperlink ref="A1" location="Contents!A1" display="Return to contents"/>
    <hyperlink ref="A70" r:id="rId1" display="Where qualifications taken by a student are in the same subject area and similar in content, ‘discounting’ rules have been applied to avoid double counting qualifications. More information can be found in  'technical guide' document."/>
    <hyperlink ref="A66:I66" r:id="rId2" display="The full time table for AS and A level reform can be found at Get the facts: AS and A level reform."/>
  </hyperlinks>
  <pageMargins left="0.7" right="0.7" top="0.75" bottom="0.75" header="0.3" footer="0.3"/>
  <pageSetup paperSize="9" orientation="portrait"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GridLines="0" zoomScaleNormal="100" workbookViewId="0"/>
  </sheetViews>
  <sheetFormatPr defaultColWidth="9.1328125" defaultRowHeight="14.25" x14ac:dyDescent="0.45"/>
  <cols>
    <col min="1" max="1" width="9.1328125" style="31"/>
    <col min="2" max="2" width="15.73046875" style="31" customWidth="1"/>
    <col min="3" max="3" width="1.73046875" style="31" customWidth="1"/>
    <col min="4" max="4" width="9.59765625" style="31" customWidth="1"/>
    <col min="5" max="12" width="8.59765625" style="31" customWidth="1"/>
    <col min="13" max="13" width="9.59765625" style="31" customWidth="1"/>
    <col min="14" max="14" width="1.73046875" style="31" customWidth="1"/>
    <col min="15" max="15" width="9.1328125" style="31" customWidth="1"/>
    <col min="16" max="23" width="8.59765625" style="31" customWidth="1"/>
    <col min="24" max="24" width="9.59765625" style="31" customWidth="1"/>
  </cols>
  <sheetData>
    <row r="1" spans="1:24" s="495" customFormat="1" x14ac:dyDescent="0.45">
      <c r="A1" s="579" t="s">
        <v>488</v>
      </c>
      <c r="B1" s="494"/>
      <c r="C1" s="494"/>
      <c r="D1" s="494"/>
      <c r="E1" s="494"/>
    </row>
    <row r="2" spans="1:24" ht="15" customHeight="1" x14ac:dyDescent="0.45">
      <c r="A2" s="846" t="s">
        <v>850</v>
      </c>
      <c r="B2" s="846"/>
      <c r="C2" s="846"/>
      <c r="D2" s="847"/>
      <c r="E2" s="847"/>
      <c r="F2" s="846"/>
      <c r="G2" s="846"/>
      <c r="H2" s="719"/>
      <c r="I2" s="719"/>
      <c r="J2" s="718"/>
      <c r="K2" s="718"/>
      <c r="L2" s="718"/>
      <c r="M2" s="717"/>
      <c r="N2" s="717"/>
      <c r="O2" s="717"/>
      <c r="P2" s="848"/>
      <c r="Q2" s="720"/>
      <c r="R2" s="720"/>
      <c r="S2" s="719"/>
      <c r="T2" s="719"/>
      <c r="U2" s="718"/>
      <c r="V2" s="718"/>
      <c r="W2" s="718"/>
      <c r="X2" s="717"/>
    </row>
    <row r="3" spans="1:24" x14ac:dyDescent="0.45">
      <c r="A3" s="849" t="s">
        <v>839</v>
      </c>
      <c r="B3" s="849"/>
      <c r="C3" s="849"/>
      <c r="D3" s="849"/>
      <c r="E3" s="849"/>
      <c r="F3" s="850"/>
      <c r="G3" s="850"/>
      <c r="H3" s="712"/>
      <c r="I3" s="711"/>
      <c r="J3" s="715"/>
      <c r="K3" s="425"/>
      <c r="L3" s="425"/>
      <c r="M3" s="425"/>
      <c r="N3" s="425"/>
      <c r="O3" s="425"/>
      <c r="P3" s="425"/>
      <c r="Q3" s="716"/>
      <c r="R3" s="716"/>
      <c r="S3" s="712"/>
      <c r="T3" s="711"/>
      <c r="U3" s="715"/>
      <c r="V3" s="425"/>
      <c r="W3" s="425"/>
      <c r="X3" s="425"/>
    </row>
    <row r="4" spans="1:24" x14ac:dyDescent="0.45">
      <c r="A4" s="1069" t="s">
        <v>0</v>
      </c>
      <c r="B4" s="1069"/>
      <c r="C4" s="1069"/>
      <c r="D4" s="1069"/>
      <c r="E4" s="1069"/>
      <c r="F4" s="1069"/>
      <c r="G4" s="1069"/>
      <c r="H4" s="712"/>
      <c r="I4" s="711"/>
      <c r="J4" s="710"/>
      <c r="K4" s="425"/>
      <c r="L4" s="425"/>
      <c r="M4" s="425"/>
      <c r="N4" s="425"/>
      <c r="O4" s="425"/>
      <c r="P4" s="425"/>
      <c r="Q4" s="425"/>
      <c r="R4" s="425"/>
      <c r="S4" s="712"/>
      <c r="T4" s="711"/>
      <c r="U4" s="710"/>
      <c r="V4" s="425"/>
      <c r="W4" s="425"/>
      <c r="X4" s="425"/>
    </row>
    <row r="5" spans="1:24" x14ac:dyDescent="0.45">
      <c r="A5" s="806"/>
      <c r="B5" s="806"/>
      <c r="C5" s="806"/>
      <c r="D5" s="851"/>
      <c r="E5" s="851"/>
      <c r="F5" s="805"/>
      <c r="G5" s="805"/>
      <c r="H5" s="804"/>
      <c r="I5" s="804"/>
      <c r="J5" s="712"/>
      <c r="K5" s="712"/>
      <c r="L5" s="712"/>
      <c r="M5" s="803"/>
      <c r="N5" s="803"/>
      <c r="O5" s="803"/>
      <c r="P5" s="803"/>
      <c r="Q5" s="805"/>
      <c r="R5" s="805"/>
      <c r="S5" s="804"/>
      <c r="T5" s="804"/>
      <c r="U5" s="712"/>
      <c r="V5" s="712"/>
      <c r="W5" s="712"/>
      <c r="X5" s="803"/>
    </row>
    <row r="6" spans="1:24" x14ac:dyDescent="0.45">
      <c r="A6" s="139"/>
      <c r="B6" s="705"/>
      <c r="C6" s="705"/>
      <c r="D6" s="1070" t="s">
        <v>838</v>
      </c>
      <c r="E6" s="1070"/>
      <c r="F6" s="1070"/>
      <c r="G6" s="1070"/>
      <c r="H6" s="1070"/>
      <c r="I6" s="1070"/>
      <c r="J6" s="1070"/>
      <c r="K6" s="1070"/>
      <c r="L6" s="1070"/>
      <c r="M6" s="852"/>
      <c r="N6" s="802"/>
      <c r="O6" s="802"/>
      <c r="P6" s="1071" t="s">
        <v>837</v>
      </c>
      <c r="Q6" s="1071"/>
      <c r="R6" s="1071"/>
      <c r="S6" s="1071"/>
      <c r="T6" s="1071"/>
      <c r="U6" s="1071"/>
      <c r="V6" s="1071"/>
      <c r="W6" s="1071"/>
      <c r="X6" s="853"/>
    </row>
    <row r="7" spans="1:24" ht="15" customHeight="1" x14ac:dyDescent="0.45">
      <c r="A7" s="801"/>
      <c r="B7" s="801"/>
      <c r="C7" s="801"/>
      <c r="D7" s="1072" t="s">
        <v>48</v>
      </c>
      <c r="E7" s="1070"/>
      <c r="F7" s="1070"/>
      <c r="G7" s="1070"/>
      <c r="H7" s="1070"/>
      <c r="I7" s="1070"/>
      <c r="J7" s="1070"/>
      <c r="K7" s="1070"/>
      <c r="L7" s="1070"/>
      <c r="M7" s="1064" t="s">
        <v>49</v>
      </c>
      <c r="N7" s="800"/>
      <c r="O7" s="799"/>
      <c r="P7" s="1070" t="s">
        <v>48</v>
      </c>
      <c r="Q7" s="1070"/>
      <c r="R7" s="1070"/>
      <c r="S7" s="1070"/>
      <c r="T7" s="1070"/>
      <c r="U7" s="1070"/>
      <c r="V7" s="1070"/>
      <c r="W7" s="1070"/>
      <c r="X7" s="1064" t="s">
        <v>49</v>
      </c>
    </row>
    <row r="8" spans="1:24" x14ac:dyDescent="0.45">
      <c r="A8" s="797" t="s">
        <v>47</v>
      </c>
      <c r="B8" s="854"/>
      <c r="C8" s="854"/>
      <c r="D8" s="797" t="s">
        <v>559</v>
      </c>
      <c r="E8" s="837" t="s">
        <v>50</v>
      </c>
      <c r="F8" s="796" t="s">
        <v>51</v>
      </c>
      <c r="G8" s="796" t="s">
        <v>52</v>
      </c>
      <c r="H8" s="796" t="s">
        <v>53</v>
      </c>
      <c r="I8" s="796" t="s">
        <v>54</v>
      </c>
      <c r="J8" s="796" t="s">
        <v>55</v>
      </c>
      <c r="K8" s="795" t="s">
        <v>56</v>
      </c>
      <c r="L8" s="702" t="s">
        <v>58</v>
      </c>
      <c r="M8" s="1065"/>
      <c r="N8" s="800"/>
      <c r="O8" s="797" t="s">
        <v>559</v>
      </c>
      <c r="P8" s="837" t="s">
        <v>50</v>
      </c>
      <c r="Q8" s="796" t="s">
        <v>51</v>
      </c>
      <c r="R8" s="796" t="s">
        <v>52</v>
      </c>
      <c r="S8" s="796" t="s">
        <v>53</v>
      </c>
      <c r="T8" s="796" t="s">
        <v>54</v>
      </c>
      <c r="U8" s="796" t="s">
        <v>55</v>
      </c>
      <c r="V8" s="795" t="s">
        <v>56</v>
      </c>
      <c r="W8" s="702" t="s">
        <v>58</v>
      </c>
      <c r="X8" s="1065"/>
    </row>
    <row r="9" spans="1:24" x14ac:dyDescent="0.45">
      <c r="A9" s="794"/>
      <c r="B9" s="794"/>
      <c r="C9" s="794"/>
      <c r="E9" s="855"/>
      <c r="F9" s="793"/>
      <c r="G9" s="793"/>
      <c r="H9" s="793"/>
      <c r="I9" s="793"/>
      <c r="J9" s="793"/>
      <c r="K9" s="792"/>
      <c r="L9" s="791"/>
      <c r="M9" s="790"/>
      <c r="N9" s="790"/>
      <c r="O9" s="794"/>
      <c r="P9" s="790"/>
      <c r="Q9" s="793"/>
      <c r="R9" s="793"/>
      <c r="S9" s="793"/>
      <c r="T9" s="793"/>
      <c r="U9" s="793"/>
      <c r="V9" s="792"/>
      <c r="W9" s="791"/>
      <c r="X9" s="790"/>
    </row>
    <row r="10" spans="1:24" x14ac:dyDescent="0.45">
      <c r="A10" s="788" t="s">
        <v>59</v>
      </c>
      <c r="B10" s="788"/>
      <c r="C10" s="856"/>
      <c r="D10" s="857">
        <v>1</v>
      </c>
      <c r="E10" s="692">
        <v>8.3297367285282693</v>
      </c>
      <c r="F10" s="692">
        <v>18.752697453603798</v>
      </c>
      <c r="G10" s="692">
        <v>21.342252913249894</v>
      </c>
      <c r="H10" s="692">
        <v>22.243202416918429</v>
      </c>
      <c r="I10" s="692">
        <v>17.145015105740178</v>
      </c>
      <c r="J10" s="692">
        <v>9.0526542943461372</v>
      </c>
      <c r="K10" s="692">
        <v>3.1344410876132933</v>
      </c>
      <c r="L10" s="692">
        <v>96.865558912386703</v>
      </c>
      <c r="M10" s="104">
        <v>18536</v>
      </c>
      <c r="N10" s="104"/>
      <c r="O10" s="857">
        <v>1</v>
      </c>
      <c r="P10" s="692">
        <v>6.4880923858354489</v>
      </c>
      <c r="Q10" s="692">
        <v>16.627533662370023</v>
      </c>
      <c r="R10" s="692">
        <v>20.139920456179023</v>
      </c>
      <c r="S10" s="692">
        <v>22.439982749532799</v>
      </c>
      <c r="T10" s="692">
        <v>19.176769370837128</v>
      </c>
      <c r="U10" s="692">
        <v>10.978005654319805</v>
      </c>
      <c r="V10" s="692">
        <v>4.1496957209257754</v>
      </c>
      <c r="W10" s="692">
        <v>95.850304279074223</v>
      </c>
      <c r="X10" s="104">
        <v>20869</v>
      </c>
    </row>
    <row r="11" spans="1:24" x14ac:dyDescent="0.45">
      <c r="A11" s="787" t="s">
        <v>60</v>
      </c>
      <c r="B11" s="787"/>
      <c r="C11" s="774"/>
      <c r="D11" s="857">
        <v>1</v>
      </c>
      <c r="E11" s="692">
        <v>10.108179548680797</v>
      </c>
      <c r="F11" s="692">
        <v>24.680601106270498</v>
      </c>
      <c r="G11" s="692">
        <v>22.751970238386608</v>
      </c>
      <c r="H11" s="692">
        <v>18.723383425522542</v>
      </c>
      <c r="I11" s="692">
        <v>13.613001125850507</v>
      </c>
      <c r="J11" s="692">
        <v>7.1662832248274508</v>
      </c>
      <c r="K11" s="692">
        <v>2.9565813304615989</v>
      </c>
      <c r="L11" s="692">
        <v>97.043418669538397</v>
      </c>
      <c r="M11" s="104">
        <v>20429</v>
      </c>
      <c r="N11" s="104"/>
      <c r="O11" s="857">
        <v>1</v>
      </c>
      <c r="P11" s="692">
        <v>9.0134911030433411</v>
      </c>
      <c r="Q11" s="692">
        <v>22.648021155483843</v>
      </c>
      <c r="R11" s="692">
        <v>22.19084756398189</v>
      </c>
      <c r="S11" s="692">
        <v>19.353682040249204</v>
      </c>
      <c r="T11" s="692">
        <v>14.311326251624759</v>
      </c>
      <c r="U11" s="692">
        <v>8.6459593922280487</v>
      </c>
      <c r="V11" s="692">
        <v>3.8366724933889111</v>
      </c>
      <c r="W11" s="692">
        <v>96.163327506611083</v>
      </c>
      <c r="X11" s="104">
        <v>22311</v>
      </c>
    </row>
    <row r="12" spans="1:24" x14ac:dyDescent="0.45">
      <c r="A12" s="787" t="s">
        <v>61</v>
      </c>
      <c r="B12" s="787"/>
      <c r="C12" s="774"/>
      <c r="D12" s="857">
        <v>1</v>
      </c>
      <c r="E12" s="692">
        <v>10.155041999247775</v>
      </c>
      <c r="F12" s="692">
        <v>20.464708094780391</v>
      </c>
      <c r="G12" s="692">
        <v>20.28083079109031</v>
      </c>
      <c r="H12" s="692">
        <v>19.603827991140456</v>
      </c>
      <c r="I12" s="692">
        <v>16.118517280287517</v>
      </c>
      <c r="J12" s="692">
        <v>9.3610263696769618</v>
      </c>
      <c r="K12" s="692">
        <v>4.016047473776589</v>
      </c>
      <c r="L12" s="692">
        <v>95.983952526223419</v>
      </c>
      <c r="M12" s="104">
        <v>23929</v>
      </c>
      <c r="N12" s="104"/>
      <c r="O12" s="857">
        <v>1</v>
      </c>
      <c r="P12" s="692">
        <v>9.2463837608886745</v>
      </c>
      <c r="Q12" s="692">
        <v>19.47174938064413</v>
      </c>
      <c r="R12" s="692">
        <v>22.516582753935907</v>
      </c>
      <c r="S12" s="692">
        <v>19.775433549108925</v>
      </c>
      <c r="T12" s="692">
        <v>15.535842723567489</v>
      </c>
      <c r="U12" s="692">
        <v>9.1664668744505704</v>
      </c>
      <c r="V12" s="692">
        <v>4.2875409574042997</v>
      </c>
      <c r="W12" s="692">
        <v>95.712459042595697</v>
      </c>
      <c r="X12" s="104">
        <v>25026</v>
      </c>
    </row>
    <row r="13" spans="1:24" x14ac:dyDescent="0.45">
      <c r="A13" s="787" t="s">
        <v>470</v>
      </c>
      <c r="B13" s="787"/>
      <c r="C13" s="774"/>
      <c r="D13" s="857">
        <v>1</v>
      </c>
      <c r="E13" s="692">
        <v>10.213749277874062</v>
      </c>
      <c r="F13" s="692">
        <v>15.089543616406701</v>
      </c>
      <c r="G13" s="692">
        <v>27.822068168688617</v>
      </c>
      <c r="H13" s="692">
        <v>25.719237435008662</v>
      </c>
      <c r="I13" s="692">
        <v>15.644136337377237</v>
      </c>
      <c r="J13" s="692">
        <v>4.4598497978047371</v>
      </c>
      <c r="K13" s="692">
        <v>1.0514153668399771</v>
      </c>
      <c r="L13" s="692">
        <v>98.94858463316001</v>
      </c>
      <c r="M13" s="104">
        <v>8655</v>
      </c>
      <c r="N13" s="37"/>
      <c r="O13" s="857">
        <v>1</v>
      </c>
      <c r="P13" s="692">
        <v>10.005245213742461</v>
      </c>
      <c r="Q13" s="692">
        <v>15.106215578284814</v>
      </c>
      <c r="R13" s="692">
        <v>27.511146079202724</v>
      </c>
      <c r="S13" s="692">
        <v>26.56700760555993</v>
      </c>
      <c r="T13" s="692">
        <v>15.355363231051665</v>
      </c>
      <c r="U13" s="692">
        <v>4.4715447154471546</v>
      </c>
      <c r="V13" s="692">
        <v>0.98347757671125091</v>
      </c>
      <c r="W13" s="692">
        <v>99.016522423288748</v>
      </c>
      <c r="X13" s="104">
        <v>7626</v>
      </c>
    </row>
    <row r="14" spans="1:24" x14ac:dyDescent="0.45">
      <c r="A14" s="787" t="s">
        <v>455</v>
      </c>
      <c r="B14" s="787"/>
      <c r="C14" s="774"/>
      <c r="D14" s="857">
        <v>1</v>
      </c>
      <c r="E14" s="692">
        <v>1.1427339370418284</v>
      </c>
      <c r="F14" s="692">
        <v>8.0638206123329024</v>
      </c>
      <c r="G14" s="692">
        <v>25.226390685640361</v>
      </c>
      <c r="H14" s="692">
        <v>36.481241914618366</v>
      </c>
      <c r="I14" s="692">
        <v>22.337214316515738</v>
      </c>
      <c r="J14" s="692">
        <v>5.8214747736093138</v>
      </c>
      <c r="K14" s="692">
        <v>0.92712376024148335</v>
      </c>
      <c r="L14" s="692">
        <v>99.0728762397585</v>
      </c>
      <c r="M14" s="104">
        <v>4638</v>
      </c>
      <c r="N14" s="37"/>
      <c r="O14" s="857">
        <v>1</v>
      </c>
      <c r="P14" s="692">
        <v>1.7064846416382253</v>
      </c>
      <c r="Q14" s="692">
        <v>7.9067121729237773</v>
      </c>
      <c r="R14" s="692">
        <v>28.612059158134244</v>
      </c>
      <c r="S14" s="692">
        <v>37.172923777019342</v>
      </c>
      <c r="T14" s="692">
        <v>19.59613196814562</v>
      </c>
      <c r="U14" s="692">
        <v>4.0955631399317403</v>
      </c>
      <c r="V14" s="692">
        <v>0.91012514220705343</v>
      </c>
      <c r="W14" s="692">
        <v>99.089874857792935</v>
      </c>
      <c r="X14" s="104">
        <v>3516</v>
      </c>
    </row>
    <row r="15" spans="1:24" x14ac:dyDescent="0.45">
      <c r="A15" s="787" t="s">
        <v>456</v>
      </c>
      <c r="B15" s="787"/>
      <c r="C15" s="774"/>
      <c r="D15" s="857">
        <v>1</v>
      </c>
      <c r="E15" s="692">
        <v>3.2200357781753133</v>
      </c>
      <c r="F15" s="692">
        <v>7.7817531305903396</v>
      </c>
      <c r="G15" s="692">
        <v>22.987477638640431</v>
      </c>
      <c r="H15" s="692">
        <v>34.436493738819316</v>
      </c>
      <c r="I15" s="692">
        <v>23.166368515205722</v>
      </c>
      <c r="J15" s="692">
        <v>7.1109123434704822</v>
      </c>
      <c r="K15" s="692">
        <v>1.2969588550983899</v>
      </c>
      <c r="L15" s="692">
        <v>98.703041144901604</v>
      </c>
      <c r="M15" s="104">
        <v>2236</v>
      </c>
      <c r="N15" s="37"/>
      <c r="O15" s="857">
        <v>1</v>
      </c>
      <c r="P15" s="692">
        <v>3.1872509960159361</v>
      </c>
      <c r="Q15" s="692">
        <v>7.797381900967558</v>
      </c>
      <c r="R15" s="692">
        <v>26.86397268070575</v>
      </c>
      <c r="S15" s="692">
        <v>34.376778599886173</v>
      </c>
      <c r="T15" s="692">
        <v>21.855435401252134</v>
      </c>
      <c r="U15" s="692">
        <v>5.0654524758110417</v>
      </c>
      <c r="V15" s="692">
        <v>0.8537279453614115</v>
      </c>
      <c r="W15" s="692">
        <v>99.146272054638601</v>
      </c>
      <c r="X15" s="104">
        <v>1757</v>
      </c>
    </row>
    <row r="16" spans="1:24" x14ac:dyDescent="0.45">
      <c r="A16" s="787" t="s">
        <v>76</v>
      </c>
      <c r="B16" s="858"/>
      <c r="C16" s="859"/>
      <c r="D16" s="857">
        <v>1</v>
      </c>
      <c r="E16" s="692">
        <v>3.2417012448132785</v>
      </c>
      <c r="F16" s="692">
        <v>15.015560165975103</v>
      </c>
      <c r="G16" s="692">
        <v>21.058091286307054</v>
      </c>
      <c r="H16" s="692">
        <v>23.016078838174273</v>
      </c>
      <c r="I16" s="692">
        <v>20.098547717842326</v>
      </c>
      <c r="J16" s="692">
        <v>12.033195020746888</v>
      </c>
      <c r="K16" s="692">
        <v>5.5368257261410783</v>
      </c>
      <c r="L16" s="692">
        <v>94.463174273858925</v>
      </c>
      <c r="M16" s="104">
        <v>7712</v>
      </c>
      <c r="N16" s="104"/>
      <c r="O16" s="857">
        <v>1</v>
      </c>
      <c r="P16" s="692">
        <v>3.5735844500784744</v>
      </c>
      <c r="Q16" s="692">
        <v>15.067004708438972</v>
      </c>
      <c r="R16" s="692">
        <v>22.346975733429915</v>
      </c>
      <c r="S16" s="692">
        <v>23.264517686828441</v>
      </c>
      <c r="T16" s="692">
        <v>19.739224918507787</v>
      </c>
      <c r="U16" s="692">
        <v>10.938065918145599</v>
      </c>
      <c r="V16" s="692">
        <v>5.0706265845708076</v>
      </c>
      <c r="W16" s="692">
        <v>94.929373415429183</v>
      </c>
      <c r="X16" s="104">
        <v>8283</v>
      </c>
    </row>
    <row r="17" spans="1:24" x14ac:dyDescent="0.45">
      <c r="A17" s="787" t="s">
        <v>80</v>
      </c>
      <c r="B17" s="787"/>
      <c r="C17" s="774"/>
      <c r="D17" s="857">
        <v>1</v>
      </c>
      <c r="E17" s="692">
        <v>3.0944831959416614</v>
      </c>
      <c r="F17" s="692">
        <v>11.464806594800253</v>
      </c>
      <c r="G17" s="692">
        <v>30.716550412175014</v>
      </c>
      <c r="H17" s="692">
        <v>30.209258084971463</v>
      </c>
      <c r="I17" s="692">
        <v>16.816740646797719</v>
      </c>
      <c r="J17" s="692">
        <v>5.8909321496512366</v>
      </c>
      <c r="K17" s="692">
        <v>1.8072289156626504</v>
      </c>
      <c r="L17" s="692">
        <v>98.192771084337352</v>
      </c>
      <c r="M17" s="104">
        <v>15770</v>
      </c>
      <c r="N17" s="104"/>
      <c r="O17" s="857">
        <v>1</v>
      </c>
      <c r="P17" s="692">
        <v>2.9009106808998251</v>
      </c>
      <c r="Q17" s="692">
        <v>11.054821783969604</v>
      </c>
      <c r="R17" s="692">
        <v>29.793136722754959</v>
      </c>
      <c r="S17" s="692">
        <v>30.866654604667993</v>
      </c>
      <c r="T17" s="692">
        <v>17.36927808937941</v>
      </c>
      <c r="U17" s="692">
        <v>5.9405343465412219</v>
      </c>
      <c r="V17" s="692">
        <v>2.0746637717869851</v>
      </c>
      <c r="W17" s="692">
        <v>97.925336228213013</v>
      </c>
      <c r="X17" s="104">
        <v>16581</v>
      </c>
    </row>
    <row r="18" spans="1:24" x14ac:dyDescent="0.45">
      <c r="A18" s="787" t="s">
        <v>81</v>
      </c>
      <c r="B18" s="787"/>
      <c r="C18" s="774"/>
      <c r="D18" s="857">
        <v>1</v>
      </c>
      <c r="E18" s="692">
        <v>7.3188245691559874</v>
      </c>
      <c r="F18" s="692">
        <v>23.414714980114894</v>
      </c>
      <c r="G18" s="692">
        <v>29.777949624392399</v>
      </c>
      <c r="H18" s="692">
        <v>22.02275740167919</v>
      </c>
      <c r="I18" s="692">
        <v>12.008395934600088</v>
      </c>
      <c r="J18" s="692">
        <v>4.0488289880689354</v>
      </c>
      <c r="K18" s="692">
        <v>1.4085285019885108</v>
      </c>
      <c r="L18" s="692">
        <v>98.591471498011487</v>
      </c>
      <c r="M18" s="104">
        <v>18104</v>
      </c>
      <c r="N18" s="104"/>
      <c r="O18" s="857">
        <v>1</v>
      </c>
      <c r="P18" s="692">
        <v>6.8453026686916898</v>
      </c>
      <c r="Q18" s="692">
        <v>22.548275113907572</v>
      </c>
      <c r="R18" s="692">
        <v>28.769798220872207</v>
      </c>
      <c r="S18" s="692">
        <v>23.51920156216099</v>
      </c>
      <c r="T18" s="692">
        <v>12.529832935560858</v>
      </c>
      <c r="U18" s="692">
        <v>4.2633977001518764</v>
      </c>
      <c r="V18" s="692">
        <v>1.5241917986548057</v>
      </c>
      <c r="W18" s="692">
        <v>98.475808201345188</v>
      </c>
      <c r="X18" s="104">
        <v>18436</v>
      </c>
    </row>
    <row r="19" spans="1:24" x14ac:dyDescent="0.45">
      <c r="A19" s="787" t="s">
        <v>84</v>
      </c>
      <c r="B19" s="787"/>
      <c r="C19" s="774"/>
      <c r="D19" s="857">
        <v>1</v>
      </c>
      <c r="E19" s="692">
        <v>5.3497040122780097</v>
      </c>
      <c r="F19" s="692">
        <v>17.715413286559965</v>
      </c>
      <c r="G19" s="692">
        <v>31.084192063144044</v>
      </c>
      <c r="H19" s="692">
        <v>27.011620258715197</v>
      </c>
      <c r="I19" s="692">
        <v>13.73054154790616</v>
      </c>
      <c r="J19" s="692">
        <v>3.9958342468756856</v>
      </c>
      <c r="K19" s="692">
        <v>1.1126945845209384</v>
      </c>
      <c r="L19" s="692">
        <v>98.887305415479062</v>
      </c>
      <c r="M19" s="104">
        <v>18244</v>
      </c>
      <c r="N19" s="104"/>
      <c r="O19" s="857">
        <v>1</v>
      </c>
      <c r="P19" s="692">
        <v>4.8498122653316651</v>
      </c>
      <c r="Q19" s="692">
        <v>17.005632040050063</v>
      </c>
      <c r="R19" s="692">
        <v>30.611180642469755</v>
      </c>
      <c r="S19" s="692">
        <v>27.800375469336668</v>
      </c>
      <c r="T19" s="692">
        <v>14.356487275761367</v>
      </c>
      <c r="U19" s="692">
        <v>4.2448894451397576</v>
      </c>
      <c r="V19" s="692">
        <v>1.1316228619107218</v>
      </c>
      <c r="W19" s="692">
        <v>98.868377138089286</v>
      </c>
      <c r="X19" s="104">
        <v>19176</v>
      </c>
    </row>
    <row r="20" spans="1:24" x14ac:dyDescent="0.45">
      <c r="A20" s="787" t="s">
        <v>86</v>
      </c>
      <c r="B20" s="787"/>
      <c r="C20" s="774"/>
      <c r="D20" s="857">
        <v>1</v>
      </c>
      <c r="E20" s="692">
        <v>2.3598112151027917</v>
      </c>
      <c r="F20" s="692">
        <v>9.1112710983121339</v>
      </c>
      <c r="G20" s="692">
        <v>23.534117270618353</v>
      </c>
      <c r="H20" s="692">
        <v>30.021598272138228</v>
      </c>
      <c r="I20" s="692">
        <v>20.926325893928485</v>
      </c>
      <c r="J20" s="692">
        <v>9.7672186225101996</v>
      </c>
      <c r="K20" s="692">
        <v>4.2796576273898088</v>
      </c>
      <c r="L20" s="692">
        <v>95.72034237261019</v>
      </c>
      <c r="M20" s="104">
        <v>12501</v>
      </c>
      <c r="N20" s="104"/>
      <c r="O20" s="857">
        <v>1</v>
      </c>
      <c r="P20" s="692">
        <v>2.1503102086858434</v>
      </c>
      <c r="Q20" s="692">
        <v>8.1641285956006762</v>
      </c>
      <c r="R20" s="692">
        <v>21.552453468697124</v>
      </c>
      <c r="S20" s="692">
        <v>29.50507614213198</v>
      </c>
      <c r="T20" s="692">
        <v>22.370276367738295</v>
      </c>
      <c r="U20" s="692">
        <v>11.794980259447264</v>
      </c>
      <c r="V20" s="692">
        <v>4.4627749576988149</v>
      </c>
      <c r="W20" s="692">
        <v>95.537225042301174</v>
      </c>
      <c r="X20" s="104">
        <v>14184</v>
      </c>
    </row>
    <row r="21" spans="1:24" x14ac:dyDescent="0.45">
      <c r="A21" s="787" t="s">
        <v>87</v>
      </c>
      <c r="B21" s="787"/>
      <c r="C21" s="774"/>
      <c r="D21" s="857">
        <v>1</v>
      </c>
      <c r="E21" s="692">
        <v>3.1731217918805412</v>
      </c>
      <c r="F21" s="692">
        <v>9.970446414683467</v>
      </c>
      <c r="G21" s="692">
        <v>27.904806346243582</v>
      </c>
      <c r="H21" s="692">
        <v>30.284647690153989</v>
      </c>
      <c r="I21" s="692">
        <v>18.85207652823145</v>
      </c>
      <c r="J21" s="692">
        <v>6.9995333644423701</v>
      </c>
      <c r="K21" s="692">
        <v>2.8153678643645978</v>
      </c>
      <c r="L21" s="692">
        <v>97.184632135635397</v>
      </c>
      <c r="M21" s="104">
        <v>6429</v>
      </c>
      <c r="N21" s="104"/>
      <c r="O21" s="857">
        <v>1</v>
      </c>
      <c r="P21" s="692">
        <v>2.9059105656651147</v>
      </c>
      <c r="Q21" s="692">
        <v>9.5217943292424891</v>
      </c>
      <c r="R21" s="692">
        <v>25.998025109324306</v>
      </c>
      <c r="S21" s="692">
        <v>30.822400902807168</v>
      </c>
      <c r="T21" s="692">
        <v>20.750458456764001</v>
      </c>
      <c r="U21" s="692">
        <v>6.9262237269008322</v>
      </c>
      <c r="V21" s="692">
        <v>3.0751869092960926</v>
      </c>
      <c r="W21" s="692">
        <v>96.924813090703893</v>
      </c>
      <c r="X21" s="104">
        <v>7089</v>
      </c>
    </row>
    <row r="22" spans="1:24" x14ac:dyDescent="0.45">
      <c r="A22" s="787" t="s">
        <v>140</v>
      </c>
      <c r="B22" s="787"/>
      <c r="C22" s="774"/>
      <c r="D22" s="857">
        <v>1</v>
      </c>
      <c r="E22" s="692">
        <v>10.743041177823788</v>
      </c>
      <c r="F22" s="692">
        <v>12.916954221302046</v>
      </c>
      <c r="G22" s="692">
        <v>28.341384863123992</v>
      </c>
      <c r="H22" s="692">
        <v>25.212790430181737</v>
      </c>
      <c r="I22" s="692">
        <v>14.74580170232344</v>
      </c>
      <c r="J22" s="692">
        <v>5.8086036346905914</v>
      </c>
      <c r="K22" s="692">
        <v>2.2314239705544052</v>
      </c>
      <c r="L22" s="692">
        <v>97.768576029445597</v>
      </c>
      <c r="M22" s="104">
        <v>8694</v>
      </c>
      <c r="N22" s="104"/>
      <c r="O22" s="857">
        <v>1</v>
      </c>
      <c r="P22" s="692">
        <v>10.062823762812741</v>
      </c>
      <c r="Q22" s="692">
        <v>12.223079466549102</v>
      </c>
      <c r="R22" s="692">
        <v>29.968037032954918</v>
      </c>
      <c r="S22" s="692">
        <v>27.256695690510309</v>
      </c>
      <c r="T22" s="692">
        <v>13.644880414416399</v>
      </c>
      <c r="U22" s="692">
        <v>5.0038575994709582</v>
      </c>
      <c r="V22" s="692">
        <v>1.8406260332855726</v>
      </c>
      <c r="W22" s="692">
        <v>98.15937396671444</v>
      </c>
      <c r="X22" s="104">
        <v>9073</v>
      </c>
    </row>
    <row r="23" spans="1:24" x14ac:dyDescent="0.45">
      <c r="A23" s="860" t="s">
        <v>460</v>
      </c>
      <c r="B23" s="787"/>
      <c r="C23" s="774"/>
      <c r="D23" s="857"/>
      <c r="E23" s="34">
        <v>6.9449049596990537</v>
      </c>
      <c r="F23" s="34">
        <v>17.247116839585956</v>
      </c>
      <c r="G23" s="34">
        <v>25.488162915895511</v>
      </c>
      <c r="H23" s="34">
        <v>24.519975644604134</v>
      </c>
      <c r="I23" s="34">
        <v>16.105306944302104</v>
      </c>
      <c r="J23" s="34">
        <v>7.0485962490278942</v>
      </c>
      <c r="K23" s="34">
        <v>2.6459364468853428</v>
      </c>
      <c r="L23" s="34">
        <v>97.354063553114642</v>
      </c>
      <c r="M23" s="33">
        <v>165877</v>
      </c>
      <c r="N23" s="104"/>
      <c r="O23" s="857"/>
      <c r="P23" s="34">
        <v>6.296319720342443</v>
      </c>
      <c r="Q23" s="34">
        <v>16.330989438097593</v>
      </c>
      <c r="R23" s="34">
        <v>25.268647191062914</v>
      </c>
      <c r="S23" s="34">
        <v>24.977145584066879</v>
      </c>
      <c r="T23" s="34">
        <v>16.551196766459491</v>
      </c>
      <c r="U23" s="34">
        <v>7.5876660897962935</v>
      </c>
      <c r="V23" s="34">
        <v>2.9880352101743837</v>
      </c>
      <c r="W23" s="34">
        <v>97.011964789825612</v>
      </c>
      <c r="X23" s="33">
        <v>173927</v>
      </c>
    </row>
    <row r="24" spans="1:24" x14ac:dyDescent="0.45">
      <c r="A24" s="787"/>
      <c r="B24" s="787"/>
      <c r="C24" s="774"/>
      <c r="D24" s="692"/>
      <c r="E24" s="692"/>
      <c r="F24" s="692"/>
      <c r="G24" s="692"/>
      <c r="H24" s="692"/>
      <c r="I24" s="692"/>
      <c r="J24" s="692"/>
      <c r="K24" s="692"/>
      <c r="L24" s="692"/>
      <c r="M24" s="104"/>
      <c r="N24" s="104"/>
      <c r="O24" s="857"/>
      <c r="P24" s="692"/>
      <c r="Q24" s="692"/>
      <c r="R24" s="692"/>
      <c r="S24" s="692"/>
      <c r="T24" s="692"/>
      <c r="U24" s="692"/>
      <c r="V24" s="692"/>
      <c r="W24" s="692"/>
      <c r="X24" s="104"/>
    </row>
    <row r="25" spans="1:24" x14ac:dyDescent="0.45">
      <c r="A25" s="861" t="s">
        <v>82</v>
      </c>
      <c r="B25" s="862"/>
      <c r="C25" s="863"/>
      <c r="D25" s="864">
        <v>2</v>
      </c>
      <c r="E25" s="692">
        <v>3.9901334881021473</v>
      </c>
      <c r="F25" s="692">
        <v>15.815438189204874</v>
      </c>
      <c r="G25" s="692">
        <v>29.17875798026698</v>
      </c>
      <c r="H25" s="692">
        <v>28.627394080092859</v>
      </c>
      <c r="I25" s="692">
        <v>15.53250145095763</v>
      </c>
      <c r="J25" s="692">
        <v>5.3540336622170637</v>
      </c>
      <c r="K25" s="692">
        <v>1.5017411491584447</v>
      </c>
      <c r="L25" s="692">
        <v>98.498258850841552</v>
      </c>
      <c r="M25" s="104">
        <v>13784</v>
      </c>
      <c r="N25" s="780"/>
      <c r="O25" s="864">
        <v>2</v>
      </c>
      <c r="P25" s="692">
        <v>3.5391617417295018</v>
      </c>
      <c r="Q25" s="692">
        <v>15.094083282385707</v>
      </c>
      <c r="R25" s="692">
        <v>28.421982202296043</v>
      </c>
      <c r="S25" s="692">
        <v>28.659737789552342</v>
      </c>
      <c r="T25" s="692">
        <v>17.091230215338634</v>
      </c>
      <c r="U25" s="692">
        <v>5.4276204062224034</v>
      </c>
      <c r="V25" s="692">
        <v>1.7661843624753752</v>
      </c>
      <c r="W25" s="692">
        <v>98.233815637524614</v>
      </c>
      <c r="X25" s="104">
        <v>14721</v>
      </c>
    </row>
    <row r="26" spans="1:24" x14ac:dyDescent="0.45">
      <c r="A26" s="2" t="s">
        <v>90</v>
      </c>
      <c r="B26" s="862"/>
      <c r="C26" s="863"/>
      <c r="D26" s="864">
        <v>2</v>
      </c>
      <c r="E26" s="692">
        <v>2.7561837455830389</v>
      </c>
      <c r="F26" s="692">
        <v>9.8233215547703185</v>
      </c>
      <c r="G26" s="692">
        <v>29.929328621908123</v>
      </c>
      <c r="H26" s="692">
        <v>30.3886925795053</v>
      </c>
      <c r="I26" s="692">
        <v>19.752650176678447</v>
      </c>
      <c r="J26" s="692">
        <v>6.0777385159010597</v>
      </c>
      <c r="K26" s="692">
        <v>1.2720848056537104</v>
      </c>
      <c r="L26" s="692">
        <v>98.727915194346281</v>
      </c>
      <c r="M26" s="104">
        <v>2830</v>
      </c>
      <c r="N26" s="780"/>
      <c r="O26" s="864">
        <v>2</v>
      </c>
      <c r="P26" s="692">
        <v>3.3307810107197549</v>
      </c>
      <c r="Q26" s="692">
        <v>10.60490045941807</v>
      </c>
      <c r="R26" s="692">
        <v>30.819295558958654</v>
      </c>
      <c r="S26" s="692">
        <v>32.848392036753445</v>
      </c>
      <c r="T26" s="692">
        <v>16.69218989280245</v>
      </c>
      <c r="U26" s="692">
        <v>4.9004594180704446</v>
      </c>
      <c r="V26" s="692">
        <v>0.80398162327718226</v>
      </c>
      <c r="W26" s="692">
        <v>99.196018376722819</v>
      </c>
      <c r="X26" s="104">
        <v>2612</v>
      </c>
    </row>
    <row r="27" spans="1:24" x14ac:dyDescent="0.45">
      <c r="A27" s="865" t="s">
        <v>93</v>
      </c>
      <c r="B27" s="862"/>
      <c r="C27" s="863"/>
      <c r="D27" s="864">
        <v>2</v>
      </c>
      <c r="E27" s="692">
        <v>11.480945489628558</v>
      </c>
      <c r="F27" s="692">
        <v>28.268210323203085</v>
      </c>
      <c r="G27" s="692">
        <v>28.605885190545106</v>
      </c>
      <c r="H27" s="692">
        <v>18.234442836468887</v>
      </c>
      <c r="I27" s="692">
        <v>8.6830680173661356</v>
      </c>
      <c r="J27" s="692">
        <v>3.6179450072358899</v>
      </c>
      <c r="K27" s="692">
        <v>1.1095031355523395</v>
      </c>
      <c r="L27" s="692">
        <v>98.89049686444767</v>
      </c>
      <c r="M27" s="104">
        <v>2073</v>
      </c>
      <c r="N27" s="780"/>
      <c r="O27" s="864">
        <v>2</v>
      </c>
      <c r="P27" s="692">
        <v>9.9354197714853463</v>
      </c>
      <c r="Q27" s="692">
        <v>26.924987580725286</v>
      </c>
      <c r="R27" s="692">
        <v>30.849478390462</v>
      </c>
      <c r="S27" s="692">
        <v>17.237953303527075</v>
      </c>
      <c r="T27" s="692">
        <v>9.7367113760556379</v>
      </c>
      <c r="U27" s="692">
        <v>4.0735221063089915</v>
      </c>
      <c r="V27" s="692">
        <v>1.2419274714356683</v>
      </c>
      <c r="W27" s="692">
        <v>98.758072528564327</v>
      </c>
      <c r="X27" s="104">
        <v>2013</v>
      </c>
    </row>
    <row r="28" spans="1:24" x14ac:dyDescent="0.45">
      <c r="A28" s="865" t="s">
        <v>94</v>
      </c>
      <c r="B28" s="862"/>
      <c r="C28" s="863"/>
      <c r="D28" s="864">
        <v>2</v>
      </c>
      <c r="E28" s="692">
        <v>10.92436974789916</v>
      </c>
      <c r="F28" s="692">
        <v>30.882352941176471</v>
      </c>
      <c r="G28" s="692">
        <v>22.373949579831933</v>
      </c>
      <c r="H28" s="692">
        <v>17.962184873949578</v>
      </c>
      <c r="I28" s="692">
        <v>12.289915966386554</v>
      </c>
      <c r="J28" s="692">
        <v>4.7268907563025211</v>
      </c>
      <c r="K28" s="692">
        <v>0.84033613445378152</v>
      </c>
      <c r="L28" s="692">
        <v>99.159663865546221</v>
      </c>
      <c r="M28" s="104">
        <v>952</v>
      </c>
      <c r="N28" s="780"/>
      <c r="O28" s="864">
        <v>2</v>
      </c>
      <c r="P28" s="692">
        <v>12.257405515832483</v>
      </c>
      <c r="Q28" s="692">
        <v>25.127681307456591</v>
      </c>
      <c r="R28" s="692">
        <v>26.353421859039837</v>
      </c>
      <c r="S28" s="692">
        <v>20.020429009193055</v>
      </c>
      <c r="T28" s="692">
        <v>11.542390194075587</v>
      </c>
      <c r="U28" s="692">
        <v>3.9836567926455571</v>
      </c>
      <c r="V28" s="692">
        <v>0.71501532175689486</v>
      </c>
      <c r="W28" s="692">
        <v>99.284984678243106</v>
      </c>
      <c r="X28" s="104">
        <v>979</v>
      </c>
    </row>
    <row r="29" spans="1:24" x14ac:dyDescent="0.45">
      <c r="A29" s="861" t="s">
        <v>95</v>
      </c>
      <c r="B29" s="862"/>
      <c r="C29" s="863"/>
      <c r="D29" s="864">
        <v>2</v>
      </c>
      <c r="E29" s="692">
        <v>10.913461538461538</v>
      </c>
      <c r="F29" s="692">
        <v>26.298076923076923</v>
      </c>
      <c r="G29" s="692">
        <v>27.355769230769234</v>
      </c>
      <c r="H29" s="692">
        <v>21.153846153846153</v>
      </c>
      <c r="I29" s="692">
        <v>9.5673076923076916</v>
      </c>
      <c r="J29" s="692">
        <v>3.75</v>
      </c>
      <c r="K29" s="692">
        <v>0.96153846153846156</v>
      </c>
      <c r="L29" s="692">
        <v>99.038461538461533</v>
      </c>
      <c r="M29" s="104">
        <v>2080</v>
      </c>
      <c r="N29" s="780"/>
      <c r="O29" s="864">
        <v>2</v>
      </c>
      <c r="P29" s="692">
        <v>10.359964881474978</v>
      </c>
      <c r="Q29" s="692">
        <v>23.792800702370499</v>
      </c>
      <c r="R29" s="692">
        <v>30.201931518876208</v>
      </c>
      <c r="S29" s="692">
        <v>21.027216856892011</v>
      </c>
      <c r="T29" s="692">
        <v>10.667251975417033</v>
      </c>
      <c r="U29" s="692">
        <v>2.8094820017559261</v>
      </c>
      <c r="V29" s="692">
        <v>1.1413520632133449</v>
      </c>
      <c r="W29" s="692">
        <v>98.858647936786653</v>
      </c>
      <c r="X29" s="104">
        <v>2278</v>
      </c>
    </row>
    <row r="30" spans="1:24" x14ac:dyDescent="0.45">
      <c r="A30" s="866" t="s">
        <v>281</v>
      </c>
      <c r="B30" s="862"/>
      <c r="C30" s="863"/>
      <c r="D30" s="864">
        <v>2</v>
      </c>
      <c r="E30" s="692">
        <v>28.000000000000004</v>
      </c>
      <c r="F30" s="692">
        <v>39.333333333333329</v>
      </c>
      <c r="G30" s="692">
        <v>18.888888888888889</v>
      </c>
      <c r="H30" s="692">
        <v>9.5555555555555554</v>
      </c>
      <c r="I30" s="692">
        <v>3.3333333333333335</v>
      </c>
      <c r="J30" s="692">
        <v>0.22222222222222221</v>
      </c>
      <c r="K30" s="692">
        <v>0.66666666666666674</v>
      </c>
      <c r="L30" s="692">
        <v>99.333333333333329</v>
      </c>
      <c r="M30" s="104">
        <v>450</v>
      </c>
      <c r="N30" s="780"/>
      <c r="O30" s="864">
        <v>2</v>
      </c>
      <c r="P30" s="692">
        <v>27.407407407407408</v>
      </c>
      <c r="Q30" s="692">
        <v>37.530864197530867</v>
      </c>
      <c r="R30" s="692">
        <v>21.23456790123457</v>
      </c>
      <c r="S30" s="692">
        <v>7.4074074074074066</v>
      </c>
      <c r="T30" s="692">
        <v>3.7037037037037033</v>
      </c>
      <c r="U30" s="692">
        <v>1.728395061728395</v>
      </c>
      <c r="V30" s="692">
        <v>0.98765432098765427</v>
      </c>
      <c r="W30" s="692">
        <v>99.012345679012356</v>
      </c>
      <c r="X30" s="104">
        <v>405</v>
      </c>
    </row>
    <row r="31" spans="1:24" x14ac:dyDescent="0.45">
      <c r="A31" s="867" t="s">
        <v>280</v>
      </c>
      <c r="B31" s="862"/>
      <c r="C31" s="863"/>
      <c r="D31" s="864">
        <v>2</v>
      </c>
      <c r="E31" s="692">
        <v>28.318584070796462</v>
      </c>
      <c r="F31" s="692">
        <v>53.982300884955748</v>
      </c>
      <c r="G31" s="692">
        <v>7.9646017699115044</v>
      </c>
      <c r="H31" s="692">
        <v>4.4247787610619467</v>
      </c>
      <c r="I31" s="692">
        <v>2.6548672566371683</v>
      </c>
      <c r="J31" s="692">
        <v>1.7699115044247788</v>
      </c>
      <c r="K31" s="692">
        <v>0.88495575221238942</v>
      </c>
      <c r="L31" s="692">
        <v>99.115044247787623</v>
      </c>
      <c r="M31" s="104">
        <v>113</v>
      </c>
      <c r="N31" s="780"/>
      <c r="O31" s="864">
        <v>2</v>
      </c>
      <c r="P31" s="692">
        <v>37.078651685393261</v>
      </c>
      <c r="Q31" s="692">
        <v>43.820224719101127</v>
      </c>
      <c r="R31" s="692">
        <v>14.606741573033707</v>
      </c>
      <c r="S31" s="692">
        <v>3.3707865168539324</v>
      </c>
      <c r="T31" s="692">
        <v>0</v>
      </c>
      <c r="U31" s="692">
        <v>1.1235955056179776</v>
      </c>
      <c r="V31" s="692">
        <v>0</v>
      </c>
      <c r="W31" s="692">
        <v>100</v>
      </c>
      <c r="X31" s="104">
        <v>89</v>
      </c>
    </row>
    <row r="32" spans="1:24" x14ac:dyDescent="0.45">
      <c r="A32" s="2" t="s">
        <v>107</v>
      </c>
      <c r="B32" s="862"/>
      <c r="C32" s="863"/>
      <c r="D32" s="864">
        <v>2</v>
      </c>
      <c r="E32" s="692">
        <v>5.2751250568440193</v>
      </c>
      <c r="F32" s="692">
        <v>18.394724874943154</v>
      </c>
      <c r="G32" s="692">
        <v>28.990450204638474</v>
      </c>
      <c r="H32" s="692">
        <v>25.670759436107321</v>
      </c>
      <c r="I32" s="692">
        <v>13.801728058208276</v>
      </c>
      <c r="J32" s="692">
        <v>6.0027285129604371</v>
      </c>
      <c r="K32" s="692">
        <v>1.8644838562983175</v>
      </c>
      <c r="L32" s="692">
        <v>98.135516143701665</v>
      </c>
      <c r="M32" s="104">
        <v>4398</v>
      </c>
      <c r="N32" s="780"/>
      <c r="O32" s="864">
        <v>2</v>
      </c>
      <c r="P32" s="692">
        <v>5.045979721763735</v>
      </c>
      <c r="Q32" s="692">
        <v>17.566611648196183</v>
      </c>
      <c r="R32" s="692">
        <v>28.106578637113888</v>
      </c>
      <c r="S32" s="692">
        <v>24.616835651968874</v>
      </c>
      <c r="T32" s="692">
        <v>15.656684744164112</v>
      </c>
      <c r="U32" s="692">
        <v>6.2956849799575565</v>
      </c>
      <c r="V32" s="692">
        <v>2.7116246168356519</v>
      </c>
      <c r="W32" s="692">
        <v>97.28837538316435</v>
      </c>
      <c r="X32" s="104">
        <v>4241</v>
      </c>
    </row>
    <row r="33" spans="1:24" x14ac:dyDescent="0.45">
      <c r="A33" s="2" t="s">
        <v>108</v>
      </c>
      <c r="B33" s="862"/>
      <c r="C33" s="863"/>
      <c r="D33" s="864">
        <v>2</v>
      </c>
      <c r="E33" s="692">
        <v>4.8424289008455039</v>
      </c>
      <c r="F33" s="692">
        <v>15.757109915449655</v>
      </c>
      <c r="G33" s="692">
        <v>26.633358954650273</v>
      </c>
      <c r="H33" s="692">
        <v>26.710222905457343</v>
      </c>
      <c r="I33" s="692">
        <v>17.448116833205226</v>
      </c>
      <c r="J33" s="692">
        <v>7.0330514988470414</v>
      </c>
      <c r="K33" s="692">
        <v>1.5757109915449656</v>
      </c>
      <c r="L33" s="692">
        <v>98.424289008455048</v>
      </c>
      <c r="M33" s="104">
        <v>2602</v>
      </c>
      <c r="N33" s="780"/>
      <c r="O33" s="864">
        <v>2</v>
      </c>
      <c r="P33" s="692">
        <v>5.2990766760337209</v>
      </c>
      <c r="Q33" s="692">
        <v>15.576073865917303</v>
      </c>
      <c r="R33" s="692">
        <v>26.013649136892813</v>
      </c>
      <c r="S33" s="692">
        <v>26.977117623444403</v>
      </c>
      <c r="T33" s="692">
        <v>17.543155359293454</v>
      </c>
      <c r="U33" s="692">
        <v>6.6639903653151338</v>
      </c>
      <c r="V33" s="692">
        <v>1.9269369731031716</v>
      </c>
      <c r="W33" s="692">
        <v>98.073063026896818</v>
      </c>
      <c r="X33" s="104">
        <v>2491</v>
      </c>
    </row>
    <row r="34" spans="1:24" x14ac:dyDescent="0.45">
      <c r="A34" s="2" t="s">
        <v>458</v>
      </c>
      <c r="B34" s="862"/>
      <c r="C34" s="863"/>
      <c r="D34" s="864">
        <v>2</v>
      </c>
      <c r="E34" s="692">
        <v>2.5302922309337132</v>
      </c>
      <c r="F34" s="692">
        <v>8.7312900926585897</v>
      </c>
      <c r="G34" s="692">
        <v>23.467569493941554</v>
      </c>
      <c r="H34" s="692">
        <v>28.688524590163933</v>
      </c>
      <c r="I34" s="692">
        <v>22.184604419101923</v>
      </c>
      <c r="J34" s="692">
        <v>10.727013542409123</v>
      </c>
      <c r="K34" s="692">
        <v>3.6707056307911614</v>
      </c>
      <c r="L34" s="692">
        <v>96.329294369208853</v>
      </c>
      <c r="M34" s="104">
        <v>5612</v>
      </c>
      <c r="N34" s="780"/>
      <c r="O34" s="864">
        <v>2</v>
      </c>
      <c r="P34" s="692">
        <v>2.6048171275646745</v>
      </c>
      <c r="Q34" s="692">
        <v>8.8849241748438885</v>
      </c>
      <c r="R34" s="692">
        <v>23.693131132917038</v>
      </c>
      <c r="S34" s="692">
        <v>28.474576271186443</v>
      </c>
      <c r="T34" s="692">
        <v>22.105263157894736</v>
      </c>
      <c r="U34" s="692">
        <v>10.776092774308653</v>
      </c>
      <c r="V34" s="692">
        <v>3.4611953612845672</v>
      </c>
      <c r="W34" s="692">
        <v>96.538804638715433</v>
      </c>
      <c r="X34" s="104">
        <v>5605</v>
      </c>
    </row>
    <row r="35" spans="1:24" x14ac:dyDescent="0.45">
      <c r="A35" s="860" t="s">
        <v>461</v>
      </c>
      <c r="B35" s="862"/>
      <c r="C35" s="863"/>
      <c r="D35" s="868"/>
      <c r="E35" s="34">
        <v>5.3161001891442652</v>
      </c>
      <c r="F35" s="34">
        <v>16.713475096005041</v>
      </c>
      <c r="G35" s="34">
        <v>27.577807072849204</v>
      </c>
      <c r="H35" s="34">
        <v>26.586232590130109</v>
      </c>
      <c r="I35" s="34">
        <v>15.819338568235228</v>
      </c>
      <c r="J35" s="34">
        <v>6.1901759614833498</v>
      </c>
      <c r="K35" s="34">
        <v>1.7968705221528058</v>
      </c>
      <c r="L35" s="34">
        <v>98.203129477847185</v>
      </c>
      <c r="M35" s="33">
        <v>34894</v>
      </c>
      <c r="N35" s="777"/>
      <c r="O35" s="869"/>
      <c r="P35" s="34">
        <v>5.0798667946040528</v>
      </c>
      <c r="Q35" s="34">
        <v>15.947959586837502</v>
      </c>
      <c r="R35" s="34">
        <v>27.721961957442005</v>
      </c>
      <c r="S35" s="34">
        <v>26.652367782355928</v>
      </c>
      <c r="T35" s="34">
        <v>16.534966416436191</v>
      </c>
      <c r="U35" s="34">
        <v>6.0873737088671902</v>
      </c>
      <c r="V35" s="34">
        <v>1.9755037534571318</v>
      </c>
      <c r="W35" s="34">
        <v>98.024496246542867</v>
      </c>
      <c r="X35" s="33">
        <v>35434</v>
      </c>
    </row>
    <row r="36" spans="1:24" x14ac:dyDescent="0.45">
      <c r="A36" s="787"/>
      <c r="B36" s="787"/>
      <c r="C36" s="774"/>
      <c r="D36" s="692"/>
      <c r="E36" s="692"/>
      <c r="F36" s="692"/>
      <c r="G36" s="692"/>
      <c r="H36" s="692"/>
      <c r="I36" s="692"/>
      <c r="J36" s="692"/>
      <c r="K36" s="692"/>
      <c r="L36" s="692"/>
      <c r="M36" s="104"/>
      <c r="N36" s="104"/>
      <c r="O36" s="857"/>
      <c r="P36" s="692"/>
      <c r="Q36" s="692"/>
      <c r="R36" s="692"/>
      <c r="S36" s="692"/>
      <c r="T36" s="692"/>
      <c r="U36" s="692"/>
      <c r="V36" s="692"/>
      <c r="W36" s="692"/>
      <c r="X36" s="104"/>
    </row>
    <row r="37" spans="1:24" x14ac:dyDescent="0.45">
      <c r="A37" s="782" t="s">
        <v>62</v>
      </c>
      <c r="B37" s="776"/>
      <c r="D37" s="779">
        <v>3</v>
      </c>
      <c r="E37" s="692">
        <v>10.572390572390573</v>
      </c>
      <c r="F37" s="692">
        <v>17.239057239057239</v>
      </c>
      <c r="G37" s="692">
        <v>24.713804713804713</v>
      </c>
      <c r="H37" s="692">
        <v>22.356902356902356</v>
      </c>
      <c r="I37" s="692">
        <v>16.228956228956228</v>
      </c>
      <c r="J37" s="692">
        <v>6.936026936026936</v>
      </c>
      <c r="K37" s="692">
        <v>1.9528619528619526</v>
      </c>
      <c r="L37" s="692">
        <v>98.047138047138048</v>
      </c>
      <c r="M37" s="104">
        <v>1485</v>
      </c>
      <c r="O37" s="779">
        <v>3</v>
      </c>
      <c r="P37" s="692">
        <v>6.9841269841269842</v>
      </c>
      <c r="Q37" s="692">
        <v>16.761904761904763</v>
      </c>
      <c r="R37" s="692">
        <v>20.571428571428569</v>
      </c>
      <c r="S37" s="692">
        <v>22.730158730158731</v>
      </c>
      <c r="T37" s="692">
        <v>19.047619047619047</v>
      </c>
      <c r="U37" s="692">
        <v>10.730158730158729</v>
      </c>
      <c r="V37" s="692">
        <v>3.1746031746031744</v>
      </c>
      <c r="W37" s="692">
        <v>96.825396825396837</v>
      </c>
      <c r="X37" s="104">
        <v>1575</v>
      </c>
    </row>
    <row r="38" spans="1:24" x14ac:dyDescent="0.45">
      <c r="A38" s="782" t="s">
        <v>683</v>
      </c>
      <c r="B38" s="776"/>
      <c r="D38" s="779">
        <v>3</v>
      </c>
      <c r="E38" s="692">
        <v>18.564659295677515</v>
      </c>
      <c r="F38" s="692">
        <v>6.1332127787823998</v>
      </c>
      <c r="G38" s="692">
        <v>23.839662447257385</v>
      </c>
      <c r="H38" s="692">
        <v>39.481615430982522</v>
      </c>
      <c r="I38" s="692">
        <v>22.920433996383363</v>
      </c>
      <c r="J38" s="692">
        <v>5.6509945750452077</v>
      </c>
      <c r="K38" s="692">
        <v>0.93429776974080758</v>
      </c>
      <c r="L38" s="692">
        <v>116.59057852412839</v>
      </c>
      <c r="M38" s="104">
        <v>44951</v>
      </c>
      <c r="O38" s="779">
        <v>3</v>
      </c>
      <c r="P38" s="692">
        <v>18.40291944331112</v>
      </c>
      <c r="Q38" s="692">
        <v>24.210072986082778</v>
      </c>
      <c r="R38" s="692">
        <v>17.208395666168002</v>
      </c>
      <c r="S38" s="692">
        <v>15.92773924475271</v>
      </c>
      <c r="T38" s="692">
        <v>13.389092887256901</v>
      </c>
      <c r="U38" s="692">
        <v>8.0058026202457047</v>
      </c>
      <c r="V38" s="692">
        <v>2.8559771521827826</v>
      </c>
      <c r="W38" s="692">
        <v>97.144022847817212</v>
      </c>
      <c r="X38" s="104">
        <v>44118</v>
      </c>
    </row>
    <row r="39" spans="1:24" x14ac:dyDescent="0.45">
      <c r="A39" s="785" t="s">
        <v>64</v>
      </c>
      <c r="B39" s="776"/>
      <c r="D39" s="779"/>
      <c r="M39" s="104"/>
      <c r="O39" s="779"/>
      <c r="P39" s="692"/>
      <c r="Q39" s="692"/>
      <c r="R39" s="692"/>
      <c r="S39" s="692"/>
      <c r="T39" s="692"/>
      <c r="U39" s="692"/>
      <c r="V39" s="692"/>
      <c r="W39" s="692"/>
      <c r="X39" s="104"/>
    </row>
    <row r="40" spans="1:24" x14ac:dyDescent="0.45">
      <c r="A40" s="783" t="s">
        <v>770</v>
      </c>
      <c r="B40" s="776"/>
      <c r="D40" s="779">
        <v>3</v>
      </c>
      <c r="E40" s="692">
        <v>18.970413117156728</v>
      </c>
      <c r="F40" s="692">
        <v>26.957955482275352</v>
      </c>
      <c r="G40" s="692">
        <v>22.048181734908859</v>
      </c>
      <c r="H40" s="692">
        <v>15.251442704039572</v>
      </c>
      <c r="I40" s="692">
        <v>9.6798571035998897</v>
      </c>
      <c r="J40" s="692">
        <v>5.246404689933132</v>
      </c>
      <c r="K40" s="692">
        <v>1.8457451680864707</v>
      </c>
      <c r="L40" s="692">
        <v>98.154254831913534</v>
      </c>
      <c r="M40" s="104">
        <v>43668</v>
      </c>
      <c r="O40" s="779">
        <v>3</v>
      </c>
      <c r="P40" s="692">
        <v>18.551281172141078</v>
      </c>
      <c r="Q40" s="692">
        <v>24.352556629865827</v>
      </c>
      <c r="R40" s="692">
        <v>17.159249354270955</v>
      </c>
      <c r="S40" s="692">
        <v>15.854076664609476</v>
      </c>
      <c r="T40" s="692">
        <v>13.300875448581682</v>
      </c>
      <c r="U40" s="692">
        <v>7.9476102310909962</v>
      </c>
      <c r="V40" s="692">
        <v>2.8343504994399873</v>
      </c>
      <c r="W40" s="692">
        <v>97.165649500560008</v>
      </c>
      <c r="X40" s="104">
        <v>43749</v>
      </c>
    </row>
    <row r="41" spans="1:24" x14ac:dyDescent="0.45">
      <c r="A41" s="783" t="s">
        <v>769</v>
      </c>
      <c r="B41" s="776"/>
      <c r="D41" s="779">
        <v>3</v>
      </c>
      <c r="E41" s="692">
        <v>14.285714285714285</v>
      </c>
      <c r="F41" s="692">
        <v>0</v>
      </c>
      <c r="G41" s="692">
        <v>0</v>
      </c>
      <c r="H41" s="692">
        <v>14.285714285714285</v>
      </c>
      <c r="I41" s="692">
        <v>0</v>
      </c>
      <c r="J41" s="692">
        <v>0</v>
      </c>
      <c r="K41" s="692">
        <v>71.428571428571431</v>
      </c>
      <c r="L41" s="692">
        <v>28.571428571428569</v>
      </c>
      <c r="M41" s="104">
        <v>7</v>
      </c>
      <c r="O41" s="779">
        <v>3</v>
      </c>
      <c r="P41" s="692">
        <v>0</v>
      </c>
      <c r="Q41" s="692">
        <v>0</v>
      </c>
      <c r="R41" s="692">
        <v>0</v>
      </c>
      <c r="S41" s="692">
        <v>0</v>
      </c>
      <c r="T41" s="692">
        <v>0</v>
      </c>
      <c r="U41" s="692">
        <v>0</v>
      </c>
      <c r="V41" s="692">
        <v>0</v>
      </c>
      <c r="W41" s="692">
        <v>0</v>
      </c>
      <c r="X41" s="104">
        <v>0</v>
      </c>
    </row>
    <row r="42" spans="1:24" x14ac:dyDescent="0.45">
      <c r="A42" s="783" t="s">
        <v>67</v>
      </c>
      <c r="B42" s="776"/>
      <c r="D42" s="779">
        <v>3</v>
      </c>
      <c r="E42" s="692">
        <v>1.7857142857142856</v>
      </c>
      <c r="F42" s="692">
        <v>8.4183673469387745</v>
      </c>
      <c r="G42" s="692">
        <v>22.704081632653061</v>
      </c>
      <c r="H42" s="692">
        <v>26.27551020408163</v>
      </c>
      <c r="I42" s="692">
        <v>24.489795918367346</v>
      </c>
      <c r="J42" s="692">
        <v>10.459183673469388</v>
      </c>
      <c r="K42" s="692">
        <v>5.8673469387755102</v>
      </c>
      <c r="L42" s="692">
        <v>94.132653061224488</v>
      </c>
      <c r="M42" s="104">
        <v>392</v>
      </c>
      <c r="O42" s="779">
        <v>3</v>
      </c>
      <c r="P42" s="692">
        <v>0.81521739130434778</v>
      </c>
      <c r="Q42" s="692">
        <v>7.3369565217391308</v>
      </c>
      <c r="R42" s="692">
        <v>23.097826086956523</v>
      </c>
      <c r="S42" s="692">
        <v>24.456521739130434</v>
      </c>
      <c r="T42" s="692">
        <v>23.913043478260871</v>
      </c>
      <c r="U42" s="692">
        <v>14.945652173913043</v>
      </c>
      <c r="V42" s="692">
        <v>5.4347826086956523</v>
      </c>
      <c r="W42" s="692">
        <v>94.565217391304358</v>
      </c>
      <c r="X42" s="104">
        <v>368</v>
      </c>
    </row>
    <row r="43" spans="1:24" x14ac:dyDescent="0.45">
      <c r="A43" s="783" t="s">
        <v>768</v>
      </c>
      <c r="B43" s="776"/>
      <c r="D43" s="779">
        <v>3</v>
      </c>
      <c r="E43" s="692">
        <v>1.3333333333333335</v>
      </c>
      <c r="F43" s="692">
        <v>5.8181818181818183</v>
      </c>
      <c r="G43" s="692">
        <v>17.575757575757574</v>
      </c>
      <c r="H43" s="692">
        <v>28.606060606060606</v>
      </c>
      <c r="I43" s="692">
        <v>27.393939393939391</v>
      </c>
      <c r="J43" s="692">
        <v>17.09090909090909</v>
      </c>
      <c r="K43" s="692">
        <v>2.1818181818181821</v>
      </c>
      <c r="L43" s="692">
        <v>97.818181818181813</v>
      </c>
      <c r="M43" s="104">
        <v>825</v>
      </c>
      <c r="O43" s="779">
        <v>3</v>
      </c>
      <c r="P43" s="692">
        <v>0</v>
      </c>
      <c r="Q43" s="692">
        <v>0</v>
      </c>
      <c r="R43" s="692">
        <v>0</v>
      </c>
      <c r="S43" s="692">
        <v>100</v>
      </c>
      <c r="T43" s="692">
        <v>0</v>
      </c>
      <c r="U43" s="692">
        <v>0</v>
      </c>
      <c r="V43" s="692">
        <v>0</v>
      </c>
      <c r="W43" s="692">
        <v>100</v>
      </c>
      <c r="X43" s="104">
        <v>1</v>
      </c>
    </row>
    <row r="44" spans="1:24" x14ac:dyDescent="0.45">
      <c r="A44" s="783" t="s">
        <v>767</v>
      </c>
      <c r="B44" s="776"/>
      <c r="D44" s="779">
        <v>3</v>
      </c>
      <c r="E44" s="692">
        <v>71.186440677966104</v>
      </c>
      <c r="F44" s="692">
        <v>15.254237288135593</v>
      </c>
      <c r="G44" s="692">
        <v>1.6949152542372881</v>
      </c>
      <c r="H44" s="692">
        <v>1.6949152542372881</v>
      </c>
      <c r="I44" s="692">
        <v>5.0847457627118651</v>
      </c>
      <c r="J44" s="692">
        <v>0</v>
      </c>
      <c r="K44" s="692">
        <v>5.0847457627118651</v>
      </c>
      <c r="L44" s="692">
        <v>94.915254237288138</v>
      </c>
      <c r="M44" s="104">
        <v>59</v>
      </c>
      <c r="O44" s="779">
        <v>3</v>
      </c>
      <c r="P44" s="692">
        <v>0</v>
      </c>
      <c r="Q44" s="692">
        <v>0</v>
      </c>
      <c r="R44" s="692">
        <v>0</v>
      </c>
      <c r="S44" s="692">
        <v>0</v>
      </c>
      <c r="T44" s="692">
        <v>0</v>
      </c>
      <c r="U44" s="692">
        <v>0</v>
      </c>
      <c r="V44" s="692">
        <v>0</v>
      </c>
      <c r="W44" s="692">
        <v>0</v>
      </c>
      <c r="X44" s="104">
        <v>0</v>
      </c>
    </row>
    <row r="45" spans="1:24" x14ac:dyDescent="0.45">
      <c r="A45" s="782" t="s">
        <v>836</v>
      </c>
      <c r="B45" s="776"/>
      <c r="D45" s="779">
        <v>3</v>
      </c>
      <c r="E45" s="692">
        <v>30.4528946806238</v>
      </c>
      <c r="F45" s="692">
        <v>30.281991027558213</v>
      </c>
      <c r="G45" s="692">
        <v>19.034394360179448</v>
      </c>
      <c r="H45" s="692">
        <v>10.33967101046785</v>
      </c>
      <c r="I45" s="692">
        <v>5.7893612475966671</v>
      </c>
      <c r="J45" s="692">
        <v>3.2364879299295026</v>
      </c>
      <c r="K45" s="692">
        <v>0.86519974364452046</v>
      </c>
      <c r="L45" s="692">
        <v>99.134800256355504</v>
      </c>
      <c r="M45" s="104">
        <v>9362</v>
      </c>
      <c r="O45" s="779">
        <v>3</v>
      </c>
      <c r="P45" s="692">
        <v>26.699141730456972</v>
      </c>
      <c r="Q45" s="692">
        <v>29.424727441428907</v>
      </c>
      <c r="R45" s="692">
        <v>18.951519369055902</v>
      </c>
      <c r="S45" s="692">
        <v>12.676873115286478</v>
      </c>
      <c r="T45" s="692">
        <v>7.5852470424495468</v>
      </c>
      <c r="U45" s="692">
        <v>3.0503363488749708</v>
      </c>
      <c r="V45" s="692">
        <v>1.6121549524472281</v>
      </c>
      <c r="W45" s="692">
        <v>98.387845047552787</v>
      </c>
      <c r="X45" s="104">
        <v>8622</v>
      </c>
    </row>
    <row r="46" spans="1:24" x14ac:dyDescent="0.45">
      <c r="A46" s="782" t="s">
        <v>75</v>
      </c>
      <c r="B46" s="776"/>
      <c r="D46" s="779">
        <v>3</v>
      </c>
      <c r="E46" s="692">
        <v>4.0374909877433307</v>
      </c>
      <c r="F46" s="692">
        <v>11.355443403028117</v>
      </c>
      <c r="G46" s="692">
        <v>22.512617159336699</v>
      </c>
      <c r="H46" s="692">
        <v>26.22566690699351</v>
      </c>
      <c r="I46" s="692">
        <v>21.845710165825523</v>
      </c>
      <c r="J46" s="692">
        <v>10.760634462869502</v>
      </c>
      <c r="K46" s="692">
        <v>3.2624369142033163</v>
      </c>
      <c r="L46" s="692">
        <v>96.73756308579668</v>
      </c>
      <c r="M46" s="104">
        <v>5548</v>
      </c>
      <c r="O46" s="779">
        <v>3</v>
      </c>
      <c r="P46" s="692">
        <v>4.1280539174389217</v>
      </c>
      <c r="Q46" s="692">
        <v>10.176916596461668</v>
      </c>
      <c r="R46" s="692">
        <v>22.325189553496209</v>
      </c>
      <c r="S46" s="692">
        <v>28.491996630160067</v>
      </c>
      <c r="T46" s="692">
        <v>21.60067396798652</v>
      </c>
      <c r="U46" s="692">
        <v>9.8904802021903961</v>
      </c>
      <c r="V46" s="692">
        <v>3.3866891322662172</v>
      </c>
      <c r="W46" s="692">
        <v>96.613310867733787</v>
      </c>
      <c r="X46" s="104">
        <v>5935</v>
      </c>
    </row>
    <row r="47" spans="1:24" x14ac:dyDescent="0.45">
      <c r="A47" s="782" t="s">
        <v>79</v>
      </c>
      <c r="B47" s="776"/>
      <c r="D47" s="779">
        <v>3</v>
      </c>
      <c r="E47" s="692">
        <v>2.248995983935743</v>
      </c>
      <c r="F47" s="692">
        <v>12.610441767068274</v>
      </c>
      <c r="G47" s="692">
        <v>24.337349397590362</v>
      </c>
      <c r="H47" s="692">
        <v>24.979919678714861</v>
      </c>
      <c r="I47" s="692">
        <v>21.044176706827308</v>
      </c>
      <c r="J47" s="692">
        <v>11.004016064257028</v>
      </c>
      <c r="K47" s="692">
        <v>3.775100401606426</v>
      </c>
      <c r="L47" s="692">
        <v>96.224899598393591</v>
      </c>
      <c r="M47" s="104">
        <v>1245</v>
      </c>
      <c r="O47" s="779">
        <v>3</v>
      </c>
      <c r="P47" s="692">
        <v>0.91743119266055051</v>
      </c>
      <c r="Q47" s="692">
        <v>10.856269113149846</v>
      </c>
      <c r="R47" s="692">
        <v>19.189602446483182</v>
      </c>
      <c r="S47" s="692">
        <v>26.452599388379205</v>
      </c>
      <c r="T47" s="692">
        <v>25.076452599388375</v>
      </c>
      <c r="U47" s="692">
        <v>12.308868501529052</v>
      </c>
      <c r="V47" s="692">
        <v>5.1987767584097861</v>
      </c>
      <c r="W47" s="692">
        <v>94.801223241590208</v>
      </c>
      <c r="X47" s="104">
        <v>1308</v>
      </c>
    </row>
    <row r="48" spans="1:24" x14ac:dyDescent="0.45">
      <c r="A48" s="782" t="s">
        <v>83</v>
      </c>
      <c r="B48" s="776"/>
      <c r="D48" s="779">
        <v>3</v>
      </c>
      <c r="E48" s="692">
        <v>8.0854515954570036</v>
      </c>
      <c r="F48" s="692">
        <v>19.970254191454838</v>
      </c>
      <c r="G48" s="692">
        <v>28.055705786911844</v>
      </c>
      <c r="H48" s="692">
        <v>24.148188209843159</v>
      </c>
      <c r="I48" s="692">
        <v>12.92590589507842</v>
      </c>
      <c r="J48" s="692">
        <v>5.4488912925905897</v>
      </c>
      <c r="K48" s="692">
        <v>1.3656030286641427</v>
      </c>
      <c r="L48" s="692">
        <v>98.634396971335846</v>
      </c>
      <c r="M48" s="104">
        <v>7396</v>
      </c>
      <c r="O48" s="779">
        <v>3</v>
      </c>
      <c r="P48" s="692">
        <v>6.4145126867441311</v>
      </c>
      <c r="Q48" s="692">
        <v>19.587384396490396</v>
      </c>
      <c r="R48" s="692">
        <v>30.329618211999048</v>
      </c>
      <c r="S48" s="692">
        <v>25.539483044818589</v>
      </c>
      <c r="T48" s="692">
        <v>12.176903011619634</v>
      </c>
      <c r="U48" s="692">
        <v>4.1617263457434195</v>
      </c>
      <c r="V48" s="692">
        <v>1.7903723025847758</v>
      </c>
      <c r="W48" s="692">
        <v>98.2096276974152</v>
      </c>
      <c r="X48" s="104">
        <v>8434</v>
      </c>
    </row>
    <row r="49" spans="1:24" x14ac:dyDescent="0.45">
      <c r="A49" s="782" t="s">
        <v>85</v>
      </c>
      <c r="B49" s="776"/>
      <c r="D49" s="779">
        <v>3</v>
      </c>
      <c r="E49" s="692">
        <v>2.958956411072224</v>
      </c>
      <c r="F49" s="692">
        <v>11.231307667833281</v>
      </c>
      <c r="G49" s="692">
        <v>27.235125676105632</v>
      </c>
      <c r="H49" s="692">
        <v>27.966910594972955</v>
      </c>
      <c r="I49" s="692">
        <v>17.403754374801146</v>
      </c>
      <c r="J49" s="692">
        <v>9.417753738466434</v>
      </c>
      <c r="K49" s="692">
        <v>3.7861915367483299</v>
      </c>
      <c r="L49" s="692">
        <v>96.213808463251681</v>
      </c>
      <c r="M49" s="104">
        <v>3143</v>
      </c>
      <c r="O49" s="779">
        <v>3</v>
      </c>
      <c r="P49" s="692">
        <v>3.5574229691876749</v>
      </c>
      <c r="Q49" s="692">
        <v>8.935574229691877</v>
      </c>
      <c r="R49" s="692">
        <v>22.997198879551821</v>
      </c>
      <c r="S49" s="692">
        <v>27.815126050420169</v>
      </c>
      <c r="T49" s="692">
        <v>20.756302521008404</v>
      </c>
      <c r="U49" s="692">
        <v>11.232492997198881</v>
      </c>
      <c r="V49" s="692">
        <v>4.7058823529411766</v>
      </c>
      <c r="W49" s="692">
        <v>95.294117647058826</v>
      </c>
      <c r="X49" s="104">
        <v>3570</v>
      </c>
    </row>
    <row r="50" spans="1:24" x14ac:dyDescent="0.45">
      <c r="A50" s="782" t="s">
        <v>835</v>
      </c>
      <c r="B50" s="776"/>
      <c r="D50" s="779">
        <v>3</v>
      </c>
      <c r="E50" s="692">
        <v>6.7694944301628102</v>
      </c>
      <c r="F50" s="692">
        <v>15.252784918594687</v>
      </c>
      <c r="G50" s="692">
        <v>28.963153384747216</v>
      </c>
      <c r="H50" s="692">
        <v>22.793487574978577</v>
      </c>
      <c r="I50" s="692">
        <v>15.424164524421593</v>
      </c>
      <c r="J50" s="692">
        <v>7.7977720651242501</v>
      </c>
      <c r="K50" s="692">
        <v>2.9991431019708652</v>
      </c>
      <c r="L50" s="692">
        <v>97.000856898029141</v>
      </c>
      <c r="M50" s="104">
        <v>1167</v>
      </c>
      <c r="O50" s="779">
        <v>3</v>
      </c>
      <c r="P50" s="692">
        <v>5.6112224448897798</v>
      </c>
      <c r="Q50" s="692">
        <v>14.929859719438879</v>
      </c>
      <c r="R50" s="692">
        <v>27.45490981963928</v>
      </c>
      <c r="S50" s="692">
        <v>23.146292585170343</v>
      </c>
      <c r="T50" s="692">
        <v>17.535070140280563</v>
      </c>
      <c r="U50" s="692">
        <v>8.0160320641282556</v>
      </c>
      <c r="V50" s="692">
        <v>3.3066132264529058</v>
      </c>
      <c r="W50" s="692">
        <v>96.693386773547104</v>
      </c>
      <c r="X50" s="104">
        <v>998</v>
      </c>
    </row>
    <row r="51" spans="1:24" x14ac:dyDescent="0.45">
      <c r="A51" s="782" t="s">
        <v>834</v>
      </c>
      <c r="B51" s="776"/>
      <c r="D51" s="779">
        <v>3</v>
      </c>
      <c r="E51" s="692">
        <v>1.0397830018083183</v>
      </c>
      <c r="F51" s="692">
        <v>6.1332127787823998</v>
      </c>
      <c r="G51" s="692">
        <v>23.839662447257385</v>
      </c>
      <c r="H51" s="692">
        <v>39.481615430982522</v>
      </c>
      <c r="I51" s="692">
        <v>22.920433996383363</v>
      </c>
      <c r="J51" s="692">
        <v>5.6509945750452077</v>
      </c>
      <c r="K51" s="692">
        <v>0.93429776974080758</v>
      </c>
      <c r="L51" s="692">
        <v>99.065702230259191</v>
      </c>
      <c r="M51" s="104">
        <v>6636</v>
      </c>
      <c r="O51" s="779">
        <v>3</v>
      </c>
      <c r="P51" s="692">
        <v>0.79207920792079212</v>
      </c>
      <c r="Q51" s="692">
        <v>6.3186318631863188</v>
      </c>
      <c r="R51" s="692">
        <v>29.234923492349235</v>
      </c>
      <c r="S51" s="692">
        <v>38.613861386138616</v>
      </c>
      <c r="T51" s="692">
        <v>19.117911791179118</v>
      </c>
      <c r="U51" s="692">
        <v>4.6084608460846086</v>
      </c>
      <c r="V51" s="692">
        <v>1.3141314131413142</v>
      </c>
      <c r="W51" s="692">
        <v>98.685868586858689</v>
      </c>
      <c r="X51" s="104">
        <v>5555</v>
      </c>
    </row>
    <row r="52" spans="1:24" x14ac:dyDescent="0.45">
      <c r="A52" s="782" t="s">
        <v>833</v>
      </c>
      <c r="B52" s="776"/>
      <c r="D52" s="779">
        <v>3</v>
      </c>
      <c r="E52" s="692">
        <v>2.7322404371584699</v>
      </c>
      <c r="F52" s="692">
        <v>32.240437158469945</v>
      </c>
      <c r="G52" s="692">
        <v>45.355191256830601</v>
      </c>
      <c r="H52" s="692">
        <v>13.843351548269581</v>
      </c>
      <c r="I52" s="692">
        <v>3.278688524590164</v>
      </c>
      <c r="J52" s="692">
        <v>1.4571948998178506</v>
      </c>
      <c r="K52" s="692">
        <v>1.0928961748633881</v>
      </c>
      <c r="L52" s="692">
        <v>98.907103825136602</v>
      </c>
      <c r="M52" s="104">
        <v>549</v>
      </c>
      <c r="O52" s="779">
        <v>3</v>
      </c>
      <c r="P52" s="692">
        <v>1.9753086419753085</v>
      </c>
      <c r="Q52" s="692">
        <v>24.197530864197532</v>
      </c>
      <c r="R52" s="692">
        <v>52.345679012345684</v>
      </c>
      <c r="S52" s="692">
        <v>16.790123456790123</v>
      </c>
      <c r="T52" s="692">
        <v>2.2222222222222223</v>
      </c>
      <c r="U52" s="692">
        <v>0.98765432098765427</v>
      </c>
      <c r="V52" s="692">
        <v>1.4814814814814816</v>
      </c>
      <c r="W52" s="692">
        <v>98.518518518518547</v>
      </c>
      <c r="X52" s="104">
        <v>405</v>
      </c>
    </row>
    <row r="53" spans="1:24" x14ac:dyDescent="0.45">
      <c r="A53" s="782" t="s">
        <v>832</v>
      </c>
      <c r="B53" s="776"/>
      <c r="D53" s="779">
        <v>3</v>
      </c>
      <c r="E53" s="692">
        <v>6.5656565656565666</v>
      </c>
      <c r="F53" s="692">
        <v>29.797979797979796</v>
      </c>
      <c r="G53" s="692">
        <v>36.868686868686865</v>
      </c>
      <c r="H53" s="692">
        <v>18.181818181818183</v>
      </c>
      <c r="I53" s="692">
        <v>6.0606060606060606</v>
      </c>
      <c r="J53" s="692">
        <v>2.0202020202020203</v>
      </c>
      <c r="K53" s="692">
        <v>0.50505050505050508</v>
      </c>
      <c r="L53" s="692">
        <v>99.494949494949495</v>
      </c>
      <c r="M53" s="104">
        <v>198</v>
      </c>
      <c r="O53" s="779">
        <v>3</v>
      </c>
      <c r="P53" s="692">
        <v>22.784810126582279</v>
      </c>
      <c r="Q53" s="692">
        <v>41.77215189873418</v>
      </c>
      <c r="R53" s="692">
        <v>17.088607594936708</v>
      </c>
      <c r="S53" s="692">
        <v>11.39240506329114</v>
      </c>
      <c r="T53" s="692">
        <v>4.4303797468354427</v>
      </c>
      <c r="U53" s="692">
        <v>1.2658227848101267</v>
      </c>
      <c r="V53" s="692">
        <v>1.2658227848101267</v>
      </c>
      <c r="W53" s="692">
        <v>98.734177215189874</v>
      </c>
      <c r="X53" s="104">
        <v>158</v>
      </c>
    </row>
    <row r="54" spans="1:24" x14ac:dyDescent="0.45">
      <c r="A54" s="782" t="s">
        <v>831</v>
      </c>
      <c r="B54" s="776"/>
      <c r="D54" s="779">
        <v>3</v>
      </c>
      <c r="E54" s="692">
        <v>28.333333333333332</v>
      </c>
      <c r="F54" s="692">
        <v>56.666666666666664</v>
      </c>
      <c r="G54" s="692">
        <v>8</v>
      </c>
      <c r="H54" s="692">
        <v>3.6666666666666665</v>
      </c>
      <c r="I54" s="692">
        <v>1.6666666666666667</v>
      </c>
      <c r="J54" s="692">
        <v>0.33333333333333337</v>
      </c>
      <c r="K54" s="692">
        <v>1.3333333333333335</v>
      </c>
      <c r="L54" s="692">
        <v>98.666666666666671</v>
      </c>
      <c r="M54" s="104">
        <v>300</v>
      </c>
      <c r="O54" s="779">
        <v>3</v>
      </c>
      <c r="P54" s="692">
        <v>22.727272727272727</v>
      </c>
      <c r="Q54" s="692">
        <v>61.93181818181818</v>
      </c>
      <c r="R54" s="692">
        <v>6.25</v>
      </c>
      <c r="S54" s="692">
        <v>5.1136363636363642</v>
      </c>
      <c r="T54" s="692">
        <v>2.8409090909090908</v>
      </c>
      <c r="U54" s="692">
        <v>0</v>
      </c>
      <c r="V54" s="692">
        <v>1.1363636363636365</v>
      </c>
      <c r="W54" s="692">
        <v>98.86363636363636</v>
      </c>
      <c r="X54" s="104">
        <v>176</v>
      </c>
    </row>
    <row r="55" spans="1:24" x14ac:dyDescent="0.45">
      <c r="A55" s="782" t="s">
        <v>830</v>
      </c>
      <c r="B55" s="776"/>
      <c r="D55" s="779">
        <v>3</v>
      </c>
      <c r="E55" s="692">
        <v>3.9458850056369785</v>
      </c>
      <c r="F55" s="692">
        <v>16.121758737316799</v>
      </c>
      <c r="G55" s="692">
        <v>34.949267192784667</v>
      </c>
      <c r="H55" s="692">
        <v>25.25366403607666</v>
      </c>
      <c r="I55" s="692">
        <v>14.768883878241262</v>
      </c>
      <c r="J55" s="692">
        <v>3.6076662908680945</v>
      </c>
      <c r="K55" s="692">
        <v>1.3528748590755355</v>
      </c>
      <c r="L55" s="692">
        <v>98.647125140924473</v>
      </c>
      <c r="M55" s="104">
        <v>887</v>
      </c>
      <c r="O55" s="779">
        <v>3</v>
      </c>
      <c r="P55" s="692">
        <v>2.4734982332155475</v>
      </c>
      <c r="Q55" s="692">
        <v>17.196702002355714</v>
      </c>
      <c r="R55" s="692">
        <v>34.628975265017672</v>
      </c>
      <c r="S55" s="692">
        <v>28.7396937573616</v>
      </c>
      <c r="T55" s="692">
        <v>12.838633686690223</v>
      </c>
      <c r="U55" s="692">
        <v>2.8268551236749118</v>
      </c>
      <c r="V55" s="692">
        <v>1.2956419316843346</v>
      </c>
      <c r="W55" s="692">
        <v>98.70435806831567</v>
      </c>
      <c r="X55" s="104">
        <v>849</v>
      </c>
    </row>
    <row r="56" spans="1:24" x14ac:dyDescent="0.45">
      <c r="A56" s="778" t="s">
        <v>829</v>
      </c>
      <c r="B56" s="776"/>
      <c r="E56" s="35">
        <v>15.19543364668686</v>
      </c>
      <c r="F56" s="35">
        <v>22.571107919919871</v>
      </c>
      <c r="G56" s="35">
        <v>23.013986267150976</v>
      </c>
      <c r="H56" s="35">
        <v>19.265811481047944</v>
      </c>
      <c r="I56" s="35">
        <v>12.283538682467086</v>
      </c>
      <c r="J56" s="35">
        <v>5.8201696694703564</v>
      </c>
      <c r="K56" s="35">
        <v>1.8499523332569057</v>
      </c>
      <c r="L56" s="35">
        <v>98.150047666743092</v>
      </c>
      <c r="M56" s="33">
        <v>82867</v>
      </c>
      <c r="P56" s="35">
        <v>14.272425737121036</v>
      </c>
      <c r="Q56" s="35">
        <v>20.951495049141403</v>
      </c>
      <c r="R56" s="35">
        <v>20.742200408797718</v>
      </c>
      <c r="S56" s="35">
        <v>20.044551607652107</v>
      </c>
      <c r="T56" s="35">
        <v>14.20510874753681</v>
      </c>
      <c r="U56" s="35">
        <v>7.1356008959279338</v>
      </c>
      <c r="V56" s="35">
        <v>2.648617553822993</v>
      </c>
      <c r="W56" s="35">
        <v>97.351382446177013</v>
      </c>
      <c r="X56" s="33">
        <v>81703</v>
      </c>
    </row>
    <row r="57" spans="1:24" x14ac:dyDescent="0.45">
      <c r="A57" s="690"/>
      <c r="B57" s="775"/>
      <c r="C57" s="35"/>
      <c r="D57" s="35"/>
      <c r="E57" s="35"/>
      <c r="F57" s="35"/>
      <c r="G57" s="35"/>
      <c r="H57" s="35"/>
      <c r="I57" s="35"/>
      <c r="J57" s="33"/>
      <c r="K57" s="33"/>
      <c r="L57" s="775"/>
      <c r="M57" s="35"/>
      <c r="N57" s="35"/>
      <c r="O57" s="35"/>
      <c r="P57" s="35"/>
      <c r="Q57" s="35"/>
      <c r="R57" s="35"/>
      <c r="S57" s="35"/>
      <c r="T57" s="33"/>
      <c r="U57"/>
      <c r="V57"/>
      <c r="W57"/>
      <c r="X57"/>
    </row>
    <row r="58" spans="1:24" x14ac:dyDescent="0.45">
      <c r="A58" s="690" t="s">
        <v>141</v>
      </c>
      <c r="B58" s="690"/>
      <c r="C58" s="870"/>
      <c r="D58" s="34"/>
      <c r="E58" s="34">
        <v>9.1549792340941636</v>
      </c>
      <c r="F58" s="34">
        <v>18.736911133205002</v>
      </c>
      <c r="G58" s="34">
        <v>25.022387691353064</v>
      </c>
      <c r="H58" s="34">
        <v>23.239128748616196</v>
      </c>
      <c r="I58" s="34">
        <v>14.953567575571681</v>
      </c>
      <c r="J58" s="34">
        <v>6.5840966302117483</v>
      </c>
      <c r="K58" s="34">
        <v>2.3089289869481524</v>
      </c>
      <c r="L58" s="35">
        <v>97.691071013051854</v>
      </c>
      <c r="M58" s="33">
        <v>283638</v>
      </c>
      <c r="N58" s="777"/>
      <c r="O58" s="33"/>
      <c r="P58" s="34">
        <v>8.3871588379188076</v>
      </c>
      <c r="Q58" s="34">
        <v>17.581356677569193</v>
      </c>
      <c r="R58" s="34">
        <v>24.296718247533189</v>
      </c>
      <c r="S58" s="34">
        <v>23.796484621938816</v>
      </c>
      <c r="T58" s="34">
        <v>15.890663221834373</v>
      </c>
      <c r="U58" s="34">
        <v>7.2781243987576616</v>
      </c>
      <c r="V58" s="34">
        <v>2.7694939944479566</v>
      </c>
      <c r="W58" s="35">
        <v>97.23050600555203</v>
      </c>
      <c r="X58" s="33">
        <v>291064</v>
      </c>
    </row>
    <row r="59" spans="1:24" x14ac:dyDescent="0.45">
      <c r="A59" s="773"/>
      <c r="B59" s="689"/>
      <c r="C59" s="689"/>
      <c r="D59" s="773"/>
      <c r="E59" s="773"/>
      <c r="F59" s="198"/>
      <c r="G59" s="198"/>
      <c r="H59" s="198"/>
      <c r="I59" s="198"/>
      <c r="J59" s="198"/>
      <c r="K59" s="198"/>
      <c r="L59" s="198"/>
      <c r="M59" s="199"/>
      <c r="N59" s="199"/>
      <c r="O59" s="199"/>
      <c r="P59" s="227"/>
      <c r="Q59" s="118"/>
      <c r="R59" s="118"/>
      <c r="S59" s="118"/>
      <c r="T59" s="118"/>
      <c r="U59" s="118"/>
      <c r="V59" s="118"/>
      <c r="W59" s="118"/>
      <c r="X59" s="200"/>
    </row>
    <row r="60" spans="1:24" ht="13.15" customHeight="1" x14ac:dyDescent="0.45">
      <c r="A60" s="771"/>
      <c r="B60" s="687"/>
      <c r="C60" s="687"/>
      <c r="D60" s="687"/>
      <c r="E60" s="687"/>
      <c r="F60" s="687"/>
      <c r="G60" s="688"/>
      <c r="H60" s="687"/>
      <c r="I60" s="687"/>
      <c r="J60" s="687"/>
      <c r="K60" s="687"/>
      <c r="L60" s="687"/>
      <c r="M60" s="686" t="s">
        <v>828</v>
      </c>
      <c r="N60" s="686"/>
      <c r="O60" s="686"/>
      <c r="P60" s="686"/>
      <c r="Q60" s="687"/>
      <c r="R60" s="688"/>
      <c r="S60" s="687"/>
      <c r="T60" s="687"/>
      <c r="U60" s="687"/>
      <c r="V60" s="687"/>
      <c r="W60" s="687"/>
      <c r="X60" s="686" t="s">
        <v>721</v>
      </c>
    </row>
    <row r="61" spans="1:24" ht="13.15" customHeight="1" x14ac:dyDescent="0.45">
      <c r="A61" s="687"/>
      <c r="B61" s="687"/>
      <c r="C61" s="687"/>
      <c r="D61" s="687"/>
      <c r="E61" s="687"/>
      <c r="F61" s="687"/>
      <c r="G61" s="688"/>
      <c r="H61" s="687"/>
      <c r="I61" s="687"/>
      <c r="J61" s="687"/>
      <c r="K61" s="687"/>
      <c r="L61" s="687"/>
      <c r="M61" s="686"/>
      <c r="N61" s="686"/>
      <c r="O61" s="686"/>
      <c r="P61" s="686"/>
      <c r="Q61" s="687"/>
      <c r="R61" s="688"/>
      <c r="S61" s="687"/>
      <c r="T61" s="687"/>
      <c r="U61" s="687"/>
      <c r="V61" s="687"/>
      <c r="W61" s="687"/>
      <c r="X61" s="686"/>
    </row>
    <row r="62" spans="1:24" ht="13.15" customHeight="1" x14ac:dyDescent="0.45">
      <c r="A62" s="687" t="s">
        <v>846</v>
      </c>
      <c r="B62" s="687"/>
      <c r="C62" s="687"/>
      <c r="D62" s="687"/>
      <c r="E62" s="687"/>
      <c r="F62" s="683"/>
      <c r="G62" s="683"/>
      <c r="H62" s="683"/>
      <c r="I62" s="683"/>
      <c r="J62" s="683"/>
      <c r="K62" s="678"/>
      <c r="L62" s="678"/>
      <c r="M62" s="679"/>
      <c r="N62" s="683"/>
      <c r="O62" s="683"/>
      <c r="P62" s="683"/>
      <c r="Q62" s="683"/>
      <c r="R62" s="683"/>
      <c r="S62" s="683"/>
      <c r="T62" s="683"/>
      <c r="U62" s="678"/>
      <c r="V62" s="678"/>
      <c r="W62" s="679"/>
      <c r="X62" s="769"/>
    </row>
    <row r="63" spans="1:24" ht="13.15" customHeight="1" x14ac:dyDescent="0.45">
      <c r="A63" s="678" t="s">
        <v>847</v>
      </c>
      <c r="B63" s="678"/>
      <c r="C63" s="678"/>
      <c r="D63" s="678"/>
      <c r="E63" s="678"/>
      <c r="F63" s="683"/>
      <c r="G63" s="683"/>
      <c r="H63" s="683"/>
      <c r="I63" s="678"/>
      <c r="J63" s="678"/>
      <c r="K63" s="678"/>
      <c r="L63" s="678"/>
      <c r="M63" s="679"/>
      <c r="N63" s="683"/>
      <c r="O63" s="683"/>
      <c r="P63" s="683"/>
      <c r="Q63" s="683"/>
      <c r="R63" s="683"/>
      <c r="S63" s="678"/>
      <c r="T63" s="678"/>
      <c r="U63" s="678"/>
      <c r="V63" s="678"/>
      <c r="W63" s="679"/>
      <c r="X63" s="769"/>
    </row>
    <row r="64" spans="1:24" ht="13.15" customHeight="1" x14ac:dyDescent="0.45">
      <c r="A64" s="682" t="s">
        <v>113</v>
      </c>
      <c r="B64" s="682"/>
      <c r="C64" s="682"/>
      <c r="D64" s="682"/>
      <c r="E64" s="682"/>
      <c r="F64" s="681"/>
      <c r="G64" s="681"/>
      <c r="H64" s="681"/>
      <c r="I64" s="678"/>
      <c r="J64" s="678"/>
      <c r="K64" s="678"/>
      <c r="L64" s="678"/>
      <c r="M64" s="679"/>
      <c r="N64" s="681"/>
      <c r="O64" s="681"/>
      <c r="P64" s="681"/>
      <c r="Q64" s="681"/>
      <c r="R64" s="681"/>
      <c r="S64" s="678"/>
      <c r="T64" s="678"/>
      <c r="U64" s="678"/>
      <c r="V64" s="678"/>
      <c r="W64" s="679"/>
      <c r="X64" s="769"/>
    </row>
    <row r="65" spans="1:24" ht="35.1" customHeight="1" x14ac:dyDescent="0.45">
      <c r="A65" s="1066" t="s">
        <v>848</v>
      </c>
      <c r="B65" s="1067"/>
      <c r="C65" s="1067"/>
      <c r="D65" s="1067"/>
      <c r="E65" s="1067"/>
      <c r="F65" s="1067"/>
      <c r="G65" s="1067"/>
      <c r="H65" s="1067"/>
      <c r="I65" s="1067"/>
      <c r="J65" s="1067"/>
      <c r="K65" s="1067"/>
      <c r="L65" s="1067"/>
      <c r="M65" s="1067"/>
      <c r="N65" s="1067"/>
      <c r="O65" s="1067"/>
      <c r="P65" s="1067"/>
      <c r="Q65" s="1067"/>
      <c r="R65" s="1067"/>
      <c r="S65" s="1067"/>
      <c r="T65" s="1067"/>
      <c r="U65" s="678"/>
      <c r="V65" s="678"/>
      <c r="W65" s="679"/>
      <c r="X65" s="769"/>
    </row>
    <row r="66" spans="1:24" ht="13.15" customHeight="1" x14ac:dyDescent="0.45">
      <c r="A66" s="1063" t="s">
        <v>527</v>
      </c>
      <c r="B66" s="1038"/>
      <c r="C66" s="1038"/>
      <c r="D66" s="1038"/>
      <c r="E66" s="1038"/>
      <c r="F66" s="1038"/>
      <c r="G66" s="1038"/>
      <c r="H66" s="1038"/>
      <c r="I66" s="1038"/>
      <c r="J66" s="675"/>
      <c r="K66" s="675"/>
      <c r="L66" s="675"/>
      <c r="M66" s="675"/>
      <c r="N66" s="675"/>
      <c r="O66" s="675"/>
      <c r="P66" s="675"/>
      <c r="Q66" s="675"/>
      <c r="R66" s="675"/>
      <c r="S66" s="675"/>
      <c r="T66" s="675"/>
      <c r="U66" s="678"/>
      <c r="V66" s="678"/>
      <c r="W66" s="679"/>
      <c r="X66" s="769"/>
    </row>
    <row r="67" spans="1:24" ht="13.15" customHeight="1" x14ac:dyDescent="0.45">
      <c r="A67" s="680"/>
      <c r="B67" s="680"/>
      <c r="C67" s="680"/>
      <c r="D67" s="680"/>
      <c r="E67" s="680"/>
      <c r="F67" s="678"/>
      <c r="G67" s="678"/>
      <c r="H67" s="678"/>
      <c r="I67" s="678"/>
      <c r="J67" s="678"/>
      <c r="K67" s="678"/>
      <c r="L67" s="678"/>
      <c r="M67" s="679"/>
      <c r="N67" s="678"/>
      <c r="O67" s="678"/>
      <c r="P67" s="678"/>
      <c r="Q67" s="678"/>
      <c r="R67" s="678"/>
      <c r="S67" s="678"/>
      <c r="T67" s="678"/>
      <c r="U67" s="678"/>
      <c r="V67" s="678"/>
      <c r="W67" s="679"/>
      <c r="X67" s="769"/>
    </row>
    <row r="68" spans="1:24" ht="13.15" customHeight="1" x14ac:dyDescent="0.45">
      <c r="A68" s="677" t="s">
        <v>23</v>
      </c>
      <c r="B68" s="677"/>
      <c r="C68" s="677"/>
      <c r="D68" s="677"/>
      <c r="E68" s="677"/>
      <c r="F68" s="677"/>
      <c r="G68" s="677"/>
      <c r="H68" s="677"/>
      <c r="I68" s="677"/>
      <c r="J68" s="677"/>
      <c r="K68" s="677"/>
      <c r="L68" s="677"/>
      <c r="M68" s="676"/>
      <c r="N68" s="677"/>
      <c r="O68" s="677"/>
      <c r="P68" s="677"/>
      <c r="Q68" s="677"/>
      <c r="R68" s="677"/>
      <c r="S68" s="677"/>
      <c r="T68" s="677"/>
      <c r="U68" s="677"/>
      <c r="V68" s="677"/>
      <c r="W68" s="676"/>
      <c r="X68" s="769"/>
    </row>
    <row r="69" spans="1:24" ht="13.15" customHeight="1" x14ac:dyDescent="0.45">
      <c r="A69" s="678" t="s">
        <v>116</v>
      </c>
      <c r="B69" s="678"/>
      <c r="C69" s="678"/>
      <c r="D69" s="678"/>
      <c r="E69" s="678"/>
      <c r="F69" s="677"/>
      <c r="G69" s="677"/>
      <c r="H69" s="677"/>
      <c r="I69" s="677"/>
      <c r="J69" s="677"/>
      <c r="K69" s="677"/>
      <c r="L69" s="677"/>
      <c r="M69" s="676"/>
      <c r="N69" s="677"/>
      <c r="O69" s="677"/>
      <c r="P69" s="677"/>
      <c r="Q69" s="677"/>
      <c r="R69" s="677"/>
      <c r="S69" s="677"/>
      <c r="T69" s="677"/>
      <c r="U69" s="677"/>
      <c r="V69" s="677"/>
      <c r="W69" s="676"/>
      <c r="X69" s="769"/>
    </row>
    <row r="70" spans="1:24" ht="13.15" customHeight="1" x14ac:dyDescent="0.45">
      <c r="A70" s="1063" t="s">
        <v>487</v>
      </c>
      <c r="B70" s="1025"/>
      <c r="C70" s="1025"/>
      <c r="D70" s="1025"/>
      <c r="E70" s="1025"/>
      <c r="F70" s="1025"/>
      <c r="G70" s="1025"/>
      <c r="H70" s="1025"/>
      <c r="I70" s="1025"/>
      <c r="J70" s="1025"/>
      <c r="K70" s="1025"/>
      <c r="L70" s="1025"/>
      <c r="M70" s="1025"/>
      <c r="N70" s="1025"/>
      <c r="O70" s="1025"/>
      <c r="P70" s="1025"/>
      <c r="Q70" s="1025"/>
      <c r="R70" s="1068"/>
      <c r="S70" s="1068"/>
      <c r="T70" s="1068"/>
      <c r="U70" s="1068"/>
      <c r="V70" s="1068"/>
      <c r="W70" s="1068"/>
      <c r="X70" s="1068"/>
    </row>
    <row r="71" spans="1:24" ht="13.15" customHeight="1" x14ac:dyDescent="0.45">
      <c r="A71" s="653" t="s">
        <v>708</v>
      </c>
      <c r="B71" s="770"/>
      <c r="C71" s="770"/>
      <c r="D71" s="770"/>
      <c r="E71" s="770"/>
      <c r="F71" s="677"/>
      <c r="G71" s="677"/>
      <c r="H71" s="677"/>
      <c r="I71" s="677"/>
      <c r="J71" s="677"/>
      <c r="K71" s="677"/>
      <c r="L71" s="677"/>
      <c r="M71" s="676"/>
      <c r="N71" s="677"/>
      <c r="O71" s="677"/>
      <c r="P71" s="677"/>
      <c r="Q71" s="677"/>
      <c r="R71" s="677"/>
      <c r="S71" s="677"/>
      <c r="T71" s="677"/>
      <c r="U71" s="677"/>
      <c r="V71" s="677"/>
      <c r="W71" s="676"/>
      <c r="X71" s="769"/>
    </row>
    <row r="72" spans="1:24" x14ac:dyDescent="0.45">
      <c r="A72" s="653"/>
    </row>
  </sheetData>
  <mergeCells count="10">
    <mergeCell ref="X7:X8"/>
    <mergeCell ref="A65:T65"/>
    <mergeCell ref="A66:I66"/>
    <mergeCell ref="A70:X70"/>
    <mergeCell ref="A4:G4"/>
    <mergeCell ref="D6:L6"/>
    <mergeCell ref="P6:W6"/>
    <mergeCell ref="D7:L7"/>
    <mergeCell ref="M7:M8"/>
    <mergeCell ref="P7:W7"/>
  </mergeCells>
  <hyperlinks>
    <hyperlink ref="A1" location="Contents!A1" display="Return to contents"/>
    <hyperlink ref="A70" r:id="rId1" display="Where qualifications taken by a student are in the same subject area and similar in content, ‘discounting’ rules have been applied to avoid double counting qualifications. More information can be found in  'technical guide' document."/>
    <hyperlink ref="A66:I66" r:id="rId2" display="The full time table for AS and A level reform can be found at Get the facts: AS and A level reform."/>
  </hyperlinks>
  <pageMargins left="0.7" right="0.7" top="0.75" bottom="0.75" header="0.3" footer="0.3"/>
  <pageSetup paperSize="9"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ColWidth="9.1328125" defaultRowHeight="14.25" x14ac:dyDescent="0.45"/>
  <cols>
    <col min="1" max="1" width="46.1328125" style="31" customWidth="1"/>
    <col min="2" max="2" width="17" style="31" bestFit="1" customWidth="1"/>
    <col min="3" max="10" width="9.1328125" style="31"/>
    <col min="11" max="11" width="9.1328125" style="31" customWidth="1"/>
    <col min="12" max="12" width="10.86328125" style="31" customWidth="1"/>
    <col min="13" max="16384" width="9.1328125" style="871"/>
  </cols>
  <sheetData>
    <row r="1" spans="1:12" s="495" customFormat="1" x14ac:dyDescent="0.45">
      <c r="A1" s="579" t="s">
        <v>488</v>
      </c>
      <c r="B1" s="494"/>
      <c r="C1" s="494"/>
      <c r="D1" s="494"/>
      <c r="E1" s="494"/>
    </row>
    <row r="2" spans="1:12" ht="15" customHeight="1" x14ac:dyDescent="0.45">
      <c r="A2" s="900" t="s">
        <v>531</v>
      </c>
      <c r="B2" s="900"/>
      <c r="C2" s="899"/>
      <c r="D2" s="899"/>
      <c r="E2" s="899"/>
      <c r="F2" s="899"/>
      <c r="G2" s="899"/>
      <c r="H2" s="899"/>
      <c r="I2" s="899"/>
      <c r="J2" s="425"/>
      <c r="K2" s="425"/>
      <c r="L2" s="899"/>
    </row>
    <row r="3" spans="1:12" x14ac:dyDescent="0.45">
      <c r="A3" s="142" t="s">
        <v>718</v>
      </c>
      <c r="B3" s="142"/>
      <c r="C3" s="713"/>
      <c r="D3" s="713"/>
      <c r="E3" s="713"/>
      <c r="F3" s="713"/>
      <c r="G3" s="713"/>
      <c r="H3" s="713"/>
      <c r="I3" s="713"/>
      <c r="J3" s="899"/>
      <c r="K3" s="899"/>
      <c r="L3" s="713"/>
    </row>
    <row r="4" spans="1:12" x14ac:dyDescent="0.45">
      <c r="A4" s="811" t="s">
        <v>0</v>
      </c>
      <c r="B4" s="811"/>
      <c r="C4" s="897"/>
      <c r="D4" s="897"/>
      <c r="E4" s="897"/>
      <c r="F4" s="897"/>
      <c r="G4" s="897"/>
      <c r="H4" s="897"/>
      <c r="I4" s="897"/>
      <c r="J4" s="713"/>
      <c r="K4" s="898"/>
      <c r="L4" s="897"/>
    </row>
    <row r="5" spans="1:12" x14ac:dyDescent="0.45">
      <c r="A5" s="894"/>
      <c r="B5" s="896"/>
      <c r="C5" s="894"/>
      <c r="D5" s="894"/>
      <c r="E5" s="894"/>
      <c r="F5" s="894"/>
      <c r="G5" s="894"/>
      <c r="H5" s="894"/>
      <c r="I5" s="894"/>
      <c r="J5" s="894"/>
      <c r="K5" s="895"/>
      <c r="L5" s="894"/>
    </row>
    <row r="6" spans="1:12" ht="14.65" customHeight="1" x14ac:dyDescent="0.45">
      <c r="A6" s="893"/>
      <c r="B6" s="1046" t="s">
        <v>560</v>
      </c>
      <c r="C6" s="1059" t="s">
        <v>48</v>
      </c>
      <c r="D6" s="1059"/>
      <c r="E6" s="1059"/>
      <c r="F6" s="1059"/>
      <c r="G6" s="1059"/>
      <c r="H6" s="1059"/>
      <c r="I6" s="1059"/>
      <c r="J6" s="1059"/>
      <c r="K6" s="1059"/>
      <c r="L6" s="1073" t="s">
        <v>49</v>
      </c>
    </row>
    <row r="7" spans="1:12" x14ac:dyDescent="0.45">
      <c r="A7" s="892" t="s">
        <v>7</v>
      </c>
      <c r="B7" s="1047"/>
      <c r="C7" s="891" t="s">
        <v>50</v>
      </c>
      <c r="D7" s="891" t="s">
        <v>51</v>
      </c>
      <c r="E7" s="891" t="s">
        <v>52</v>
      </c>
      <c r="F7" s="891" t="s">
        <v>53</v>
      </c>
      <c r="G7" s="891" t="s">
        <v>54</v>
      </c>
      <c r="H7" s="891" t="s">
        <v>55</v>
      </c>
      <c r="I7" s="890" t="s">
        <v>118</v>
      </c>
      <c r="J7" s="890" t="s">
        <v>119</v>
      </c>
      <c r="K7" s="890" t="s">
        <v>120</v>
      </c>
      <c r="L7" s="1074"/>
    </row>
    <row r="8" spans="1:12" x14ac:dyDescent="0.45">
      <c r="A8" s="889"/>
      <c r="B8" s="2"/>
      <c r="C8" s="889"/>
      <c r="D8" s="889"/>
      <c r="E8" s="889"/>
      <c r="F8" s="889"/>
      <c r="G8" s="889"/>
      <c r="H8" s="889"/>
      <c r="I8" s="889"/>
      <c r="J8" s="889"/>
      <c r="K8" s="889"/>
      <c r="L8" s="889"/>
    </row>
    <row r="9" spans="1:12" s="540" customFormat="1" x14ac:dyDescent="0.45">
      <c r="A9" s="882" t="s">
        <v>121</v>
      </c>
      <c r="B9" s="639">
        <v>2004</v>
      </c>
      <c r="C9" s="35">
        <v>6.7048757574037996</v>
      </c>
      <c r="D9" s="35">
        <v>16.319989575517599</v>
      </c>
      <c r="E9" s="35">
        <v>25.749942728398096</v>
      </c>
      <c r="F9" s="35">
        <v>25.233972883735493</v>
      </c>
      <c r="G9" s="35">
        <v>16.201873464438012</v>
      </c>
      <c r="H9" s="35">
        <v>7.1470755753956992</v>
      </c>
      <c r="I9" s="35">
        <v>2.6422700151112961</v>
      </c>
      <c r="J9" s="35">
        <v>23.024865332921401</v>
      </c>
      <c r="K9" s="35">
        <v>97.357729984888707</v>
      </c>
      <c r="L9" s="33">
        <v>475803</v>
      </c>
    </row>
    <row r="10" spans="1:12" x14ac:dyDescent="0.45">
      <c r="A10" s="888" t="s">
        <v>8</v>
      </c>
      <c r="B10" s="485" t="s">
        <v>705</v>
      </c>
      <c r="C10" s="103" t="s">
        <v>705</v>
      </c>
      <c r="D10" s="103" t="s">
        <v>705</v>
      </c>
      <c r="E10" s="103" t="s">
        <v>705</v>
      </c>
      <c r="F10" s="103" t="s">
        <v>705</v>
      </c>
      <c r="G10" s="103" t="s">
        <v>705</v>
      </c>
      <c r="H10" s="103" t="s">
        <v>705</v>
      </c>
      <c r="I10" s="103" t="s">
        <v>705</v>
      </c>
      <c r="J10" s="103" t="s">
        <v>705</v>
      </c>
      <c r="K10" s="103" t="s">
        <v>705</v>
      </c>
      <c r="L10" s="104" t="s">
        <v>705</v>
      </c>
    </row>
    <row r="11" spans="1:12" x14ac:dyDescent="0.45">
      <c r="A11" s="884" t="s">
        <v>122</v>
      </c>
      <c r="B11" s="485">
        <v>438</v>
      </c>
      <c r="C11" s="103">
        <v>5.9509779541350865</v>
      </c>
      <c r="D11" s="103">
        <v>15.21694471775022</v>
      </c>
      <c r="E11" s="103">
        <v>25.334904691368703</v>
      </c>
      <c r="F11" s="103">
        <v>25.900377342170422</v>
      </c>
      <c r="G11" s="103">
        <v>16.940392911589484</v>
      </c>
      <c r="H11" s="103">
        <v>7.6506395355123313</v>
      </c>
      <c r="I11" s="103">
        <v>3.0057628474737537</v>
      </c>
      <c r="J11" s="103">
        <v>21.167922671885307</v>
      </c>
      <c r="K11" s="103">
        <v>96.994237152526239</v>
      </c>
      <c r="L11" s="104">
        <v>92489</v>
      </c>
    </row>
    <row r="12" spans="1:12" x14ac:dyDescent="0.45">
      <c r="A12" s="888" t="s">
        <v>123</v>
      </c>
      <c r="B12" s="485">
        <v>352</v>
      </c>
      <c r="C12" s="103">
        <v>3.4737037380576945</v>
      </c>
      <c r="D12" s="103">
        <v>10.448937946387163</v>
      </c>
      <c r="E12" s="103">
        <v>22.224283461645488</v>
      </c>
      <c r="F12" s="103">
        <v>27.144977274835359</v>
      </c>
      <c r="G12" s="103">
        <v>21.125127539189315</v>
      </c>
      <c r="H12" s="103">
        <v>10.697059641962712</v>
      </c>
      <c r="I12" s="103">
        <v>4.8859103979222702</v>
      </c>
      <c r="J12" s="103">
        <v>13.922641684444859</v>
      </c>
      <c r="K12" s="103">
        <v>95.11408960207774</v>
      </c>
      <c r="L12" s="104">
        <v>43124</v>
      </c>
    </row>
    <row r="13" spans="1:12" x14ac:dyDescent="0.45">
      <c r="A13" s="888" t="s">
        <v>124</v>
      </c>
      <c r="B13" s="485">
        <v>1079</v>
      </c>
      <c r="C13" s="103">
        <v>7.3258381294631718</v>
      </c>
      <c r="D13" s="103">
        <v>17.395093320523124</v>
      </c>
      <c r="E13" s="103">
        <v>26.414280919255649</v>
      </c>
      <c r="F13" s="103">
        <v>24.930021155320702</v>
      </c>
      <c r="G13" s="103">
        <v>15.313126460779515</v>
      </c>
      <c r="H13" s="103">
        <v>6.4626887273242364</v>
      </c>
      <c r="I13" s="103">
        <v>2.1589512873335983</v>
      </c>
      <c r="J13" s="103">
        <v>24.720931449986296</v>
      </c>
      <c r="K13" s="103">
        <v>97.841048712666392</v>
      </c>
      <c r="L13" s="104">
        <v>324741</v>
      </c>
    </row>
    <row r="14" spans="1:12" x14ac:dyDescent="0.45">
      <c r="A14" s="888" t="s">
        <v>9</v>
      </c>
      <c r="B14" s="485">
        <v>31</v>
      </c>
      <c r="C14" s="103">
        <v>3.5781544256120528</v>
      </c>
      <c r="D14" s="103">
        <v>13.182674199623351</v>
      </c>
      <c r="E14" s="103">
        <v>22.528248587570619</v>
      </c>
      <c r="F14" s="103">
        <v>24.364406779661017</v>
      </c>
      <c r="G14" s="103">
        <v>20.386064030131827</v>
      </c>
      <c r="H14" s="103">
        <v>10.569679849340867</v>
      </c>
      <c r="I14" s="103">
        <v>5.3907721280602638</v>
      </c>
      <c r="J14" s="103">
        <v>16.760828625235405</v>
      </c>
      <c r="K14" s="103">
        <v>94.609227871939737</v>
      </c>
      <c r="L14" s="104">
        <v>4248</v>
      </c>
    </row>
    <row r="15" spans="1:12" x14ac:dyDescent="0.45">
      <c r="A15" s="887" t="s">
        <v>10</v>
      </c>
      <c r="B15" s="485">
        <v>19</v>
      </c>
      <c r="C15" s="103">
        <v>10.787018788595454</v>
      </c>
      <c r="D15" s="103">
        <v>21.889370647746684</v>
      </c>
      <c r="E15" s="103">
        <v>27.302588358954143</v>
      </c>
      <c r="F15" s="103">
        <v>20.496649586125347</v>
      </c>
      <c r="G15" s="103">
        <v>12.665878333990277</v>
      </c>
      <c r="H15" s="103">
        <v>5.1241623965313368</v>
      </c>
      <c r="I15" s="103">
        <v>1.7343318880567598</v>
      </c>
      <c r="J15" s="103">
        <v>32.676389436342134</v>
      </c>
      <c r="K15" s="103">
        <v>98.265668111943228</v>
      </c>
      <c r="L15" s="104">
        <v>7611</v>
      </c>
    </row>
    <row r="16" spans="1:12" x14ac:dyDescent="0.45">
      <c r="A16" s="887" t="s">
        <v>295</v>
      </c>
      <c r="B16" s="485">
        <v>46</v>
      </c>
      <c r="C16" s="103">
        <v>2.5582457743261764</v>
      </c>
      <c r="D16" s="103">
        <v>7.4463225216994058</v>
      </c>
      <c r="E16" s="103">
        <v>14.207400639561444</v>
      </c>
      <c r="F16" s="103">
        <v>22.521699406121517</v>
      </c>
      <c r="G16" s="103">
        <v>23.663773412517131</v>
      </c>
      <c r="H16" s="103">
        <v>18.136135221562359</v>
      </c>
      <c r="I16" s="103">
        <v>11.46642302421197</v>
      </c>
      <c r="J16" s="103">
        <v>10.004568296025582</v>
      </c>
      <c r="K16" s="103">
        <v>88.533576975788023</v>
      </c>
      <c r="L16" s="104">
        <v>2189</v>
      </c>
    </row>
    <row r="17" spans="1:12" x14ac:dyDescent="0.45">
      <c r="A17" s="887" t="s">
        <v>11</v>
      </c>
      <c r="B17" s="485">
        <v>20</v>
      </c>
      <c r="C17" s="103">
        <v>4.621072088724584</v>
      </c>
      <c r="D17" s="103">
        <v>7.3937153419593349</v>
      </c>
      <c r="E17" s="103">
        <v>18.853974121996302</v>
      </c>
      <c r="F17" s="103">
        <v>24.399260628465804</v>
      </c>
      <c r="G17" s="103">
        <v>21.626617375231053</v>
      </c>
      <c r="H17" s="103">
        <v>12.754158964879853</v>
      </c>
      <c r="I17" s="103">
        <v>10.35120147874307</v>
      </c>
      <c r="J17" s="103">
        <v>12.014787430683919</v>
      </c>
      <c r="K17" s="103">
        <v>89.648798521256921</v>
      </c>
      <c r="L17" s="104">
        <v>541</v>
      </c>
    </row>
    <row r="18" spans="1:12" x14ac:dyDescent="0.45">
      <c r="A18" s="886"/>
      <c r="B18" s="485" t="s">
        <v>705</v>
      </c>
      <c r="C18" s="103" t="s">
        <v>705</v>
      </c>
      <c r="D18" s="103" t="s">
        <v>705</v>
      </c>
      <c r="E18" s="103" t="s">
        <v>705</v>
      </c>
      <c r="F18" s="103" t="s">
        <v>705</v>
      </c>
      <c r="G18" s="103" t="s">
        <v>705</v>
      </c>
      <c r="H18" s="103" t="s">
        <v>705</v>
      </c>
      <c r="I18" s="103" t="s">
        <v>705</v>
      </c>
      <c r="J18" s="103" t="s">
        <v>705</v>
      </c>
      <c r="K18" s="103" t="s">
        <v>705</v>
      </c>
      <c r="L18" s="104" t="s">
        <v>705</v>
      </c>
    </row>
    <row r="19" spans="1:12" x14ac:dyDescent="0.45">
      <c r="A19" s="882" t="s">
        <v>12</v>
      </c>
      <c r="B19" s="639">
        <v>588</v>
      </c>
      <c r="C19" s="35">
        <v>16.22954014029618</v>
      </c>
      <c r="D19" s="35">
        <v>28.083593141075603</v>
      </c>
      <c r="E19" s="35">
        <v>26.372759158222912</v>
      </c>
      <c r="F19" s="35">
        <v>16.500389711613405</v>
      </c>
      <c r="G19" s="35">
        <v>7.9939594699922054</v>
      </c>
      <c r="H19" s="35">
        <v>3.3593141075604049</v>
      </c>
      <c r="I19" s="35">
        <v>1.4604442712392829</v>
      </c>
      <c r="J19" s="35">
        <v>44.313133281371783</v>
      </c>
      <c r="K19" s="35">
        <v>98.539555728760718</v>
      </c>
      <c r="L19" s="33">
        <v>102640</v>
      </c>
    </row>
    <row r="20" spans="1:12" x14ac:dyDescent="0.45">
      <c r="A20" s="885" t="s">
        <v>8</v>
      </c>
      <c r="B20" s="485" t="s">
        <v>705</v>
      </c>
      <c r="C20" s="103" t="s">
        <v>705</v>
      </c>
      <c r="D20" s="103" t="s">
        <v>705</v>
      </c>
      <c r="E20" s="103" t="s">
        <v>705</v>
      </c>
      <c r="F20" s="103" t="s">
        <v>705</v>
      </c>
      <c r="G20" s="103" t="s">
        <v>705</v>
      </c>
      <c r="H20" s="103" t="s">
        <v>705</v>
      </c>
      <c r="I20" s="103" t="s">
        <v>705</v>
      </c>
      <c r="J20" s="103" t="s">
        <v>705</v>
      </c>
      <c r="K20" s="103" t="s">
        <v>705</v>
      </c>
      <c r="L20" s="104" t="s">
        <v>705</v>
      </c>
    </row>
    <row r="21" spans="1:12" x14ac:dyDescent="0.45">
      <c r="A21" s="884" t="s">
        <v>13</v>
      </c>
      <c r="B21" s="485">
        <v>574</v>
      </c>
      <c r="C21" s="103">
        <v>16.23949129069382</v>
      </c>
      <c r="D21" s="103">
        <v>28.105799052021769</v>
      </c>
      <c r="E21" s="103">
        <v>26.384418826925703</v>
      </c>
      <c r="F21" s="103">
        <v>16.485263424815184</v>
      </c>
      <c r="G21" s="103">
        <v>7.9856437864513241</v>
      </c>
      <c r="H21" s="103">
        <v>3.3510835430198762</v>
      </c>
      <c r="I21" s="103">
        <v>1.4483000760723272</v>
      </c>
      <c r="J21" s="103">
        <v>44.345290342715586</v>
      </c>
      <c r="K21" s="103">
        <v>98.551699923927686</v>
      </c>
      <c r="L21" s="104">
        <v>102534</v>
      </c>
    </row>
    <row r="22" spans="1:12" x14ac:dyDescent="0.45">
      <c r="A22" s="884" t="s">
        <v>288</v>
      </c>
      <c r="B22" s="485">
        <v>14</v>
      </c>
      <c r="C22" s="103">
        <v>6.6037735849056602</v>
      </c>
      <c r="D22" s="103">
        <v>6.6037735849056602</v>
      </c>
      <c r="E22" s="103">
        <v>15.09433962264151</v>
      </c>
      <c r="F22" s="103">
        <v>31.132075471698112</v>
      </c>
      <c r="G22" s="103">
        <v>16.037735849056602</v>
      </c>
      <c r="H22" s="103">
        <v>11.320754716981133</v>
      </c>
      <c r="I22" s="103">
        <v>13.20754716981132</v>
      </c>
      <c r="J22" s="103">
        <v>13.20754716981132</v>
      </c>
      <c r="K22" s="103">
        <v>86.792452830188665</v>
      </c>
      <c r="L22" s="104">
        <v>106</v>
      </c>
    </row>
    <row r="23" spans="1:12" x14ac:dyDescent="0.45">
      <c r="A23" s="884"/>
      <c r="B23" s="485" t="s">
        <v>705</v>
      </c>
      <c r="C23" s="103" t="s">
        <v>705</v>
      </c>
      <c r="D23" s="103" t="s">
        <v>705</v>
      </c>
      <c r="E23" s="103" t="s">
        <v>705</v>
      </c>
      <c r="F23" s="103" t="s">
        <v>705</v>
      </c>
      <c r="G23" s="103" t="s">
        <v>705</v>
      </c>
      <c r="H23" s="103" t="s">
        <v>705</v>
      </c>
      <c r="I23" s="103" t="s">
        <v>705</v>
      </c>
      <c r="J23" s="103" t="s">
        <v>705</v>
      </c>
      <c r="K23" s="103" t="s">
        <v>705</v>
      </c>
      <c r="L23" s="104" t="s">
        <v>705</v>
      </c>
    </row>
    <row r="24" spans="1:12" s="540" customFormat="1" x14ac:dyDescent="0.45">
      <c r="A24" s="882" t="s">
        <v>125</v>
      </c>
      <c r="B24" s="639">
        <v>2601</v>
      </c>
      <c r="C24" s="35">
        <v>8.3952324566331598</v>
      </c>
      <c r="D24" s="35">
        <v>18.406209215291401</v>
      </c>
      <c r="E24" s="35">
        <v>25.860897674137203</v>
      </c>
      <c r="F24" s="35">
        <v>23.684906524689065</v>
      </c>
      <c r="G24" s="35">
        <v>14.745157693670647</v>
      </c>
      <c r="H24" s="35">
        <v>6.4750775719755573</v>
      </c>
      <c r="I24" s="35">
        <v>2.43251886360297</v>
      </c>
      <c r="J24" s="35">
        <v>26.801441671924561</v>
      </c>
      <c r="K24" s="35">
        <v>97.567481136397035</v>
      </c>
      <c r="L24" s="33">
        <v>578495</v>
      </c>
    </row>
    <row r="25" spans="1:12" x14ac:dyDescent="0.45">
      <c r="A25" s="883"/>
      <c r="B25" s="485" t="s">
        <v>705</v>
      </c>
      <c r="C25" s="103" t="s">
        <v>705</v>
      </c>
      <c r="D25" s="103" t="s">
        <v>705</v>
      </c>
      <c r="E25" s="103" t="s">
        <v>705</v>
      </c>
      <c r="F25" s="103" t="s">
        <v>705</v>
      </c>
      <c r="G25" s="103" t="s">
        <v>705</v>
      </c>
      <c r="H25" s="103" t="s">
        <v>705</v>
      </c>
      <c r="I25" s="103" t="s">
        <v>705</v>
      </c>
      <c r="J25" s="103" t="s">
        <v>705</v>
      </c>
      <c r="K25" s="103" t="s">
        <v>705</v>
      </c>
      <c r="L25" s="104" t="s">
        <v>705</v>
      </c>
    </row>
    <row r="26" spans="1:12" s="540" customFormat="1" x14ac:dyDescent="0.45">
      <c r="A26" s="882" t="s">
        <v>14</v>
      </c>
      <c r="B26" s="639">
        <v>231</v>
      </c>
      <c r="C26" s="35">
        <v>5.5119007710358696</v>
      </c>
      <c r="D26" s="35">
        <v>14.788467985249747</v>
      </c>
      <c r="E26" s="35">
        <v>26.095876634260811</v>
      </c>
      <c r="F26" s="35">
        <v>26.347301374455245</v>
      </c>
      <c r="G26" s="35">
        <v>16.998994301039222</v>
      </c>
      <c r="H26" s="35">
        <v>7.2725444183707673</v>
      </c>
      <c r="I26" s="35">
        <v>2.9849145155883336</v>
      </c>
      <c r="J26" s="35">
        <v>20.300368756285618</v>
      </c>
      <c r="K26" s="35">
        <v>97.015085484411657</v>
      </c>
      <c r="L26" s="33">
        <v>149150</v>
      </c>
    </row>
    <row r="27" spans="1:12" x14ac:dyDescent="0.45">
      <c r="A27" s="885" t="s">
        <v>8</v>
      </c>
      <c r="B27" s="485" t="s">
        <v>705</v>
      </c>
      <c r="C27" s="103" t="s">
        <v>705</v>
      </c>
      <c r="D27" s="103" t="s">
        <v>705</v>
      </c>
      <c r="E27" s="103" t="s">
        <v>705</v>
      </c>
      <c r="F27" s="103" t="s">
        <v>705</v>
      </c>
      <c r="G27" s="103" t="s">
        <v>705</v>
      </c>
      <c r="H27" s="103" t="s">
        <v>705</v>
      </c>
      <c r="I27" s="103" t="s">
        <v>705</v>
      </c>
      <c r="J27" s="103" t="s">
        <v>705</v>
      </c>
      <c r="K27" s="103" t="s">
        <v>705</v>
      </c>
      <c r="L27" s="104" t="s">
        <v>705</v>
      </c>
    </row>
    <row r="28" spans="1:12" x14ac:dyDescent="0.45">
      <c r="A28" s="884" t="s">
        <v>15</v>
      </c>
      <c r="B28" s="485">
        <v>66</v>
      </c>
      <c r="C28" s="103">
        <v>6.4324399665485243</v>
      </c>
      <c r="D28" s="103">
        <v>16.346421886822508</v>
      </c>
      <c r="E28" s="103">
        <v>26.82887977380431</v>
      </c>
      <c r="F28" s="103">
        <v>25.58739197961053</v>
      </c>
      <c r="G28" s="103">
        <v>15.811795627414279</v>
      </c>
      <c r="H28" s="103">
        <v>6.6305603122137704</v>
      </c>
      <c r="I28" s="103">
        <v>2.3625104535860775</v>
      </c>
      <c r="J28" s="103">
        <v>22.778861853371033</v>
      </c>
      <c r="K28" s="103">
        <v>97.637489546413931</v>
      </c>
      <c r="L28" s="104">
        <v>100444</v>
      </c>
    </row>
    <row r="29" spans="1:12" x14ac:dyDescent="0.45">
      <c r="A29" s="884" t="s">
        <v>126</v>
      </c>
      <c r="B29" s="485">
        <v>165</v>
      </c>
      <c r="C29" s="103">
        <v>3.6135178417443439</v>
      </c>
      <c r="D29" s="103">
        <v>11.575575904406028</v>
      </c>
      <c r="E29" s="103">
        <v>24.584240134685665</v>
      </c>
      <c r="F29" s="103">
        <v>27.914425327475058</v>
      </c>
      <c r="G29" s="103">
        <v>19.447296021024105</v>
      </c>
      <c r="H29" s="103">
        <v>8.5964768201043</v>
      </c>
      <c r="I29" s="103">
        <v>4.2684679505605061</v>
      </c>
      <c r="J29" s="103">
        <v>15.189093746150371</v>
      </c>
      <c r="K29" s="103">
        <v>95.731532049439494</v>
      </c>
      <c r="L29" s="104">
        <v>48706</v>
      </c>
    </row>
    <row r="30" spans="1:12" x14ac:dyDescent="0.45">
      <c r="A30" s="883"/>
      <c r="B30" s="485" t="s">
        <v>705</v>
      </c>
      <c r="C30" s="103" t="s">
        <v>705</v>
      </c>
      <c r="D30" s="103" t="s">
        <v>705</v>
      </c>
      <c r="E30" s="103" t="s">
        <v>705</v>
      </c>
      <c r="F30" s="103" t="s">
        <v>705</v>
      </c>
      <c r="G30" s="103" t="s">
        <v>705</v>
      </c>
      <c r="H30" s="103" t="s">
        <v>705</v>
      </c>
      <c r="I30" s="103" t="s">
        <v>705</v>
      </c>
      <c r="J30" s="103" t="s">
        <v>705</v>
      </c>
      <c r="K30" s="103" t="s">
        <v>705</v>
      </c>
      <c r="L30" s="104" t="s">
        <v>705</v>
      </c>
    </row>
    <row r="31" spans="1:12" s="540" customFormat="1" x14ac:dyDescent="0.45">
      <c r="A31" s="882" t="s">
        <v>127</v>
      </c>
      <c r="B31" s="639">
        <v>2235</v>
      </c>
      <c r="C31" s="35">
        <v>6.4201627962422778</v>
      </c>
      <c r="D31" s="35">
        <v>15.954479776879221</v>
      </c>
      <c r="E31" s="35">
        <v>25.832502604195835</v>
      </c>
      <c r="F31" s="35">
        <v>25.499677575753697</v>
      </c>
      <c r="G31" s="35">
        <v>16.392112686874054</v>
      </c>
      <c r="H31" s="35">
        <v>7.1770197118823331</v>
      </c>
      <c r="I31" s="35">
        <v>2.7240448481725825</v>
      </c>
      <c r="J31" s="35">
        <v>22.374642573121498</v>
      </c>
      <c r="K31" s="35">
        <v>97.275955151827418</v>
      </c>
      <c r="L31" s="33">
        <v>624953</v>
      </c>
    </row>
    <row r="32" spans="1:12" x14ac:dyDescent="0.45">
      <c r="A32" s="882"/>
      <c r="B32" s="485" t="s">
        <v>705</v>
      </c>
      <c r="C32" s="103" t="s">
        <v>705</v>
      </c>
      <c r="D32" s="103" t="s">
        <v>705</v>
      </c>
      <c r="E32" s="103" t="s">
        <v>705</v>
      </c>
      <c r="F32" s="103" t="s">
        <v>705</v>
      </c>
      <c r="G32" s="103" t="s">
        <v>705</v>
      </c>
      <c r="H32" s="103" t="s">
        <v>705</v>
      </c>
      <c r="I32" s="103" t="s">
        <v>705</v>
      </c>
      <c r="J32" s="103" t="s">
        <v>705</v>
      </c>
      <c r="K32" s="103" t="s">
        <v>705</v>
      </c>
      <c r="L32" s="104" t="s">
        <v>705</v>
      </c>
    </row>
    <row r="33" spans="1:12" s="540" customFormat="1" x14ac:dyDescent="0.45">
      <c r="A33" s="882" t="s">
        <v>128</v>
      </c>
      <c r="B33" s="639">
        <v>2832</v>
      </c>
      <c r="C33" s="35">
        <v>7.804217716056594</v>
      </c>
      <c r="D33" s="35">
        <v>17.664657903235781</v>
      </c>
      <c r="E33" s="35">
        <v>25.909062798480026</v>
      </c>
      <c r="F33" s="35">
        <v>24.230634443993981</v>
      </c>
      <c r="G33" s="35">
        <v>15.20714084478008</v>
      </c>
      <c r="H33" s="35">
        <v>6.6385393976458307</v>
      </c>
      <c r="I33" s="35">
        <v>2.5457468958077083</v>
      </c>
      <c r="J33" s="35">
        <v>25.468875619292376</v>
      </c>
      <c r="K33" s="35">
        <v>97.45425310419229</v>
      </c>
      <c r="L33" s="33">
        <v>727645</v>
      </c>
    </row>
    <row r="34" spans="1:12" x14ac:dyDescent="0.45">
      <c r="A34" s="881"/>
      <c r="B34" s="3"/>
      <c r="C34" s="386"/>
      <c r="D34" s="386"/>
      <c r="E34" s="386"/>
      <c r="F34" s="386"/>
      <c r="G34" s="386"/>
      <c r="H34" s="386"/>
      <c r="I34" s="386"/>
      <c r="J34" s="386"/>
      <c r="K34" s="386"/>
      <c r="L34" s="387"/>
    </row>
    <row r="35" spans="1:12" x14ac:dyDescent="0.45">
      <c r="A35" s="872"/>
      <c r="B35" s="2"/>
      <c r="C35" s="872"/>
      <c r="D35" s="872"/>
      <c r="E35" s="872"/>
      <c r="F35" s="872"/>
      <c r="G35" s="872"/>
      <c r="H35" s="872"/>
      <c r="I35" s="872"/>
      <c r="J35" s="872"/>
      <c r="K35" s="872"/>
      <c r="L35" s="10" t="s">
        <v>721</v>
      </c>
    </row>
    <row r="36" spans="1:12" x14ac:dyDescent="0.45">
      <c r="A36" s="880"/>
      <c r="B36" s="880"/>
      <c r="C36" s="880"/>
      <c r="D36" s="880"/>
      <c r="E36" s="880"/>
      <c r="F36" s="880"/>
      <c r="G36" s="880"/>
      <c r="H36" s="880"/>
      <c r="I36" s="880"/>
      <c r="J36" s="880"/>
      <c r="K36" s="880"/>
      <c r="L36" s="880"/>
    </row>
    <row r="37" spans="1:12" x14ac:dyDescent="0.45">
      <c r="A37" s="685" t="s">
        <v>843</v>
      </c>
      <c r="B37" s="685"/>
      <c r="C37" s="687"/>
      <c r="D37" s="687"/>
      <c r="E37" s="687"/>
      <c r="F37" s="687"/>
      <c r="G37" s="687"/>
      <c r="H37" s="687"/>
      <c r="I37" s="687"/>
      <c r="J37" s="687"/>
      <c r="K37" s="687"/>
      <c r="L37" s="687"/>
    </row>
    <row r="38" spans="1:12" x14ac:dyDescent="0.45">
      <c r="A38" s="684" t="s">
        <v>734</v>
      </c>
      <c r="B38" s="684"/>
      <c r="C38" s="687"/>
      <c r="D38" s="687"/>
      <c r="E38" s="687"/>
      <c r="F38" s="687"/>
      <c r="G38" s="687"/>
      <c r="H38" s="687"/>
      <c r="I38" s="687"/>
      <c r="J38" s="687"/>
      <c r="K38" s="687"/>
      <c r="L38" s="687"/>
    </row>
    <row r="39" spans="1:12" x14ac:dyDescent="0.45">
      <c r="A39" s="685" t="s">
        <v>851</v>
      </c>
      <c r="B39" s="685"/>
      <c r="C39" s="879"/>
      <c r="D39" s="879"/>
      <c r="E39" s="879"/>
      <c r="F39" s="879"/>
      <c r="G39" s="879"/>
      <c r="H39" s="879"/>
      <c r="I39" s="879"/>
      <c r="J39" s="879"/>
      <c r="K39" s="879"/>
      <c r="L39" s="879"/>
    </row>
    <row r="40" spans="1:12" x14ac:dyDescent="0.45">
      <c r="A40" s="685" t="s">
        <v>129</v>
      </c>
      <c r="B40" s="685"/>
      <c r="C40" s="879"/>
      <c r="D40" s="879"/>
      <c r="E40" s="879"/>
      <c r="F40" s="879"/>
      <c r="G40" s="879"/>
      <c r="H40" s="879"/>
      <c r="I40" s="879"/>
      <c r="J40" s="879"/>
      <c r="K40" s="879"/>
      <c r="L40" s="879"/>
    </row>
    <row r="41" spans="1:12" ht="14.65" customHeight="1" x14ac:dyDescent="0.45">
      <c r="A41" s="1075" t="s">
        <v>130</v>
      </c>
      <c r="B41" s="1075"/>
      <c r="C41" s="1075"/>
      <c r="D41" s="1075"/>
      <c r="E41" s="1075"/>
      <c r="F41" s="1075"/>
      <c r="G41" s="1075"/>
      <c r="H41" s="1075"/>
      <c r="I41" s="1075"/>
      <c r="J41" s="1075"/>
      <c r="K41" s="1075"/>
      <c r="L41" s="1075"/>
    </row>
    <row r="42" spans="1:12" ht="11.25" customHeight="1" x14ac:dyDescent="0.45">
      <c r="A42" s="1075"/>
      <c r="B42" s="1075"/>
      <c r="C42" s="1075"/>
      <c r="D42" s="1075"/>
      <c r="E42" s="1075"/>
      <c r="F42" s="1075"/>
      <c r="G42" s="1075"/>
      <c r="H42" s="1075"/>
      <c r="I42" s="1075"/>
      <c r="J42" s="1075"/>
      <c r="K42" s="1075"/>
      <c r="L42" s="1075"/>
    </row>
    <row r="43" spans="1:12" x14ac:dyDescent="0.45">
      <c r="A43" s="878" t="s">
        <v>131</v>
      </c>
      <c r="B43" s="878"/>
      <c r="C43" s="878"/>
      <c r="D43" s="878"/>
      <c r="E43" s="878"/>
      <c r="F43" s="878"/>
      <c r="G43" s="878"/>
      <c r="H43" s="878"/>
      <c r="I43" s="878"/>
      <c r="J43" s="878"/>
      <c r="K43" s="878"/>
      <c r="L43" s="878"/>
    </row>
    <row r="44" spans="1:12" x14ac:dyDescent="0.45">
      <c r="A44" s="878" t="s">
        <v>132</v>
      </c>
      <c r="B44" s="878"/>
      <c r="C44" s="878"/>
      <c r="D44" s="878"/>
      <c r="E44" s="878"/>
      <c r="F44" s="878"/>
      <c r="G44" s="878"/>
      <c r="H44" s="878"/>
      <c r="I44" s="878"/>
      <c r="J44" s="878"/>
      <c r="K44" s="878"/>
      <c r="L44" s="878"/>
    </row>
    <row r="45" spans="1:12" x14ac:dyDescent="0.45">
      <c r="A45" s="878" t="s">
        <v>133</v>
      </c>
      <c r="B45" s="878"/>
      <c r="C45" s="878"/>
      <c r="D45" s="878"/>
      <c r="E45" s="878"/>
      <c r="F45" s="878"/>
      <c r="G45" s="878"/>
      <c r="H45" s="878"/>
      <c r="I45" s="878"/>
      <c r="J45" s="878"/>
      <c r="K45" s="878"/>
      <c r="L45" s="878"/>
    </row>
    <row r="46" spans="1:12" x14ac:dyDescent="0.45">
      <c r="A46" s="878" t="s">
        <v>137</v>
      </c>
      <c r="B46" s="878"/>
      <c r="C46" s="878"/>
      <c r="D46" s="878"/>
      <c r="E46" s="878"/>
      <c r="F46" s="878"/>
      <c r="G46" s="878"/>
      <c r="H46" s="878"/>
      <c r="I46" s="878"/>
      <c r="J46" s="878"/>
      <c r="K46" s="878"/>
      <c r="L46" s="878"/>
    </row>
    <row r="47" spans="1:12" ht="14.65" customHeight="1" x14ac:dyDescent="0.45">
      <c r="A47" s="1075" t="s">
        <v>138</v>
      </c>
      <c r="B47" s="1075"/>
      <c r="C47" s="1075"/>
      <c r="D47" s="1075"/>
      <c r="E47" s="1075"/>
      <c r="F47" s="1075"/>
      <c r="G47" s="1075"/>
      <c r="H47" s="1075"/>
      <c r="I47" s="1075"/>
      <c r="J47" s="1075"/>
      <c r="K47" s="1075"/>
      <c r="L47" s="1075"/>
    </row>
    <row r="48" spans="1:12" ht="9.6" customHeight="1" x14ac:dyDescent="0.45">
      <c r="A48" s="1075"/>
      <c r="B48" s="1075"/>
      <c r="C48" s="1075"/>
      <c r="D48" s="1075"/>
      <c r="E48" s="1075"/>
      <c r="F48" s="1075"/>
      <c r="G48" s="1075"/>
      <c r="H48" s="1075"/>
      <c r="I48" s="1075"/>
      <c r="J48" s="1075"/>
      <c r="K48" s="1075"/>
      <c r="L48" s="1075"/>
    </row>
    <row r="49" spans="1:12" x14ac:dyDescent="0.45">
      <c r="A49" s="878" t="s">
        <v>134</v>
      </c>
      <c r="B49" s="878"/>
      <c r="C49" s="878"/>
      <c r="D49" s="878"/>
      <c r="E49" s="878"/>
      <c r="F49" s="878"/>
      <c r="G49" s="878"/>
      <c r="H49" s="878"/>
      <c r="I49" s="878"/>
      <c r="J49" s="878"/>
      <c r="K49" s="878"/>
      <c r="L49" s="878"/>
    </row>
    <row r="50" spans="1:12" ht="14.65" customHeight="1" x14ac:dyDescent="0.45">
      <c r="A50" s="1075" t="s">
        <v>135</v>
      </c>
      <c r="B50" s="1075"/>
      <c r="C50" s="1075"/>
      <c r="D50" s="1075"/>
      <c r="E50" s="1075"/>
      <c r="F50" s="1075"/>
      <c r="G50" s="1075"/>
      <c r="H50" s="1075"/>
      <c r="I50" s="1075"/>
      <c r="J50" s="1075"/>
      <c r="K50" s="1075"/>
      <c r="L50" s="1075"/>
    </row>
    <row r="51" spans="1:12" ht="12" customHeight="1" x14ac:dyDescent="0.45">
      <c r="A51" s="1075"/>
      <c r="B51" s="1075"/>
      <c r="C51" s="1075"/>
      <c r="D51" s="1075"/>
      <c r="E51" s="1075"/>
      <c r="F51" s="1075"/>
      <c r="G51" s="1075"/>
      <c r="H51" s="1075"/>
      <c r="I51" s="1075"/>
      <c r="J51" s="1075"/>
      <c r="K51" s="1075"/>
      <c r="L51" s="1075"/>
    </row>
    <row r="52" spans="1:12" ht="12" customHeight="1" x14ac:dyDescent="0.45">
      <c r="A52" s="877" t="s">
        <v>136</v>
      </c>
      <c r="B52" s="877"/>
      <c r="C52" s="876"/>
      <c r="D52" s="876"/>
      <c r="E52" s="876"/>
      <c r="F52" s="876"/>
      <c r="G52" s="876"/>
      <c r="H52" s="876"/>
      <c r="I52" s="876"/>
      <c r="J52" s="876"/>
      <c r="K52" s="876"/>
      <c r="L52" s="876"/>
    </row>
    <row r="53" spans="1:12" x14ac:dyDescent="0.45">
      <c r="A53" s="877"/>
      <c r="B53" s="877"/>
      <c r="C53" s="876"/>
      <c r="D53" s="876"/>
      <c r="E53" s="876"/>
      <c r="F53" s="876"/>
      <c r="G53" s="876"/>
      <c r="H53" s="876"/>
      <c r="I53" s="876"/>
      <c r="J53" s="876"/>
      <c r="K53" s="876"/>
      <c r="L53" s="876"/>
    </row>
    <row r="54" spans="1:12" x14ac:dyDescent="0.45">
      <c r="A54" s="875" t="s">
        <v>23</v>
      </c>
      <c r="B54" s="875"/>
      <c r="C54" s="872"/>
      <c r="D54" s="872"/>
      <c r="E54" s="872"/>
      <c r="F54" s="872"/>
      <c r="G54" s="872"/>
      <c r="H54" s="872"/>
      <c r="I54" s="874"/>
      <c r="J54" s="874"/>
      <c r="K54" s="874"/>
      <c r="L54" s="874"/>
    </row>
    <row r="55" spans="1:12" x14ac:dyDescent="0.45">
      <c r="A55" s="687" t="s">
        <v>116</v>
      </c>
      <c r="B55" s="687"/>
      <c r="C55" s="872"/>
      <c r="D55" s="872"/>
      <c r="E55" s="872"/>
      <c r="F55" s="872"/>
      <c r="G55" s="872"/>
      <c r="H55" s="872"/>
      <c r="I55" s="872"/>
      <c r="J55" s="872"/>
      <c r="K55" s="872"/>
      <c r="L55" s="872"/>
    </row>
    <row r="56" spans="1:12" ht="25.5" customHeight="1" x14ac:dyDescent="0.45">
      <c r="A56" s="1063" t="s">
        <v>487</v>
      </c>
      <c r="B56" s="1025"/>
      <c r="C56" s="1025"/>
      <c r="D56" s="1025"/>
      <c r="E56" s="1025"/>
      <c r="F56" s="1025"/>
      <c r="G56" s="1025"/>
      <c r="H56" s="1025"/>
      <c r="I56" s="1025"/>
      <c r="J56" s="1025"/>
      <c r="K56" s="1025"/>
      <c r="L56" s="1025"/>
    </row>
    <row r="57" spans="1:12" x14ac:dyDescent="0.45">
      <c r="A57" s="653" t="s">
        <v>708</v>
      </c>
      <c r="B57" s="873"/>
      <c r="C57" s="872"/>
      <c r="D57" s="872"/>
      <c r="E57" s="872"/>
      <c r="F57" s="872"/>
      <c r="G57" s="872"/>
      <c r="H57" s="872"/>
      <c r="I57" s="872"/>
      <c r="J57" s="872"/>
      <c r="K57" s="872"/>
      <c r="L57" s="872"/>
    </row>
    <row r="58" spans="1:12" x14ac:dyDescent="0.45">
      <c r="A58" s="653"/>
    </row>
  </sheetData>
  <mergeCells count="7">
    <mergeCell ref="A56:L56"/>
    <mergeCell ref="B6:B7"/>
    <mergeCell ref="C6:K6"/>
    <mergeCell ref="L6:L7"/>
    <mergeCell ref="A41:L42"/>
    <mergeCell ref="A47:L48"/>
    <mergeCell ref="A50:L51"/>
  </mergeCells>
  <hyperlinks>
    <hyperlink ref="A1" location="Contents!A1" display="Return to contents"/>
    <hyperlink ref="A56"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ColWidth="9.1328125" defaultRowHeight="14.25" x14ac:dyDescent="0.45"/>
  <cols>
    <col min="1" max="1" width="46.1328125" style="31" customWidth="1"/>
    <col min="2" max="2" width="17" style="31" bestFit="1" customWidth="1"/>
    <col min="3" max="10" width="9.1328125" style="31"/>
    <col min="11" max="11" width="9.1328125" style="31" customWidth="1"/>
    <col min="12" max="12" width="10.86328125" style="31" customWidth="1"/>
    <col min="13" max="16384" width="9.1328125" style="871"/>
  </cols>
  <sheetData>
    <row r="1" spans="1:12" s="495" customFormat="1" x14ac:dyDescent="0.45">
      <c r="A1" s="579" t="s">
        <v>488</v>
      </c>
      <c r="B1" s="494"/>
      <c r="C1" s="494"/>
      <c r="D1" s="494"/>
      <c r="E1" s="494"/>
    </row>
    <row r="2" spans="1:12" ht="15" customHeight="1" x14ac:dyDescent="0.45">
      <c r="A2" s="900" t="s">
        <v>534</v>
      </c>
      <c r="B2" s="900"/>
      <c r="C2" s="899"/>
      <c r="D2" s="899"/>
      <c r="E2" s="899"/>
      <c r="F2" s="899"/>
      <c r="G2" s="899"/>
      <c r="H2" s="899"/>
      <c r="I2" s="899"/>
      <c r="J2" s="425"/>
      <c r="K2" s="425"/>
      <c r="L2" s="899"/>
    </row>
    <row r="3" spans="1:12" x14ac:dyDescent="0.45">
      <c r="A3" s="142" t="s">
        <v>718</v>
      </c>
      <c r="B3" s="142"/>
      <c r="C3" s="713"/>
      <c r="D3" s="713"/>
      <c r="E3" s="713"/>
      <c r="F3" s="713"/>
      <c r="G3" s="713"/>
      <c r="H3" s="713"/>
      <c r="I3" s="713"/>
      <c r="J3" s="899"/>
      <c r="K3" s="899"/>
      <c r="L3" s="713"/>
    </row>
    <row r="4" spans="1:12" x14ac:dyDescent="0.45">
      <c r="A4" s="811" t="s">
        <v>0</v>
      </c>
      <c r="B4" s="811"/>
      <c r="C4" s="897"/>
      <c r="D4" s="897"/>
      <c r="E4" s="897"/>
      <c r="F4" s="897"/>
      <c r="G4" s="897"/>
      <c r="H4" s="897"/>
      <c r="I4" s="897"/>
      <c r="J4" s="713"/>
      <c r="K4" s="898"/>
      <c r="L4" s="897"/>
    </row>
    <row r="5" spans="1:12" x14ac:dyDescent="0.45">
      <c r="A5" s="894"/>
      <c r="B5" s="896"/>
      <c r="C5" s="894"/>
      <c r="D5" s="894"/>
      <c r="E5" s="894"/>
      <c r="F5" s="894"/>
      <c r="G5" s="894"/>
      <c r="H5" s="894"/>
      <c r="I5" s="894"/>
      <c r="J5" s="894"/>
      <c r="K5" s="895"/>
      <c r="L5" s="894"/>
    </row>
    <row r="6" spans="1:12" ht="14.65" customHeight="1" x14ac:dyDescent="0.45">
      <c r="A6" s="893"/>
      <c r="B6" s="1046" t="s">
        <v>560</v>
      </c>
      <c r="C6" s="1059" t="s">
        <v>48</v>
      </c>
      <c r="D6" s="1059"/>
      <c r="E6" s="1059"/>
      <c r="F6" s="1059"/>
      <c r="G6" s="1059"/>
      <c r="H6" s="1059"/>
      <c r="I6" s="1059"/>
      <c r="J6" s="1059"/>
      <c r="K6" s="1059"/>
      <c r="L6" s="1073" t="s">
        <v>49</v>
      </c>
    </row>
    <row r="7" spans="1:12" x14ac:dyDescent="0.45">
      <c r="A7" s="892" t="s">
        <v>7</v>
      </c>
      <c r="B7" s="1047"/>
      <c r="C7" s="891" t="s">
        <v>50</v>
      </c>
      <c r="D7" s="891" t="s">
        <v>51</v>
      </c>
      <c r="E7" s="891" t="s">
        <v>52</v>
      </c>
      <c r="F7" s="891" t="s">
        <v>53</v>
      </c>
      <c r="G7" s="891" t="s">
        <v>54</v>
      </c>
      <c r="H7" s="891" t="s">
        <v>55</v>
      </c>
      <c r="I7" s="890" t="s">
        <v>118</v>
      </c>
      <c r="J7" s="890" t="s">
        <v>119</v>
      </c>
      <c r="K7" s="890" t="s">
        <v>120</v>
      </c>
      <c r="L7" s="1074"/>
    </row>
    <row r="8" spans="1:12" x14ac:dyDescent="0.45">
      <c r="A8" s="889"/>
      <c r="B8" s="2"/>
      <c r="C8" s="889"/>
      <c r="D8" s="889"/>
      <c r="E8" s="889"/>
      <c r="F8" s="889"/>
      <c r="G8" s="889"/>
      <c r="H8" s="889"/>
      <c r="I8" s="889"/>
      <c r="J8" s="889"/>
      <c r="K8" s="889"/>
      <c r="L8" s="889"/>
    </row>
    <row r="9" spans="1:12" s="540" customFormat="1" x14ac:dyDescent="0.45">
      <c r="A9" s="882" t="s">
        <v>121</v>
      </c>
      <c r="B9" s="639">
        <v>2004</v>
      </c>
      <c r="C9" s="35">
        <v>6.3571004045322956</v>
      </c>
      <c r="D9" s="35">
        <v>16.622251193466134</v>
      </c>
      <c r="E9" s="35">
        <v>27.347916946260476</v>
      </c>
      <c r="F9" s="35">
        <v>25.706397745355545</v>
      </c>
      <c r="G9" s="35">
        <v>15.401752334208862</v>
      </c>
      <c r="H9" s="35">
        <v>6.4242029180007281</v>
      </c>
      <c r="I9" s="35">
        <v>2.1403784581759617</v>
      </c>
      <c r="J9" s="35">
        <v>22.979351597998431</v>
      </c>
      <c r="K9" s="35">
        <v>97.85962154182404</v>
      </c>
      <c r="L9" s="33">
        <v>260795</v>
      </c>
    </row>
    <row r="10" spans="1:12" x14ac:dyDescent="0.45">
      <c r="A10" s="888" t="s">
        <v>8</v>
      </c>
      <c r="B10" s="485" t="s">
        <v>705</v>
      </c>
      <c r="C10" s="103" t="s">
        <v>705</v>
      </c>
      <c r="D10" s="103" t="s">
        <v>705</v>
      </c>
      <c r="E10" s="103" t="s">
        <v>705</v>
      </c>
      <c r="F10" s="103" t="s">
        <v>705</v>
      </c>
      <c r="G10" s="103" t="s">
        <v>705</v>
      </c>
      <c r="H10" s="103" t="s">
        <v>705</v>
      </c>
      <c r="I10" s="103" t="s">
        <v>705</v>
      </c>
      <c r="J10" s="103" t="s">
        <v>705</v>
      </c>
      <c r="K10" s="103" t="s">
        <v>705</v>
      </c>
      <c r="L10" s="104" t="s">
        <v>705</v>
      </c>
    </row>
    <row r="11" spans="1:12" x14ac:dyDescent="0.45">
      <c r="A11" s="884" t="s">
        <v>122</v>
      </c>
      <c r="B11" s="485">
        <v>438</v>
      </c>
      <c r="C11" s="103">
        <v>5.5278552078834755</v>
      </c>
      <c r="D11" s="103">
        <v>15.466609084841584</v>
      </c>
      <c r="E11" s="103">
        <v>26.950257155196105</v>
      </c>
      <c r="F11" s="103">
        <v>26.500726316202737</v>
      </c>
      <c r="G11" s="103">
        <v>16.20077735463861</v>
      </c>
      <c r="H11" s="103">
        <v>6.9274861607318137</v>
      </c>
      <c r="I11" s="103">
        <v>2.4262887205056733</v>
      </c>
      <c r="J11" s="103">
        <v>20.994464292725059</v>
      </c>
      <c r="K11" s="103">
        <v>97.573711279494333</v>
      </c>
      <c r="L11" s="104">
        <v>50942</v>
      </c>
    </row>
    <row r="12" spans="1:12" x14ac:dyDescent="0.45">
      <c r="A12" s="888" t="s">
        <v>123</v>
      </c>
      <c r="B12" s="485">
        <v>352</v>
      </c>
      <c r="C12" s="103">
        <v>3.3456313935938287</v>
      </c>
      <c r="D12" s="103">
        <v>10.644809659567333</v>
      </c>
      <c r="E12" s="103">
        <v>23.717088713734697</v>
      </c>
      <c r="F12" s="103">
        <v>28.026999832299175</v>
      </c>
      <c r="G12" s="103">
        <v>20.430152607747779</v>
      </c>
      <c r="H12" s="103">
        <v>9.8314606741573041</v>
      </c>
      <c r="I12" s="103">
        <v>4.0038571188998828</v>
      </c>
      <c r="J12" s="103">
        <v>13.990441053161161</v>
      </c>
      <c r="K12" s="103">
        <v>95.996142881100113</v>
      </c>
      <c r="L12" s="104">
        <v>23852</v>
      </c>
    </row>
    <row r="13" spans="1:12" x14ac:dyDescent="0.45">
      <c r="A13" s="888" t="s">
        <v>124</v>
      </c>
      <c r="B13" s="485">
        <v>1079</v>
      </c>
      <c r="C13" s="103">
        <v>7.0009858176685409</v>
      </c>
      <c r="D13" s="103">
        <v>17.733515560235698</v>
      </c>
      <c r="E13" s="103">
        <v>27.977617457934713</v>
      </c>
      <c r="F13" s="103">
        <v>25.263258127394529</v>
      </c>
      <c r="G13" s="103">
        <v>14.474155893621313</v>
      </c>
      <c r="H13" s="103">
        <v>5.7961597920820918</v>
      </c>
      <c r="I13" s="103">
        <v>1.7543073510631149</v>
      </c>
      <c r="J13" s="103">
        <v>24.734501377904238</v>
      </c>
      <c r="K13" s="103">
        <v>98.245692648936895</v>
      </c>
      <c r="L13" s="104">
        <v>178532</v>
      </c>
    </row>
    <row r="14" spans="1:12" x14ac:dyDescent="0.45">
      <c r="A14" s="888" t="s">
        <v>9</v>
      </c>
      <c r="B14" s="485">
        <v>31</v>
      </c>
      <c r="C14" s="103">
        <v>3.1015037593984962</v>
      </c>
      <c r="D14" s="103">
        <v>12.077067669172932</v>
      </c>
      <c r="E14" s="103">
        <v>23.308270676691727</v>
      </c>
      <c r="F14" s="103">
        <v>25.093984962406012</v>
      </c>
      <c r="G14" s="103">
        <v>20.911654135338345</v>
      </c>
      <c r="H14" s="103">
        <v>10.056390977443609</v>
      </c>
      <c r="I14" s="103">
        <v>5.4511278195488719</v>
      </c>
      <c r="J14" s="103">
        <v>15.178571428571427</v>
      </c>
      <c r="K14" s="103">
        <v>94.548872180451127</v>
      </c>
      <c r="L14" s="104">
        <v>2128</v>
      </c>
    </row>
    <row r="15" spans="1:12" x14ac:dyDescent="0.45">
      <c r="A15" s="887" t="s">
        <v>10</v>
      </c>
      <c r="B15" s="485">
        <v>19</v>
      </c>
      <c r="C15" s="103">
        <v>8.8389513108614235</v>
      </c>
      <c r="D15" s="103">
        <v>21.997503121098628</v>
      </c>
      <c r="E15" s="103">
        <v>29.962546816479403</v>
      </c>
      <c r="F15" s="103">
        <v>21.897627965043696</v>
      </c>
      <c r="G15" s="103">
        <v>11.585518102372035</v>
      </c>
      <c r="H15" s="103">
        <v>4.2696629213483144</v>
      </c>
      <c r="I15" s="103">
        <v>1.4481897627965044</v>
      </c>
      <c r="J15" s="103">
        <v>30.83645443196005</v>
      </c>
      <c r="K15" s="103">
        <v>98.551810237203497</v>
      </c>
      <c r="L15" s="104">
        <v>4005</v>
      </c>
    </row>
    <row r="16" spans="1:12" x14ac:dyDescent="0.45">
      <c r="A16" s="887" t="s">
        <v>295</v>
      </c>
      <c r="B16" s="485">
        <v>46</v>
      </c>
      <c r="C16" s="103">
        <v>2.0679468242245198</v>
      </c>
      <c r="D16" s="103">
        <v>6.6469719350073859</v>
      </c>
      <c r="E16" s="103">
        <v>15.805022156573118</v>
      </c>
      <c r="F16" s="103">
        <v>24.519940915805023</v>
      </c>
      <c r="G16" s="103">
        <v>25.406203840472674</v>
      </c>
      <c r="H16" s="103">
        <v>15.952732644017726</v>
      </c>
      <c r="I16" s="103">
        <v>9.6011816838995561</v>
      </c>
      <c r="J16" s="103">
        <v>8.7149187592319066</v>
      </c>
      <c r="K16" s="103">
        <v>90.398818316100446</v>
      </c>
      <c r="L16" s="104">
        <v>677</v>
      </c>
    </row>
    <row r="17" spans="1:12" x14ac:dyDescent="0.45">
      <c r="A17" s="887" t="s">
        <v>11</v>
      </c>
      <c r="B17" s="485">
        <v>20</v>
      </c>
      <c r="C17" s="103">
        <v>6.1538461538461542</v>
      </c>
      <c r="D17" s="103">
        <v>4.6153846153846159</v>
      </c>
      <c r="E17" s="103">
        <v>18.974358974358974</v>
      </c>
      <c r="F17" s="103">
        <v>28.717948717948715</v>
      </c>
      <c r="G17" s="103">
        <v>20.512820512820511</v>
      </c>
      <c r="H17" s="103">
        <v>11.794871794871794</v>
      </c>
      <c r="I17" s="103">
        <v>9.2307692307692317</v>
      </c>
      <c r="J17" s="103">
        <v>10.76923076923077</v>
      </c>
      <c r="K17" s="103">
        <v>90.769230769230774</v>
      </c>
      <c r="L17" s="104">
        <v>195</v>
      </c>
    </row>
    <row r="18" spans="1:12" x14ac:dyDescent="0.45">
      <c r="A18" s="886"/>
      <c r="B18" s="485" t="s">
        <v>705</v>
      </c>
      <c r="C18" s="103" t="s">
        <v>705</v>
      </c>
      <c r="D18" s="103" t="s">
        <v>705</v>
      </c>
      <c r="E18" s="103" t="s">
        <v>705</v>
      </c>
      <c r="F18" s="103" t="s">
        <v>705</v>
      </c>
      <c r="G18" s="103" t="s">
        <v>705</v>
      </c>
      <c r="H18" s="103" t="s">
        <v>705</v>
      </c>
      <c r="I18" s="103" t="s">
        <v>705</v>
      </c>
      <c r="J18" s="103" t="s">
        <v>705</v>
      </c>
      <c r="K18" s="103" t="s">
        <v>705</v>
      </c>
      <c r="L18" s="104" t="s">
        <v>705</v>
      </c>
    </row>
    <row r="19" spans="1:12" x14ac:dyDescent="0.45">
      <c r="A19" s="882" t="s">
        <v>12</v>
      </c>
      <c r="B19" s="639">
        <v>588</v>
      </c>
      <c r="C19" s="35">
        <v>16.654995331465919</v>
      </c>
      <c r="D19" s="35">
        <v>29.619903516962342</v>
      </c>
      <c r="E19" s="35">
        <v>26.919934640522875</v>
      </c>
      <c r="F19" s="35">
        <v>15.791316526610643</v>
      </c>
      <c r="G19" s="35">
        <v>7.1370214752567689</v>
      </c>
      <c r="H19" s="35">
        <v>2.6746809835045129</v>
      </c>
      <c r="I19" s="35">
        <v>1.2021475256769376</v>
      </c>
      <c r="J19" s="35">
        <v>46.274898848428265</v>
      </c>
      <c r="K19" s="35">
        <v>98.797852474323065</v>
      </c>
      <c r="L19" s="33">
        <v>51408</v>
      </c>
    </row>
    <row r="20" spans="1:12" x14ac:dyDescent="0.45">
      <c r="A20" s="885" t="s">
        <v>8</v>
      </c>
      <c r="B20" s="485" t="s">
        <v>705</v>
      </c>
      <c r="C20" s="103" t="s">
        <v>705</v>
      </c>
      <c r="D20" s="103" t="s">
        <v>705</v>
      </c>
      <c r="E20" s="103" t="s">
        <v>705</v>
      </c>
      <c r="F20" s="103" t="s">
        <v>705</v>
      </c>
      <c r="G20" s="103" t="s">
        <v>705</v>
      </c>
      <c r="H20" s="103" t="s">
        <v>705</v>
      </c>
      <c r="I20" s="103" t="s">
        <v>705</v>
      </c>
      <c r="J20" s="103" t="s">
        <v>705</v>
      </c>
      <c r="K20" s="103" t="s">
        <v>705</v>
      </c>
      <c r="L20" s="104" t="s">
        <v>705</v>
      </c>
    </row>
    <row r="21" spans="1:12" x14ac:dyDescent="0.45">
      <c r="A21" s="884" t="s">
        <v>13</v>
      </c>
      <c r="B21" s="485">
        <v>574</v>
      </c>
      <c r="C21" s="103">
        <v>16.658231790399814</v>
      </c>
      <c r="D21" s="103">
        <v>29.631720325456456</v>
      </c>
      <c r="E21" s="103">
        <v>26.933857593335148</v>
      </c>
      <c r="F21" s="103">
        <v>15.786195351734339</v>
      </c>
      <c r="G21" s="103">
        <v>7.1339588118503521</v>
      </c>
      <c r="H21" s="103">
        <v>2.6725581033207457</v>
      </c>
      <c r="I21" s="103">
        <v>1.1834780239031417</v>
      </c>
      <c r="J21" s="103">
        <v>46.289952115856266</v>
      </c>
      <c r="K21" s="103">
        <v>98.816521976096837</v>
      </c>
      <c r="L21" s="104">
        <v>51374</v>
      </c>
    </row>
    <row r="22" spans="1:12" x14ac:dyDescent="0.45">
      <c r="A22" s="884" t="s">
        <v>288</v>
      </c>
      <c r="B22" s="485">
        <v>14</v>
      </c>
      <c r="C22" s="103">
        <v>11.76470588235294</v>
      </c>
      <c r="D22" s="103">
        <v>11.76470588235294</v>
      </c>
      <c r="E22" s="103">
        <v>5.8823529411764701</v>
      </c>
      <c r="F22" s="103">
        <v>23.52941176470588</v>
      </c>
      <c r="G22" s="103">
        <v>11.76470588235294</v>
      </c>
      <c r="H22" s="103">
        <v>5.8823529411764701</v>
      </c>
      <c r="I22" s="103">
        <v>29.411764705882355</v>
      </c>
      <c r="J22" s="103">
        <v>23.52941176470588</v>
      </c>
      <c r="K22" s="103">
        <v>70.588235294117638</v>
      </c>
      <c r="L22" s="104">
        <v>34</v>
      </c>
    </row>
    <row r="23" spans="1:12" x14ac:dyDescent="0.45">
      <c r="A23" s="884"/>
      <c r="B23" s="485" t="s">
        <v>705</v>
      </c>
      <c r="C23" s="103" t="s">
        <v>705</v>
      </c>
      <c r="D23" s="103" t="s">
        <v>705</v>
      </c>
      <c r="E23" s="103" t="s">
        <v>705</v>
      </c>
      <c r="F23" s="103" t="s">
        <v>705</v>
      </c>
      <c r="G23" s="103" t="s">
        <v>705</v>
      </c>
      <c r="H23" s="103" t="s">
        <v>705</v>
      </c>
      <c r="I23" s="103" t="s">
        <v>705</v>
      </c>
      <c r="J23" s="103" t="s">
        <v>705</v>
      </c>
      <c r="K23" s="103" t="s">
        <v>705</v>
      </c>
      <c r="L23" s="104" t="s">
        <v>705</v>
      </c>
    </row>
    <row r="24" spans="1:12" s="540" customFormat="1" x14ac:dyDescent="0.45">
      <c r="A24" s="882" t="s">
        <v>125</v>
      </c>
      <c r="B24" s="639">
        <v>2601</v>
      </c>
      <c r="C24" s="35">
        <v>8.0521651683486049</v>
      </c>
      <c r="D24" s="35">
        <v>18.760949144725675</v>
      </c>
      <c r="E24" s="35">
        <v>27.27814270478704</v>
      </c>
      <c r="F24" s="35">
        <v>24.074507028270013</v>
      </c>
      <c r="G24" s="35">
        <v>14.040846915343694</v>
      </c>
      <c r="H24" s="35">
        <v>5.8074103491235878</v>
      </c>
      <c r="I24" s="35">
        <v>1.9859786894013882</v>
      </c>
      <c r="J24" s="35">
        <v>26.81311431307428</v>
      </c>
      <c r="K24" s="35">
        <v>98.014021310598608</v>
      </c>
      <c r="L24" s="33">
        <v>312239</v>
      </c>
    </row>
    <row r="25" spans="1:12" x14ac:dyDescent="0.45">
      <c r="A25" s="883"/>
      <c r="B25" s="485" t="s">
        <v>705</v>
      </c>
      <c r="C25" s="103" t="s">
        <v>705</v>
      </c>
      <c r="D25" s="103" t="s">
        <v>705</v>
      </c>
      <c r="E25" s="103" t="s">
        <v>705</v>
      </c>
      <c r="F25" s="103" t="s">
        <v>705</v>
      </c>
      <c r="G25" s="103" t="s">
        <v>705</v>
      </c>
      <c r="H25" s="103" t="s">
        <v>705</v>
      </c>
      <c r="I25" s="103" t="s">
        <v>705</v>
      </c>
      <c r="J25" s="103" t="s">
        <v>705</v>
      </c>
      <c r="K25" s="103" t="s">
        <v>705</v>
      </c>
      <c r="L25" s="104" t="s">
        <v>705</v>
      </c>
    </row>
    <row r="26" spans="1:12" s="540" customFormat="1" x14ac:dyDescent="0.45">
      <c r="A26" s="882" t="s">
        <v>14</v>
      </c>
      <c r="B26" s="639">
        <v>231</v>
      </c>
      <c r="C26" s="35">
        <v>5.3343393810520059</v>
      </c>
      <c r="D26" s="35">
        <v>15.082713127779494</v>
      </c>
      <c r="E26" s="35">
        <v>27.645734014702018</v>
      </c>
      <c r="F26" s="35">
        <v>26.424757919767693</v>
      </c>
      <c r="G26" s="35">
        <v>16.29911627853803</v>
      </c>
      <c r="H26" s="35">
        <v>6.6536337757656829</v>
      </c>
      <c r="I26" s="35">
        <v>2.5597055023950799</v>
      </c>
      <c r="J26" s="35">
        <v>20.4170525088315</v>
      </c>
      <c r="K26" s="35">
        <v>97.440294497604924</v>
      </c>
      <c r="L26" s="33">
        <v>87471</v>
      </c>
    </row>
    <row r="27" spans="1:12" x14ac:dyDescent="0.45">
      <c r="A27" s="885" t="s">
        <v>8</v>
      </c>
      <c r="B27" s="485" t="s">
        <v>705</v>
      </c>
      <c r="C27" s="103" t="s">
        <v>705</v>
      </c>
      <c r="D27" s="103" t="s">
        <v>705</v>
      </c>
      <c r="E27" s="103" t="s">
        <v>705</v>
      </c>
      <c r="F27" s="103" t="s">
        <v>705</v>
      </c>
      <c r="G27" s="103" t="s">
        <v>705</v>
      </c>
      <c r="H27" s="103" t="s">
        <v>705</v>
      </c>
      <c r="I27" s="103" t="s">
        <v>705</v>
      </c>
      <c r="J27" s="103" t="s">
        <v>705</v>
      </c>
      <c r="K27" s="103" t="s">
        <v>705</v>
      </c>
      <c r="L27" s="104" t="s">
        <v>705</v>
      </c>
    </row>
    <row r="28" spans="1:12" x14ac:dyDescent="0.45">
      <c r="A28" s="884" t="s">
        <v>15</v>
      </c>
      <c r="B28" s="485">
        <v>66</v>
      </c>
      <c r="C28" s="103">
        <v>6.3217894464116071</v>
      </c>
      <c r="D28" s="103">
        <v>16.754469297866827</v>
      </c>
      <c r="E28" s="103">
        <v>28.361689265048796</v>
      </c>
      <c r="F28" s="103">
        <v>25.43742982986441</v>
      </c>
      <c r="G28" s="103">
        <v>15.139476638742552</v>
      </c>
      <c r="H28" s="103">
        <v>6.003972709214958</v>
      </c>
      <c r="I28" s="103">
        <v>1.9811728128508506</v>
      </c>
      <c r="J28" s="103">
        <v>23.076258744278434</v>
      </c>
      <c r="K28" s="103">
        <v>98.018827187149157</v>
      </c>
      <c r="L28" s="104">
        <v>57895</v>
      </c>
    </row>
    <row r="29" spans="1:12" x14ac:dyDescent="0.45">
      <c r="A29" s="884" t="s">
        <v>126</v>
      </c>
      <c r="B29" s="485">
        <v>165</v>
      </c>
      <c r="C29" s="103">
        <v>3.4014065458479847</v>
      </c>
      <c r="D29" s="103">
        <v>11.810251555315121</v>
      </c>
      <c r="E29" s="103">
        <v>26.244252096294289</v>
      </c>
      <c r="F29" s="103">
        <v>28.357451988098457</v>
      </c>
      <c r="G29" s="103">
        <v>18.569110089261564</v>
      </c>
      <c r="H29" s="103">
        <v>7.9253448742223425</v>
      </c>
      <c r="I29" s="103">
        <v>3.6921828509602377</v>
      </c>
      <c r="J29" s="103">
        <v>15.211658101163106</v>
      </c>
      <c r="K29" s="103">
        <v>96.307817149039764</v>
      </c>
      <c r="L29" s="104">
        <v>29576</v>
      </c>
    </row>
    <row r="30" spans="1:12" x14ac:dyDescent="0.45">
      <c r="A30" s="883"/>
      <c r="B30" s="485" t="s">
        <v>705</v>
      </c>
      <c r="C30" s="103" t="s">
        <v>705</v>
      </c>
      <c r="D30" s="103" t="s">
        <v>705</v>
      </c>
      <c r="E30" s="103" t="s">
        <v>705</v>
      </c>
      <c r="F30" s="103" t="s">
        <v>705</v>
      </c>
      <c r="G30" s="103" t="s">
        <v>705</v>
      </c>
      <c r="H30" s="103" t="s">
        <v>705</v>
      </c>
      <c r="I30" s="103" t="s">
        <v>705</v>
      </c>
      <c r="J30" s="103" t="s">
        <v>705</v>
      </c>
      <c r="K30" s="103" t="s">
        <v>705</v>
      </c>
      <c r="L30" s="104" t="s">
        <v>705</v>
      </c>
    </row>
    <row r="31" spans="1:12" s="540" customFormat="1" x14ac:dyDescent="0.45">
      <c r="A31" s="882" t="s">
        <v>127</v>
      </c>
      <c r="B31" s="639">
        <v>2235</v>
      </c>
      <c r="C31" s="35">
        <v>6.1002222439170053</v>
      </c>
      <c r="D31" s="35">
        <v>16.235578552026325</v>
      </c>
      <c r="E31" s="35">
        <v>27.422717118524346</v>
      </c>
      <c r="F31" s="35">
        <v>25.886822141696292</v>
      </c>
      <c r="G31" s="35">
        <v>15.627135580274848</v>
      </c>
      <c r="H31" s="35">
        <v>6.4818271091636852</v>
      </c>
      <c r="I31" s="35">
        <v>2.2456972543975007</v>
      </c>
      <c r="J31" s="35">
        <v>22.335800795943332</v>
      </c>
      <c r="K31" s="35">
        <v>97.754302745602516</v>
      </c>
      <c r="L31" s="33">
        <v>348266</v>
      </c>
    </row>
    <row r="32" spans="1:12" x14ac:dyDescent="0.45">
      <c r="A32" s="882"/>
      <c r="B32" s="485" t="s">
        <v>705</v>
      </c>
      <c r="C32" s="103" t="s">
        <v>705</v>
      </c>
      <c r="D32" s="103" t="s">
        <v>705</v>
      </c>
      <c r="E32" s="103" t="s">
        <v>705</v>
      </c>
      <c r="F32" s="103" t="s">
        <v>705</v>
      </c>
      <c r="G32" s="103" t="s">
        <v>705</v>
      </c>
      <c r="H32" s="103" t="s">
        <v>705</v>
      </c>
      <c r="I32" s="103" t="s">
        <v>705</v>
      </c>
      <c r="J32" s="103" t="s">
        <v>705</v>
      </c>
      <c r="K32" s="103" t="s">
        <v>705</v>
      </c>
      <c r="L32" s="104" t="s">
        <v>705</v>
      </c>
    </row>
    <row r="33" spans="1:12" s="540" customFormat="1" x14ac:dyDescent="0.45">
      <c r="A33" s="882" t="s">
        <v>128</v>
      </c>
      <c r="B33" s="639">
        <v>2832</v>
      </c>
      <c r="C33" s="35">
        <v>7.4574066197993547</v>
      </c>
      <c r="D33" s="35">
        <v>17.956018113132021</v>
      </c>
      <c r="E33" s="35">
        <v>27.358584974106225</v>
      </c>
      <c r="F33" s="35">
        <v>24.588826899502138</v>
      </c>
      <c r="G33" s="35">
        <v>14.535037902479298</v>
      </c>
      <c r="H33" s="35">
        <v>5.9925946311075524</v>
      </c>
      <c r="I33" s="35">
        <v>2.1115308598734082</v>
      </c>
      <c r="J33" s="35">
        <v>25.413424732931375</v>
      </c>
      <c r="K33" s="35">
        <v>97.888469140126588</v>
      </c>
      <c r="L33" s="33">
        <v>399710</v>
      </c>
    </row>
    <row r="34" spans="1:12" x14ac:dyDescent="0.45">
      <c r="A34" s="881"/>
      <c r="B34" s="3"/>
      <c r="C34" s="386"/>
      <c r="D34" s="386"/>
      <c r="E34" s="386"/>
      <c r="F34" s="386"/>
      <c r="G34" s="386"/>
      <c r="H34" s="386"/>
      <c r="I34" s="386"/>
      <c r="J34" s="386"/>
      <c r="K34" s="386"/>
      <c r="L34" s="387"/>
    </row>
    <row r="35" spans="1:12" x14ac:dyDescent="0.45">
      <c r="A35" s="872"/>
      <c r="B35" s="2"/>
      <c r="C35" s="872"/>
      <c r="D35" s="872"/>
      <c r="E35" s="872"/>
      <c r="F35" s="872"/>
      <c r="G35" s="872"/>
      <c r="H35" s="872"/>
      <c r="I35" s="872"/>
      <c r="J35" s="872"/>
      <c r="K35" s="872"/>
      <c r="L35" s="10" t="s">
        <v>721</v>
      </c>
    </row>
    <row r="36" spans="1:12" x14ac:dyDescent="0.45">
      <c r="A36" s="880"/>
      <c r="B36" s="880"/>
      <c r="C36" s="880"/>
      <c r="D36" s="880"/>
      <c r="E36" s="880"/>
      <c r="F36" s="880"/>
      <c r="G36" s="880"/>
      <c r="H36" s="880"/>
      <c r="I36" s="880"/>
      <c r="J36" s="880"/>
      <c r="K36" s="880"/>
      <c r="L36" s="880"/>
    </row>
    <row r="37" spans="1:12" x14ac:dyDescent="0.45">
      <c r="A37" s="685" t="s">
        <v>843</v>
      </c>
      <c r="B37" s="685"/>
      <c r="C37" s="687"/>
      <c r="D37" s="687"/>
      <c r="E37" s="687"/>
      <c r="F37" s="687"/>
      <c r="G37" s="687"/>
      <c r="H37" s="687"/>
      <c r="I37" s="687"/>
      <c r="J37" s="687"/>
      <c r="K37" s="687"/>
      <c r="L37" s="687"/>
    </row>
    <row r="38" spans="1:12" x14ac:dyDescent="0.45">
      <c r="A38" s="684" t="s">
        <v>734</v>
      </c>
      <c r="B38" s="684"/>
      <c r="C38" s="687"/>
      <c r="D38" s="687"/>
      <c r="E38" s="687"/>
      <c r="F38" s="687"/>
      <c r="G38" s="687"/>
      <c r="H38" s="687"/>
      <c r="I38" s="687"/>
      <c r="J38" s="687"/>
      <c r="K38" s="687"/>
      <c r="L38" s="687"/>
    </row>
    <row r="39" spans="1:12" x14ac:dyDescent="0.45">
      <c r="A39" s="685" t="s">
        <v>851</v>
      </c>
      <c r="B39" s="685"/>
      <c r="C39" s="879"/>
      <c r="D39" s="879"/>
      <c r="E39" s="879"/>
      <c r="F39" s="879"/>
      <c r="G39" s="879"/>
      <c r="H39" s="879"/>
      <c r="I39" s="879"/>
      <c r="J39" s="879"/>
      <c r="K39" s="879"/>
      <c r="L39" s="879"/>
    </row>
    <row r="40" spans="1:12" x14ac:dyDescent="0.45">
      <c r="A40" s="685" t="s">
        <v>129</v>
      </c>
      <c r="B40" s="685"/>
      <c r="C40" s="879"/>
      <c r="D40" s="879"/>
      <c r="E40" s="879"/>
      <c r="F40" s="879"/>
      <c r="G40" s="879"/>
      <c r="H40" s="879"/>
      <c r="I40" s="879"/>
      <c r="J40" s="879"/>
      <c r="K40" s="879"/>
      <c r="L40" s="879"/>
    </row>
    <row r="41" spans="1:12" ht="14.65" customHeight="1" x14ac:dyDescent="0.45">
      <c r="A41" s="1075" t="s">
        <v>130</v>
      </c>
      <c r="B41" s="1075"/>
      <c r="C41" s="1075"/>
      <c r="D41" s="1075"/>
      <c r="E41" s="1075"/>
      <c r="F41" s="1075"/>
      <c r="G41" s="1075"/>
      <c r="H41" s="1075"/>
      <c r="I41" s="1075"/>
      <c r="J41" s="1075"/>
      <c r="K41" s="1075"/>
      <c r="L41" s="1075"/>
    </row>
    <row r="42" spans="1:12" ht="11.25" customHeight="1" x14ac:dyDescent="0.45">
      <c r="A42" s="1075"/>
      <c r="B42" s="1075"/>
      <c r="C42" s="1075"/>
      <c r="D42" s="1075"/>
      <c r="E42" s="1075"/>
      <c r="F42" s="1075"/>
      <c r="G42" s="1075"/>
      <c r="H42" s="1075"/>
      <c r="I42" s="1075"/>
      <c r="J42" s="1075"/>
      <c r="K42" s="1075"/>
      <c r="L42" s="1075"/>
    </row>
    <row r="43" spans="1:12" x14ac:dyDescent="0.45">
      <c r="A43" s="878" t="s">
        <v>131</v>
      </c>
      <c r="B43" s="878"/>
      <c r="C43" s="878"/>
      <c r="D43" s="878"/>
      <c r="E43" s="878"/>
      <c r="F43" s="878"/>
      <c r="G43" s="878"/>
      <c r="H43" s="878"/>
      <c r="I43" s="878"/>
      <c r="J43" s="878"/>
      <c r="K43" s="878"/>
      <c r="L43" s="878"/>
    </row>
    <row r="44" spans="1:12" x14ac:dyDescent="0.45">
      <c r="A44" s="878" t="s">
        <v>132</v>
      </c>
      <c r="B44" s="878"/>
      <c r="C44" s="878"/>
      <c r="D44" s="878"/>
      <c r="E44" s="878"/>
      <c r="F44" s="878"/>
      <c r="G44" s="878"/>
      <c r="H44" s="878"/>
      <c r="I44" s="878"/>
      <c r="J44" s="878"/>
      <c r="K44" s="878"/>
      <c r="L44" s="878"/>
    </row>
    <row r="45" spans="1:12" x14ac:dyDescent="0.45">
      <c r="A45" s="878" t="s">
        <v>133</v>
      </c>
      <c r="B45" s="878"/>
      <c r="C45" s="878"/>
      <c r="D45" s="878"/>
      <c r="E45" s="878"/>
      <c r="F45" s="878"/>
      <c r="G45" s="878"/>
      <c r="H45" s="878"/>
      <c r="I45" s="878"/>
      <c r="J45" s="878"/>
      <c r="K45" s="878"/>
      <c r="L45" s="878"/>
    </row>
    <row r="46" spans="1:12" x14ac:dyDescent="0.45">
      <c r="A46" s="878" t="s">
        <v>137</v>
      </c>
      <c r="B46" s="878"/>
      <c r="C46" s="878"/>
      <c r="D46" s="878"/>
      <c r="E46" s="878"/>
      <c r="F46" s="878"/>
      <c r="G46" s="878"/>
      <c r="H46" s="878"/>
      <c r="I46" s="878"/>
      <c r="J46" s="878"/>
      <c r="K46" s="878"/>
      <c r="L46" s="878"/>
    </row>
    <row r="47" spans="1:12" ht="14.65" customHeight="1" x14ac:dyDescent="0.45">
      <c r="A47" s="1075" t="s">
        <v>138</v>
      </c>
      <c r="B47" s="1075"/>
      <c r="C47" s="1075"/>
      <c r="D47" s="1075"/>
      <c r="E47" s="1075"/>
      <c r="F47" s="1075"/>
      <c r="G47" s="1075"/>
      <c r="H47" s="1075"/>
      <c r="I47" s="1075"/>
      <c r="J47" s="1075"/>
      <c r="K47" s="1075"/>
      <c r="L47" s="1075"/>
    </row>
    <row r="48" spans="1:12" ht="9.6" customHeight="1" x14ac:dyDescent="0.45">
      <c r="A48" s="1075"/>
      <c r="B48" s="1075"/>
      <c r="C48" s="1075"/>
      <c r="D48" s="1075"/>
      <c r="E48" s="1075"/>
      <c r="F48" s="1075"/>
      <c r="G48" s="1075"/>
      <c r="H48" s="1075"/>
      <c r="I48" s="1075"/>
      <c r="J48" s="1075"/>
      <c r="K48" s="1075"/>
      <c r="L48" s="1075"/>
    </row>
    <row r="49" spans="1:12" x14ac:dyDescent="0.45">
      <c r="A49" s="878" t="s">
        <v>134</v>
      </c>
      <c r="B49" s="878"/>
      <c r="C49" s="878"/>
      <c r="D49" s="878"/>
      <c r="E49" s="878"/>
      <c r="F49" s="878"/>
      <c r="G49" s="878"/>
      <c r="H49" s="878"/>
      <c r="I49" s="878"/>
      <c r="J49" s="878"/>
      <c r="K49" s="878"/>
      <c r="L49" s="878"/>
    </row>
    <row r="50" spans="1:12" ht="14.65" customHeight="1" x14ac:dyDescent="0.45">
      <c r="A50" s="1075" t="s">
        <v>135</v>
      </c>
      <c r="B50" s="1075"/>
      <c r="C50" s="1075"/>
      <c r="D50" s="1075"/>
      <c r="E50" s="1075"/>
      <c r="F50" s="1075"/>
      <c r="G50" s="1075"/>
      <c r="H50" s="1075"/>
      <c r="I50" s="1075"/>
      <c r="J50" s="1075"/>
      <c r="K50" s="1075"/>
      <c r="L50" s="1075"/>
    </row>
    <row r="51" spans="1:12" ht="12" customHeight="1" x14ac:dyDescent="0.45">
      <c r="A51" s="1075"/>
      <c r="B51" s="1075"/>
      <c r="C51" s="1075"/>
      <c r="D51" s="1075"/>
      <c r="E51" s="1075"/>
      <c r="F51" s="1075"/>
      <c r="G51" s="1075"/>
      <c r="H51" s="1075"/>
      <c r="I51" s="1075"/>
      <c r="J51" s="1075"/>
      <c r="K51" s="1075"/>
      <c r="L51" s="1075"/>
    </row>
    <row r="52" spans="1:12" ht="12" customHeight="1" x14ac:dyDescent="0.45">
      <c r="A52" s="877" t="s">
        <v>136</v>
      </c>
      <c r="B52" s="877"/>
      <c r="C52" s="876"/>
      <c r="D52" s="876"/>
      <c r="E52" s="876"/>
      <c r="F52" s="876"/>
      <c r="G52" s="876"/>
      <c r="H52" s="876"/>
      <c r="I52" s="876"/>
      <c r="J52" s="876"/>
      <c r="K52" s="876"/>
      <c r="L52" s="876"/>
    </row>
    <row r="53" spans="1:12" x14ac:dyDescent="0.45">
      <c r="A53" s="877"/>
      <c r="B53" s="877"/>
      <c r="C53" s="876"/>
      <c r="D53" s="876"/>
      <c r="E53" s="876"/>
      <c r="F53" s="876"/>
      <c r="G53" s="876"/>
      <c r="H53" s="876"/>
      <c r="I53" s="876"/>
      <c r="J53" s="876"/>
      <c r="K53" s="876"/>
      <c r="L53" s="876"/>
    </row>
    <row r="54" spans="1:12" x14ac:dyDescent="0.45">
      <c r="A54" s="875" t="s">
        <v>23</v>
      </c>
      <c r="B54" s="875"/>
      <c r="C54" s="872"/>
      <c r="D54" s="872"/>
      <c r="E54" s="872"/>
      <c r="F54" s="872"/>
      <c r="G54" s="872"/>
      <c r="H54" s="872"/>
      <c r="I54" s="874"/>
      <c r="J54" s="874"/>
      <c r="K54" s="874"/>
      <c r="L54" s="874"/>
    </row>
    <row r="55" spans="1:12" x14ac:dyDescent="0.45">
      <c r="A55" s="687" t="s">
        <v>116</v>
      </c>
      <c r="B55" s="687"/>
      <c r="C55" s="872"/>
      <c r="D55" s="872"/>
      <c r="E55" s="872"/>
      <c r="F55" s="872"/>
      <c r="G55" s="872"/>
      <c r="H55" s="872"/>
      <c r="I55" s="872"/>
      <c r="J55" s="872"/>
      <c r="K55" s="872"/>
      <c r="L55" s="872"/>
    </row>
    <row r="56" spans="1:12" ht="25.5" customHeight="1" x14ac:dyDescent="0.45">
      <c r="A56" s="1063" t="s">
        <v>487</v>
      </c>
      <c r="B56" s="1025"/>
      <c r="C56" s="1025"/>
      <c r="D56" s="1025"/>
      <c r="E56" s="1025"/>
      <c r="F56" s="1025"/>
      <c r="G56" s="1025"/>
      <c r="H56" s="1025"/>
      <c r="I56" s="1025"/>
      <c r="J56" s="1025"/>
      <c r="K56" s="1025"/>
      <c r="L56" s="1025"/>
    </row>
    <row r="57" spans="1:12" x14ac:dyDescent="0.45">
      <c r="A57" s="653" t="s">
        <v>708</v>
      </c>
      <c r="B57" s="873"/>
      <c r="C57" s="872"/>
      <c r="D57" s="872"/>
      <c r="E57" s="872"/>
      <c r="F57" s="872"/>
      <c r="G57" s="872"/>
      <c r="H57" s="872"/>
      <c r="I57" s="872"/>
      <c r="J57" s="872"/>
      <c r="K57" s="872"/>
      <c r="L57" s="872"/>
    </row>
    <row r="58" spans="1:12" x14ac:dyDescent="0.45">
      <c r="A58" s="653"/>
    </row>
  </sheetData>
  <mergeCells count="7">
    <mergeCell ref="A56:L56"/>
    <mergeCell ref="B6:B7"/>
    <mergeCell ref="C6:K6"/>
    <mergeCell ref="L6:L7"/>
    <mergeCell ref="A41:L42"/>
    <mergeCell ref="A47:L48"/>
    <mergeCell ref="A50:L51"/>
  </mergeCells>
  <hyperlinks>
    <hyperlink ref="A1" location="Contents!A1" display="Return to contents"/>
    <hyperlink ref="A56"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ColWidth="9.1328125" defaultRowHeight="14.25" x14ac:dyDescent="0.45"/>
  <cols>
    <col min="1" max="1" width="46.1328125" style="31" customWidth="1"/>
    <col min="2" max="2" width="17" style="31" bestFit="1" customWidth="1"/>
    <col min="3" max="10" width="9.1328125" style="31"/>
    <col min="11" max="11" width="9.1328125" style="31" customWidth="1"/>
    <col min="12" max="12" width="10.86328125" style="31" customWidth="1"/>
    <col min="13" max="16384" width="9.1328125" style="871"/>
  </cols>
  <sheetData>
    <row r="1" spans="1:12" s="495" customFormat="1" x14ac:dyDescent="0.45">
      <c r="A1" s="579" t="s">
        <v>488</v>
      </c>
      <c r="B1" s="494"/>
      <c r="C1" s="494"/>
      <c r="D1" s="494"/>
      <c r="E1" s="494"/>
    </row>
    <row r="2" spans="1:12" ht="15" customHeight="1" x14ac:dyDescent="0.45">
      <c r="A2" s="900" t="s">
        <v>536</v>
      </c>
      <c r="B2" s="900"/>
      <c r="C2" s="899"/>
      <c r="D2" s="899"/>
      <c r="E2" s="899"/>
      <c r="F2" s="899"/>
      <c r="G2" s="899"/>
      <c r="H2" s="899"/>
      <c r="I2" s="899"/>
      <c r="J2" s="425"/>
      <c r="K2" s="425"/>
      <c r="L2" s="899"/>
    </row>
    <row r="3" spans="1:12" x14ac:dyDescent="0.45">
      <c r="A3" s="142" t="s">
        <v>718</v>
      </c>
      <c r="B3" s="142"/>
      <c r="C3" s="713"/>
      <c r="D3" s="713"/>
      <c r="E3" s="713"/>
      <c r="F3" s="713"/>
      <c r="G3" s="713"/>
      <c r="H3" s="713"/>
      <c r="I3" s="713"/>
      <c r="J3" s="899"/>
      <c r="K3" s="899"/>
      <c r="L3" s="713"/>
    </row>
    <row r="4" spans="1:12" x14ac:dyDescent="0.45">
      <c r="A4" s="811" t="s">
        <v>0</v>
      </c>
      <c r="B4" s="811"/>
      <c r="C4" s="897"/>
      <c r="D4" s="897"/>
      <c r="E4" s="897"/>
      <c r="F4" s="897"/>
      <c r="G4" s="897"/>
      <c r="H4" s="897"/>
      <c r="I4" s="897"/>
      <c r="J4" s="713"/>
      <c r="K4" s="898"/>
      <c r="L4" s="897"/>
    </row>
    <row r="5" spans="1:12" x14ac:dyDescent="0.45">
      <c r="A5" s="894"/>
      <c r="B5" s="896"/>
      <c r="C5" s="894"/>
      <c r="D5" s="894"/>
      <c r="E5" s="894"/>
      <c r="F5" s="894"/>
      <c r="G5" s="894"/>
      <c r="H5" s="894"/>
      <c r="I5" s="894"/>
      <c r="J5" s="894"/>
      <c r="K5" s="895"/>
      <c r="L5" s="894"/>
    </row>
    <row r="6" spans="1:12" ht="14.65" customHeight="1" x14ac:dyDescent="0.45">
      <c r="A6" s="893"/>
      <c r="B6" s="1046" t="s">
        <v>560</v>
      </c>
      <c r="C6" s="1059" t="s">
        <v>48</v>
      </c>
      <c r="D6" s="1059"/>
      <c r="E6" s="1059"/>
      <c r="F6" s="1059"/>
      <c r="G6" s="1059"/>
      <c r="H6" s="1059"/>
      <c r="I6" s="1059"/>
      <c r="J6" s="1059"/>
      <c r="K6" s="1059"/>
      <c r="L6" s="1073" t="s">
        <v>49</v>
      </c>
    </row>
    <row r="7" spans="1:12" x14ac:dyDescent="0.45">
      <c r="A7" s="892" t="s">
        <v>7</v>
      </c>
      <c r="B7" s="1047"/>
      <c r="C7" s="891" t="s">
        <v>50</v>
      </c>
      <c r="D7" s="891" t="s">
        <v>51</v>
      </c>
      <c r="E7" s="891" t="s">
        <v>52</v>
      </c>
      <c r="F7" s="891" t="s">
        <v>53</v>
      </c>
      <c r="G7" s="891" t="s">
        <v>54</v>
      </c>
      <c r="H7" s="891" t="s">
        <v>55</v>
      </c>
      <c r="I7" s="890" t="s">
        <v>118</v>
      </c>
      <c r="J7" s="890" t="s">
        <v>119</v>
      </c>
      <c r="K7" s="890" t="s">
        <v>120</v>
      </c>
      <c r="L7" s="1074"/>
    </row>
    <row r="8" spans="1:12" x14ac:dyDescent="0.45">
      <c r="A8" s="889"/>
      <c r="B8" s="2"/>
      <c r="C8" s="889"/>
      <c r="D8" s="889"/>
      <c r="E8" s="889"/>
      <c r="F8" s="889"/>
      <c r="G8" s="889"/>
      <c r="H8" s="889"/>
      <c r="I8" s="889"/>
      <c r="J8" s="889"/>
      <c r="K8" s="889"/>
      <c r="L8" s="889"/>
    </row>
    <row r="9" spans="1:12" s="540" customFormat="1" x14ac:dyDescent="0.45">
      <c r="A9" s="882" t="s">
        <v>121</v>
      </c>
      <c r="B9" s="639">
        <v>2004</v>
      </c>
      <c r="C9" s="35">
        <v>7.1267115642208667</v>
      </c>
      <c r="D9" s="35">
        <v>15.953359874981397</v>
      </c>
      <c r="E9" s="35">
        <v>23.81167212382795</v>
      </c>
      <c r="F9" s="35">
        <v>24.660942848638189</v>
      </c>
      <c r="G9" s="35">
        <v>17.172384283375504</v>
      </c>
      <c r="H9" s="35">
        <v>8.023887483256436</v>
      </c>
      <c r="I9" s="35">
        <v>3.2510418216996579</v>
      </c>
      <c r="J9" s="35">
        <v>23.080071439202264</v>
      </c>
      <c r="K9" s="35">
        <v>96.748958178300342</v>
      </c>
      <c r="L9" s="33">
        <v>215008</v>
      </c>
    </row>
    <row r="10" spans="1:12" x14ac:dyDescent="0.45">
      <c r="A10" s="888" t="s">
        <v>8</v>
      </c>
      <c r="B10" s="485" t="s">
        <v>705</v>
      </c>
      <c r="C10" s="103" t="s">
        <v>705</v>
      </c>
      <c r="D10" s="103" t="s">
        <v>705</v>
      </c>
      <c r="E10" s="103" t="s">
        <v>705</v>
      </c>
      <c r="F10" s="103" t="s">
        <v>705</v>
      </c>
      <c r="G10" s="103" t="s">
        <v>705</v>
      </c>
      <c r="H10" s="103" t="s">
        <v>705</v>
      </c>
      <c r="I10" s="103" t="s">
        <v>705</v>
      </c>
      <c r="J10" s="103" t="s">
        <v>705</v>
      </c>
      <c r="K10" s="103" t="s">
        <v>705</v>
      </c>
      <c r="L10" s="104" t="s">
        <v>705</v>
      </c>
    </row>
    <row r="11" spans="1:12" x14ac:dyDescent="0.45">
      <c r="A11" s="884" t="s">
        <v>122</v>
      </c>
      <c r="B11" s="485">
        <v>438</v>
      </c>
      <c r="C11" s="103">
        <v>6.4697812116398303</v>
      </c>
      <c r="D11" s="103">
        <v>14.910823886201168</v>
      </c>
      <c r="E11" s="103">
        <v>23.354273473415649</v>
      </c>
      <c r="F11" s="103">
        <v>25.164271788576791</v>
      </c>
      <c r="G11" s="103">
        <v>17.847257323031748</v>
      </c>
      <c r="H11" s="103">
        <v>8.5373191806869322</v>
      </c>
      <c r="I11" s="103">
        <v>3.7162731364478785</v>
      </c>
      <c r="J11" s="103">
        <v>21.380605097840998</v>
      </c>
      <c r="K11" s="103">
        <v>96.283726863552133</v>
      </c>
      <c r="L11" s="104">
        <v>41547</v>
      </c>
    </row>
    <row r="12" spans="1:12" x14ac:dyDescent="0.45">
      <c r="A12" s="888" t="s">
        <v>123</v>
      </c>
      <c r="B12" s="485">
        <v>352</v>
      </c>
      <c r="C12" s="103">
        <v>3.6322125363221254</v>
      </c>
      <c r="D12" s="103">
        <v>10.206517227065172</v>
      </c>
      <c r="E12" s="103">
        <v>20.376712328767123</v>
      </c>
      <c r="F12" s="103">
        <v>26.053341635533418</v>
      </c>
      <c r="G12" s="103">
        <v>21.985263594852636</v>
      </c>
      <c r="H12" s="103">
        <v>11.768368617683686</v>
      </c>
      <c r="I12" s="103">
        <v>5.9775840597758405</v>
      </c>
      <c r="J12" s="103">
        <v>13.838729763387297</v>
      </c>
      <c r="K12" s="103">
        <v>94.022415940224164</v>
      </c>
      <c r="L12" s="104">
        <v>19272</v>
      </c>
    </row>
    <row r="13" spans="1:12" x14ac:dyDescent="0.45">
      <c r="A13" s="888" t="s">
        <v>124</v>
      </c>
      <c r="B13" s="485">
        <v>1079</v>
      </c>
      <c r="C13" s="103">
        <v>7.7225068224254318</v>
      </c>
      <c r="D13" s="103">
        <v>16.981854742184133</v>
      </c>
      <c r="E13" s="103">
        <v>24.505331409147178</v>
      </c>
      <c r="F13" s="103">
        <v>24.523114172178182</v>
      </c>
      <c r="G13" s="103">
        <v>16.337571558522392</v>
      </c>
      <c r="H13" s="103">
        <v>7.2765698418018037</v>
      </c>
      <c r="I13" s="103">
        <v>2.6530514537408778</v>
      </c>
      <c r="J13" s="103">
        <v>24.704361564609563</v>
      </c>
      <c r="K13" s="103">
        <v>97.346948546259114</v>
      </c>
      <c r="L13" s="104">
        <v>146209</v>
      </c>
    </row>
    <row r="14" spans="1:12" x14ac:dyDescent="0.45">
      <c r="A14" s="888" t="s">
        <v>9</v>
      </c>
      <c r="B14" s="485">
        <v>31</v>
      </c>
      <c r="C14" s="103">
        <v>4.0566037735849054</v>
      </c>
      <c r="D14" s="103">
        <v>14.29245283018868</v>
      </c>
      <c r="E14" s="103">
        <v>21.745283018867926</v>
      </c>
      <c r="F14" s="103">
        <v>23.632075471698112</v>
      </c>
      <c r="G14" s="103">
        <v>19.858490566037737</v>
      </c>
      <c r="H14" s="103">
        <v>11.084905660377359</v>
      </c>
      <c r="I14" s="103">
        <v>5.3301886792452828</v>
      </c>
      <c r="J14" s="103">
        <v>18.349056603773583</v>
      </c>
      <c r="K14" s="103">
        <v>94.669811320754718</v>
      </c>
      <c r="L14" s="104">
        <v>2120</v>
      </c>
    </row>
    <row r="15" spans="1:12" x14ac:dyDescent="0.45">
      <c r="A15" s="887" t="s">
        <v>10</v>
      </c>
      <c r="B15" s="485">
        <v>19</v>
      </c>
      <c r="C15" s="103">
        <v>12.950637825845812</v>
      </c>
      <c r="D15" s="103">
        <v>21.769273433166944</v>
      </c>
      <c r="E15" s="103">
        <v>24.348308374930671</v>
      </c>
      <c r="F15" s="103">
        <v>18.94065446478092</v>
      </c>
      <c r="G15" s="103">
        <v>13.86577925679423</v>
      </c>
      <c r="H15" s="103">
        <v>6.0732113144758735</v>
      </c>
      <c r="I15" s="103">
        <v>2.0521353300055463</v>
      </c>
      <c r="J15" s="103">
        <v>34.719911259012754</v>
      </c>
      <c r="K15" s="103">
        <v>97.947864669994445</v>
      </c>
      <c r="L15" s="104">
        <v>3606</v>
      </c>
    </row>
    <row r="16" spans="1:12" x14ac:dyDescent="0.45">
      <c r="A16" s="887" t="s">
        <v>295</v>
      </c>
      <c r="B16" s="485">
        <v>46</v>
      </c>
      <c r="C16" s="103">
        <v>2.7777777777777777</v>
      </c>
      <c r="D16" s="103">
        <v>7.8042328042328037</v>
      </c>
      <c r="E16" s="103">
        <v>13.492063492063492</v>
      </c>
      <c r="F16" s="103">
        <v>21.626984126984127</v>
      </c>
      <c r="G16" s="103">
        <v>22.883597883597883</v>
      </c>
      <c r="H16" s="103">
        <v>19.113756613756614</v>
      </c>
      <c r="I16" s="103">
        <v>12.301587301587301</v>
      </c>
      <c r="J16" s="103">
        <v>10.582010582010582</v>
      </c>
      <c r="K16" s="103">
        <v>87.69841269841271</v>
      </c>
      <c r="L16" s="104">
        <v>1512</v>
      </c>
    </row>
    <row r="17" spans="1:12" x14ac:dyDescent="0.45">
      <c r="A17" s="887" t="s">
        <v>11</v>
      </c>
      <c r="B17" s="485">
        <v>20</v>
      </c>
      <c r="C17" s="103">
        <v>3.7572254335260116</v>
      </c>
      <c r="D17" s="103">
        <v>8.9595375722543356</v>
      </c>
      <c r="E17" s="103">
        <v>18.786127167630056</v>
      </c>
      <c r="F17" s="103">
        <v>21.965317919075144</v>
      </c>
      <c r="G17" s="103">
        <v>22.254335260115607</v>
      </c>
      <c r="H17" s="103">
        <v>13.294797687861271</v>
      </c>
      <c r="I17" s="103">
        <v>10.982658959537572</v>
      </c>
      <c r="J17" s="103">
        <v>12.716763005780347</v>
      </c>
      <c r="K17" s="103">
        <v>89.017341040462426</v>
      </c>
      <c r="L17" s="104">
        <v>346</v>
      </c>
    </row>
    <row r="18" spans="1:12" x14ac:dyDescent="0.45">
      <c r="A18" s="886"/>
      <c r="B18" s="485" t="s">
        <v>705</v>
      </c>
      <c r="C18" s="103" t="s">
        <v>705</v>
      </c>
      <c r="D18" s="103" t="s">
        <v>705</v>
      </c>
      <c r="E18" s="103" t="s">
        <v>705</v>
      </c>
      <c r="F18" s="103" t="s">
        <v>705</v>
      </c>
      <c r="G18" s="103" t="s">
        <v>705</v>
      </c>
      <c r="H18" s="103" t="s">
        <v>705</v>
      </c>
      <c r="I18" s="103" t="s">
        <v>705</v>
      </c>
      <c r="J18" s="103" t="s">
        <v>705</v>
      </c>
      <c r="K18" s="103" t="s">
        <v>705</v>
      </c>
      <c r="L18" s="104" t="s">
        <v>705</v>
      </c>
    </row>
    <row r="19" spans="1:12" x14ac:dyDescent="0.45">
      <c r="A19" s="882" t="s">
        <v>12</v>
      </c>
      <c r="B19" s="639">
        <v>588</v>
      </c>
      <c r="C19" s="35">
        <v>15.801596751839778</v>
      </c>
      <c r="D19" s="35">
        <v>26.539655273380312</v>
      </c>
      <c r="E19" s="35">
        <v>25.825216186144566</v>
      </c>
      <c r="F19" s="35">
        <v>17.212906752034982</v>
      </c>
      <c r="G19" s="35">
        <v>8.854359835249566</v>
      </c>
      <c r="H19" s="35">
        <v>4.0465361416385255</v>
      </c>
      <c r="I19" s="35">
        <v>1.7197290597122723</v>
      </c>
      <c r="J19" s="35">
        <v>42.341252025220086</v>
      </c>
      <c r="K19" s="35">
        <v>98.280270940287721</v>
      </c>
      <c r="L19" s="33">
        <v>51229</v>
      </c>
    </row>
    <row r="20" spans="1:12" x14ac:dyDescent="0.45">
      <c r="A20" s="885" t="s">
        <v>8</v>
      </c>
      <c r="B20" s="485" t="s">
        <v>705</v>
      </c>
      <c r="C20" s="103" t="s">
        <v>705</v>
      </c>
      <c r="D20" s="103" t="s">
        <v>705</v>
      </c>
      <c r="E20" s="103" t="s">
        <v>705</v>
      </c>
      <c r="F20" s="103" t="s">
        <v>705</v>
      </c>
      <c r="G20" s="103" t="s">
        <v>705</v>
      </c>
      <c r="H20" s="103" t="s">
        <v>705</v>
      </c>
      <c r="I20" s="103" t="s">
        <v>705</v>
      </c>
      <c r="J20" s="103" t="s">
        <v>705</v>
      </c>
      <c r="K20" s="103" t="s">
        <v>705</v>
      </c>
      <c r="L20" s="104" t="s">
        <v>705</v>
      </c>
    </row>
    <row r="21" spans="1:12" x14ac:dyDescent="0.45">
      <c r="A21" s="884" t="s">
        <v>13</v>
      </c>
      <c r="B21" s="485">
        <v>574</v>
      </c>
      <c r="C21" s="103">
        <v>15.817972125026877</v>
      </c>
      <c r="D21" s="103">
        <v>26.571143733995346</v>
      </c>
      <c r="E21" s="103">
        <v>25.834196688625212</v>
      </c>
      <c r="F21" s="103">
        <v>17.188263580741641</v>
      </c>
      <c r="G21" s="103">
        <v>8.8414097777430278</v>
      </c>
      <c r="H21" s="103">
        <v>4.0326836992005006</v>
      </c>
      <c r="I21" s="103">
        <v>1.7143303946673965</v>
      </c>
      <c r="J21" s="103">
        <v>42.389115859022226</v>
      </c>
      <c r="K21" s="103">
        <v>98.2856696053326</v>
      </c>
      <c r="L21" s="104">
        <v>51157</v>
      </c>
    </row>
    <row r="22" spans="1:12" x14ac:dyDescent="0.45">
      <c r="A22" s="884" t="s">
        <v>288</v>
      </c>
      <c r="B22" s="485">
        <v>14</v>
      </c>
      <c r="C22" s="103">
        <v>4.1666666666666661</v>
      </c>
      <c r="D22" s="103">
        <v>4.1666666666666661</v>
      </c>
      <c r="E22" s="103">
        <v>19.444444444444446</v>
      </c>
      <c r="F22" s="103">
        <v>34.722222222222221</v>
      </c>
      <c r="G22" s="103">
        <v>18.055555555555554</v>
      </c>
      <c r="H22" s="103">
        <v>13.888888888888889</v>
      </c>
      <c r="I22" s="103">
        <v>5.5555555555555554</v>
      </c>
      <c r="J22" s="103">
        <v>8.3333333333333321</v>
      </c>
      <c r="K22" s="103">
        <v>94.444444444444443</v>
      </c>
      <c r="L22" s="104">
        <v>72</v>
      </c>
    </row>
    <row r="23" spans="1:12" x14ac:dyDescent="0.45">
      <c r="A23" s="884"/>
      <c r="B23" s="485" t="s">
        <v>705</v>
      </c>
      <c r="C23" s="103" t="s">
        <v>705</v>
      </c>
      <c r="D23" s="103" t="s">
        <v>705</v>
      </c>
      <c r="E23" s="103" t="s">
        <v>705</v>
      </c>
      <c r="F23" s="103" t="s">
        <v>705</v>
      </c>
      <c r="G23" s="103" t="s">
        <v>705</v>
      </c>
      <c r="H23" s="103" t="s">
        <v>705</v>
      </c>
      <c r="I23" s="103" t="s">
        <v>705</v>
      </c>
      <c r="J23" s="103" t="s">
        <v>705</v>
      </c>
      <c r="K23" s="103" t="s">
        <v>705</v>
      </c>
      <c r="L23" s="104" t="s">
        <v>705</v>
      </c>
    </row>
    <row r="24" spans="1:12" s="540" customFormat="1" x14ac:dyDescent="0.45">
      <c r="A24" s="882" t="s">
        <v>125</v>
      </c>
      <c r="B24" s="639">
        <v>2601</v>
      </c>
      <c r="C24" s="35">
        <v>8.7972717678298462</v>
      </c>
      <c r="D24" s="35">
        <v>17.989656454575158</v>
      </c>
      <c r="E24" s="35">
        <v>24.19916395308222</v>
      </c>
      <c r="F24" s="35">
        <v>23.228282873807995</v>
      </c>
      <c r="G24" s="35">
        <v>15.571279948019365</v>
      </c>
      <c r="H24" s="35">
        <v>7.2581341806477297</v>
      </c>
      <c r="I24" s="35">
        <v>2.9562108220376859</v>
      </c>
      <c r="J24" s="35">
        <v>26.786928222405002</v>
      </c>
      <c r="K24" s="35">
        <v>97.04378917796231</v>
      </c>
      <c r="L24" s="33">
        <v>266253</v>
      </c>
    </row>
    <row r="25" spans="1:12" x14ac:dyDescent="0.45">
      <c r="A25" s="883"/>
      <c r="B25" s="485" t="s">
        <v>705</v>
      </c>
      <c r="C25" s="103" t="s">
        <v>705</v>
      </c>
      <c r="D25" s="103" t="s">
        <v>705</v>
      </c>
      <c r="E25" s="103" t="s">
        <v>705</v>
      </c>
      <c r="F25" s="103" t="s">
        <v>705</v>
      </c>
      <c r="G25" s="103" t="s">
        <v>705</v>
      </c>
      <c r="H25" s="103" t="s">
        <v>705</v>
      </c>
      <c r="I25" s="103" t="s">
        <v>705</v>
      </c>
      <c r="J25" s="103" t="s">
        <v>705</v>
      </c>
      <c r="K25" s="103" t="s">
        <v>705</v>
      </c>
      <c r="L25" s="104" t="s">
        <v>705</v>
      </c>
    </row>
    <row r="26" spans="1:12" s="540" customFormat="1" x14ac:dyDescent="0.45">
      <c r="A26" s="882" t="s">
        <v>14</v>
      </c>
      <c r="B26" s="639">
        <v>231</v>
      </c>
      <c r="C26" s="35">
        <v>5.7637121224403769</v>
      </c>
      <c r="D26" s="35">
        <v>14.371179818090434</v>
      </c>
      <c r="E26" s="35">
        <v>23.897923118079088</v>
      </c>
      <c r="F26" s="35">
        <v>26.237455211660372</v>
      </c>
      <c r="G26" s="35">
        <v>17.991536827769579</v>
      </c>
      <c r="H26" s="35">
        <v>8.1502618395239868</v>
      </c>
      <c r="I26" s="35">
        <v>3.5879310624361613</v>
      </c>
      <c r="J26" s="35">
        <v>20.13489194053081</v>
      </c>
      <c r="K26" s="35">
        <v>96.412068937563845</v>
      </c>
      <c r="L26" s="33">
        <v>61679</v>
      </c>
    </row>
    <row r="27" spans="1:12" x14ac:dyDescent="0.45">
      <c r="A27" s="885" t="s">
        <v>8</v>
      </c>
      <c r="B27" s="485" t="s">
        <v>705</v>
      </c>
      <c r="C27" s="103" t="s">
        <v>705</v>
      </c>
      <c r="D27" s="103" t="s">
        <v>705</v>
      </c>
      <c r="E27" s="103" t="s">
        <v>705</v>
      </c>
      <c r="F27" s="103" t="s">
        <v>705</v>
      </c>
      <c r="G27" s="103" t="s">
        <v>705</v>
      </c>
      <c r="H27" s="103" t="s">
        <v>705</v>
      </c>
      <c r="I27" s="103" t="s">
        <v>705</v>
      </c>
      <c r="J27" s="103" t="s">
        <v>705</v>
      </c>
      <c r="K27" s="103" t="s">
        <v>705</v>
      </c>
      <c r="L27" s="104" t="s">
        <v>705</v>
      </c>
    </row>
    <row r="28" spans="1:12" x14ac:dyDescent="0.45">
      <c r="A28" s="884" t="s">
        <v>15</v>
      </c>
      <c r="B28" s="485">
        <v>66</v>
      </c>
      <c r="C28" s="103">
        <v>6.5829984253448961</v>
      </c>
      <c r="D28" s="103">
        <v>15.791205433735222</v>
      </c>
      <c r="E28" s="103">
        <v>24.743237208865075</v>
      </c>
      <c r="F28" s="103">
        <v>25.791440456885002</v>
      </c>
      <c r="G28" s="103">
        <v>16.726597569860633</v>
      </c>
      <c r="H28" s="103">
        <v>7.4831370890032662</v>
      </c>
      <c r="I28" s="103">
        <v>2.881383816305906</v>
      </c>
      <c r="J28" s="103">
        <v>22.374203859080119</v>
      </c>
      <c r="K28" s="103">
        <v>97.118616183694087</v>
      </c>
      <c r="L28" s="104">
        <v>42549</v>
      </c>
    </row>
    <row r="29" spans="1:12" x14ac:dyDescent="0.45">
      <c r="A29" s="884" t="s">
        <v>126</v>
      </c>
      <c r="B29" s="485">
        <v>165</v>
      </c>
      <c r="C29" s="103">
        <v>3.9414532148457924</v>
      </c>
      <c r="D29" s="103">
        <v>11.212754835337167</v>
      </c>
      <c r="E29" s="103">
        <v>22.017773131207527</v>
      </c>
      <c r="F29" s="103">
        <v>27.229482488238371</v>
      </c>
      <c r="G29" s="103">
        <v>20.805018295870362</v>
      </c>
      <c r="H29" s="103">
        <v>9.6340825927861999</v>
      </c>
      <c r="I29" s="103">
        <v>5.1594354417145851</v>
      </c>
      <c r="J29" s="103">
        <v>15.154208050182959</v>
      </c>
      <c r="K29" s="103">
        <v>94.840564558285422</v>
      </c>
      <c r="L29" s="104">
        <v>19130</v>
      </c>
    </row>
    <row r="30" spans="1:12" x14ac:dyDescent="0.45">
      <c r="A30" s="883"/>
      <c r="B30" s="485" t="s">
        <v>705</v>
      </c>
      <c r="C30" s="103" t="s">
        <v>705</v>
      </c>
      <c r="D30" s="103" t="s">
        <v>705</v>
      </c>
      <c r="E30" s="103" t="s">
        <v>705</v>
      </c>
      <c r="F30" s="103" t="s">
        <v>705</v>
      </c>
      <c r="G30" s="103" t="s">
        <v>705</v>
      </c>
      <c r="H30" s="103" t="s">
        <v>705</v>
      </c>
      <c r="I30" s="103" t="s">
        <v>705</v>
      </c>
      <c r="J30" s="103" t="s">
        <v>705</v>
      </c>
      <c r="K30" s="103" t="s">
        <v>705</v>
      </c>
      <c r="L30" s="104" t="s">
        <v>705</v>
      </c>
    </row>
    <row r="31" spans="1:12" s="540" customFormat="1" x14ac:dyDescent="0.45">
      <c r="A31" s="882" t="s">
        <v>127</v>
      </c>
      <c r="B31" s="639">
        <v>2235</v>
      </c>
      <c r="C31" s="35">
        <v>6.822872053981575</v>
      </c>
      <c r="D31" s="35">
        <v>15.600660674335984</v>
      </c>
      <c r="E31" s="35">
        <v>23.830899174879917</v>
      </c>
      <c r="F31" s="35">
        <v>25.012378608319146</v>
      </c>
      <c r="G31" s="35">
        <v>17.354989573055473</v>
      </c>
      <c r="H31" s="35">
        <v>8.0520588245924092</v>
      </c>
      <c r="I31" s="35">
        <v>3.3261410908354931</v>
      </c>
      <c r="J31" s="35">
        <v>22.423532728317561</v>
      </c>
      <c r="K31" s="35">
        <v>96.673858909164508</v>
      </c>
      <c r="L31" s="33">
        <v>276687</v>
      </c>
    </row>
    <row r="32" spans="1:12" x14ac:dyDescent="0.45">
      <c r="A32" s="882"/>
      <c r="B32" s="485" t="s">
        <v>705</v>
      </c>
      <c r="C32" s="103" t="s">
        <v>705</v>
      </c>
      <c r="D32" s="103" t="s">
        <v>705</v>
      </c>
      <c r="E32" s="103" t="s">
        <v>705</v>
      </c>
      <c r="F32" s="103" t="s">
        <v>705</v>
      </c>
      <c r="G32" s="103" t="s">
        <v>705</v>
      </c>
      <c r="H32" s="103" t="s">
        <v>705</v>
      </c>
      <c r="I32" s="103" t="s">
        <v>705</v>
      </c>
      <c r="J32" s="103" t="s">
        <v>705</v>
      </c>
      <c r="K32" s="103" t="s">
        <v>705</v>
      </c>
      <c r="L32" s="104" t="s">
        <v>705</v>
      </c>
    </row>
    <row r="33" spans="1:12" s="540" customFormat="1" x14ac:dyDescent="0.45">
      <c r="A33" s="882" t="s">
        <v>128</v>
      </c>
      <c r="B33" s="639">
        <v>2832</v>
      </c>
      <c r="C33" s="35">
        <v>8.2267055365136681</v>
      </c>
      <c r="D33" s="35">
        <v>17.30907627191003</v>
      </c>
      <c r="E33" s="35">
        <v>24.142505153507436</v>
      </c>
      <c r="F33" s="35">
        <v>23.794262225095448</v>
      </c>
      <c r="G33" s="35">
        <v>16.026493297390925</v>
      </c>
      <c r="H33" s="35">
        <v>7.4259297659270818</v>
      </c>
      <c r="I33" s="35">
        <v>3.0750277496554164</v>
      </c>
      <c r="J33" s="35">
        <v>25.5357818084237</v>
      </c>
      <c r="K33" s="35">
        <v>96.924972250344595</v>
      </c>
      <c r="L33" s="33">
        <v>327932</v>
      </c>
    </row>
    <row r="34" spans="1:12" x14ac:dyDescent="0.45">
      <c r="A34" s="881"/>
      <c r="B34" s="3"/>
      <c r="C34" s="386"/>
      <c r="D34" s="386"/>
      <c r="E34" s="386"/>
      <c r="F34" s="386"/>
      <c r="G34" s="386"/>
      <c r="H34" s="386"/>
      <c r="I34" s="386"/>
      <c r="J34" s="386"/>
      <c r="K34" s="386"/>
      <c r="L34" s="387"/>
    </row>
    <row r="35" spans="1:12" x14ac:dyDescent="0.45">
      <c r="A35" s="872"/>
      <c r="B35" s="2"/>
      <c r="C35" s="872"/>
      <c r="D35" s="872"/>
      <c r="E35" s="872"/>
      <c r="F35" s="872"/>
      <c r="G35" s="872"/>
      <c r="H35" s="872"/>
      <c r="I35" s="872"/>
      <c r="J35" s="872"/>
      <c r="K35" s="872"/>
      <c r="L35" s="10" t="s">
        <v>721</v>
      </c>
    </row>
    <row r="36" spans="1:12" x14ac:dyDescent="0.45">
      <c r="A36" s="880"/>
      <c r="B36" s="880"/>
      <c r="C36" s="880"/>
      <c r="D36" s="880"/>
      <c r="E36" s="880"/>
      <c r="F36" s="880"/>
      <c r="G36" s="880"/>
      <c r="H36" s="880"/>
      <c r="I36" s="880"/>
      <c r="J36" s="880"/>
      <c r="K36" s="880"/>
      <c r="L36" s="880"/>
    </row>
    <row r="37" spans="1:12" x14ac:dyDescent="0.45">
      <c r="A37" s="685" t="s">
        <v>843</v>
      </c>
      <c r="B37" s="685"/>
      <c r="C37" s="687"/>
      <c r="D37" s="687"/>
      <c r="E37" s="687"/>
      <c r="F37" s="687"/>
      <c r="G37" s="687"/>
      <c r="H37" s="687"/>
      <c r="I37" s="687"/>
      <c r="J37" s="687"/>
      <c r="K37" s="687"/>
      <c r="L37" s="687"/>
    </row>
    <row r="38" spans="1:12" x14ac:dyDescent="0.45">
      <c r="A38" s="684" t="s">
        <v>734</v>
      </c>
      <c r="B38" s="684"/>
      <c r="C38" s="687"/>
      <c r="D38" s="687"/>
      <c r="E38" s="687"/>
      <c r="F38" s="687"/>
      <c r="G38" s="687"/>
      <c r="H38" s="687"/>
      <c r="I38" s="687"/>
      <c r="J38" s="687"/>
      <c r="K38" s="687"/>
      <c r="L38" s="687"/>
    </row>
    <row r="39" spans="1:12" x14ac:dyDescent="0.45">
      <c r="A39" s="685" t="s">
        <v>851</v>
      </c>
      <c r="B39" s="685"/>
      <c r="C39" s="879"/>
      <c r="D39" s="879"/>
      <c r="E39" s="879"/>
      <c r="F39" s="879"/>
      <c r="G39" s="879"/>
      <c r="H39" s="879"/>
      <c r="I39" s="879"/>
      <c r="J39" s="879"/>
      <c r="K39" s="879"/>
      <c r="L39" s="879"/>
    </row>
    <row r="40" spans="1:12" x14ac:dyDescent="0.45">
      <c r="A40" s="685" t="s">
        <v>129</v>
      </c>
      <c r="B40" s="685"/>
      <c r="C40" s="879"/>
      <c r="D40" s="879"/>
      <c r="E40" s="879"/>
      <c r="F40" s="879"/>
      <c r="G40" s="879"/>
      <c r="H40" s="879"/>
      <c r="I40" s="879"/>
      <c r="J40" s="879"/>
      <c r="K40" s="879"/>
      <c r="L40" s="879"/>
    </row>
    <row r="41" spans="1:12" ht="14.65" customHeight="1" x14ac:dyDescent="0.45">
      <c r="A41" s="1075" t="s">
        <v>130</v>
      </c>
      <c r="B41" s="1075"/>
      <c r="C41" s="1075"/>
      <c r="D41" s="1075"/>
      <c r="E41" s="1075"/>
      <c r="F41" s="1075"/>
      <c r="G41" s="1075"/>
      <c r="H41" s="1075"/>
      <c r="I41" s="1075"/>
      <c r="J41" s="1075"/>
      <c r="K41" s="1075"/>
      <c r="L41" s="1075"/>
    </row>
    <row r="42" spans="1:12" ht="11.25" customHeight="1" x14ac:dyDescent="0.45">
      <c r="A42" s="1075"/>
      <c r="B42" s="1075"/>
      <c r="C42" s="1075"/>
      <c r="D42" s="1075"/>
      <c r="E42" s="1075"/>
      <c r="F42" s="1075"/>
      <c r="G42" s="1075"/>
      <c r="H42" s="1075"/>
      <c r="I42" s="1075"/>
      <c r="J42" s="1075"/>
      <c r="K42" s="1075"/>
      <c r="L42" s="1075"/>
    </row>
    <row r="43" spans="1:12" x14ac:dyDescent="0.45">
      <c r="A43" s="878" t="s">
        <v>131</v>
      </c>
      <c r="B43" s="878"/>
      <c r="C43" s="878"/>
      <c r="D43" s="878"/>
      <c r="E43" s="878"/>
      <c r="F43" s="878"/>
      <c r="G43" s="878"/>
      <c r="H43" s="878"/>
      <c r="I43" s="878"/>
      <c r="J43" s="878"/>
      <c r="K43" s="878"/>
      <c r="L43" s="878"/>
    </row>
    <row r="44" spans="1:12" x14ac:dyDescent="0.45">
      <c r="A44" s="878" t="s">
        <v>132</v>
      </c>
      <c r="B44" s="878"/>
      <c r="C44" s="878"/>
      <c r="D44" s="878"/>
      <c r="E44" s="878"/>
      <c r="F44" s="878"/>
      <c r="G44" s="878"/>
      <c r="H44" s="878"/>
      <c r="I44" s="878"/>
      <c r="J44" s="878"/>
      <c r="K44" s="878"/>
      <c r="L44" s="878"/>
    </row>
    <row r="45" spans="1:12" x14ac:dyDescent="0.45">
      <c r="A45" s="878" t="s">
        <v>133</v>
      </c>
      <c r="B45" s="878"/>
      <c r="C45" s="878"/>
      <c r="D45" s="878"/>
      <c r="E45" s="878"/>
      <c r="F45" s="878"/>
      <c r="G45" s="878"/>
      <c r="H45" s="878"/>
      <c r="I45" s="878"/>
      <c r="J45" s="878"/>
      <c r="K45" s="878"/>
      <c r="L45" s="878"/>
    </row>
    <row r="46" spans="1:12" x14ac:dyDescent="0.45">
      <c r="A46" s="878" t="s">
        <v>137</v>
      </c>
      <c r="B46" s="878"/>
      <c r="C46" s="878"/>
      <c r="D46" s="878"/>
      <c r="E46" s="878"/>
      <c r="F46" s="878"/>
      <c r="G46" s="878"/>
      <c r="H46" s="878"/>
      <c r="I46" s="878"/>
      <c r="J46" s="878"/>
      <c r="K46" s="878"/>
      <c r="L46" s="878"/>
    </row>
    <row r="47" spans="1:12" ht="14.65" customHeight="1" x14ac:dyDescent="0.45">
      <c r="A47" s="1075" t="s">
        <v>138</v>
      </c>
      <c r="B47" s="1075"/>
      <c r="C47" s="1075"/>
      <c r="D47" s="1075"/>
      <c r="E47" s="1075"/>
      <c r="F47" s="1075"/>
      <c r="G47" s="1075"/>
      <c r="H47" s="1075"/>
      <c r="I47" s="1075"/>
      <c r="J47" s="1075"/>
      <c r="K47" s="1075"/>
      <c r="L47" s="1075"/>
    </row>
    <row r="48" spans="1:12" ht="9.6" customHeight="1" x14ac:dyDescent="0.45">
      <c r="A48" s="1075"/>
      <c r="B48" s="1075"/>
      <c r="C48" s="1075"/>
      <c r="D48" s="1075"/>
      <c r="E48" s="1075"/>
      <c r="F48" s="1075"/>
      <c r="G48" s="1075"/>
      <c r="H48" s="1075"/>
      <c r="I48" s="1075"/>
      <c r="J48" s="1075"/>
      <c r="K48" s="1075"/>
      <c r="L48" s="1075"/>
    </row>
    <row r="49" spans="1:12" x14ac:dyDescent="0.45">
      <c r="A49" s="878" t="s">
        <v>134</v>
      </c>
      <c r="B49" s="878"/>
      <c r="C49" s="878"/>
      <c r="D49" s="878"/>
      <c r="E49" s="878"/>
      <c r="F49" s="878"/>
      <c r="G49" s="878"/>
      <c r="H49" s="878"/>
      <c r="I49" s="878"/>
      <c r="J49" s="878"/>
      <c r="K49" s="878"/>
      <c r="L49" s="878"/>
    </row>
    <row r="50" spans="1:12" ht="14.65" customHeight="1" x14ac:dyDescent="0.45">
      <c r="A50" s="1075" t="s">
        <v>135</v>
      </c>
      <c r="B50" s="1075"/>
      <c r="C50" s="1075"/>
      <c r="D50" s="1075"/>
      <c r="E50" s="1075"/>
      <c r="F50" s="1075"/>
      <c r="G50" s="1075"/>
      <c r="H50" s="1075"/>
      <c r="I50" s="1075"/>
      <c r="J50" s="1075"/>
      <c r="K50" s="1075"/>
      <c r="L50" s="1075"/>
    </row>
    <row r="51" spans="1:12" ht="12" customHeight="1" x14ac:dyDescent="0.45">
      <c r="A51" s="1075"/>
      <c r="B51" s="1075"/>
      <c r="C51" s="1075"/>
      <c r="D51" s="1075"/>
      <c r="E51" s="1075"/>
      <c r="F51" s="1075"/>
      <c r="G51" s="1075"/>
      <c r="H51" s="1075"/>
      <c r="I51" s="1075"/>
      <c r="J51" s="1075"/>
      <c r="K51" s="1075"/>
      <c r="L51" s="1075"/>
    </row>
    <row r="52" spans="1:12" ht="12" customHeight="1" x14ac:dyDescent="0.45">
      <c r="A52" s="877" t="s">
        <v>136</v>
      </c>
      <c r="B52" s="877"/>
      <c r="C52" s="876"/>
      <c r="D52" s="876"/>
      <c r="E52" s="876"/>
      <c r="F52" s="876"/>
      <c r="G52" s="876"/>
      <c r="H52" s="876"/>
      <c r="I52" s="876"/>
      <c r="J52" s="876"/>
      <c r="K52" s="876"/>
      <c r="L52" s="876"/>
    </row>
    <row r="53" spans="1:12" x14ac:dyDescent="0.45">
      <c r="A53" s="877"/>
      <c r="B53" s="877"/>
      <c r="C53" s="876"/>
      <c r="D53" s="876"/>
      <c r="E53" s="876"/>
      <c r="F53" s="876"/>
      <c r="G53" s="876"/>
      <c r="H53" s="876"/>
      <c r="I53" s="876"/>
      <c r="J53" s="876"/>
      <c r="K53" s="876"/>
      <c r="L53" s="876"/>
    </row>
    <row r="54" spans="1:12" x14ac:dyDescent="0.45">
      <c r="A54" s="875" t="s">
        <v>23</v>
      </c>
      <c r="B54" s="875"/>
      <c r="C54" s="872"/>
      <c r="D54" s="872"/>
      <c r="E54" s="872"/>
      <c r="F54" s="872"/>
      <c r="G54" s="872"/>
      <c r="H54" s="872"/>
      <c r="I54" s="874"/>
      <c r="J54" s="874"/>
      <c r="K54" s="874"/>
      <c r="L54" s="874"/>
    </row>
    <row r="55" spans="1:12" x14ac:dyDescent="0.45">
      <c r="A55" s="687" t="s">
        <v>116</v>
      </c>
      <c r="B55" s="687"/>
      <c r="C55" s="872"/>
      <c r="D55" s="872"/>
      <c r="E55" s="872"/>
      <c r="F55" s="872"/>
      <c r="G55" s="872"/>
      <c r="H55" s="872"/>
      <c r="I55" s="872"/>
      <c r="J55" s="872"/>
      <c r="K55" s="872"/>
      <c r="L55" s="872"/>
    </row>
    <row r="56" spans="1:12" ht="25.5" customHeight="1" x14ac:dyDescent="0.45">
      <c r="A56" s="1063" t="s">
        <v>487</v>
      </c>
      <c r="B56" s="1025"/>
      <c r="C56" s="1025"/>
      <c r="D56" s="1025"/>
      <c r="E56" s="1025"/>
      <c r="F56" s="1025"/>
      <c r="G56" s="1025"/>
      <c r="H56" s="1025"/>
      <c r="I56" s="1025"/>
      <c r="J56" s="1025"/>
      <c r="K56" s="1025"/>
      <c r="L56" s="1025"/>
    </row>
    <row r="57" spans="1:12" x14ac:dyDescent="0.45">
      <c r="A57" s="653" t="s">
        <v>708</v>
      </c>
      <c r="B57" s="873"/>
      <c r="C57" s="872"/>
      <c r="D57" s="872"/>
      <c r="E57" s="872"/>
      <c r="F57" s="872"/>
      <c r="G57" s="872"/>
      <c r="H57" s="872"/>
      <c r="I57" s="872"/>
      <c r="J57" s="872"/>
      <c r="K57" s="872"/>
      <c r="L57" s="872"/>
    </row>
    <row r="58" spans="1:12" x14ac:dyDescent="0.45">
      <c r="A58" s="653"/>
    </row>
  </sheetData>
  <mergeCells count="7">
    <mergeCell ref="A56:L56"/>
    <mergeCell ref="B6:B7"/>
    <mergeCell ref="C6:K6"/>
    <mergeCell ref="L6:L7"/>
    <mergeCell ref="A41:L42"/>
    <mergeCell ref="A47:L48"/>
    <mergeCell ref="A50:L51"/>
  </mergeCells>
  <hyperlinks>
    <hyperlink ref="A1" location="Contents!A1" display="Return to contents"/>
    <hyperlink ref="A56"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ColWidth="9.1328125" defaultRowHeight="14.25" x14ac:dyDescent="0.45"/>
  <cols>
    <col min="1" max="1" width="4.59765625" style="31" customWidth="1"/>
    <col min="2" max="2" width="48.265625" style="31" customWidth="1"/>
    <col min="3" max="3" width="10.73046875" style="31" customWidth="1"/>
    <col min="4" max="13" width="9.73046875" style="31" customWidth="1"/>
    <col min="14" max="16384" width="9.1328125" style="871"/>
  </cols>
  <sheetData>
    <row r="1" spans="1:13" s="495" customFormat="1" x14ac:dyDescent="0.45">
      <c r="A1" s="579" t="s">
        <v>488</v>
      </c>
      <c r="B1" s="494"/>
      <c r="C1" s="494"/>
      <c r="D1" s="494"/>
      <c r="E1" s="494"/>
    </row>
    <row r="2" spans="1:13" ht="15" customHeight="1" x14ac:dyDescent="0.45">
      <c r="A2" s="900" t="s">
        <v>864</v>
      </c>
      <c r="B2" s="899"/>
      <c r="C2" s="899"/>
      <c r="D2" s="949"/>
      <c r="E2" s="851"/>
      <c r="F2" s="851"/>
      <c r="G2" s="851"/>
      <c r="H2" s="851"/>
      <c r="I2" s="851"/>
      <c r="J2" s="851"/>
      <c r="K2" s="851"/>
      <c r="L2" s="851"/>
      <c r="M2" s="948"/>
    </row>
    <row r="3" spans="1:13" ht="15" customHeight="1" x14ac:dyDescent="0.45">
      <c r="A3" s="142" t="s">
        <v>718</v>
      </c>
      <c r="B3" s="947"/>
      <c r="C3" s="947"/>
      <c r="D3" s="945"/>
      <c r="E3" s="851"/>
      <c r="F3" s="946"/>
      <c r="G3" s="851"/>
      <c r="H3" s="851"/>
      <c r="I3" s="851"/>
      <c r="J3" s="851"/>
      <c r="K3" s="806"/>
      <c r="L3" s="851"/>
      <c r="M3" s="943"/>
    </row>
    <row r="4" spans="1:13" ht="15" customHeight="1" x14ac:dyDescent="0.45">
      <c r="A4" s="811" t="s">
        <v>0</v>
      </c>
      <c r="B4" s="897"/>
      <c r="C4" s="897"/>
      <c r="D4" s="945"/>
      <c r="E4" s="851"/>
      <c r="F4" s="944"/>
      <c r="G4" s="851"/>
      <c r="H4" s="851"/>
      <c r="I4" s="851"/>
      <c r="J4" s="851"/>
      <c r="K4" s="806"/>
      <c r="L4" s="851"/>
      <c r="M4" s="943"/>
    </row>
    <row r="5" spans="1:13" ht="12.75" customHeight="1" x14ac:dyDescent="0.45">
      <c r="A5" s="942"/>
      <c r="B5" s="942"/>
      <c r="C5" s="942"/>
      <c r="D5" s="942"/>
      <c r="E5" s="806"/>
      <c r="F5" s="806"/>
      <c r="G5" s="806"/>
      <c r="H5" s="806"/>
      <c r="I5" s="806"/>
      <c r="J5" s="806"/>
      <c r="K5" s="941"/>
      <c r="L5" s="940"/>
      <c r="M5" s="939"/>
    </row>
    <row r="6" spans="1:13" ht="15" customHeight="1" x14ac:dyDescent="0.45">
      <c r="A6" s="938"/>
      <c r="B6" s="690"/>
      <c r="C6" s="1076" t="s">
        <v>863</v>
      </c>
      <c r="D6" s="1059" t="s">
        <v>48</v>
      </c>
      <c r="E6" s="1059"/>
      <c r="F6" s="1059"/>
      <c r="G6" s="1059"/>
      <c r="H6" s="1059"/>
      <c r="I6" s="1059"/>
      <c r="J6" s="1059"/>
      <c r="K6" s="1059"/>
      <c r="L6" s="1059"/>
      <c r="M6" s="1078" t="s">
        <v>49</v>
      </c>
    </row>
    <row r="7" spans="1:13" ht="14.25" customHeight="1" x14ac:dyDescent="0.45">
      <c r="A7" s="937" t="s">
        <v>862</v>
      </c>
      <c r="B7" s="810"/>
      <c r="C7" s="1077"/>
      <c r="D7" s="891" t="s">
        <v>50</v>
      </c>
      <c r="E7" s="891" t="s">
        <v>51</v>
      </c>
      <c r="F7" s="891" t="s">
        <v>52</v>
      </c>
      <c r="G7" s="891" t="s">
        <v>53</v>
      </c>
      <c r="H7" s="891" t="s">
        <v>54</v>
      </c>
      <c r="I7" s="891" t="s">
        <v>55</v>
      </c>
      <c r="J7" s="890" t="s">
        <v>118</v>
      </c>
      <c r="K7" s="890" t="s">
        <v>119</v>
      </c>
      <c r="L7" s="890" t="s">
        <v>120</v>
      </c>
      <c r="M7" s="1079"/>
    </row>
    <row r="8" spans="1:13" x14ac:dyDescent="0.45">
      <c r="A8" s="936"/>
      <c r="B8" s="936"/>
      <c r="C8" s="935"/>
      <c r="D8" s="793"/>
      <c r="E8" s="793"/>
      <c r="F8" s="793"/>
      <c r="G8" s="793"/>
      <c r="H8" s="793"/>
      <c r="I8" s="793"/>
      <c r="J8" s="792"/>
      <c r="K8" s="792"/>
      <c r="L8" s="792"/>
      <c r="M8" s="934"/>
    </row>
    <row r="9" spans="1:13" s="540" customFormat="1" x14ac:dyDescent="0.45">
      <c r="A9" s="930" t="s">
        <v>861</v>
      </c>
      <c r="B9" s="930"/>
      <c r="C9" s="929">
        <v>2004</v>
      </c>
      <c r="D9" s="35">
        <v>6.7048757574037996</v>
      </c>
      <c r="E9" s="35">
        <v>16.319989575517599</v>
      </c>
      <c r="F9" s="35">
        <v>25.749942728398096</v>
      </c>
      <c r="G9" s="35">
        <v>25.233972883735493</v>
      </c>
      <c r="H9" s="35">
        <v>16.201873464438012</v>
      </c>
      <c r="I9" s="35">
        <v>7.1470755753956992</v>
      </c>
      <c r="J9" s="35">
        <v>2.6422700151112961</v>
      </c>
      <c r="K9" s="35">
        <v>23.024865332921401</v>
      </c>
      <c r="L9" s="35">
        <v>97.357729984888707</v>
      </c>
      <c r="M9" s="33">
        <v>475803</v>
      </c>
    </row>
    <row r="10" spans="1:13" s="922" customFormat="1" x14ac:dyDescent="0.45">
      <c r="A10" s="925" t="s">
        <v>858</v>
      </c>
      <c r="B10" s="925"/>
      <c r="C10" s="928"/>
      <c r="D10" s="103"/>
      <c r="E10" s="933"/>
      <c r="F10" s="933"/>
      <c r="G10" s="933"/>
      <c r="H10" s="933"/>
      <c r="I10" s="933"/>
      <c r="J10" s="933"/>
      <c r="K10" s="933"/>
      <c r="L10" s="933"/>
      <c r="M10" s="932"/>
    </row>
    <row r="11" spans="1:13" s="922" customFormat="1" x14ac:dyDescent="0.45">
      <c r="A11" s="925"/>
      <c r="B11" s="924" t="s">
        <v>42</v>
      </c>
      <c r="C11" s="923">
        <v>162</v>
      </c>
      <c r="D11" s="103">
        <v>13.24383416658543</v>
      </c>
      <c r="E11" s="103">
        <v>25.827565557675435</v>
      </c>
      <c r="F11" s="103">
        <v>27.615692063447856</v>
      </c>
      <c r="G11" s="103">
        <v>18.700126728591922</v>
      </c>
      <c r="H11" s="103">
        <v>9.6327656078098229</v>
      </c>
      <c r="I11" s="103">
        <v>3.8255323297171588</v>
      </c>
      <c r="J11" s="103">
        <v>1.1544835461723788</v>
      </c>
      <c r="K11" s="103">
        <v>39.071399724260864</v>
      </c>
      <c r="L11" s="103">
        <v>98.845516453827628</v>
      </c>
      <c r="M11" s="104">
        <v>71807</v>
      </c>
    </row>
    <row r="12" spans="1:13" s="922" customFormat="1" x14ac:dyDescent="0.45">
      <c r="A12" s="925"/>
      <c r="B12" s="924" t="s">
        <v>43</v>
      </c>
      <c r="C12" s="923">
        <v>139</v>
      </c>
      <c r="D12" s="103">
        <v>2.8158371952448116</v>
      </c>
      <c r="E12" s="103">
        <v>9.1527302035059446</v>
      </c>
      <c r="F12" s="103">
        <v>21.363086842635504</v>
      </c>
      <c r="G12" s="103">
        <v>28.198670159177919</v>
      </c>
      <c r="H12" s="103">
        <v>21.942373564376386</v>
      </c>
      <c r="I12" s="103">
        <v>11.434616159580898</v>
      </c>
      <c r="J12" s="103">
        <v>5.0926858754785416</v>
      </c>
      <c r="K12" s="103">
        <v>11.968567398750757</v>
      </c>
      <c r="L12" s="103">
        <v>94.907314124521463</v>
      </c>
      <c r="M12" s="104">
        <v>19852</v>
      </c>
    </row>
    <row r="13" spans="1:13" s="922" customFormat="1" x14ac:dyDescent="0.45">
      <c r="A13" s="925"/>
      <c r="B13" s="924" t="s">
        <v>857</v>
      </c>
      <c r="C13" s="923">
        <v>1532</v>
      </c>
      <c r="D13" s="103">
        <v>5.6053637093200139</v>
      </c>
      <c r="E13" s="103">
        <v>14.791823876771234</v>
      </c>
      <c r="F13" s="103">
        <v>25.452166205517024</v>
      </c>
      <c r="G13" s="103">
        <v>26.378358307281374</v>
      </c>
      <c r="H13" s="103">
        <v>17.300298250026948</v>
      </c>
      <c r="I13" s="103">
        <v>7.6490950686933292</v>
      </c>
      <c r="J13" s="103">
        <v>2.8228945823900728</v>
      </c>
      <c r="K13" s="103">
        <v>20.397187586091249</v>
      </c>
      <c r="L13" s="103">
        <v>97.177105417609908</v>
      </c>
      <c r="M13" s="104">
        <v>333948</v>
      </c>
    </row>
    <row r="14" spans="1:13" x14ac:dyDescent="0.45">
      <c r="A14" s="925"/>
      <c r="B14" s="931"/>
      <c r="C14" s="928"/>
      <c r="D14" s="927"/>
      <c r="E14" s="927"/>
      <c r="F14" s="927"/>
      <c r="G14" s="927"/>
      <c r="H14" s="927"/>
      <c r="I14" s="927"/>
      <c r="J14" s="927"/>
      <c r="K14" s="927"/>
      <c r="L14" s="927"/>
      <c r="M14" s="926"/>
    </row>
    <row r="15" spans="1:13" s="540" customFormat="1" x14ac:dyDescent="0.45">
      <c r="A15" s="930" t="s">
        <v>860</v>
      </c>
      <c r="B15" s="930"/>
      <c r="C15" s="929">
        <v>2004</v>
      </c>
      <c r="D15" s="35">
        <v>6.3571004045322956</v>
      </c>
      <c r="E15" s="35">
        <v>16.622251193466134</v>
      </c>
      <c r="F15" s="35">
        <v>27.347916946260476</v>
      </c>
      <c r="G15" s="35">
        <v>25.706397745355545</v>
      </c>
      <c r="H15" s="35">
        <v>15.401752334208862</v>
      </c>
      <c r="I15" s="35">
        <v>6.4242029180007281</v>
      </c>
      <c r="J15" s="35">
        <v>2.1403784581759617</v>
      </c>
      <c r="K15" s="35">
        <v>22.979351597998431</v>
      </c>
      <c r="L15" s="35">
        <v>97.85962154182404</v>
      </c>
      <c r="M15" s="33">
        <v>260795</v>
      </c>
    </row>
    <row r="16" spans="1:13" s="922" customFormat="1" x14ac:dyDescent="0.45">
      <c r="A16" s="925" t="s">
        <v>858</v>
      </c>
      <c r="B16" s="925"/>
      <c r="C16" s="928"/>
      <c r="D16" s="927"/>
      <c r="E16" s="927"/>
      <c r="F16" s="927"/>
      <c r="G16" s="927"/>
      <c r="H16" s="927"/>
      <c r="I16" s="927"/>
      <c r="J16" s="927"/>
      <c r="K16" s="927"/>
      <c r="L16" s="927"/>
      <c r="M16" s="926"/>
    </row>
    <row r="17" spans="1:13" s="922" customFormat="1" x14ac:dyDescent="0.45">
      <c r="A17" s="925"/>
      <c r="B17" s="924" t="s">
        <v>42</v>
      </c>
      <c r="C17" s="923">
        <v>162</v>
      </c>
      <c r="D17" s="103">
        <v>12.227306587208684</v>
      </c>
      <c r="E17" s="103">
        <v>26.05618814515271</v>
      </c>
      <c r="F17" s="103">
        <v>29.00659785037778</v>
      </c>
      <c r="G17" s="103">
        <v>19.030009577524744</v>
      </c>
      <c r="H17" s="103">
        <v>9.2290092582739174</v>
      </c>
      <c r="I17" s="103">
        <v>3.5649675428328189</v>
      </c>
      <c r="J17" s="103">
        <v>0.88592103862934979</v>
      </c>
      <c r="K17" s="103">
        <v>38.28349473236139</v>
      </c>
      <c r="L17" s="103">
        <v>99.114078961370637</v>
      </c>
      <c r="M17" s="104">
        <v>37588</v>
      </c>
    </row>
    <row r="18" spans="1:13" s="922" customFormat="1" x14ac:dyDescent="0.45">
      <c r="A18" s="925"/>
      <c r="B18" s="924" t="s">
        <v>43</v>
      </c>
      <c r="C18" s="923">
        <v>139</v>
      </c>
      <c r="D18" s="103">
        <v>3.0060648677155664</v>
      </c>
      <c r="E18" s="103">
        <v>9.3785708007383306</v>
      </c>
      <c r="F18" s="103">
        <v>23.116814625999822</v>
      </c>
      <c r="G18" s="103">
        <v>28.87404412411005</v>
      </c>
      <c r="H18" s="103">
        <v>21.086402390788432</v>
      </c>
      <c r="I18" s="103">
        <v>10.327854443174827</v>
      </c>
      <c r="J18" s="103">
        <v>4.2102487474729715</v>
      </c>
      <c r="K18" s="103">
        <v>12.384635668453896</v>
      </c>
      <c r="L18" s="103">
        <v>95.789751252527026</v>
      </c>
      <c r="M18" s="104">
        <v>11377</v>
      </c>
    </row>
    <row r="19" spans="1:13" s="922" customFormat="1" x14ac:dyDescent="0.45">
      <c r="A19" s="925"/>
      <c r="B19" s="924" t="s">
        <v>857</v>
      </c>
      <c r="C19" s="923">
        <v>1532</v>
      </c>
      <c r="D19" s="103">
        <v>5.4301127897238448</v>
      </c>
      <c r="E19" s="103">
        <v>15.25597937807942</v>
      </c>
      <c r="F19" s="103">
        <v>27.087480014357034</v>
      </c>
      <c r="G19" s="103">
        <v>26.772060343046082</v>
      </c>
      <c r="H19" s="103">
        <v>16.369737114018772</v>
      </c>
      <c r="I19" s="103">
        <v>6.8239414407065411</v>
      </c>
      <c r="J19" s="103">
        <v>2.2606889200683047</v>
      </c>
      <c r="K19" s="103">
        <v>20.686092167803267</v>
      </c>
      <c r="L19" s="103">
        <v>97.739311079931696</v>
      </c>
      <c r="M19" s="104">
        <v>183882</v>
      </c>
    </row>
    <row r="20" spans="1:13" x14ac:dyDescent="0.45">
      <c r="A20" s="925"/>
      <c r="B20" s="931"/>
      <c r="C20" s="928"/>
      <c r="D20" s="927"/>
      <c r="E20" s="927"/>
      <c r="F20" s="927"/>
      <c r="G20" s="927"/>
      <c r="H20" s="927"/>
      <c r="I20" s="927"/>
      <c r="J20" s="927"/>
      <c r="K20" s="927"/>
      <c r="L20" s="927"/>
      <c r="M20" s="926"/>
    </row>
    <row r="21" spans="1:13" s="540" customFormat="1" x14ac:dyDescent="0.45">
      <c r="A21" s="930" t="s">
        <v>859</v>
      </c>
      <c r="B21" s="930"/>
      <c r="C21" s="929">
        <v>2004</v>
      </c>
      <c r="D21" s="35">
        <v>7.1267115642208667</v>
      </c>
      <c r="E21" s="35">
        <v>15.953359874981397</v>
      </c>
      <c r="F21" s="35">
        <v>23.81167212382795</v>
      </c>
      <c r="G21" s="35">
        <v>24.660942848638189</v>
      </c>
      <c r="H21" s="35">
        <v>17.172384283375504</v>
      </c>
      <c r="I21" s="35">
        <v>8.023887483256436</v>
      </c>
      <c r="J21" s="35">
        <v>3.2510418216996579</v>
      </c>
      <c r="K21" s="35">
        <v>23.080071439202264</v>
      </c>
      <c r="L21" s="35">
        <v>96.748958178300342</v>
      </c>
      <c r="M21" s="33">
        <v>215008</v>
      </c>
    </row>
    <row r="22" spans="1:13" s="922" customFormat="1" x14ac:dyDescent="0.45">
      <c r="A22" s="925" t="s">
        <v>858</v>
      </c>
      <c r="B22" s="925"/>
      <c r="C22" s="928"/>
      <c r="D22" s="927"/>
      <c r="E22" s="927"/>
      <c r="F22" s="927"/>
      <c r="G22" s="927"/>
      <c r="H22" s="927"/>
      <c r="I22" s="927"/>
      <c r="J22" s="927"/>
      <c r="K22" s="927"/>
      <c r="L22" s="927"/>
      <c r="M22" s="926"/>
    </row>
    <row r="23" spans="1:13" s="922" customFormat="1" x14ac:dyDescent="0.45">
      <c r="A23" s="925"/>
      <c r="B23" s="924" t="s">
        <v>42</v>
      </c>
      <c r="C23" s="923">
        <v>162</v>
      </c>
      <c r="D23" s="103">
        <v>14.36044302872673</v>
      </c>
      <c r="E23" s="103">
        <v>25.576434144773369</v>
      </c>
      <c r="F23" s="103">
        <v>26.08784593354569</v>
      </c>
      <c r="G23" s="103">
        <v>18.337765568836026</v>
      </c>
      <c r="H23" s="103">
        <v>10.076273415354043</v>
      </c>
      <c r="I23" s="103">
        <v>4.111750781729449</v>
      </c>
      <c r="J23" s="103">
        <v>1.4494871270346883</v>
      </c>
      <c r="K23" s="103">
        <v>39.9368771735001</v>
      </c>
      <c r="L23" s="103">
        <v>98.550512872965314</v>
      </c>
      <c r="M23" s="104">
        <v>34219</v>
      </c>
    </row>
    <row r="24" spans="1:13" s="922" customFormat="1" x14ac:dyDescent="0.45">
      <c r="A24" s="925"/>
      <c r="B24" s="924" t="s">
        <v>43</v>
      </c>
      <c r="C24" s="923">
        <v>139</v>
      </c>
      <c r="D24" s="103">
        <v>2.5604719764011801</v>
      </c>
      <c r="E24" s="103">
        <v>8.8495575221238933</v>
      </c>
      <c r="F24" s="103">
        <v>19.008849557522122</v>
      </c>
      <c r="G24" s="103">
        <v>27.292035398230091</v>
      </c>
      <c r="H24" s="103">
        <v>23.091445427728612</v>
      </c>
      <c r="I24" s="103">
        <v>12.920353982300886</v>
      </c>
      <c r="J24" s="103">
        <v>6.277286135693215</v>
      </c>
      <c r="K24" s="103">
        <v>11.410029498525073</v>
      </c>
      <c r="L24" s="103">
        <v>93.722713864306783</v>
      </c>
      <c r="M24" s="104">
        <v>8475</v>
      </c>
    </row>
    <row r="25" spans="1:13" s="922" customFormat="1" x14ac:dyDescent="0.45">
      <c r="A25" s="925"/>
      <c r="B25" s="924" t="s">
        <v>857</v>
      </c>
      <c r="C25" s="923">
        <v>1532</v>
      </c>
      <c r="D25" s="103">
        <v>5.8201058201058196</v>
      </c>
      <c r="E25" s="103">
        <v>14.223075180254021</v>
      </c>
      <c r="F25" s="103">
        <v>23.448349392933775</v>
      </c>
      <c r="G25" s="103">
        <v>25.895939120120481</v>
      </c>
      <c r="H25" s="103">
        <v>18.440552823424362</v>
      </c>
      <c r="I25" s="103">
        <v>8.6601895166126894</v>
      </c>
      <c r="J25" s="103">
        <v>3.5117881465488519</v>
      </c>
      <c r="K25" s="103">
        <v>20.043181000359841</v>
      </c>
      <c r="L25" s="103">
        <v>96.488211853451133</v>
      </c>
      <c r="M25" s="104">
        <v>150066</v>
      </c>
    </row>
    <row r="26" spans="1:13" x14ac:dyDescent="0.45">
      <c r="A26" s="921"/>
      <c r="B26" s="921"/>
      <c r="C26" s="920"/>
      <c r="D26" s="919"/>
      <c r="E26" s="919"/>
      <c r="F26" s="919"/>
      <c r="G26" s="919"/>
      <c r="H26" s="919"/>
      <c r="I26" s="919"/>
      <c r="J26" s="919"/>
      <c r="K26" s="919"/>
      <c r="L26" s="919"/>
      <c r="M26" s="918"/>
    </row>
    <row r="27" spans="1:13" ht="12.75" customHeight="1" x14ac:dyDescent="0.45">
      <c r="A27" s="917"/>
      <c r="B27" s="917"/>
      <c r="C27" s="917"/>
      <c r="D27" s="916"/>
      <c r="E27" s="916"/>
      <c r="F27" s="916"/>
      <c r="G27" s="916"/>
      <c r="H27" s="916"/>
      <c r="I27" s="916"/>
      <c r="J27" s="915"/>
      <c r="K27" s="915"/>
      <c r="L27" s="915"/>
      <c r="M27" s="10" t="s">
        <v>721</v>
      </c>
    </row>
    <row r="28" spans="1:13" ht="12.75" customHeight="1" x14ac:dyDescent="0.45">
      <c r="A28" s="769"/>
      <c r="B28" s="769"/>
      <c r="C28" s="769"/>
      <c r="D28" s="769"/>
      <c r="E28" s="769"/>
      <c r="F28" s="769"/>
      <c r="G28" s="769"/>
      <c r="H28" s="769"/>
      <c r="I28" s="769"/>
      <c r="J28" s="769"/>
      <c r="K28" s="769"/>
      <c r="L28" s="769"/>
      <c r="M28" s="769"/>
    </row>
    <row r="29" spans="1:13" ht="12.75" customHeight="1" x14ac:dyDescent="0.45">
      <c r="A29" s="685" t="s">
        <v>843</v>
      </c>
      <c r="B29" s="914"/>
      <c r="C29" s="914"/>
      <c r="D29" s="914"/>
      <c r="E29" s="914"/>
      <c r="F29" s="914"/>
      <c r="G29" s="914"/>
      <c r="H29" s="914"/>
      <c r="I29" s="913"/>
      <c r="J29" s="913"/>
      <c r="K29" s="913"/>
      <c r="L29" s="911"/>
      <c r="M29" s="901"/>
    </row>
    <row r="30" spans="1:13" ht="12.75" customHeight="1" x14ac:dyDescent="0.45">
      <c r="A30" s="684" t="s">
        <v>734</v>
      </c>
      <c r="B30" s="901"/>
      <c r="C30" s="901"/>
      <c r="D30" s="901"/>
      <c r="E30" s="901"/>
      <c r="F30" s="901"/>
      <c r="G30" s="901"/>
      <c r="H30" s="901"/>
      <c r="I30" s="901"/>
      <c r="J30" s="901"/>
      <c r="K30" s="901"/>
      <c r="L30" s="911"/>
      <c r="M30" s="901"/>
    </row>
    <row r="31" spans="1:13" ht="12.75" customHeight="1" x14ac:dyDescent="0.45">
      <c r="A31" s="685" t="s">
        <v>851</v>
      </c>
      <c r="B31" s="912"/>
      <c r="C31" s="912"/>
      <c r="D31" s="912"/>
      <c r="E31" s="912"/>
      <c r="F31" s="912"/>
      <c r="G31" s="684"/>
      <c r="H31" s="901"/>
      <c r="I31" s="901"/>
      <c r="J31" s="901"/>
      <c r="K31" s="901"/>
      <c r="L31" s="911"/>
      <c r="M31" s="901"/>
    </row>
    <row r="32" spans="1:13" ht="12.75" customHeight="1" x14ac:dyDescent="0.45">
      <c r="A32" s="685" t="s">
        <v>856</v>
      </c>
      <c r="B32" s="912"/>
      <c r="C32" s="912"/>
      <c r="D32" s="912"/>
      <c r="E32" s="912"/>
      <c r="F32" s="912"/>
      <c r="G32" s="684"/>
      <c r="H32" s="901"/>
      <c r="I32" s="901"/>
      <c r="J32" s="901"/>
      <c r="K32" s="901"/>
      <c r="L32" s="911"/>
      <c r="M32" s="901"/>
    </row>
    <row r="33" spans="1:13" ht="12.75" customHeight="1" x14ac:dyDescent="0.45">
      <c r="A33" s="1075" t="s">
        <v>855</v>
      </c>
      <c r="B33" s="1075"/>
      <c r="C33" s="1075"/>
      <c r="D33" s="1075"/>
      <c r="E33" s="1075"/>
      <c r="F33" s="1075"/>
      <c r="G33" s="1075"/>
      <c r="H33" s="1075"/>
      <c r="I33" s="1075"/>
      <c r="J33" s="1075"/>
      <c r="K33" s="1075"/>
      <c r="L33" s="1075"/>
      <c r="M33" s="1075"/>
    </row>
    <row r="34" spans="1:13" ht="15.6" customHeight="1" x14ac:dyDescent="0.45">
      <c r="A34" s="1075"/>
      <c r="B34" s="1075"/>
      <c r="C34" s="1075"/>
      <c r="D34" s="1075"/>
      <c r="E34" s="1075"/>
      <c r="F34" s="1075"/>
      <c r="G34" s="1075"/>
      <c r="H34" s="1075"/>
      <c r="I34" s="1075"/>
      <c r="J34" s="1075"/>
      <c r="K34" s="1075"/>
      <c r="L34" s="1075"/>
      <c r="M34" s="1075"/>
    </row>
    <row r="35" spans="1:13" ht="12.75" customHeight="1" x14ac:dyDescent="0.45">
      <c r="A35" s="901"/>
      <c r="B35" s="901"/>
      <c r="C35" s="901"/>
      <c r="D35" s="901"/>
      <c r="E35" s="901"/>
      <c r="F35" s="901"/>
      <c r="G35" s="901"/>
      <c r="H35" s="901"/>
      <c r="I35" s="901"/>
      <c r="J35" s="904"/>
      <c r="K35" s="904"/>
      <c r="L35" s="910"/>
      <c r="M35" s="901"/>
    </row>
    <row r="36" spans="1:13" ht="12.75" customHeight="1" x14ac:dyDescent="0.45">
      <c r="A36" s="901" t="s">
        <v>854</v>
      </c>
      <c r="B36" s="901"/>
      <c r="C36" s="901"/>
      <c r="D36" s="901"/>
      <c r="E36" s="901"/>
      <c r="F36" s="901"/>
      <c r="G36" s="901"/>
      <c r="H36" s="901"/>
      <c r="I36" s="901"/>
      <c r="J36" s="904"/>
      <c r="K36" s="904"/>
      <c r="L36" s="910"/>
      <c r="M36" s="901"/>
    </row>
    <row r="37" spans="1:13" ht="12.75" customHeight="1" x14ac:dyDescent="0.45">
      <c r="A37" s="909" t="s">
        <v>853</v>
      </c>
      <c r="B37" s="909"/>
      <c r="C37" s="872"/>
      <c r="D37" s="872"/>
      <c r="E37" s="872"/>
      <c r="F37" s="872"/>
      <c r="G37" s="872"/>
      <c r="H37" s="872"/>
      <c r="I37" s="872"/>
      <c r="J37" s="872"/>
      <c r="K37" s="872"/>
      <c r="L37" s="872"/>
      <c r="M37" s="872"/>
    </row>
    <row r="38" spans="1:13" ht="12.75" customHeight="1" x14ac:dyDescent="0.45">
      <c r="A38" s="908" t="s">
        <v>45</v>
      </c>
      <c r="B38" s="906"/>
      <c r="C38" s="906"/>
      <c r="D38" s="906"/>
      <c r="E38" s="906"/>
      <c r="F38" s="906"/>
      <c r="G38" s="906"/>
      <c r="H38" s="906"/>
      <c r="I38" s="906"/>
      <c r="J38" s="906"/>
      <c r="K38" s="906"/>
      <c r="L38" s="906"/>
      <c r="M38" s="906"/>
    </row>
    <row r="39" spans="1:13" x14ac:dyDescent="0.45">
      <c r="A39" s="907" t="s">
        <v>852</v>
      </c>
      <c r="B39" s="906"/>
      <c r="C39" s="906"/>
      <c r="D39" s="906"/>
      <c r="E39" s="906"/>
      <c r="F39" s="906"/>
      <c r="G39" s="906"/>
      <c r="H39" s="906"/>
      <c r="I39" s="906"/>
      <c r="J39" s="906"/>
      <c r="K39" s="906"/>
      <c r="L39" s="906"/>
      <c r="M39" s="906"/>
    </row>
    <row r="40" spans="1:13" ht="21" customHeight="1" x14ac:dyDescent="0.45">
      <c r="A40" s="1080" t="s">
        <v>46</v>
      </c>
      <c r="B40" s="1080"/>
      <c r="C40" s="1080"/>
      <c r="D40" s="1080"/>
      <c r="E40" s="1080"/>
      <c r="F40" s="1080"/>
      <c r="G40" s="1080"/>
      <c r="H40" s="1080"/>
      <c r="I40" s="1080"/>
      <c r="J40" s="1080"/>
      <c r="K40" s="1080"/>
      <c r="L40" s="1080"/>
      <c r="M40" s="1080"/>
    </row>
    <row r="41" spans="1:13" ht="12.75" customHeight="1" x14ac:dyDescent="0.45">
      <c r="A41" s="1080" t="s">
        <v>522</v>
      </c>
      <c r="B41" s="1080"/>
      <c r="C41" s="1080"/>
      <c r="D41" s="1080"/>
      <c r="E41" s="1080"/>
      <c r="F41" s="1080"/>
      <c r="G41" s="1080"/>
      <c r="H41" s="1080"/>
      <c r="I41" s="1080"/>
      <c r="J41" s="1080"/>
      <c r="K41" s="1080"/>
      <c r="L41" s="1080"/>
      <c r="M41" s="1080"/>
    </row>
    <row r="42" spans="1:13" ht="12.75" customHeight="1" x14ac:dyDescent="0.45">
      <c r="A42" s="905"/>
      <c r="B42" s="905"/>
      <c r="C42" s="905"/>
      <c r="D42" s="905"/>
      <c r="E42" s="905"/>
      <c r="F42" s="905"/>
      <c r="G42" s="905"/>
      <c r="H42" s="905"/>
      <c r="I42" s="905"/>
      <c r="J42" s="905"/>
      <c r="K42" s="905"/>
      <c r="L42" s="905"/>
      <c r="M42" s="905"/>
    </row>
    <row r="43" spans="1:13" ht="12.75" customHeight="1" x14ac:dyDescent="0.45">
      <c r="A43" s="816" t="s">
        <v>23</v>
      </c>
      <c r="B43" s="904"/>
      <c r="C43" s="904"/>
      <c r="D43" s="904"/>
      <c r="E43" s="904"/>
      <c r="F43" s="904"/>
      <c r="G43" s="904"/>
      <c r="H43" s="904"/>
      <c r="I43" s="904"/>
      <c r="J43" s="901"/>
      <c r="K43" s="901"/>
      <c r="L43" s="902"/>
      <c r="M43" s="769"/>
    </row>
    <row r="44" spans="1:13" ht="12.75" customHeight="1" x14ac:dyDescent="0.45">
      <c r="A44" s="684" t="s">
        <v>116</v>
      </c>
      <c r="B44" s="903"/>
      <c r="C44" s="903"/>
      <c r="D44" s="903"/>
      <c r="E44" s="903"/>
      <c r="F44" s="903"/>
      <c r="G44" s="903"/>
      <c r="H44" s="903"/>
      <c r="I44" s="903"/>
      <c r="J44" s="901"/>
      <c r="K44" s="901"/>
      <c r="L44" s="902"/>
      <c r="M44" s="769"/>
    </row>
    <row r="45" spans="1:13" ht="26.1" customHeight="1" x14ac:dyDescent="0.45">
      <c r="A45" s="1063" t="s">
        <v>487</v>
      </c>
      <c r="B45" s="1025"/>
      <c r="C45" s="1025"/>
      <c r="D45" s="1025"/>
      <c r="E45" s="1025"/>
      <c r="F45" s="1025"/>
      <c r="G45" s="1025"/>
      <c r="H45" s="1025"/>
      <c r="I45" s="1025"/>
      <c r="J45" s="1025"/>
      <c r="K45" s="1025"/>
      <c r="L45" s="1025"/>
      <c r="M45" s="1025"/>
    </row>
    <row r="46" spans="1:13" ht="12.75" customHeight="1" x14ac:dyDescent="0.45">
      <c r="A46" s="653" t="s">
        <v>708</v>
      </c>
      <c r="B46" s="901"/>
      <c r="C46" s="901"/>
      <c r="D46" s="901"/>
      <c r="E46" s="901"/>
      <c r="F46" s="901"/>
      <c r="G46" s="901"/>
      <c r="H46" s="901"/>
      <c r="I46" s="901"/>
      <c r="J46" s="901"/>
      <c r="K46" s="901"/>
      <c r="L46" s="901"/>
      <c r="M46" s="769"/>
    </row>
    <row r="47" spans="1:13" x14ac:dyDescent="0.45">
      <c r="A47" s="653"/>
    </row>
  </sheetData>
  <mergeCells count="7">
    <mergeCell ref="A45:M45"/>
    <mergeCell ref="C6:C7"/>
    <mergeCell ref="D6:L6"/>
    <mergeCell ref="M6:M7"/>
    <mergeCell ref="A33:M34"/>
    <mergeCell ref="A40:M40"/>
    <mergeCell ref="A41:M41"/>
  </mergeCells>
  <hyperlinks>
    <hyperlink ref="A1" location="Contents!A1" display="Return to contents"/>
    <hyperlink ref="A45" r:id="rId1"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workbookViewId="0"/>
  </sheetViews>
  <sheetFormatPr defaultColWidth="9.1328125" defaultRowHeight="14.25" x14ac:dyDescent="0.45"/>
  <cols>
    <col min="1" max="1" width="25.73046875" style="31" customWidth="1"/>
    <col min="2" max="2" width="16.3984375" style="31" customWidth="1"/>
    <col min="3" max="9" width="9.73046875" style="31" customWidth="1"/>
    <col min="10" max="16384" width="9.1328125" style="871"/>
  </cols>
  <sheetData>
    <row r="1" spans="1:9" s="495" customFormat="1" x14ac:dyDescent="0.45">
      <c r="A1" s="579" t="s">
        <v>488</v>
      </c>
      <c r="B1" s="494"/>
      <c r="C1" s="494"/>
      <c r="D1" s="494"/>
      <c r="E1" s="494"/>
    </row>
    <row r="2" spans="1:9" ht="15" customHeight="1" x14ac:dyDescent="0.45">
      <c r="A2" s="721" t="s">
        <v>539</v>
      </c>
      <c r="B2" s="720"/>
      <c r="C2" s="720"/>
      <c r="D2" s="719"/>
      <c r="E2" s="719"/>
      <c r="F2" s="718"/>
      <c r="G2" s="718"/>
      <c r="H2" s="718"/>
      <c r="I2" s="717"/>
    </row>
    <row r="3" spans="1:9" ht="15" customHeight="1" x14ac:dyDescent="0.45">
      <c r="A3" s="142" t="s">
        <v>718</v>
      </c>
      <c r="B3" s="716"/>
      <c r="C3" s="716"/>
      <c r="D3" s="843"/>
      <c r="E3" s="711"/>
      <c r="F3" s="715"/>
      <c r="G3" s="425"/>
      <c r="H3" s="425"/>
      <c r="I3" s="425"/>
    </row>
    <row r="4" spans="1:9" x14ac:dyDescent="0.45">
      <c r="A4" s="811" t="s">
        <v>0</v>
      </c>
      <c r="B4" s="713"/>
      <c r="C4" s="713"/>
      <c r="D4" s="843"/>
      <c r="E4" s="711"/>
      <c r="F4" s="710"/>
      <c r="G4" s="425"/>
      <c r="H4" s="425"/>
      <c r="I4" s="425"/>
    </row>
    <row r="5" spans="1:9" x14ac:dyDescent="0.45">
      <c r="A5" s="709"/>
      <c r="B5" s="708"/>
      <c r="C5" s="708"/>
      <c r="D5" s="707"/>
      <c r="E5" s="707"/>
      <c r="F5" s="707"/>
      <c r="G5" s="707"/>
      <c r="H5" s="707"/>
      <c r="I5" s="706"/>
    </row>
    <row r="6" spans="1:9" ht="15" customHeight="1" x14ac:dyDescent="0.45">
      <c r="A6" s="1081" t="s">
        <v>47</v>
      </c>
      <c r="B6" s="1070" t="s">
        <v>48</v>
      </c>
      <c r="C6" s="1070"/>
      <c r="D6" s="1070"/>
      <c r="E6" s="1070"/>
      <c r="F6" s="1070"/>
      <c r="G6" s="1070"/>
      <c r="H6" s="1070"/>
      <c r="I6" s="1078" t="s">
        <v>49</v>
      </c>
    </row>
    <row r="7" spans="1:9" ht="15" customHeight="1" x14ac:dyDescent="0.45">
      <c r="A7" s="1082"/>
      <c r="B7" s="704" t="s">
        <v>51</v>
      </c>
      <c r="C7" s="704" t="s">
        <v>52</v>
      </c>
      <c r="D7" s="704" t="s">
        <v>53</v>
      </c>
      <c r="E7" s="704" t="s">
        <v>54</v>
      </c>
      <c r="F7" s="704" t="s">
        <v>55</v>
      </c>
      <c r="G7" s="703" t="s">
        <v>56</v>
      </c>
      <c r="H7" s="702" t="s">
        <v>139</v>
      </c>
      <c r="I7" s="1079"/>
    </row>
    <row r="8" spans="1:9" x14ac:dyDescent="0.45">
      <c r="A8" s="183"/>
      <c r="B8" s="244"/>
      <c r="C8" s="244"/>
      <c r="D8" s="244"/>
      <c r="E8" s="244"/>
      <c r="F8" s="244"/>
      <c r="G8" s="244"/>
      <c r="H8" s="244"/>
      <c r="I8" s="245"/>
    </row>
    <row r="9" spans="1:9" x14ac:dyDescent="0.45">
      <c r="A9" s="691" t="s">
        <v>775</v>
      </c>
      <c r="B9" s="692">
        <v>15.32128973244912</v>
      </c>
      <c r="C9" s="692">
        <v>14.189343699977133</v>
      </c>
      <c r="D9" s="692">
        <v>17.127829865081178</v>
      </c>
      <c r="E9" s="692">
        <v>18.019666133089412</v>
      </c>
      <c r="F9" s="692">
        <v>15.229819345986737</v>
      </c>
      <c r="G9" s="692">
        <v>20.112051223416419</v>
      </c>
      <c r="H9" s="103">
        <v>79.887948776583585</v>
      </c>
      <c r="I9" s="104">
        <v>8746</v>
      </c>
    </row>
    <row r="10" spans="1:9" x14ac:dyDescent="0.45">
      <c r="A10" s="691" t="s">
        <v>774</v>
      </c>
      <c r="B10" s="692">
        <v>18.666666666666668</v>
      </c>
      <c r="C10" s="692">
        <v>15.3974358974359</v>
      </c>
      <c r="D10" s="692">
        <v>17.153846153846153</v>
      </c>
      <c r="E10" s="692">
        <v>16.256410256410255</v>
      </c>
      <c r="F10" s="692">
        <v>13.141025641025642</v>
      </c>
      <c r="G10" s="692">
        <v>19.384615384615383</v>
      </c>
      <c r="H10" s="103">
        <v>80.615384615384613</v>
      </c>
      <c r="I10" s="104">
        <v>7800</v>
      </c>
    </row>
    <row r="11" spans="1:9" x14ac:dyDescent="0.45">
      <c r="A11" s="691" t="s">
        <v>773</v>
      </c>
      <c r="B11" s="692">
        <v>21.445305460443322</v>
      </c>
      <c r="C11" s="692">
        <v>13.588033879978376</v>
      </c>
      <c r="D11" s="692">
        <v>15.98486213732204</v>
      </c>
      <c r="E11" s="692">
        <v>15.678500630744278</v>
      </c>
      <c r="F11" s="692">
        <v>13.570012614885565</v>
      </c>
      <c r="G11" s="692">
        <v>19.733285276626418</v>
      </c>
      <c r="H11" s="103">
        <v>80.266714723373582</v>
      </c>
      <c r="I11" s="104">
        <v>5549</v>
      </c>
    </row>
    <row r="12" spans="1:9" x14ac:dyDescent="0.45">
      <c r="A12" s="691" t="s">
        <v>772</v>
      </c>
      <c r="B12" s="692">
        <v>21.745350500715308</v>
      </c>
      <c r="C12" s="692">
        <v>15.593705293276109</v>
      </c>
      <c r="D12" s="692">
        <v>19.170243204577968</v>
      </c>
      <c r="E12" s="692">
        <v>18.597997138769671</v>
      </c>
      <c r="F12" s="692">
        <v>12.303290414878399</v>
      </c>
      <c r="G12" s="692">
        <v>12.589413447782546</v>
      </c>
      <c r="H12" s="103">
        <v>87.410586552217467</v>
      </c>
      <c r="I12" s="104">
        <v>699</v>
      </c>
    </row>
    <row r="13" spans="1:9" x14ac:dyDescent="0.45">
      <c r="A13" s="691"/>
      <c r="B13" s="103" t="s">
        <v>705</v>
      </c>
      <c r="C13" s="103" t="s">
        <v>705</v>
      </c>
      <c r="D13" s="103" t="s">
        <v>705</v>
      </c>
      <c r="E13" s="103" t="s">
        <v>705</v>
      </c>
      <c r="F13" s="103" t="s">
        <v>705</v>
      </c>
      <c r="G13" s="103" t="s">
        <v>705</v>
      </c>
      <c r="H13" s="103" t="s">
        <v>705</v>
      </c>
      <c r="I13" s="104" t="s">
        <v>705</v>
      </c>
    </row>
    <row r="14" spans="1:9" x14ac:dyDescent="0.45">
      <c r="A14" s="691" t="s">
        <v>771</v>
      </c>
      <c r="B14" s="692">
        <v>24.899143605350694</v>
      </c>
      <c r="C14" s="692">
        <v>12.845919739542785</v>
      </c>
      <c r="D14" s="692">
        <v>14.211904593389482</v>
      </c>
      <c r="E14" s="692">
        <v>14.233137518578809</v>
      </c>
      <c r="F14" s="692">
        <v>13.136103050463586</v>
      </c>
      <c r="G14" s="692">
        <v>20.673791492674638</v>
      </c>
      <c r="H14" s="103">
        <v>79.326208507325362</v>
      </c>
      <c r="I14" s="104">
        <v>14129</v>
      </c>
    </row>
    <row r="15" spans="1:9" x14ac:dyDescent="0.45">
      <c r="A15" s="694" t="s">
        <v>64</v>
      </c>
      <c r="B15" s="103" t="s">
        <v>705</v>
      </c>
      <c r="C15" s="103" t="s">
        <v>705</v>
      </c>
      <c r="D15" s="103" t="s">
        <v>705</v>
      </c>
      <c r="E15" s="103" t="s">
        <v>705</v>
      </c>
      <c r="F15" s="103" t="s">
        <v>705</v>
      </c>
      <c r="G15" s="103" t="s">
        <v>705</v>
      </c>
      <c r="H15" s="103"/>
      <c r="I15" s="104" t="s">
        <v>705</v>
      </c>
    </row>
    <row r="16" spans="1:9" x14ac:dyDescent="0.45">
      <c r="A16" s="694" t="s">
        <v>770</v>
      </c>
      <c r="B16" s="692">
        <v>25.206819653262357</v>
      </c>
      <c r="C16" s="692">
        <v>12.855190274081002</v>
      </c>
      <c r="D16" s="692">
        <v>14.164448600820084</v>
      </c>
      <c r="E16" s="692">
        <v>14.106898784260125</v>
      </c>
      <c r="F16" s="692">
        <v>13.01345226962089</v>
      </c>
      <c r="G16" s="692">
        <v>20.653190417955543</v>
      </c>
      <c r="H16" s="103">
        <v>79.346809582044457</v>
      </c>
      <c r="I16" s="104">
        <v>13901</v>
      </c>
    </row>
    <row r="17" spans="1:9" x14ac:dyDescent="0.45">
      <c r="A17" s="694" t="s">
        <v>769</v>
      </c>
      <c r="B17" s="692">
        <v>0</v>
      </c>
      <c r="C17" s="692">
        <v>66.666666666666657</v>
      </c>
      <c r="D17" s="692">
        <v>0</v>
      </c>
      <c r="E17" s="692">
        <v>33.333333333333329</v>
      </c>
      <c r="F17" s="692">
        <v>0</v>
      </c>
      <c r="G17" s="692">
        <v>0</v>
      </c>
      <c r="H17" s="103"/>
      <c r="I17" s="104">
        <v>3</v>
      </c>
    </row>
    <row r="18" spans="1:9" x14ac:dyDescent="0.45">
      <c r="A18" s="694" t="s">
        <v>67</v>
      </c>
      <c r="B18" s="692">
        <v>5.8558558558558556</v>
      </c>
      <c r="C18" s="692">
        <v>11.711711711711711</v>
      </c>
      <c r="D18" s="692">
        <v>17.567567567567568</v>
      </c>
      <c r="E18" s="692">
        <v>21.171171171171171</v>
      </c>
      <c r="F18" s="692">
        <v>21.171171171171171</v>
      </c>
      <c r="G18" s="692">
        <v>22.522522522522522</v>
      </c>
      <c r="H18" s="103">
        <v>77.477477477477464</v>
      </c>
      <c r="I18" s="104">
        <v>222</v>
      </c>
    </row>
    <row r="19" spans="1:9" x14ac:dyDescent="0.45">
      <c r="A19" s="694" t="s">
        <v>768</v>
      </c>
      <c r="B19" s="692">
        <v>0</v>
      </c>
      <c r="C19" s="692">
        <v>0</v>
      </c>
      <c r="D19" s="692">
        <v>0</v>
      </c>
      <c r="E19" s="692">
        <v>100</v>
      </c>
      <c r="F19" s="692">
        <v>0</v>
      </c>
      <c r="G19" s="692">
        <v>0</v>
      </c>
      <c r="H19" s="103">
        <v>100</v>
      </c>
      <c r="I19" s="104">
        <v>1</v>
      </c>
    </row>
    <row r="20" spans="1:9" x14ac:dyDescent="0.45">
      <c r="A20" s="694" t="s">
        <v>767</v>
      </c>
      <c r="B20" s="692">
        <v>50</v>
      </c>
      <c r="C20" s="692">
        <v>0</v>
      </c>
      <c r="D20" s="692">
        <v>0</v>
      </c>
      <c r="E20" s="692">
        <v>50</v>
      </c>
      <c r="F20" s="692">
        <v>0</v>
      </c>
      <c r="G20" s="692">
        <v>0</v>
      </c>
      <c r="H20" s="103">
        <v>100</v>
      </c>
      <c r="I20" s="104">
        <v>2</v>
      </c>
    </row>
    <row r="21" spans="1:9" x14ac:dyDescent="0.45">
      <c r="A21" s="701"/>
      <c r="B21" s="103" t="s">
        <v>705</v>
      </c>
      <c r="C21" s="103" t="s">
        <v>705</v>
      </c>
      <c r="D21" s="103" t="s">
        <v>705</v>
      </c>
      <c r="E21" s="103" t="s">
        <v>705</v>
      </c>
      <c r="F21" s="103" t="s">
        <v>705</v>
      </c>
      <c r="G21" s="103" t="s">
        <v>705</v>
      </c>
      <c r="H21" s="103"/>
      <c r="I21" s="104" t="s">
        <v>705</v>
      </c>
    </row>
    <row r="22" spans="1:9" x14ac:dyDescent="0.45">
      <c r="A22" s="691" t="s">
        <v>766</v>
      </c>
      <c r="B22" s="692">
        <v>47.483633387888709</v>
      </c>
      <c r="C22" s="692">
        <v>17.164484451718494</v>
      </c>
      <c r="D22" s="692">
        <v>14.218494271685762</v>
      </c>
      <c r="E22" s="692">
        <v>9.2675941080196402</v>
      </c>
      <c r="F22" s="692">
        <v>5.6464811783960718</v>
      </c>
      <c r="G22" s="692">
        <v>6.2193126022913257</v>
      </c>
      <c r="H22" s="103">
        <v>93.780687397708675</v>
      </c>
      <c r="I22" s="104">
        <v>4888</v>
      </c>
    </row>
    <row r="23" spans="1:9" x14ac:dyDescent="0.45">
      <c r="A23" s="691"/>
      <c r="B23" s="103" t="s">
        <v>705</v>
      </c>
      <c r="C23" s="103" t="s">
        <v>705</v>
      </c>
      <c r="D23" s="103" t="s">
        <v>705</v>
      </c>
      <c r="E23" s="103" t="s">
        <v>705</v>
      </c>
      <c r="F23" s="103" t="s">
        <v>705</v>
      </c>
      <c r="G23" s="103" t="s">
        <v>705</v>
      </c>
      <c r="H23" s="103"/>
      <c r="I23" s="104" t="s">
        <v>705</v>
      </c>
    </row>
    <row r="24" spans="1:9" x14ac:dyDescent="0.45">
      <c r="A24" s="691" t="s">
        <v>71</v>
      </c>
      <c r="B24" s="692">
        <v>13.584415584415584</v>
      </c>
      <c r="C24" s="692">
        <v>22.662337662337663</v>
      </c>
      <c r="D24" s="692">
        <v>28.493506493506494</v>
      </c>
      <c r="E24" s="692">
        <v>21.714285714285715</v>
      </c>
      <c r="F24" s="692">
        <v>9.2597402597402603</v>
      </c>
      <c r="G24" s="692">
        <v>4.2857142857142856</v>
      </c>
      <c r="H24" s="103">
        <v>95.714285714285722</v>
      </c>
      <c r="I24" s="104">
        <v>7700</v>
      </c>
    </row>
    <row r="25" spans="1:9" x14ac:dyDescent="0.45">
      <c r="A25" s="694" t="s">
        <v>8</v>
      </c>
      <c r="B25" s="103" t="s">
        <v>705</v>
      </c>
      <c r="C25" s="103" t="s">
        <v>705</v>
      </c>
      <c r="D25" s="103" t="s">
        <v>705</v>
      </c>
      <c r="E25" s="103" t="s">
        <v>705</v>
      </c>
      <c r="F25" s="103" t="s">
        <v>705</v>
      </c>
      <c r="G25" s="103" t="s">
        <v>705</v>
      </c>
      <c r="H25" s="103"/>
      <c r="I25" s="104" t="s">
        <v>705</v>
      </c>
    </row>
    <row r="26" spans="1:9" x14ac:dyDescent="0.45">
      <c r="A26" s="694" t="s">
        <v>765</v>
      </c>
      <c r="B26" s="692">
        <v>15.887005649717514</v>
      </c>
      <c r="C26" s="692">
        <v>22.46327683615819</v>
      </c>
      <c r="D26" s="692">
        <v>25.740112994350284</v>
      </c>
      <c r="E26" s="692">
        <v>21.649717514124294</v>
      </c>
      <c r="F26" s="692">
        <v>9.8531073446327682</v>
      </c>
      <c r="G26" s="692">
        <v>4.406779661016949</v>
      </c>
      <c r="H26" s="103">
        <v>95.593220338983059</v>
      </c>
      <c r="I26" s="104">
        <v>4425</v>
      </c>
    </row>
    <row r="27" spans="1:9" x14ac:dyDescent="0.45">
      <c r="A27" s="694" t="s">
        <v>764</v>
      </c>
      <c r="B27" s="692">
        <v>10.115730818688384</v>
      </c>
      <c r="C27" s="692">
        <v>22.888984140591511</v>
      </c>
      <c r="D27" s="692">
        <v>32.276039434204883</v>
      </c>
      <c r="E27" s="692">
        <v>22.631804543506213</v>
      </c>
      <c r="F27" s="692">
        <v>8.4869267038148308</v>
      </c>
      <c r="G27" s="692">
        <v>3.6005143591941708</v>
      </c>
      <c r="H27" s="103">
        <v>96.399485640805821</v>
      </c>
      <c r="I27" s="104">
        <v>2333</v>
      </c>
    </row>
    <row r="28" spans="1:9" x14ac:dyDescent="0.45">
      <c r="A28" s="694" t="s">
        <v>763</v>
      </c>
      <c r="B28" s="692">
        <v>11.358811040339702</v>
      </c>
      <c r="C28" s="692">
        <v>23.036093418259025</v>
      </c>
      <c r="D28" s="692">
        <v>32.059447983014863</v>
      </c>
      <c r="E28" s="692">
        <v>19.745222929936308</v>
      </c>
      <c r="F28" s="692">
        <v>8.3864118895966033</v>
      </c>
      <c r="G28" s="692">
        <v>5.4140127388535033</v>
      </c>
      <c r="H28" s="103">
        <v>94.585987261146499</v>
      </c>
      <c r="I28" s="104">
        <v>942</v>
      </c>
    </row>
    <row r="29" spans="1:9" x14ac:dyDescent="0.45">
      <c r="A29" s="694"/>
      <c r="B29" s="103" t="s">
        <v>705</v>
      </c>
      <c r="C29" s="103" t="s">
        <v>705</v>
      </c>
      <c r="D29" s="103" t="s">
        <v>705</v>
      </c>
      <c r="E29" s="103" t="s">
        <v>705</v>
      </c>
      <c r="F29" s="103" t="s">
        <v>705</v>
      </c>
      <c r="G29" s="103" t="s">
        <v>705</v>
      </c>
      <c r="H29" s="103"/>
      <c r="I29" s="104" t="s">
        <v>705</v>
      </c>
    </row>
    <row r="30" spans="1:9" x14ac:dyDescent="0.45">
      <c r="A30" s="691" t="s">
        <v>762</v>
      </c>
      <c r="B30" s="692">
        <v>12.338593974175035</v>
      </c>
      <c r="C30" s="692">
        <v>16.929698708751793</v>
      </c>
      <c r="D30" s="692">
        <v>21.377331420373029</v>
      </c>
      <c r="E30" s="692">
        <v>20.659971305595409</v>
      </c>
      <c r="F30" s="692">
        <v>16.642754662840744</v>
      </c>
      <c r="G30" s="692">
        <v>12.051649928263988</v>
      </c>
      <c r="H30" s="103">
        <v>87.948350071736002</v>
      </c>
      <c r="I30" s="104">
        <v>697</v>
      </c>
    </row>
    <row r="31" spans="1:9" x14ac:dyDescent="0.45">
      <c r="A31" s="691" t="s">
        <v>761</v>
      </c>
      <c r="B31" s="692">
        <v>16.103896103896105</v>
      </c>
      <c r="C31" s="692">
        <v>15.480519480519481</v>
      </c>
      <c r="D31" s="692">
        <v>16.883116883116884</v>
      </c>
      <c r="E31" s="692">
        <v>18.7012987012987</v>
      </c>
      <c r="F31" s="692">
        <v>16.051948051948052</v>
      </c>
      <c r="G31" s="692">
        <v>16.779220779220779</v>
      </c>
      <c r="H31" s="103">
        <v>83.220779220779235</v>
      </c>
      <c r="I31" s="104">
        <v>1925</v>
      </c>
    </row>
    <row r="32" spans="1:9" x14ac:dyDescent="0.45">
      <c r="A32" s="700" t="s">
        <v>77</v>
      </c>
      <c r="B32" s="692">
        <v>0</v>
      </c>
      <c r="C32" s="692">
        <v>100</v>
      </c>
      <c r="D32" s="692">
        <v>0</v>
      </c>
      <c r="E32" s="692">
        <v>0</v>
      </c>
      <c r="F32" s="692">
        <v>0</v>
      </c>
      <c r="G32" s="692">
        <v>0</v>
      </c>
      <c r="H32" s="103">
        <v>100</v>
      </c>
      <c r="I32" s="104">
        <v>1</v>
      </c>
    </row>
    <row r="33" spans="1:9" x14ac:dyDescent="0.45">
      <c r="A33" s="699"/>
      <c r="B33" s="103" t="s">
        <v>705</v>
      </c>
      <c r="C33" s="103" t="s">
        <v>705</v>
      </c>
      <c r="D33" s="103" t="s">
        <v>705</v>
      </c>
      <c r="E33" s="103" t="s">
        <v>705</v>
      </c>
      <c r="F33" s="103" t="s">
        <v>705</v>
      </c>
      <c r="G33" s="103" t="s">
        <v>705</v>
      </c>
      <c r="H33" s="103"/>
      <c r="I33" s="104" t="s">
        <v>705</v>
      </c>
    </row>
    <row r="34" spans="1:9" x14ac:dyDescent="0.45">
      <c r="A34" s="691" t="s">
        <v>78</v>
      </c>
      <c r="B34" s="103">
        <v>0</v>
      </c>
      <c r="C34" s="103">
        <v>0</v>
      </c>
      <c r="D34" s="103">
        <v>0</v>
      </c>
      <c r="E34" s="103">
        <v>0</v>
      </c>
      <c r="F34" s="103">
        <v>0</v>
      </c>
      <c r="G34" s="103">
        <v>0</v>
      </c>
      <c r="H34" s="103">
        <v>0</v>
      </c>
      <c r="I34" s="104">
        <v>0</v>
      </c>
    </row>
    <row r="35" spans="1:9" x14ac:dyDescent="0.45">
      <c r="A35" s="691"/>
      <c r="B35" s="103" t="s">
        <v>705</v>
      </c>
      <c r="C35" s="103" t="s">
        <v>705</v>
      </c>
      <c r="D35" s="103" t="s">
        <v>705</v>
      </c>
      <c r="E35" s="103" t="s">
        <v>705</v>
      </c>
      <c r="F35" s="103" t="s">
        <v>705</v>
      </c>
      <c r="G35" s="103" t="s">
        <v>705</v>
      </c>
      <c r="H35" s="103"/>
      <c r="I35" s="104" t="s">
        <v>705</v>
      </c>
    </row>
    <row r="36" spans="1:9" x14ac:dyDescent="0.45">
      <c r="A36" s="691" t="s">
        <v>760</v>
      </c>
      <c r="B36" s="692">
        <v>7.3964497041420119</v>
      </c>
      <c r="C36" s="692">
        <v>10.650887573964498</v>
      </c>
      <c r="D36" s="692">
        <v>13.905325443786982</v>
      </c>
      <c r="E36" s="692">
        <v>19.822485207100591</v>
      </c>
      <c r="F36" s="692">
        <v>18.934911242603551</v>
      </c>
      <c r="G36" s="692">
        <v>29.289940828402365</v>
      </c>
      <c r="H36" s="103">
        <v>70.710059171597635</v>
      </c>
      <c r="I36" s="104">
        <v>338</v>
      </c>
    </row>
    <row r="37" spans="1:9" x14ac:dyDescent="0.45">
      <c r="A37" s="691" t="s">
        <v>759</v>
      </c>
      <c r="B37" s="692">
        <v>8.6477987421383649</v>
      </c>
      <c r="C37" s="692">
        <v>15.900157232704403</v>
      </c>
      <c r="D37" s="692">
        <v>24.626572327044023</v>
      </c>
      <c r="E37" s="692">
        <v>21.010220125786162</v>
      </c>
      <c r="F37" s="692">
        <v>15.428459119496853</v>
      </c>
      <c r="G37" s="692">
        <v>14.386792452830189</v>
      </c>
      <c r="H37" s="103">
        <v>85.613207547169807</v>
      </c>
      <c r="I37" s="104">
        <v>5088</v>
      </c>
    </row>
    <row r="38" spans="1:9" x14ac:dyDescent="0.45">
      <c r="A38" s="691" t="s">
        <v>758</v>
      </c>
      <c r="B38" s="692">
        <v>18.984870668618839</v>
      </c>
      <c r="C38" s="692">
        <v>16.325036603221083</v>
      </c>
      <c r="D38" s="692">
        <v>17.618350414836506</v>
      </c>
      <c r="E38" s="692">
        <v>17.715959004392388</v>
      </c>
      <c r="F38" s="692">
        <v>13.66520253782333</v>
      </c>
      <c r="G38" s="692">
        <v>15.690580771107857</v>
      </c>
      <c r="H38" s="103">
        <v>84.309419228892139</v>
      </c>
      <c r="I38" s="104">
        <v>4098</v>
      </c>
    </row>
    <row r="39" spans="1:9" x14ac:dyDescent="0.45">
      <c r="A39" s="691" t="s">
        <v>757</v>
      </c>
      <c r="B39" s="692">
        <v>20.181634712411707</v>
      </c>
      <c r="C39" s="692">
        <v>17.591658257652202</v>
      </c>
      <c r="D39" s="692">
        <v>20.854355869492096</v>
      </c>
      <c r="E39" s="692">
        <v>16.347124117053482</v>
      </c>
      <c r="F39" s="692">
        <v>12.37806929027918</v>
      </c>
      <c r="G39" s="692">
        <v>12.647157753111335</v>
      </c>
      <c r="H39" s="103">
        <v>87.35284224688867</v>
      </c>
      <c r="I39" s="104">
        <v>2973</v>
      </c>
    </row>
    <row r="40" spans="1:9" x14ac:dyDescent="0.45">
      <c r="A40" s="691" t="s">
        <v>756</v>
      </c>
      <c r="B40" s="692">
        <v>18.015051740357478</v>
      </c>
      <c r="C40" s="692">
        <v>14.91063029162747</v>
      </c>
      <c r="D40" s="692">
        <v>18.673565380997179</v>
      </c>
      <c r="E40" s="692">
        <v>20.460959548447789</v>
      </c>
      <c r="F40" s="692">
        <v>12.793979303857009</v>
      </c>
      <c r="G40" s="692">
        <v>15.145813734713077</v>
      </c>
      <c r="H40" s="103">
        <v>84.854186265286927</v>
      </c>
      <c r="I40" s="104">
        <v>2126</v>
      </c>
    </row>
    <row r="41" spans="1:9" x14ac:dyDescent="0.45">
      <c r="A41" s="691" t="s">
        <v>755</v>
      </c>
      <c r="B41" s="692">
        <v>15.389369592089</v>
      </c>
      <c r="C41" s="692">
        <v>19.365471775854964</v>
      </c>
      <c r="D41" s="692">
        <v>25.072105480016482</v>
      </c>
      <c r="E41" s="692">
        <v>19.6126905644829</v>
      </c>
      <c r="F41" s="692">
        <v>11.907704985578905</v>
      </c>
      <c r="G41" s="692">
        <v>8.6526576019777508</v>
      </c>
      <c r="H41" s="103">
        <v>91.347342398022249</v>
      </c>
      <c r="I41" s="104">
        <v>4854</v>
      </c>
    </row>
    <row r="42" spans="1:9" x14ac:dyDescent="0.45">
      <c r="A42" s="691" t="s">
        <v>754</v>
      </c>
      <c r="B42" s="692">
        <v>10.681926561754889</v>
      </c>
      <c r="C42" s="692">
        <v>11.969480209823558</v>
      </c>
      <c r="D42" s="692">
        <v>16.404387219837862</v>
      </c>
      <c r="E42" s="692">
        <v>19.21793037672866</v>
      </c>
      <c r="F42" s="692">
        <v>19.647114926084882</v>
      </c>
      <c r="G42" s="692">
        <v>22.07916070577015</v>
      </c>
      <c r="H42" s="103">
        <v>77.92083929422985</v>
      </c>
      <c r="I42" s="104">
        <v>2097</v>
      </c>
    </row>
    <row r="43" spans="1:9" x14ac:dyDescent="0.45">
      <c r="A43" s="691" t="s">
        <v>753</v>
      </c>
      <c r="B43" s="692">
        <v>11.301763803680982</v>
      </c>
      <c r="C43" s="692">
        <v>16.411042944785276</v>
      </c>
      <c r="D43" s="692">
        <v>19.210122699386503</v>
      </c>
      <c r="E43" s="692">
        <v>18.797929447852759</v>
      </c>
      <c r="F43" s="692">
        <v>15.39493865030675</v>
      </c>
      <c r="G43" s="692">
        <v>18.884202453987729</v>
      </c>
      <c r="H43" s="103">
        <v>81.115797546012274</v>
      </c>
      <c r="I43" s="104">
        <v>10432</v>
      </c>
    </row>
    <row r="44" spans="1:9" x14ac:dyDescent="0.45">
      <c r="A44" s="691" t="s">
        <v>752</v>
      </c>
      <c r="B44" s="692">
        <v>13.299804414640962</v>
      </c>
      <c r="C44" s="692">
        <v>17.910030734842135</v>
      </c>
      <c r="D44" s="692">
        <v>19.991617770326908</v>
      </c>
      <c r="E44" s="692">
        <v>18.873987147247835</v>
      </c>
      <c r="F44" s="692">
        <v>13.132159821179101</v>
      </c>
      <c r="G44" s="692">
        <v>16.792400111763062</v>
      </c>
      <c r="H44" s="103">
        <v>83.207599888236942</v>
      </c>
      <c r="I44" s="104">
        <v>7158</v>
      </c>
    </row>
    <row r="45" spans="1:9" x14ac:dyDescent="0.45">
      <c r="A45" s="691" t="s">
        <v>751</v>
      </c>
      <c r="B45" s="692">
        <v>16.923076923076923</v>
      </c>
      <c r="C45" s="692">
        <v>16.483516483516482</v>
      </c>
      <c r="D45" s="692">
        <v>18.021978021978022</v>
      </c>
      <c r="E45" s="692">
        <v>17.582417582417584</v>
      </c>
      <c r="F45" s="692">
        <v>12.747252747252746</v>
      </c>
      <c r="G45" s="692">
        <v>18.241758241758241</v>
      </c>
      <c r="H45" s="103">
        <v>81.758241758241752</v>
      </c>
      <c r="I45" s="104">
        <v>455</v>
      </c>
    </row>
    <row r="46" spans="1:9" x14ac:dyDescent="0.45">
      <c r="A46" s="691"/>
      <c r="B46" s="103" t="s">
        <v>705</v>
      </c>
      <c r="C46" s="103" t="s">
        <v>705</v>
      </c>
      <c r="D46" s="103" t="s">
        <v>705</v>
      </c>
      <c r="E46" s="103" t="s">
        <v>705</v>
      </c>
      <c r="F46" s="103" t="s">
        <v>705</v>
      </c>
      <c r="G46" s="103" t="s">
        <v>705</v>
      </c>
      <c r="H46" s="103"/>
      <c r="I46" s="104"/>
    </row>
    <row r="47" spans="1:9" x14ac:dyDescent="0.45">
      <c r="A47" s="698" t="s">
        <v>750</v>
      </c>
      <c r="B47" s="692">
        <v>20.771394134190437</v>
      </c>
      <c r="C47" s="692">
        <v>25.914021695460026</v>
      </c>
      <c r="D47" s="692">
        <v>25.532342306147051</v>
      </c>
      <c r="E47" s="692">
        <v>15.327440739252712</v>
      </c>
      <c r="F47" s="692">
        <v>7.6938529529931703</v>
      </c>
      <c r="G47" s="692">
        <v>4.7609481719566089</v>
      </c>
      <c r="H47" s="103">
        <v>95.239051828043387</v>
      </c>
      <c r="I47" s="104">
        <v>4978</v>
      </c>
    </row>
    <row r="48" spans="1:9" x14ac:dyDescent="0.45">
      <c r="A48" s="698" t="s">
        <v>749</v>
      </c>
      <c r="B48" s="692">
        <v>21.495327102803738</v>
      </c>
      <c r="C48" s="692">
        <v>30.373831775700932</v>
      </c>
      <c r="D48" s="692">
        <v>29.127725856697818</v>
      </c>
      <c r="E48" s="692">
        <v>14.797507788161992</v>
      </c>
      <c r="F48" s="692">
        <v>2.9595015576323989</v>
      </c>
      <c r="G48" s="692">
        <v>1.2461059190031152</v>
      </c>
      <c r="H48" s="103">
        <v>98.753894080996872</v>
      </c>
      <c r="I48" s="104">
        <v>642</v>
      </c>
    </row>
    <row r="49" spans="1:9" x14ac:dyDescent="0.45">
      <c r="A49" s="698" t="s">
        <v>748</v>
      </c>
      <c r="B49" s="692">
        <v>9.361233480176212</v>
      </c>
      <c r="C49" s="692">
        <v>20.704845814977972</v>
      </c>
      <c r="D49" s="692">
        <v>28.083700440528638</v>
      </c>
      <c r="E49" s="692">
        <v>23.182819383259911</v>
      </c>
      <c r="F49" s="692">
        <v>11.233480176211454</v>
      </c>
      <c r="G49" s="692">
        <v>7.4339207048458142</v>
      </c>
      <c r="H49" s="103">
        <v>92.566079295154196</v>
      </c>
      <c r="I49" s="104">
        <v>1816</v>
      </c>
    </row>
    <row r="50" spans="1:9" x14ac:dyDescent="0.45">
      <c r="A50" s="698" t="s">
        <v>143</v>
      </c>
      <c r="B50" s="692">
        <v>9.1915836101882622</v>
      </c>
      <c r="C50" s="692">
        <v>24.141749723145072</v>
      </c>
      <c r="D50" s="692">
        <v>33.222591362126245</v>
      </c>
      <c r="E50" s="692">
        <v>20.487264673311184</v>
      </c>
      <c r="F50" s="692">
        <v>7.8626799557032108</v>
      </c>
      <c r="G50" s="692">
        <v>5.0941306755260243</v>
      </c>
      <c r="H50" s="103">
        <v>94.905869324473983</v>
      </c>
      <c r="I50" s="104">
        <v>903</v>
      </c>
    </row>
    <row r="51" spans="1:9" x14ac:dyDescent="0.45">
      <c r="A51" s="691"/>
      <c r="B51" s="103" t="s">
        <v>705</v>
      </c>
      <c r="C51" s="103" t="s">
        <v>705</v>
      </c>
      <c r="D51" s="103" t="s">
        <v>705</v>
      </c>
      <c r="E51" s="103" t="s">
        <v>705</v>
      </c>
      <c r="F51" s="103" t="s">
        <v>705</v>
      </c>
      <c r="G51" s="103" t="s">
        <v>705</v>
      </c>
      <c r="H51" s="103"/>
      <c r="I51" s="104" t="s">
        <v>705</v>
      </c>
    </row>
    <row r="52" spans="1:9" x14ac:dyDescent="0.45">
      <c r="A52" s="691" t="s">
        <v>747</v>
      </c>
      <c r="B52" s="692">
        <v>27.551020408163261</v>
      </c>
      <c r="C52" s="692">
        <v>20.408163265306122</v>
      </c>
      <c r="D52" s="692">
        <v>18.738404452690165</v>
      </c>
      <c r="E52" s="692">
        <v>14.285714285714285</v>
      </c>
      <c r="F52" s="692">
        <v>10.018552875695732</v>
      </c>
      <c r="G52" s="692">
        <v>8.9981447124304275</v>
      </c>
      <c r="H52" s="103">
        <v>91.001855287569569</v>
      </c>
      <c r="I52" s="104">
        <v>1078</v>
      </c>
    </row>
    <row r="53" spans="1:9" x14ac:dyDescent="0.45">
      <c r="A53" s="691" t="s">
        <v>746</v>
      </c>
      <c r="B53" s="692">
        <v>30.78556263269639</v>
      </c>
      <c r="C53" s="692">
        <v>17.40976645435244</v>
      </c>
      <c r="D53" s="692">
        <v>15.923566878980891</v>
      </c>
      <c r="E53" s="692">
        <v>20.169851380042463</v>
      </c>
      <c r="F53" s="692">
        <v>11.252653927813164</v>
      </c>
      <c r="G53" s="692">
        <v>4.4585987261146496</v>
      </c>
      <c r="H53" s="103">
        <v>95.541401273885356</v>
      </c>
      <c r="I53" s="104">
        <v>471</v>
      </c>
    </row>
    <row r="54" spans="1:9" x14ac:dyDescent="0.45">
      <c r="A54" s="691" t="s">
        <v>745</v>
      </c>
      <c r="B54" s="692">
        <v>25.066430469441986</v>
      </c>
      <c r="C54" s="692">
        <v>24.00354295837024</v>
      </c>
      <c r="D54" s="692">
        <v>18.777679362267495</v>
      </c>
      <c r="E54" s="692">
        <v>15.057573073516387</v>
      </c>
      <c r="F54" s="692">
        <v>9.0345438441098302</v>
      </c>
      <c r="G54" s="692">
        <v>8.0602302922940652</v>
      </c>
      <c r="H54" s="103">
        <v>91.939769707705949</v>
      </c>
      <c r="I54" s="104">
        <v>1129</v>
      </c>
    </row>
    <row r="55" spans="1:9" x14ac:dyDescent="0.45">
      <c r="A55" s="691" t="s">
        <v>96</v>
      </c>
      <c r="B55" s="692">
        <v>51.461038961038966</v>
      </c>
      <c r="C55" s="692">
        <v>16.558441558441558</v>
      </c>
      <c r="D55" s="692">
        <v>11.038961038961039</v>
      </c>
      <c r="E55" s="692">
        <v>7.6298701298701292</v>
      </c>
      <c r="F55" s="692">
        <v>4.0584415584415581</v>
      </c>
      <c r="G55" s="692">
        <v>9.2532467532467528</v>
      </c>
      <c r="H55" s="103">
        <v>90.746753246753244</v>
      </c>
      <c r="I55" s="104">
        <v>616</v>
      </c>
    </row>
    <row r="56" spans="1:9" x14ac:dyDescent="0.45">
      <c r="A56" s="694" t="s">
        <v>8</v>
      </c>
      <c r="B56" s="103" t="s">
        <v>705</v>
      </c>
      <c r="C56" s="103" t="s">
        <v>705</v>
      </c>
      <c r="D56" s="103" t="s">
        <v>705</v>
      </c>
      <c r="E56" s="103" t="s">
        <v>705</v>
      </c>
      <c r="F56" s="103" t="s">
        <v>705</v>
      </c>
      <c r="G56" s="103" t="s">
        <v>705</v>
      </c>
      <c r="H56" s="103"/>
      <c r="I56" s="104" t="s">
        <v>705</v>
      </c>
    </row>
    <row r="57" spans="1:9" x14ac:dyDescent="0.45">
      <c r="A57" s="694" t="s">
        <v>744</v>
      </c>
      <c r="B57" s="692">
        <v>83.333333333333343</v>
      </c>
      <c r="C57" s="692">
        <v>7.5757575757575761</v>
      </c>
      <c r="D57" s="692">
        <v>3.0303030303030303</v>
      </c>
      <c r="E57" s="692">
        <v>1.5151515151515151</v>
      </c>
      <c r="F57" s="692">
        <v>0</v>
      </c>
      <c r="G57" s="692">
        <v>4.5454545454545459</v>
      </c>
      <c r="H57" s="103">
        <v>95.454545454545467</v>
      </c>
      <c r="I57" s="104">
        <v>66</v>
      </c>
    </row>
    <row r="58" spans="1:9" x14ac:dyDescent="0.45">
      <c r="A58" s="694" t="s">
        <v>743</v>
      </c>
      <c r="B58" s="692">
        <v>61.142857142857146</v>
      </c>
      <c r="C58" s="692">
        <v>23.428571428571431</v>
      </c>
      <c r="D58" s="692">
        <v>10.285714285714285</v>
      </c>
      <c r="E58" s="692">
        <v>1.7142857142857144</v>
      </c>
      <c r="F58" s="692">
        <v>1.1428571428571428</v>
      </c>
      <c r="G58" s="692">
        <v>2.2857142857142856</v>
      </c>
      <c r="H58" s="103">
        <v>97.714285714285708</v>
      </c>
      <c r="I58" s="104">
        <v>175</v>
      </c>
    </row>
    <row r="59" spans="1:9" x14ac:dyDescent="0.45">
      <c r="A59" s="694" t="s">
        <v>99</v>
      </c>
      <c r="B59" s="692">
        <v>66.666666666666657</v>
      </c>
      <c r="C59" s="692">
        <v>16.666666666666664</v>
      </c>
      <c r="D59" s="692">
        <v>2.3809523809523809</v>
      </c>
      <c r="E59" s="692">
        <v>5.9523809523809517</v>
      </c>
      <c r="F59" s="692">
        <v>0</v>
      </c>
      <c r="G59" s="692">
        <v>8.3333333333333321</v>
      </c>
      <c r="H59" s="103">
        <v>91.666666666666643</v>
      </c>
      <c r="I59" s="104">
        <v>84</v>
      </c>
    </row>
    <row r="60" spans="1:9" x14ac:dyDescent="0.45">
      <c r="A60" s="694" t="s">
        <v>742</v>
      </c>
      <c r="B60" s="692">
        <v>57.999999999999993</v>
      </c>
      <c r="C60" s="692">
        <v>18</v>
      </c>
      <c r="D60" s="692">
        <v>12</v>
      </c>
      <c r="E60" s="692">
        <v>8</v>
      </c>
      <c r="F60" s="692">
        <v>2</v>
      </c>
      <c r="G60" s="692">
        <v>2</v>
      </c>
      <c r="H60" s="103">
        <v>98</v>
      </c>
      <c r="I60" s="104">
        <v>50</v>
      </c>
    </row>
    <row r="61" spans="1:9" x14ac:dyDescent="0.45">
      <c r="A61" s="696" t="s">
        <v>101</v>
      </c>
      <c r="B61" s="692">
        <v>29.045643153526974</v>
      </c>
      <c r="C61" s="692">
        <v>13.692946058091287</v>
      </c>
      <c r="D61" s="692">
        <v>16.597510373443981</v>
      </c>
      <c r="E61" s="692">
        <v>14.107883817427386</v>
      </c>
      <c r="F61" s="692">
        <v>9.1286307053941904</v>
      </c>
      <c r="G61" s="692">
        <v>17.427385892116181</v>
      </c>
      <c r="H61" s="103">
        <v>82.572614107883822</v>
      </c>
      <c r="I61" s="104">
        <v>241</v>
      </c>
    </row>
    <row r="62" spans="1:9" x14ac:dyDescent="0.45">
      <c r="A62" s="694"/>
      <c r="B62" s="103" t="s">
        <v>705</v>
      </c>
      <c r="C62" s="103" t="s">
        <v>705</v>
      </c>
      <c r="D62" s="103" t="s">
        <v>705</v>
      </c>
      <c r="E62" s="103" t="s">
        <v>705</v>
      </c>
      <c r="F62" s="103" t="s">
        <v>705</v>
      </c>
      <c r="G62" s="103" t="s">
        <v>705</v>
      </c>
      <c r="H62" s="103"/>
      <c r="I62" s="104" t="s">
        <v>705</v>
      </c>
    </row>
    <row r="63" spans="1:9" x14ac:dyDescent="0.45">
      <c r="A63" s="691" t="s">
        <v>102</v>
      </c>
      <c r="B63" s="692">
        <v>26.989079563182528</v>
      </c>
      <c r="C63" s="692">
        <v>23.556942277691107</v>
      </c>
      <c r="D63" s="692">
        <v>19.500780031201248</v>
      </c>
      <c r="E63" s="692">
        <v>14.040561622464898</v>
      </c>
      <c r="F63" s="692">
        <v>8.8923556942277688</v>
      </c>
      <c r="G63" s="692">
        <v>7.0202808112324488</v>
      </c>
      <c r="H63" s="103">
        <v>92.979719188767547</v>
      </c>
      <c r="I63" s="104">
        <v>641</v>
      </c>
    </row>
    <row r="64" spans="1:9" x14ac:dyDescent="0.45">
      <c r="A64" s="694" t="s">
        <v>8</v>
      </c>
      <c r="B64" s="103" t="s">
        <v>705</v>
      </c>
      <c r="C64" s="103" t="s">
        <v>705</v>
      </c>
      <c r="D64" s="103" t="s">
        <v>705</v>
      </c>
      <c r="E64" s="103" t="s">
        <v>705</v>
      </c>
      <c r="F64" s="103" t="s">
        <v>705</v>
      </c>
      <c r="G64" s="103" t="s">
        <v>705</v>
      </c>
      <c r="H64" s="103"/>
      <c r="I64" s="104" t="s">
        <v>705</v>
      </c>
    </row>
    <row r="65" spans="1:9" x14ac:dyDescent="0.45">
      <c r="A65" s="695" t="s">
        <v>741</v>
      </c>
      <c r="B65" s="692">
        <v>60.747663551401864</v>
      </c>
      <c r="C65" s="692">
        <v>17.75700934579439</v>
      </c>
      <c r="D65" s="692">
        <v>8.4112149532710276</v>
      </c>
      <c r="E65" s="692">
        <v>4.6728971962616823</v>
      </c>
      <c r="F65" s="692">
        <v>3.7383177570093453</v>
      </c>
      <c r="G65" s="692">
        <v>4.6728971962616823</v>
      </c>
      <c r="H65" s="103">
        <v>95.327102803738313</v>
      </c>
      <c r="I65" s="104">
        <v>107</v>
      </c>
    </row>
    <row r="66" spans="1:9" x14ac:dyDescent="0.45">
      <c r="A66" s="694" t="s">
        <v>740</v>
      </c>
      <c r="B66" s="692">
        <v>70</v>
      </c>
      <c r="C66" s="692">
        <v>10</v>
      </c>
      <c r="D66" s="692">
        <v>15</v>
      </c>
      <c r="E66" s="692">
        <v>5</v>
      </c>
      <c r="F66" s="692">
        <v>0</v>
      </c>
      <c r="G66" s="692">
        <v>0</v>
      </c>
      <c r="H66" s="103">
        <v>100</v>
      </c>
      <c r="I66" s="104">
        <v>20</v>
      </c>
    </row>
    <row r="67" spans="1:9" x14ac:dyDescent="0.45">
      <c r="A67" s="693" t="s">
        <v>739</v>
      </c>
      <c r="B67" s="692">
        <v>20.114942528735632</v>
      </c>
      <c r="C67" s="692">
        <v>24.712643678160919</v>
      </c>
      <c r="D67" s="692">
        <v>18.678160919540229</v>
      </c>
      <c r="E67" s="692">
        <v>18.103448275862068</v>
      </c>
      <c r="F67" s="692">
        <v>9.7701149425287355</v>
      </c>
      <c r="G67" s="692">
        <v>8.6206896551724146</v>
      </c>
      <c r="H67" s="103">
        <v>91.379310344827587</v>
      </c>
      <c r="I67" s="104">
        <v>348</v>
      </c>
    </row>
    <row r="68" spans="1:9" x14ac:dyDescent="0.45">
      <c r="A68" s="693" t="s">
        <v>106</v>
      </c>
      <c r="B68" s="692">
        <v>14.457831325301203</v>
      </c>
      <c r="C68" s="692">
        <v>26.506024096385545</v>
      </c>
      <c r="D68" s="692">
        <v>28.915662650602407</v>
      </c>
      <c r="E68" s="692">
        <v>12.650602409638553</v>
      </c>
      <c r="F68" s="692">
        <v>11.445783132530121</v>
      </c>
      <c r="G68" s="692">
        <v>6.024096385542169</v>
      </c>
      <c r="H68" s="103">
        <v>93.975903614457835</v>
      </c>
      <c r="I68" s="104">
        <v>166</v>
      </c>
    </row>
    <row r="69" spans="1:9" x14ac:dyDescent="0.45">
      <c r="A69" s="691"/>
      <c r="B69" s="103" t="s">
        <v>705</v>
      </c>
      <c r="C69" s="103" t="s">
        <v>705</v>
      </c>
      <c r="D69" s="103" t="s">
        <v>705</v>
      </c>
      <c r="E69" s="103" t="s">
        <v>705</v>
      </c>
      <c r="F69" s="103" t="s">
        <v>705</v>
      </c>
      <c r="G69" s="103" t="s">
        <v>705</v>
      </c>
      <c r="H69" s="103"/>
      <c r="I69" s="104" t="s">
        <v>705</v>
      </c>
    </row>
    <row r="70" spans="1:9" x14ac:dyDescent="0.45">
      <c r="A70" s="691" t="s">
        <v>738</v>
      </c>
      <c r="B70" s="692">
        <v>18.963337547408344</v>
      </c>
      <c r="C70" s="692">
        <v>22.334597555836496</v>
      </c>
      <c r="D70" s="692">
        <v>22.461019806152549</v>
      </c>
      <c r="E70" s="692">
        <v>17.361989043404975</v>
      </c>
      <c r="F70" s="692">
        <v>9.6923725242309313</v>
      </c>
      <c r="G70" s="692">
        <v>9.1866835229667085</v>
      </c>
      <c r="H70" s="103">
        <v>90.813316477033297</v>
      </c>
      <c r="I70" s="104">
        <v>2373</v>
      </c>
    </row>
    <row r="71" spans="1:9" x14ac:dyDescent="0.45">
      <c r="A71" s="691"/>
      <c r="B71" s="103" t="s">
        <v>705</v>
      </c>
      <c r="C71" s="103" t="s">
        <v>705</v>
      </c>
      <c r="D71" s="103" t="s">
        <v>705</v>
      </c>
      <c r="E71" s="103" t="s">
        <v>705</v>
      </c>
      <c r="F71" s="103" t="s">
        <v>705</v>
      </c>
      <c r="G71" s="103" t="s">
        <v>705</v>
      </c>
      <c r="H71" s="103"/>
      <c r="I71" s="104" t="s">
        <v>705</v>
      </c>
    </row>
    <row r="72" spans="1:9" x14ac:dyDescent="0.45">
      <c r="A72" s="691" t="s">
        <v>737</v>
      </c>
      <c r="B72" s="692">
        <v>16.338582677165352</v>
      </c>
      <c r="C72" s="692">
        <v>21.456692913385826</v>
      </c>
      <c r="D72" s="692">
        <v>29.330708661417322</v>
      </c>
      <c r="E72" s="692">
        <v>18.897637795275589</v>
      </c>
      <c r="F72" s="692">
        <v>9.8425196850393704</v>
      </c>
      <c r="G72" s="692">
        <v>4.1338582677165361</v>
      </c>
      <c r="H72" s="103">
        <v>95.866141732283467</v>
      </c>
      <c r="I72" s="104">
        <v>508</v>
      </c>
    </row>
    <row r="73" spans="1:9" x14ac:dyDescent="0.45">
      <c r="A73" s="691"/>
      <c r="B73" s="103" t="s">
        <v>705</v>
      </c>
      <c r="C73" s="103" t="s">
        <v>705</v>
      </c>
      <c r="D73" s="103" t="s">
        <v>705</v>
      </c>
      <c r="E73" s="103" t="s">
        <v>705</v>
      </c>
      <c r="F73" s="103" t="s">
        <v>705</v>
      </c>
      <c r="G73" s="103" t="s">
        <v>705</v>
      </c>
      <c r="H73" s="103"/>
      <c r="I73" s="104" t="s">
        <v>705</v>
      </c>
    </row>
    <row r="74" spans="1:9" x14ac:dyDescent="0.45">
      <c r="A74" s="691" t="s">
        <v>736</v>
      </c>
      <c r="B74" s="692">
        <v>13.799805636540331</v>
      </c>
      <c r="C74" s="692">
        <v>17.103984450923228</v>
      </c>
      <c r="D74" s="692">
        <v>21.282798833819243</v>
      </c>
      <c r="E74" s="692">
        <v>21.963070942662778</v>
      </c>
      <c r="F74" s="692">
        <v>13.605442176870749</v>
      </c>
      <c r="G74" s="692">
        <v>12.244897959183673</v>
      </c>
      <c r="H74" s="103">
        <v>87.75510204081634</v>
      </c>
      <c r="I74" s="104">
        <v>1029</v>
      </c>
    </row>
    <row r="75" spans="1:9" x14ac:dyDescent="0.45">
      <c r="A75" s="691"/>
      <c r="B75" s="103" t="s">
        <v>705</v>
      </c>
      <c r="C75" s="103" t="s">
        <v>705</v>
      </c>
      <c r="D75" s="103" t="s">
        <v>705</v>
      </c>
      <c r="E75" s="103" t="s">
        <v>705</v>
      </c>
      <c r="F75" s="103" t="s">
        <v>705</v>
      </c>
      <c r="G75" s="103" t="s">
        <v>705</v>
      </c>
      <c r="H75" s="103"/>
      <c r="I75" s="104" t="s">
        <v>705</v>
      </c>
    </row>
    <row r="76" spans="1:9" x14ac:dyDescent="0.45">
      <c r="A76" s="691" t="s">
        <v>110</v>
      </c>
      <c r="B76" s="692">
        <v>10.869565217391305</v>
      </c>
      <c r="C76" s="692">
        <v>5.4347826086956523</v>
      </c>
      <c r="D76" s="692">
        <v>6.5217391304347823</v>
      </c>
      <c r="E76" s="692">
        <v>15.217391304347828</v>
      </c>
      <c r="F76" s="692">
        <v>17.391304347826086</v>
      </c>
      <c r="G76" s="692">
        <v>44.565217391304344</v>
      </c>
      <c r="H76" s="103">
        <v>55.434782608695649</v>
      </c>
      <c r="I76" s="104">
        <v>92</v>
      </c>
    </row>
    <row r="77" spans="1:9" x14ac:dyDescent="0.45">
      <c r="A77" s="691"/>
      <c r="B77" s="103" t="s">
        <v>705</v>
      </c>
      <c r="C77" s="103" t="s">
        <v>705</v>
      </c>
      <c r="D77" s="103" t="s">
        <v>705</v>
      </c>
      <c r="E77" s="103" t="s">
        <v>705</v>
      </c>
      <c r="F77" s="103" t="s">
        <v>705</v>
      </c>
      <c r="G77" s="103" t="s">
        <v>705</v>
      </c>
      <c r="H77" s="103" t="s">
        <v>705</v>
      </c>
      <c r="I77" s="104" t="s">
        <v>705</v>
      </c>
    </row>
    <row r="78" spans="1:9" x14ac:dyDescent="0.45">
      <c r="A78" s="690" t="s">
        <v>112</v>
      </c>
      <c r="B78" s="35">
        <v>18.65147321552546</v>
      </c>
      <c r="C78" s="35">
        <v>17.088004147034592</v>
      </c>
      <c r="D78" s="35">
        <v>19.626211480250674</v>
      </c>
      <c r="E78" s="35">
        <v>17.386072258375066</v>
      </c>
      <c r="F78" s="35">
        <v>12.558664802969574</v>
      </c>
      <c r="G78" s="35">
        <v>14.689574095844634</v>
      </c>
      <c r="H78" s="35">
        <v>85.310425904155366</v>
      </c>
      <c r="I78" s="33">
        <v>108029</v>
      </c>
    </row>
    <row r="79" spans="1:9" x14ac:dyDescent="0.45">
      <c r="A79" s="689"/>
      <c r="B79" s="198"/>
      <c r="C79" s="198"/>
      <c r="D79" s="198"/>
      <c r="E79" s="198"/>
      <c r="F79" s="198"/>
      <c r="G79" s="198"/>
      <c r="H79" s="198"/>
      <c r="I79" s="199"/>
    </row>
    <row r="80" spans="1:9" ht="13.15" customHeight="1" x14ac:dyDescent="0.45">
      <c r="A80" s="687"/>
      <c r="B80" s="687"/>
      <c r="C80" s="688"/>
      <c r="D80" s="687"/>
      <c r="E80" s="687"/>
      <c r="F80" s="687"/>
      <c r="G80" s="687"/>
      <c r="H80" s="687"/>
      <c r="I80" s="10" t="s">
        <v>721</v>
      </c>
    </row>
    <row r="81" spans="1:9" ht="13.15" customHeight="1" x14ac:dyDescent="0.45">
      <c r="A81" s="687"/>
      <c r="B81" s="687"/>
      <c r="C81" s="688"/>
      <c r="D81" s="687"/>
      <c r="E81" s="687"/>
      <c r="F81" s="687"/>
      <c r="G81" s="687"/>
      <c r="H81" s="687"/>
      <c r="I81" s="686"/>
    </row>
    <row r="82" spans="1:9" ht="13.15" customHeight="1" x14ac:dyDescent="0.45">
      <c r="A82" s="685" t="s">
        <v>735</v>
      </c>
      <c r="B82" s="683"/>
      <c r="C82" s="683"/>
      <c r="D82" s="683"/>
      <c r="E82" s="683"/>
      <c r="F82" s="683"/>
      <c r="G82" s="678"/>
      <c r="H82" s="678"/>
      <c r="I82" s="679"/>
    </row>
    <row r="83" spans="1:9" ht="13.15" customHeight="1" x14ac:dyDescent="0.45">
      <c r="A83" s="684" t="s">
        <v>734</v>
      </c>
      <c r="B83" s="683"/>
      <c r="C83" s="683"/>
      <c r="D83" s="683"/>
      <c r="E83" s="678"/>
      <c r="F83" s="678"/>
      <c r="G83" s="678"/>
      <c r="H83" s="678"/>
      <c r="I83" s="679"/>
    </row>
    <row r="84" spans="1:9" ht="13.15" customHeight="1" x14ac:dyDescent="0.45">
      <c r="A84" s="682" t="s">
        <v>113</v>
      </c>
      <c r="B84" s="681"/>
      <c r="C84" s="681"/>
      <c r="D84" s="681"/>
      <c r="E84" s="678"/>
      <c r="F84" s="678"/>
      <c r="G84" s="678"/>
      <c r="H84" s="678"/>
      <c r="I84" s="679"/>
    </row>
    <row r="85" spans="1:9" ht="13.15" customHeight="1" x14ac:dyDescent="0.45">
      <c r="A85" s="682" t="s">
        <v>114</v>
      </c>
      <c r="B85" s="681"/>
      <c r="C85" s="681"/>
      <c r="D85" s="681"/>
      <c r="E85" s="678"/>
      <c r="F85" s="678"/>
      <c r="G85" s="678"/>
      <c r="H85" s="678"/>
      <c r="I85" s="679"/>
    </row>
    <row r="86" spans="1:9" ht="21" customHeight="1" x14ac:dyDescent="0.45">
      <c r="A86" s="1083" t="s">
        <v>733</v>
      </c>
      <c r="B86" s="1084"/>
      <c r="C86" s="1084"/>
      <c r="D86" s="1084"/>
      <c r="E86" s="1084"/>
      <c r="F86" s="1084"/>
      <c r="G86" s="1084"/>
      <c r="H86" s="1084"/>
      <c r="I86" s="1084"/>
    </row>
    <row r="87" spans="1:9" ht="23.65" customHeight="1" x14ac:dyDescent="0.45">
      <c r="A87" s="1083" t="s">
        <v>732</v>
      </c>
      <c r="B87" s="1084"/>
      <c r="C87" s="1084"/>
      <c r="D87" s="1084"/>
      <c r="E87" s="1084"/>
      <c r="F87" s="1084"/>
      <c r="G87" s="1084"/>
      <c r="H87" s="1084"/>
      <c r="I87" s="1084"/>
    </row>
    <row r="88" spans="1:9" ht="34.5" customHeight="1" x14ac:dyDescent="0.45">
      <c r="A88" s="1083" t="s">
        <v>731</v>
      </c>
      <c r="B88" s="1083"/>
      <c r="C88" s="1083"/>
      <c r="D88" s="1083"/>
      <c r="E88" s="1083"/>
      <c r="F88" s="1083"/>
      <c r="G88" s="1083"/>
      <c r="H88" s="1083"/>
      <c r="I88" s="1083"/>
    </row>
    <row r="89" spans="1:9" ht="13.15" customHeight="1" x14ac:dyDescent="0.45">
      <c r="A89" s="1063" t="s">
        <v>527</v>
      </c>
      <c r="B89" s="1038"/>
      <c r="C89" s="1038"/>
      <c r="D89" s="1038"/>
      <c r="E89" s="1038"/>
      <c r="F89" s="1038"/>
      <c r="G89" s="1038"/>
      <c r="H89" s="1038"/>
      <c r="I89" s="1038"/>
    </row>
    <row r="90" spans="1:9" ht="13.15" customHeight="1" x14ac:dyDescent="0.45">
      <c r="A90" s="680"/>
      <c r="B90" s="678"/>
      <c r="C90" s="678"/>
      <c r="D90" s="678"/>
      <c r="E90" s="678"/>
      <c r="F90" s="678"/>
      <c r="G90" s="678"/>
      <c r="H90" s="678"/>
      <c r="I90" s="679"/>
    </row>
    <row r="91" spans="1:9" ht="13.15" customHeight="1" x14ac:dyDescent="0.45">
      <c r="A91" s="677" t="s">
        <v>23</v>
      </c>
      <c r="B91" s="677"/>
      <c r="C91" s="677"/>
      <c r="D91" s="677"/>
      <c r="E91" s="677"/>
      <c r="F91" s="677"/>
      <c r="G91" s="677"/>
      <c r="H91" s="677"/>
      <c r="I91" s="676"/>
    </row>
    <row r="92" spans="1:9" ht="13.15" customHeight="1" x14ac:dyDescent="0.45">
      <c r="A92" s="678" t="s">
        <v>116</v>
      </c>
      <c r="B92" s="677"/>
      <c r="C92" s="677"/>
      <c r="D92" s="677"/>
      <c r="E92" s="677"/>
      <c r="F92" s="677"/>
      <c r="G92" s="677"/>
      <c r="H92" s="677"/>
      <c r="I92" s="676"/>
    </row>
    <row r="93" spans="1:9" ht="26.65" customHeight="1" x14ac:dyDescent="0.45">
      <c r="A93" s="1063" t="s">
        <v>487</v>
      </c>
      <c r="B93" s="1025"/>
      <c r="C93" s="1025"/>
      <c r="D93" s="1025"/>
      <c r="E93" s="1025"/>
      <c r="F93" s="1025"/>
      <c r="G93" s="1025"/>
      <c r="H93" s="1025"/>
      <c r="I93" s="1025"/>
    </row>
    <row r="94" spans="1:9" ht="13.15" customHeight="1" x14ac:dyDescent="0.45">
      <c r="A94" s="653" t="s">
        <v>708</v>
      </c>
      <c r="B94" s="677"/>
      <c r="C94" s="677"/>
      <c r="D94" s="677"/>
      <c r="E94" s="677"/>
      <c r="F94" s="677"/>
      <c r="G94" s="677"/>
      <c r="H94" s="677"/>
      <c r="I94" s="676"/>
    </row>
    <row r="95" spans="1:9" x14ac:dyDescent="0.45">
      <c r="A95" s="653"/>
    </row>
  </sheetData>
  <mergeCells count="8">
    <mergeCell ref="A89:I89"/>
    <mergeCell ref="A93:I93"/>
    <mergeCell ref="A6:A7"/>
    <mergeCell ref="B6:H6"/>
    <mergeCell ref="I6:I7"/>
    <mergeCell ref="A86:I86"/>
    <mergeCell ref="A87:I87"/>
    <mergeCell ref="A88:I88"/>
  </mergeCells>
  <hyperlinks>
    <hyperlink ref="A1" location="Contents!A1" display="Return to contents"/>
    <hyperlink ref="A93" r:id="rId1" display="Where qualifications taken by a student are in the same subject area and similar in content, ‘discounting’ rules have been applied to avoid double counting qualifications. More information can be found in  'technical guide' document."/>
    <hyperlink ref="A89:I89" r:id="rId2" display="The full time table for AS and A level reform can be found at Get the facts: AS and A level reform."/>
  </hyperlinks>
  <pageMargins left="0.7" right="0.7" top="0.75" bottom="0.75" header="0.3" footer="0.3"/>
  <pageSetup paperSize="9" orientation="portrait"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workbookViewId="0"/>
  </sheetViews>
  <sheetFormatPr defaultRowHeight="14.25" x14ac:dyDescent="0.45"/>
  <cols>
    <col min="1" max="1" width="25.73046875" style="31" customWidth="1"/>
    <col min="2" max="2" width="16.3984375" style="31" customWidth="1"/>
    <col min="3" max="9" width="9.73046875" style="31" customWidth="1"/>
  </cols>
  <sheetData>
    <row r="1" spans="1:10" s="495" customFormat="1" x14ac:dyDescent="0.45">
      <c r="A1" s="579" t="s">
        <v>488</v>
      </c>
      <c r="B1" s="494"/>
      <c r="C1" s="494"/>
      <c r="D1" s="494"/>
      <c r="E1" s="494"/>
    </row>
    <row r="2" spans="1:10" ht="15" customHeight="1" x14ac:dyDescent="0.45">
      <c r="A2" s="721" t="s">
        <v>541</v>
      </c>
      <c r="B2" s="720"/>
      <c r="C2" s="720"/>
      <c r="D2" s="719"/>
      <c r="E2" s="719"/>
      <c r="F2" s="718"/>
      <c r="G2" s="718"/>
      <c r="H2" s="718"/>
      <c r="I2" s="717"/>
    </row>
    <row r="3" spans="1:10" ht="15" customHeight="1" x14ac:dyDescent="0.45">
      <c r="A3" s="142" t="s">
        <v>718</v>
      </c>
      <c r="B3" s="716"/>
      <c r="C3" s="716"/>
      <c r="D3" s="712"/>
      <c r="E3" s="711"/>
      <c r="F3" s="715"/>
      <c r="G3" s="425"/>
      <c r="H3" s="425"/>
      <c r="I3" s="425"/>
    </row>
    <row r="4" spans="1:10" x14ac:dyDescent="0.45">
      <c r="A4" s="714" t="s">
        <v>0</v>
      </c>
      <c r="B4" s="713"/>
      <c r="C4" s="713"/>
      <c r="D4" s="712"/>
      <c r="E4" s="711"/>
      <c r="F4" s="710"/>
      <c r="G4" s="425"/>
      <c r="H4" s="425"/>
      <c r="I4" s="425"/>
    </row>
    <row r="5" spans="1:10" x14ac:dyDescent="0.45">
      <c r="A5" s="709"/>
      <c r="B5" s="708"/>
      <c r="C5" s="708"/>
      <c r="D5" s="707"/>
      <c r="E5" s="707"/>
      <c r="F5" s="707"/>
      <c r="G5" s="707"/>
      <c r="H5" s="707"/>
      <c r="I5" s="706"/>
    </row>
    <row r="6" spans="1:10" ht="15" customHeight="1" x14ac:dyDescent="0.45">
      <c r="A6" s="1081" t="s">
        <v>47</v>
      </c>
      <c r="B6" s="1070" t="s">
        <v>48</v>
      </c>
      <c r="C6" s="1070"/>
      <c r="D6" s="1070"/>
      <c r="E6" s="1070"/>
      <c r="F6" s="1070"/>
      <c r="G6" s="1070"/>
      <c r="H6" s="1070"/>
      <c r="I6" s="1078" t="s">
        <v>49</v>
      </c>
    </row>
    <row r="7" spans="1:10" ht="15" customHeight="1" x14ac:dyDescent="0.45">
      <c r="A7" s="1082"/>
      <c r="B7" s="704" t="s">
        <v>51</v>
      </c>
      <c r="C7" s="704" t="s">
        <v>52</v>
      </c>
      <c r="D7" s="704" t="s">
        <v>53</v>
      </c>
      <c r="E7" s="704" t="s">
        <v>54</v>
      </c>
      <c r="F7" s="704" t="s">
        <v>55</v>
      </c>
      <c r="G7" s="703" t="s">
        <v>56</v>
      </c>
      <c r="H7" s="702" t="s">
        <v>139</v>
      </c>
      <c r="I7" s="1079"/>
    </row>
    <row r="8" spans="1:10" x14ac:dyDescent="0.45">
      <c r="A8" s="183"/>
      <c r="B8" s="244"/>
      <c r="C8" s="244"/>
      <c r="D8" s="244"/>
      <c r="E8" s="244"/>
      <c r="F8" s="244"/>
      <c r="G8" s="244"/>
      <c r="H8" s="244"/>
      <c r="I8" s="245"/>
      <c r="J8" s="697"/>
    </row>
    <row r="9" spans="1:10" x14ac:dyDescent="0.45">
      <c r="A9" s="691" t="s">
        <v>775</v>
      </c>
      <c r="B9" s="692">
        <v>14.727141308276112</v>
      </c>
      <c r="C9" s="692">
        <v>14.130827611131188</v>
      </c>
      <c r="D9" s="692">
        <v>17.762920130104806</v>
      </c>
      <c r="E9" s="692">
        <v>18.449584387423201</v>
      </c>
      <c r="F9" s="692">
        <v>14.745211420310806</v>
      </c>
      <c r="G9" s="692">
        <v>20.184315142753885</v>
      </c>
      <c r="H9" s="103">
        <v>79.815684857246112</v>
      </c>
      <c r="I9" s="104">
        <v>5534</v>
      </c>
      <c r="J9" s="697"/>
    </row>
    <row r="10" spans="1:10" x14ac:dyDescent="0.45">
      <c r="A10" s="691" t="s">
        <v>774</v>
      </c>
      <c r="B10" s="692">
        <v>16.02610587382161</v>
      </c>
      <c r="C10" s="692">
        <v>15.687696398356296</v>
      </c>
      <c r="D10" s="692">
        <v>17.839013778100071</v>
      </c>
      <c r="E10" s="692">
        <v>17.283055354121345</v>
      </c>
      <c r="F10" s="692">
        <v>14.358230601885424</v>
      </c>
      <c r="G10" s="692">
        <v>18.805897993715252</v>
      </c>
      <c r="H10" s="103">
        <v>81.194102006284751</v>
      </c>
      <c r="I10" s="104">
        <v>4137</v>
      </c>
      <c r="J10" s="697"/>
    </row>
    <row r="11" spans="1:10" x14ac:dyDescent="0.45">
      <c r="A11" s="691" t="s">
        <v>773</v>
      </c>
      <c r="B11" s="692">
        <v>23.01255230125523</v>
      </c>
      <c r="C11" s="692">
        <v>13.319386331938631</v>
      </c>
      <c r="D11" s="692">
        <v>16.10878661087866</v>
      </c>
      <c r="E11" s="692">
        <v>15.202231520223153</v>
      </c>
      <c r="F11" s="692">
        <v>13.807531380753138</v>
      </c>
      <c r="G11" s="692">
        <v>18.549511854951188</v>
      </c>
      <c r="H11" s="103">
        <v>81.450488145048809</v>
      </c>
      <c r="I11" s="104">
        <v>1434</v>
      </c>
      <c r="J11" s="697"/>
    </row>
    <row r="12" spans="1:10" x14ac:dyDescent="0.45">
      <c r="A12" s="691" t="s">
        <v>772</v>
      </c>
      <c r="B12" s="692">
        <v>18.840579710144929</v>
      </c>
      <c r="C12" s="692">
        <v>17.753623188405797</v>
      </c>
      <c r="D12" s="692">
        <v>18.840579710144929</v>
      </c>
      <c r="E12" s="692">
        <v>19.202898550724637</v>
      </c>
      <c r="F12" s="692">
        <v>13.043478260869565</v>
      </c>
      <c r="G12" s="692">
        <v>12.318840579710146</v>
      </c>
      <c r="H12" s="103">
        <v>87.681159420289859</v>
      </c>
      <c r="I12" s="104">
        <v>276</v>
      </c>
      <c r="J12" s="697"/>
    </row>
    <row r="13" spans="1:10" x14ac:dyDescent="0.45">
      <c r="A13" s="691"/>
      <c r="B13" s="103" t="s">
        <v>705</v>
      </c>
      <c r="C13" s="103" t="s">
        <v>705</v>
      </c>
      <c r="D13" s="103" t="s">
        <v>705</v>
      </c>
      <c r="E13" s="103" t="s">
        <v>705</v>
      </c>
      <c r="F13" s="103" t="s">
        <v>705</v>
      </c>
      <c r="G13" s="103" t="s">
        <v>705</v>
      </c>
      <c r="H13" s="103" t="s">
        <v>705</v>
      </c>
      <c r="I13" s="104" t="s">
        <v>705</v>
      </c>
      <c r="J13" s="697"/>
    </row>
    <row r="14" spans="1:10" x14ac:dyDescent="0.45">
      <c r="A14" s="691" t="s">
        <v>771</v>
      </c>
      <c r="B14" s="692">
        <v>24.241883696039956</v>
      </c>
      <c r="C14" s="692">
        <v>13.681769532643596</v>
      </c>
      <c r="D14" s="692">
        <v>14.894755618979666</v>
      </c>
      <c r="E14" s="692">
        <v>15.05529789511238</v>
      </c>
      <c r="F14" s="692">
        <v>13.770959686050659</v>
      </c>
      <c r="G14" s="692">
        <v>18.355333571173745</v>
      </c>
      <c r="H14" s="103">
        <v>81.644666428826255</v>
      </c>
      <c r="I14" s="104">
        <v>5606</v>
      </c>
      <c r="J14" s="697"/>
    </row>
    <row r="15" spans="1:10" x14ac:dyDescent="0.45">
      <c r="A15" s="694" t="s">
        <v>64</v>
      </c>
      <c r="B15" s="103" t="s">
        <v>705</v>
      </c>
      <c r="C15" s="103" t="s">
        <v>705</v>
      </c>
      <c r="D15" s="103" t="s">
        <v>705</v>
      </c>
      <c r="E15" s="103" t="s">
        <v>705</v>
      </c>
      <c r="F15" s="103" t="s">
        <v>705</v>
      </c>
      <c r="G15" s="103" t="s">
        <v>705</v>
      </c>
      <c r="H15" s="103"/>
      <c r="I15" s="104" t="s">
        <v>705</v>
      </c>
      <c r="J15" s="697"/>
    </row>
    <row r="16" spans="1:10" x14ac:dyDescent="0.45">
      <c r="A16" s="694" t="s">
        <v>770</v>
      </c>
      <c r="B16" s="692">
        <v>24.510869565217391</v>
      </c>
      <c r="C16" s="692">
        <v>13.713768115942029</v>
      </c>
      <c r="D16" s="692">
        <v>14.855072463768115</v>
      </c>
      <c r="E16" s="692">
        <v>14.945652173913043</v>
      </c>
      <c r="F16" s="692">
        <v>13.605072463768117</v>
      </c>
      <c r="G16" s="692">
        <v>18.369565217391305</v>
      </c>
      <c r="H16" s="103">
        <v>81.630434782608688</v>
      </c>
      <c r="I16" s="104">
        <v>5520</v>
      </c>
      <c r="J16" s="697"/>
    </row>
    <row r="17" spans="1:10" x14ac:dyDescent="0.45">
      <c r="A17" s="694" t="s">
        <v>769</v>
      </c>
      <c r="B17" s="692">
        <v>0</v>
      </c>
      <c r="C17" s="692">
        <v>66.666666666666657</v>
      </c>
      <c r="D17" s="692">
        <v>0</v>
      </c>
      <c r="E17" s="692">
        <v>33.333333333333329</v>
      </c>
      <c r="F17" s="692">
        <v>0</v>
      </c>
      <c r="G17" s="692">
        <v>0</v>
      </c>
      <c r="H17" s="103"/>
      <c r="I17" s="104">
        <v>3</v>
      </c>
      <c r="J17" s="697"/>
    </row>
    <row r="18" spans="1:10" x14ac:dyDescent="0.45">
      <c r="A18" s="694" t="s">
        <v>67</v>
      </c>
      <c r="B18" s="692">
        <v>7.3170731707317067</v>
      </c>
      <c r="C18" s="692">
        <v>9.7560975609756095</v>
      </c>
      <c r="D18" s="692">
        <v>18.292682926829269</v>
      </c>
      <c r="E18" s="692">
        <v>20.73170731707317</v>
      </c>
      <c r="F18" s="692">
        <v>25.609756097560975</v>
      </c>
      <c r="G18" s="692">
        <v>18.292682926829269</v>
      </c>
      <c r="H18" s="103">
        <v>81.707317073170728</v>
      </c>
      <c r="I18" s="104">
        <v>82</v>
      </c>
      <c r="J18" s="697"/>
    </row>
    <row r="19" spans="1:10" x14ac:dyDescent="0.45">
      <c r="A19" s="694" t="s">
        <v>768</v>
      </c>
      <c r="B19" s="692">
        <v>0</v>
      </c>
      <c r="C19" s="692">
        <v>0</v>
      </c>
      <c r="D19" s="692">
        <v>0</v>
      </c>
      <c r="E19" s="692">
        <v>100</v>
      </c>
      <c r="F19" s="692">
        <v>0</v>
      </c>
      <c r="G19" s="692">
        <v>0</v>
      </c>
      <c r="H19" s="103">
        <v>100</v>
      </c>
      <c r="I19" s="104">
        <v>1</v>
      </c>
      <c r="J19" s="697"/>
    </row>
    <row r="20" spans="1:10" x14ac:dyDescent="0.45">
      <c r="A20" s="694" t="s">
        <v>767</v>
      </c>
      <c r="J20" s="697"/>
    </row>
    <row r="21" spans="1:10" x14ac:dyDescent="0.45">
      <c r="A21" s="701"/>
      <c r="B21" s="103" t="s">
        <v>705</v>
      </c>
      <c r="C21" s="103" t="s">
        <v>705</v>
      </c>
      <c r="D21" s="103" t="s">
        <v>705</v>
      </c>
      <c r="E21" s="103" t="s">
        <v>705</v>
      </c>
      <c r="F21" s="103" t="s">
        <v>705</v>
      </c>
      <c r="G21" s="103" t="s">
        <v>705</v>
      </c>
      <c r="H21" s="103"/>
      <c r="I21" s="104" t="s">
        <v>705</v>
      </c>
      <c r="J21" s="697"/>
    </row>
    <row r="22" spans="1:10" x14ac:dyDescent="0.45">
      <c r="A22" s="691" t="s">
        <v>766</v>
      </c>
      <c r="B22" s="692">
        <v>48.00735744941754</v>
      </c>
      <c r="C22" s="692">
        <v>18.516247700797056</v>
      </c>
      <c r="D22" s="692">
        <v>15.021459227467812</v>
      </c>
      <c r="E22" s="692">
        <v>8.4610668301655423</v>
      </c>
      <c r="F22" s="692">
        <v>4.3531575720416926</v>
      </c>
      <c r="G22" s="692">
        <v>5.6407112201103615</v>
      </c>
      <c r="H22" s="103">
        <v>94.359288779889638</v>
      </c>
      <c r="I22" s="104">
        <v>1631</v>
      </c>
      <c r="J22" s="697"/>
    </row>
    <row r="23" spans="1:10" x14ac:dyDescent="0.45">
      <c r="A23" s="691"/>
      <c r="B23" s="103" t="s">
        <v>705</v>
      </c>
      <c r="C23" s="103" t="s">
        <v>705</v>
      </c>
      <c r="D23" s="103" t="s">
        <v>705</v>
      </c>
      <c r="E23" s="103" t="s">
        <v>705</v>
      </c>
      <c r="F23" s="103" t="s">
        <v>705</v>
      </c>
      <c r="G23" s="103" t="s">
        <v>705</v>
      </c>
      <c r="H23" s="103"/>
      <c r="I23" s="104" t="s">
        <v>705</v>
      </c>
      <c r="J23" s="697"/>
    </row>
    <row r="24" spans="1:10" x14ac:dyDescent="0.45">
      <c r="A24" s="691" t="s">
        <v>71</v>
      </c>
      <c r="B24" s="692">
        <v>14.107452339688042</v>
      </c>
      <c r="C24" s="692">
        <v>23.448873483535529</v>
      </c>
      <c r="D24" s="692">
        <v>28.301559792027732</v>
      </c>
      <c r="E24" s="692">
        <v>21.767764298093585</v>
      </c>
      <c r="F24" s="692">
        <v>8.6655112651646444</v>
      </c>
      <c r="G24" s="692">
        <v>3.7088388214904677</v>
      </c>
      <c r="H24" s="103">
        <v>96.291161178509526</v>
      </c>
      <c r="I24" s="104">
        <v>5770</v>
      </c>
      <c r="J24" s="697"/>
    </row>
    <row r="25" spans="1:10" x14ac:dyDescent="0.45">
      <c r="A25" s="694" t="s">
        <v>8</v>
      </c>
      <c r="B25" s="103" t="s">
        <v>705</v>
      </c>
      <c r="C25" s="103" t="s">
        <v>705</v>
      </c>
      <c r="D25" s="103" t="s">
        <v>705</v>
      </c>
      <c r="E25" s="103" t="s">
        <v>705</v>
      </c>
      <c r="F25" s="103" t="s">
        <v>705</v>
      </c>
      <c r="G25" s="103" t="s">
        <v>705</v>
      </c>
      <c r="H25" s="103"/>
      <c r="I25" s="104" t="s">
        <v>705</v>
      </c>
      <c r="J25" s="697"/>
    </row>
    <row r="26" spans="1:10" x14ac:dyDescent="0.45">
      <c r="A26" s="694" t="s">
        <v>765</v>
      </c>
      <c r="B26" s="692">
        <v>15.534829495773828</v>
      </c>
      <c r="C26" s="692">
        <v>22.471582628971145</v>
      </c>
      <c r="D26" s="692">
        <v>25.794229087729526</v>
      </c>
      <c r="E26" s="692">
        <v>22.529874672107258</v>
      </c>
      <c r="F26" s="692">
        <v>9.6764791605945781</v>
      </c>
      <c r="G26" s="692">
        <v>3.9930049548236668</v>
      </c>
      <c r="H26" s="103">
        <v>96.006995045176339</v>
      </c>
      <c r="I26" s="104">
        <v>3431</v>
      </c>
      <c r="J26" s="697"/>
    </row>
    <row r="27" spans="1:10" x14ac:dyDescent="0.45">
      <c r="A27" s="694" t="s">
        <v>764</v>
      </c>
      <c r="B27" s="692">
        <v>11.31848284166165</v>
      </c>
      <c r="C27" s="692">
        <v>24.56351595424443</v>
      </c>
      <c r="D27" s="692">
        <v>31.908488862131247</v>
      </c>
      <c r="E27" s="692">
        <v>22.034918723660446</v>
      </c>
      <c r="F27" s="692">
        <v>7.2847682119205297</v>
      </c>
      <c r="G27" s="692">
        <v>2.8898254063816977</v>
      </c>
      <c r="H27" s="103">
        <v>97.110174593618311</v>
      </c>
      <c r="I27" s="104">
        <v>1661</v>
      </c>
      <c r="J27" s="697"/>
    </row>
    <row r="28" spans="1:10" x14ac:dyDescent="0.45">
      <c r="A28" s="694" t="s">
        <v>763</v>
      </c>
      <c r="B28" s="692">
        <v>13.716814159292035</v>
      </c>
      <c r="C28" s="692">
        <v>25.663716814159294</v>
      </c>
      <c r="D28" s="692">
        <v>32.153392330383483</v>
      </c>
      <c r="E28" s="692">
        <v>17.256637168141591</v>
      </c>
      <c r="F28" s="692">
        <v>6.9321533923303837</v>
      </c>
      <c r="G28" s="692">
        <v>4.277286135693215</v>
      </c>
      <c r="H28" s="103">
        <v>95.722713864306783</v>
      </c>
      <c r="I28" s="104">
        <v>678</v>
      </c>
      <c r="J28" s="697"/>
    </row>
    <row r="29" spans="1:10" x14ac:dyDescent="0.45">
      <c r="A29" s="694"/>
      <c r="B29" s="103" t="s">
        <v>705</v>
      </c>
      <c r="C29" s="103" t="s">
        <v>705</v>
      </c>
      <c r="D29" s="103" t="s">
        <v>705</v>
      </c>
      <c r="E29" s="103" t="s">
        <v>705</v>
      </c>
      <c r="F29" s="103" t="s">
        <v>705</v>
      </c>
      <c r="G29" s="103" t="s">
        <v>705</v>
      </c>
      <c r="H29" s="103"/>
      <c r="I29" s="104"/>
      <c r="J29" s="697"/>
    </row>
    <row r="30" spans="1:10" x14ac:dyDescent="0.45">
      <c r="A30" s="691" t="s">
        <v>762</v>
      </c>
      <c r="B30" s="692">
        <v>16.400000000000002</v>
      </c>
      <c r="C30" s="692">
        <v>19.600000000000001</v>
      </c>
      <c r="D30" s="692">
        <v>26.400000000000002</v>
      </c>
      <c r="E30" s="692">
        <v>17.599999999999998</v>
      </c>
      <c r="F30" s="692">
        <v>13.200000000000001</v>
      </c>
      <c r="G30" s="692">
        <v>6.8000000000000007</v>
      </c>
      <c r="H30" s="103">
        <v>93.2</v>
      </c>
      <c r="I30" s="104">
        <v>250</v>
      </c>
      <c r="J30" s="697"/>
    </row>
    <row r="31" spans="1:10" x14ac:dyDescent="0.45">
      <c r="A31" s="691" t="s">
        <v>761</v>
      </c>
      <c r="B31" s="692">
        <v>20.481927710843372</v>
      </c>
      <c r="C31" s="692">
        <v>17.771084337349397</v>
      </c>
      <c r="D31" s="692">
        <v>15.361445783132529</v>
      </c>
      <c r="E31" s="692">
        <v>17.771084337349397</v>
      </c>
      <c r="F31" s="692">
        <v>13.855421686746988</v>
      </c>
      <c r="G31" s="692">
        <v>14.759036144578314</v>
      </c>
      <c r="H31" s="103">
        <v>85.240963855421697</v>
      </c>
      <c r="I31" s="104">
        <v>332</v>
      </c>
      <c r="J31" s="697"/>
    </row>
    <row r="32" spans="1:10" x14ac:dyDescent="0.45">
      <c r="A32" s="700" t="s">
        <v>77</v>
      </c>
      <c r="B32" s="692">
        <v>3.6363636363636362</v>
      </c>
      <c r="C32" s="692">
        <v>10</v>
      </c>
      <c r="D32" s="692">
        <v>12.727272727272727</v>
      </c>
      <c r="E32" s="692">
        <v>17.272727272727273</v>
      </c>
      <c r="F32" s="692">
        <v>22.727272727272727</v>
      </c>
      <c r="G32" s="692">
        <v>33.636363636363633</v>
      </c>
      <c r="H32" s="103">
        <v>66.363636363636374</v>
      </c>
      <c r="I32" s="104">
        <v>110</v>
      </c>
      <c r="J32" s="697"/>
    </row>
    <row r="33" spans="1:10" x14ac:dyDescent="0.45">
      <c r="A33" s="699"/>
      <c r="B33" s="103" t="s">
        <v>705</v>
      </c>
      <c r="C33" s="103" t="s">
        <v>705</v>
      </c>
      <c r="D33" s="103" t="s">
        <v>705</v>
      </c>
      <c r="E33" s="103" t="s">
        <v>705</v>
      </c>
      <c r="F33" s="103" t="s">
        <v>705</v>
      </c>
      <c r="G33" s="103" t="s">
        <v>705</v>
      </c>
      <c r="H33" s="103"/>
      <c r="I33" s="104"/>
      <c r="J33" s="697"/>
    </row>
    <row r="34" spans="1:10" x14ac:dyDescent="0.45">
      <c r="A34" s="691" t="s">
        <v>78</v>
      </c>
      <c r="B34" s="103">
        <v>0</v>
      </c>
      <c r="C34" s="103">
        <v>0</v>
      </c>
      <c r="D34" s="103">
        <v>0</v>
      </c>
      <c r="E34" s="103">
        <v>0</v>
      </c>
      <c r="F34" s="103">
        <v>0</v>
      </c>
      <c r="G34" s="103">
        <v>0</v>
      </c>
      <c r="H34" s="103">
        <v>0</v>
      </c>
      <c r="I34" s="104">
        <v>0</v>
      </c>
      <c r="J34" s="697"/>
    </row>
    <row r="35" spans="1:10" x14ac:dyDescent="0.45">
      <c r="A35" s="691"/>
      <c r="B35" s="103" t="s">
        <v>705</v>
      </c>
      <c r="C35" s="103" t="s">
        <v>705</v>
      </c>
      <c r="D35" s="103" t="s">
        <v>705</v>
      </c>
      <c r="E35" s="103" t="s">
        <v>705</v>
      </c>
      <c r="F35" s="103" t="s">
        <v>705</v>
      </c>
      <c r="G35" s="103" t="s">
        <v>705</v>
      </c>
      <c r="H35" s="103"/>
      <c r="I35" s="104"/>
      <c r="J35" s="697"/>
    </row>
    <row r="36" spans="1:10" x14ac:dyDescent="0.45">
      <c r="A36" s="691" t="s">
        <v>760</v>
      </c>
      <c r="B36" s="692">
        <v>3.6363636363636362</v>
      </c>
      <c r="C36" s="692">
        <v>10</v>
      </c>
      <c r="D36" s="692">
        <v>12.727272727272727</v>
      </c>
      <c r="E36" s="692">
        <v>17.272727272727273</v>
      </c>
      <c r="F36" s="692">
        <v>22.727272727272727</v>
      </c>
      <c r="G36" s="692">
        <v>33.636363636363633</v>
      </c>
      <c r="H36" s="103">
        <v>66.363636363636374</v>
      </c>
      <c r="I36" s="104">
        <v>110</v>
      </c>
      <c r="J36" s="697"/>
    </row>
    <row r="37" spans="1:10" x14ac:dyDescent="0.45">
      <c r="A37" s="691" t="s">
        <v>759</v>
      </c>
      <c r="B37" s="692">
        <v>8.855393311351861</v>
      </c>
      <c r="C37" s="692">
        <v>14.884597268016957</v>
      </c>
      <c r="D37" s="692">
        <v>23.787093735280262</v>
      </c>
      <c r="E37" s="692">
        <v>20.960904380593501</v>
      </c>
      <c r="F37" s="692">
        <v>16.486104569006123</v>
      </c>
      <c r="G37" s="692">
        <v>15.025906735751295</v>
      </c>
      <c r="H37" s="103">
        <v>84.974093264248694</v>
      </c>
      <c r="I37" s="104">
        <v>2123</v>
      </c>
      <c r="J37" s="697"/>
    </row>
    <row r="38" spans="1:10" x14ac:dyDescent="0.45">
      <c r="A38" s="691" t="s">
        <v>758</v>
      </c>
      <c r="B38" s="692">
        <v>21.353383458646615</v>
      </c>
      <c r="C38" s="692">
        <v>17.218045112781954</v>
      </c>
      <c r="D38" s="692">
        <v>17.06766917293233</v>
      </c>
      <c r="E38" s="692">
        <v>16.992481203007522</v>
      </c>
      <c r="F38" s="692">
        <v>12.481203007518797</v>
      </c>
      <c r="G38" s="692">
        <v>14.887218045112782</v>
      </c>
      <c r="H38" s="103">
        <v>85.112781954887211</v>
      </c>
      <c r="I38" s="104">
        <v>1330</v>
      </c>
      <c r="J38" s="697"/>
    </row>
    <row r="39" spans="1:10" x14ac:dyDescent="0.45">
      <c r="A39" s="691" t="s">
        <v>757</v>
      </c>
      <c r="B39" s="692">
        <v>25.928473177441543</v>
      </c>
      <c r="C39" s="692">
        <v>18.088033012379643</v>
      </c>
      <c r="D39" s="692">
        <v>20.495185694635488</v>
      </c>
      <c r="E39" s="692">
        <v>14.99312242090784</v>
      </c>
      <c r="F39" s="692">
        <v>10.041265474552958</v>
      </c>
      <c r="G39" s="692">
        <v>10.453920220082532</v>
      </c>
      <c r="H39" s="103">
        <v>89.546079779917463</v>
      </c>
      <c r="I39" s="104">
        <v>1454</v>
      </c>
      <c r="J39" s="697"/>
    </row>
    <row r="40" spans="1:10" x14ac:dyDescent="0.45">
      <c r="A40" s="691" t="s">
        <v>756</v>
      </c>
      <c r="B40" s="692">
        <v>18.461538461538463</v>
      </c>
      <c r="C40" s="692">
        <v>14.615384615384617</v>
      </c>
      <c r="D40" s="692">
        <v>18.173076923076923</v>
      </c>
      <c r="E40" s="692">
        <v>19.230769230769234</v>
      </c>
      <c r="F40" s="692">
        <v>13.461538461538462</v>
      </c>
      <c r="G40" s="692">
        <v>16.05769230769231</v>
      </c>
      <c r="H40" s="103">
        <v>83.942307692307693</v>
      </c>
      <c r="I40" s="104">
        <v>1040</v>
      </c>
      <c r="J40" s="697"/>
    </row>
    <row r="41" spans="1:10" x14ac:dyDescent="0.45">
      <c r="A41" s="691" t="s">
        <v>755</v>
      </c>
      <c r="B41" s="692">
        <v>16.501064584811921</v>
      </c>
      <c r="C41" s="692">
        <v>19.304471256210078</v>
      </c>
      <c r="D41" s="692">
        <v>25.053229240596171</v>
      </c>
      <c r="E41" s="692">
        <v>18.878637331440736</v>
      </c>
      <c r="F41" s="692">
        <v>11.355571327182398</v>
      </c>
      <c r="G41" s="692">
        <v>8.9070262597586929</v>
      </c>
      <c r="H41" s="103">
        <v>91.092973740241305</v>
      </c>
      <c r="I41" s="104">
        <v>2818</v>
      </c>
      <c r="J41" s="697"/>
    </row>
    <row r="42" spans="1:10" x14ac:dyDescent="0.45">
      <c r="A42" s="691" t="s">
        <v>754</v>
      </c>
      <c r="B42" s="692">
        <v>11.591072714182864</v>
      </c>
      <c r="C42" s="692">
        <v>12.670986321094313</v>
      </c>
      <c r="D42" s="692">
        <v>17.710583153347731</v>
      </c>
      <c r="E42" s="692">
        <v>18.358531317494599</v>
      </c>
      <c r="F42" s="692">
        <v>19.654427645788335</v>
      </c>
      <c r="G42" s="692">
        <v>20.014398848092153</v>
      </c>
      <c r="H42" s="103">
        <v>79.985601151907829</v>
      </c>
      <c r="I42" s="104">
        <v>1389</v>
      </c>
      <c r="J42" s="697"/>
    </row>
    <row r="43" spans="1:10" x14ac:dyDescent="0.45">
      <c r="A43" s="691" t="s">
        <v>753</v>
      </c>
      <c r="B43" s="692">
        <v>13.292650570443087</v>
      </c>
      <c r="C43" s="692">
        <v>17.922525868930748</v>
      </c>
      <c r="D43" s="692">
        <v>20.429822234014328</v>
      </c>
      <c r="E43" s="692">
        <v>18.161315998938711</v>
      </c>
      <c r="F43" s="692">
        <v>14.154948262138497</v>
      </c>
      <c r="G43" s="692">
        <v>16.038737065534626</v>
      </c>
      <c r="H43" s="103">
        <v>83.961262934465367</v>
      </c>
      <c r="I43" s="104">
        <v>7538</v>
      </c>
      <c r="J43" s="697"/>
    </row>
    <row r="44" spans="1:10" x14ac:dyDescent="0.45">
      <c r="A44" s="691" t="s">
        <v>752</v>
      </c>
      <c r="B44" s="692">
        <v>15.588290136117845</v>
      </c>
      <c r="C44" s="692">
        <v>19.280253589408915</v>
      </c>
      <c r="D44" s="692">
        <v>20.529554353906395</v>
      </c>
      <c r="E44" s="692">
        <v>18.403878426253961</v>
      </c>
      <c r="F44" s="692">
        <v>12.231959724035054</v>
      </c>
      <c r="G44" s="692">
        <v>13.966063770277829</v>
      </c>
      <c r="H44" s="103">
        <v>86.033936229722173</v>
      </c>
      <c r="I44" s="104">
        <v>5363</v>
      </c>
      <c r="J44" s="697"/>
    </row>
    <row r="45" spans="1:10" x14ac:dyDescent="0.45">
      <c r="A45" s="691" t="s">
        <v>751</v>
      </c>
      <c r="B45" s="692">
        <v>8.6065573770491799</v>
      </c>
      <c r="C45" s="692">
        <v>17.21311475409836</v>
      </c>
      <c r="D45" s="692">
        <v>20.081967213114755</v>
      </c>
      <c r="E45" s="692">
        <v>21.721311475409834</v>
      </c>
      <c r="F45" s="692">
        <v>13.114754098360656</v>
      </c>
      <c r="G45" s="692">
        <v>19.262295081967213</v>
      </c>
      <c r="H45" s="103">
        <v>80.73770491803279</v>
      </c>
      <c r="I45" s="104">
        <v>244</v>
      </c>
      <c r="J45" s="697"/>
    </row>
    <row r="46" spans="1:10" x14ac:dyDescent="0.45">
      <c r="A46" s="691"/>
      <c r="B46" s="103" t="s">
        <v>705</v>
      </c>
      <c r="C46" s="103" t="s">
        <v>705</v>
      </c>
      <c r="D46" s="103" t="s">
        <v>705</v>
      </c>
      <c r="E46" s="103" t="s">
        <v>705</v>
      </c>
      <c r="F46" s="103" t="s">
        <v>705</v>
      </c>
      <c r="G46" s="103" t="s">
        <v>705</v>
      </c>
      <c r="H46" s="103"/>
      <c r="I46" s="104"/>
      <c r="J46" s="697"/>
    </row>
    <row r="47" spans="1:10" x14ac:dyDescent="0.45">
      <c r="A47" s="698" t="s">
        <v>750</v>
      </c>
      <c r="B47" s="692">
        <v>22.814321398834306</v>
      </c>
      <c r="C47" s="692">
        <v>27.477102414654453</v>
      </c>
      <c r="D47" s="692">
        <v>24.951429364418541</v>
      </c>
      <c r="E47" s="692">
        <v>14.682209270052734</v>
      </c>
      <c r="F47" s="692">
        <v>6.4390785456563977</v>
      </c>
      <c r="G47" s="692">
        <v>3.6358590063835692</v>
      </c>
      <c r="H47" s="103">
        <v>96.364140993616445</v>
      </c>
      <c r="I47" s="104">
        <v>3603</v>
      </c>
      <c r="J47" s="697"/>
    </row>
    <row r="48" spans="1:10" x14ac:dyDescent="0.45">
      <c r="A48" s="698" t="s">
        <v>749</v>
      </c>
      <c r="B48" s="692">
        <v>22.340425531914892</v>
      </c>
      <c r="C48" s="692">
        <v>32.765957446808507</v>
      </c>
      <c r="D48" s="692">
        <v>27.872340425531917</v>
      </c>
      <c r="E48" s="692">
        <v>13.404255319148936</v>
      </c>
      <c r="F48" s="692">
        <v>2.3404255319148937</v>
      </c>
      <c r="G48" s="692">
        <v>1.2765957446808509</v>
      </c>
      <c r="H48" s="103">
        <v>98.723404255319139</v>
      </c>
      <c r="I48" s="104">
        <v>470</v>
      </c>
      <c r="J48" s="697"/>
    </row>
    <row r="49" spans="1:10" x14ac:dyDescent="0.45">
      <c r="A49" s="698" t="s">
        <v>748</v>
      </c>
      <c r="B49" s="692">
        <v>11.284046692607005</v>
      </c>
      <c r="C49" s="692">
        <v>23.929961089494164</v>
      </c>
      <c r="D49" s="692">
        <v>29.18287937743191</v>
      </c>
      <c r="E49" s="692">
        <v>21.40077821011673</v>
      </c>
      <c r="F49" s="692">
        <v>8.8521400778210122</v>
      </c>
      <c r="G49" s="692">
        <v>5.3501945525291825</v>
      </c>
      <c r="H49" s="103">
        <v>94.649805447470811</v>
      </c>
      <c r="I49" s="104">
        <v>1028</v>
      </c>
      <c r="J49" s="697"/>
    </row>
    <row r="50" spans="1:10" x14ac:dyDescent="0.45">
      <c r="A50" s="698" t="s">
        <v>143</v>
      </c>
      <c r="B50" s="692">
        <v>11.39240506329114</v>
      </c>
      <c r="C50" s="692">
        <v>29.746835443037973</v>
      </c>
      <c r="D50" s="692">
        <v>32.067510548523209</v>
      </c>
      <c r="E50" s="692">
        <v>16.877637130801688</v>
      </c>
      <c r="F50" s="692">
        <v>5.9071729957805905</v>
      </c>
      <c r="G50" s="692">
        <v>4.0084388185654012</v>
      </c>
      <c r="H50" s="103">
        <v>95.991561181434605</v>
      </c>
      <c r="I50" s="104">
        <v>474</v>
      </c>
      <c r="J50" s="697"/>
    </row>
    <row r="51" spans="1:10" x14ac:dyDescent="0.45">
      <c r="A51" s="691"/>
      <c r="B51" s="103" t="s">
        <v>705</v>
      </c>
      <c r="C51" s="103" t="s">
        <v>705</v>
      </c>
      <c r="D51" s="103" t="s">
        <v>705</v>
      </c>
      <c r="E51" s="103" t="s">
        <v>705</v>
      </c>
      <c r="F51" s="103" t="s">
        <v>705</v>
      </c>
      <c r="G51" s="103" t="s">
        <v>705</v>
      </c>
      <c r="H51" s="103"/>
      <c r="I51" s="104"/>
      <c r="J51" s="697"/>
    </row>
    <row r="52" spans="1:10" x14ac:dyDescent="0.45">
      <c r="A52" s="691" t="s">
        <v>747</v>
      </c>
      <c r="B52" s="692">
        <v>27.001356852103122</v>
      </c>
      <c r="C52" s="692">
        <v>18.995929443690638</v>
      </c>
      <c r="D52" s="692">
        <v>19.538670284938942</v>
      </c>
      <c r="E52" s="692">
        <v>14.246947082767978</v>
      </c>
      <c r="F52" s="692">
        <v>10.854816824966079</v>
      </c>
      <c r="G52" s="692">
        <v>9.3622795115332433</v>
      </c>
      <c r="H52" s="103">
        <v>90.637720488466755</v>
      </c>
      <c r="I52" s="104">
        <v>737</v>
      </c>
      <c r="J52" s="697"/>
    </row>
    <row r="53" spans="1:10" x14ac:dyDescent="0.45">
      <c r="A53" s="691" t="s">
        <v>746</v>
      </c>
      <c r="B53" s="692">
        <v>27.491408934707906</v>
      </c>
      <c r="C53" s="692">
        <v>18.556701030927837</v>
      </c>
      <c r="D53" s="692">
        <v>15.120274914089347</v>
      </c>
      <c r="E53" s="692">
        <v>20.962199312714777</v>
      </c>
      <c r="F53" s="692">
        <v>13.402061855670103</v>
      </c>
      <c r="G53" s="692">
        <v>4.4673539518900345</v>
      </c>
      <c r="H53" s="103">
        <v>95.532646048109967</v>
      </c>
      <c r="I53" s="104">
        <v>291</v>
      </c>
      <c r="J53" s="697"/>
    </row>
    <row r="54" spans="1:10" x14ac:dyDescent="0.45">
      <c r="A54" s="691" t="s">
        <v>745</v>
      </c>
      <c r="B54" s="692">
        <v>23.638778220451528</v>
      </c>
      <c r="C54" s="692">
        <v>24.833997343957503</v>
      </c>
      <c r="D54" s="692">
        <v>18.857901726427624</v>
      </c>
      <c r="E54" s="692">
        <v>15.139442231075698</v>
      </c>
      <c r="F54" s="692">
        <v>9.1633466135458175</v>
      </c>
      <c r="G54" s="692">
        <v>8.3665338645418323</v>
      </c>
      <c r="H54" s="103">
        <v>91.633466135458164</v>
      </c>
      <c r="I54" s="104">
        <v>753</v>
      </c>
      <c r="J54" s="697"/>
    </row>
    <row r="55" spans="1:10" x14ac:dyDescent="0.45">
      <c r="A55" s="691" t="s">
        <v>96</v>
      </c>
      <c r="B55" s="692">
        <v>52.196382428940566</v>
      </c>
      <c r="C55" s="692">
        <v>16.020671834625322</v>
      </c>
      <c r="D55" s="692">
        <v>11.627906976744185</v>
      </c>
      <c r="E55" s="692">
        <v>6.9767441860465116</v>
      </c>
      <c r="F55" s="692">
        <v>4.1343669250646</v>
      </c>
      <c r="G55" s="692">
        <v>9.043927648578812</v>
      </c>
      <c r="H55" s="103">
        <v>90.956072351421184</v>
      </c>
      <c r="I55" s="104">
        <v>387</v>
      </c>
      <c r="J55" s="697"/>
    </row>
    <row r="56" spans="1:10" x14ac:dyDescent="0.45">
      <c r="A56" s="694" t="s">
        <v>8</v>
      </c>
      <c r="B56" s="103" t="s">
        <v>705</v>
      </c>
      <c r="C56" s="103" t="s">
        <v>705</v>
      </c>
      <c r="D56" s="103" t="s">
        <v>705</v>
      </c>
      <c r="E56" s="103" t="s">
        <v>705</v>
      </c>
      <c r="F56" s="103" t="s">
        <v>705</v>
      </c>
      <c r="G56" s="103" t="s">
        <v>705</v>
      </c>
      <c r="H56" s="103"/>
      <c r="I56" s="104"/>
      <c r="J56" s="697"/>
    </row>
    <row r="57" spans="1:10" x14ac:dyDescent="0.45">
      <c r="A57" s="694" t="s">
        <v>744</v>
      </c>
      <c r="B57" s="692">
        <v>86.842105263157904</v>
      </c>
      <c r="C57" s="692">
        <v>5.2631578947368416</v>
      </c>
      <c r="D57" s="692">
        <v>5.2631578947368416</v>
      </c>
      <c r="E57" s="692">
        <v>0</v>
      </c>
      <c r="F57" s="692">
        <v>0</v>
      </c>
      <c r="G57" s="692">
        <v>2.6315789473684208</v>
      </c>
      <c r="H57" s="103">
        <v>97.368421052631575</v>
      </c>
      <c r="I57" s="104">
        <v>38</v>
      </c>
    </row>
    <row r="58" spans="1:10" x14ac:dyDescent="0.45">
      <c r="A58" s="694" t="s">
        <v>743</v>
      </c>
      <c r="B58" s="692">
        <v>56.481481481481474</v>
      </c>
      <c r="C58" s="692">
        <v>25</v>
      </c>
      <c r="D58" s="692">
        <v>10.185185185185185</v>
      </c>
      <c r="E58" s="692">
        <v>2.7777777777777777</v>
      </c>
      <c r="F58" s="692">
        <v>1.8518518518518516</v>
      </c>
      <c r="G58" s="692">
        <v>3.7037037037037033</v>
      </c>
      <c r="H58" s="103">
        <v>96.296296296296276</v>
      </c>
      <c r="I58" s="104">
        <v>108</v>
      </c>
    </row>
    <row r="59" spans="1:10" x14ac:dyDescent="0.45">
      <c r="A59" s="694" t="s">
        <v>99</v>
      </c>
      <c r="B59" s="692">
        <v>75</v>
      </c>
      <c r="C59" s="692">
        <v>12.5</v>
      </c>
      <c r="D59" s="692">
        <v>2.083333333333333</v>
      </c>
      <c r="E59" s="692">
        <v>4.1666666666666661</v>
      </c>
      <c r="F59" s="692">
        <v>0</v>
      </c>
      <c r="G59" s="692">
        <v>6.25</v>
      </c>
      <c r="H59" s="103">
        <v>93.75</v>
      </c>
      <c r="I59" s="104">
        <v>48</v>
      </c>
    </row>
    <row r="60" spans="1:10" x14ac:dyDescent="0.45">
      <c r="A60" s="694" t="s">
        <v>742</v>
      </c>
      <c r="B60" s="692">
        <v>64.516129032258064</v>
      </c>
      <c r="C60" s="692">
        <v>19.35483870967742</v>
      </c>
      <c r="D60" s="692">
        <v>9.67741935483871</v>
      </c>
      <c r="E60" s="692">
        <v>3.225806451612903</v>
      </c>
      <c r="F60" s="692">
        <v>3.225806451612903</v>
      </c>
      <c r="G60" s="692">
        <v>0</v>
      </c>
      <c r="H60" s="103">
        <v>99.999999999999986</v>
      </c>
      <c r="I60" s="104">
        <v>31</v>
      </c>
    </row>
    <row r="61" spans="1:10" x14ac:dyDescent="0.45">
      <c r="A61" s="696" t="s">
        <v>101</v>
      </c>
      <c r="B61" s="692">
        <v>32.098765432098766</v>
      </c>
      <c r="C61" s="692">
        <v>12.962962962962962</v>
      </c>
      <c r="D61" s="692">
        <v>17.283950617283949</v>
      </c>
      <c r="E61" s="692">
        <v>12.962962962962962</v>
      </c>
      <c r="F61" s="692">
        <v>8.0246913580246915</v>
      </c>
      <c r="G61" s="692">
        <v>16.666666666666664</v>
      </c>
      <c r="H61" s="103">
        <v>83.333333333333329</v>
      </c>
      <c r="I61" s="104">
        <v>162</v>
      </c>
    </row>
    <row r="62" spans="1:10" x14ac:dyDescent="0.45">
      <c r="A62" s="694"/>
      <c r="B62" s="103" t="s">
        <v>705</v>
      </c>
      <c r="C62" s="103" t="s">
        <v>705</v>
      </c>
      <c r="D62" s="103" t="s">
        <v>705</v>
      </c>
      <c r="E62" s="103" t="s">
        <v>705</v>
      </c>
      <c r="F62" s="103" t="s">
        <v>705</v>
      </c>
      <c r="G62" s="103" t="s">
        <v>705</v>
      </c>
      <c r="H62" s="103"/>
      <c r="I62" s="104"/>
    </row>
    <row r="63" spans="1:10" x14ac:dyDescent="0.45">
      <c r="A63" s="691" t="s">
        <v>102</v>
      </c>
      <c r="B63" s="692">
        <v>32.330827067669169</v>
      </c>
      <c r="C63" s="692">
        <v>24.81203007518797</v>
      </c>
      <c r="D63" s="692">
        <v>18.295739348370926</v>
      </c>
      <c r="E63" s="692">
        <v>11.278195488721805</v>
      </c>
      <c r="F63" s="692">
        <v>7.518796992481203</v>
      </c>
      <c r="G63" s="692">
        <v>5.7644110275689222</v>
      </c>
      <c r="H63" s="103">
        <v>94.235588972431074</v>
      </c>
      <c r="I63" s="104">
        <v>399</v>
      </c>
    </row>
    <row r="64" spans="1:10" x14ac:dyDescent="0.45">
      <c r="A64" s="694" t="s">
        <v>8</v>
      </c>
      <c r="B64" s="103" t="s">
        <v>705</v>
      </c>
      <c r="C64" s="103" t="s">
        <v>705</v>
      </c>
      <c r="D64" s="103" t="s">
        <v>705</v>
      </c>
      <c r="E64" s="103" t="s">
        <v>705</v>
      </c>
      <c r="F64" s="103" t="s">
        <v>705</v>
      </c>
      <c r="G64" s="103" t="s">
        <v>705</v>
      </c>
      <c r="H64" s="103"/>
      <c r="I64" s="104"/>
    </row>
    <row r="65" spans="1:9" x14ac:dyDescent="0.45">
      <c r="A65" s="695" t="s">
        <v>741</v>
      </c>
      <c r="B65" s="692">
        <v>68.656716417910445</v>
      </c>
      <c r="C65" s="692">
        <v>17.910447761194028</v>
      </c>
      <c r="D65" s="692">
        <v>7.4626865671641784</v>
      </c>
      <c r="E65" s="692">
        <v>1.4925373134328357</v>
      </c>
      <c r="F65" s="692">
        <v>1.4925373134328357</v>
      </c>
      <c r="G65" s="692">
        <v>2.9850746268656714</v>
      </c>
      <c r="H65" s="103">
        <v>97.014925373134332</v>
      </c>
      <c r="I65" s="104">
        <v>67</v>
      </c>
    </row>
    <row r="66" spans="1:9" x14ac:dyDescent="0.45">
      <c r="A66" s="694" t="s">
        <v>740</v>
      </c>
      <c r="B66" s="692">
        <v>76.923076923076934</v>
      </c>
      <c r="C66" s="692">
        <v>7.6923076923076925</v>
      </c>
      <c r="D66" s="692">
        <v>7.6923076923076925</v>
      </c>
      <c r="E66" s="692">
        <v>7.6923076923076925</v>
      </c>
      <c r="F66" s="692">
        <v>0</v>
      </c>
      <c r="G66" s="692">
        <v>0</v>
      </c>
      <c r="H66" s="103">
        <v>100.00000000000001</v>
      </c>
      <c r="I66" s="104">
        <v>13</v>
      </c>
    </row>
    <row r="67" spans="1:9" x14ac:dyDescent="0.45">
      <c r="A67" s="693" t="s">
        <v>739</v>
      </c>
      <c r="B67" s="692">
        <v>24.553571428571427</v>
      </c>
      <c r="C67" s="692">
        <v>29.017857142857146</v>
      </c>
      <c r="D67" s="692">
        <v>16.964285714285715</v>
      </c>
      <c r="E67" s="692">
        <v>14.285714285714285</v>
      </c>
      <c r="F67" s="692">
        <v>8.9285714285714288</v>
      </c>
      <c r="G67" s="692">
        <v>6.25</v>
      </c>
      <c r="H67" s="103">
        <v>93.749999999999986</v>
      </c>
      <c r="I67" s="104">
        <v>224</v>
      </c>
    </row>
    <row r="68" spans="1:9" x14ac:dyDescent="0.45">
      <c r="A68" s="693" t="s">
        <v>106</v>
      </c>
      <c r="B68" s="692">
        <v>18.947368421052634</v>
      </c>
      <c r="C68" s="692">
        <v>22.105263157894736</v>
      </c>
      <c r="D68" s="692">
        <v>30.526315789473685</v>
      </c>
      <c r="E68" s="692">
        <v>11.578947368421053</v>
      </c>
      <c r="F68" s="692">
        <v>9.4736842105263168</v>
      </c>
      <c r="G68" s="692">
        <v>7.3684210526315779</v>
      </c>
      <c r="H68" s="103">
        <v>92.631578947368425</v>
      </c>
      <c r="I68" s="104">
        <v>95</v>
      </c>
    </row>
    <row r="69" spans="1:9" x14ac:dyDescent="0.45">
      <c r="A69" s="691"/>
      <c r="B69" s="103" t="s">
        <v>705</v>
      </c>
      <c r="C69" s="103" t="s">
        <v>705</v>
      </c>
      <c r="D69" s="103" t="s">
        <v>705</v>
      </c>
      <c r="E69" s="103" t="s">
        <v>705</v>
      </c>
      <c r="F69" s="103" t="s">
        <v>705</v>
      </c>
      <c r="G69" s="103" t="s">
        <v>705</v>
      </c>
      <c r="H69" s="103"/>
      <c r="I69" s="104"/>
    </row>
    <row r="70" spans="1:9" x14ac:dyDescent="0.45">
      <c r="A70" s="691" t="s">
        <v>738</v>
      </c>
      <c r="B70" s="692">
        <v>20.034742327735959</v>
      </c>
      <c r="C70" s="692">
        <v>24.203821656050955</v>
      </c>
      <c r="D70" s="692">
        <v>22.003474232773595</v>
      </c>
      <c r="E70" s="692">
        <v>16.907932831499711</v>
      </c>
      <c r="F70" s="692">
        <v>8.9171974522292992</v>
      </c>
      <c r="G70" s="692">
        <v>7.9328314997104812</v>
      </c>
      <c r="H70" s="103">
        <v>92.067168500289526</v>
      </c>
      <c r="I70" s="104">
        <v>1727</v>
      </c>
    </row>
    <row r="71" spans="1:9" x14ac:dyDescent="0.45">
      <c r="A71" s="691"/>
      <c r="B71" s="103" t="s">
        <v>705</v>
      </c>
      <c r="C71" s="103" t="s">
        <v>705</v>
      </c>
      <c r="D71" s="103" t="s">
        <v>705</v>
      </c>
      <c r="E71" s="103" t="s">
        <v>705</v>
      </c>
      <c r="F71" s="103" t="s">
        <v>705</v>
      </c>
      <c r="G71" s="103" t="s">
        <v>705</v>
      </c>
      <c r="H71" s="103"/>
      <c r="I71" s="104"/>
    </row>
    <row r="72" spans="1:9" x14ac:dyDescent="0.45">
      <c r="A72" s="691" t="s">
        <v>737</v>
      </c>
      <c r="B72" s="692">
        <v>15.196078431372548</v>
      </c>
      <c r="C72" s="692">
        <v>20.098039215686274</v>
      </c>
      <c r="D72" s="692">
        <v>35.294117647058826</v>
      </c>
      <c r="E72" s="692">
        <v>17.156862745098039</v>
      </c>
      <c r="F72" s="692">
        <v>9.8039215686274517</v>
      </c>
      <c r="G72" s="692">
        <v>2.4509803921568629</v>
      </c>
      <c r="H72" s="103">
        <v>97.54901960784315</v>
      </c>
      <c r="I72" s="104">
        <v>204</v>
      </c>
    </row>
    <row r="73" spans="1:9" x14ac:dyDescent="0.45">
      <c r="A73" s="691"/>
      <c r="B73" s="103" t="s">
        <v>705</v>
      </c>
      <c r="C73" s="103" t="s">
        <v>705</v>
      </c>
      <c r="D73" s="103" t="s">
        <v>705</v>
      </c>
      <c r="E73" s="103" t="s">
        <v>705</v>
      </c>
      <c r="F73" s="103" t="s">
        <v>705</v>
      </c>
      <c r="G73" s="103" t="s">
        <v>705</v>
      </c>
      <c r="H73" s="103"/>
      <c r="I73" s="104"/>
    </row>
    <row r="74" spans="1:9" x14ac:dyDescent="0.45">
      <c r="A74" s="691" t="s">
        <v>736</v>
      </c>
      <c r="B74" s="692">
        <v>20.17353579175705</v>
      </c>
      <c r="C74" s="692">
        <v>21.258134490238611</v>
      </c>
      <c r="D74" s="692">
        <v>22.125813449023862</v>
      </c>
      <c r="E74" s="692">
        <v>16.702819956616054</v>
      </c>
      <c r="F74" s="692">
        <v>10.845986984815619</v>
      </c>
      <c r="G74" s="692">
        <v>8.8937093275488071</v>
      </c>
      <c r="H74" s="103">
        <v>91.106290672451209</v>
      </c>
      <c r="I74" s="104">
        <v>461</v>
      </c>
    </row>
    <row r="75" spans="1:9" x14ac:dyDescent="0.45">
      <c r="A75" s="691"/>
      <c r="B75" s="103" t="s">
        <v>705</v>
      </c>
      <c r="C75" s="103" t="s">
        <v>705</v>
      </c>
      <c r="D75" s="103" t="s">
        <v>705</v>
      </c>
      <c r="E75" s="103" t="s">
        <v>705</v>
      </c>
      <c r="F75" s="103" t="s">
        <v>705</v>
      </c>
      <c r="G75" s="103" t="s">
        <v>705</v>
      </c>
      <c r="H75" s="103"/>
      <c r="I75" s="104"/>
    </row>
    <row r="76" spans="1:9" x14ac:dyDescent="0.45">
      <c r="A76" s="691" t="s">
        <v>110</v>
      </c>
      <c r="B76" s="692">
        <v>12.962962962962962</v>
      </c>
      <c r="C76" s="692">
        <v>1.8518518518518516</v>
      </c>
      <c r="D76" s="692">
        <v>7.4074074074074066</v>
      </c>
      <c r="E76" s="692">
        <v>20.37037037037037</v>
      </c>
      <c r="F76" s="692">
        <v>14.814814814814813</v>
      </c>
      <c r="G76" s="692">
        <v>42.592592592592595</v>
      </c>
      <c r="H76" s="103">
        <v>57.407407407407405</v>
      </c>
      <c r="I76" s="104">
        <v>54</v>
      </c>
    </row>
    <row r="77" spans="1:9" x14ac:dyDescent="0.45">
      <c r="A77" s="691"/>
      <c r="B77" s="103" t="s">
        <v>705</v>
      </c>
      <c r="C77" s="103" t="s">
        <v>705</v>
      </c>
      <c r="D77" s="103" t="s">
        <v>705</v>
      </c>
      <c r="E77" s="103" t="s">
        <v>705</v>
      </c>
      <c r="F77" s="103" t="s">
        <v>705</v>
      </c>
      <c r="G77" s="103" t="s">
        <v>705</v>
      </c>
      <c r="H77" s="103" t="s">
        <v>705</v>
      </c>
      <c r="I77" s="104"/>
    </row>
    <row r="78" spans="1:9" x14ac:dyDescent="0.45">
      <c r="A78" s="690" t="s">
        <v>112</v>
      </c>
      <c r="B78" s="35">
        <v>18.344158597181472</v>
      </c>
      <c r="C78" s="35">
        <v>18.569708481014803</v>
      </c>
      <c r="D78" s="35">
        <v>20.684450624925805</v>
      </c>
      <c r="E78" s="35">
        <v>17.486051520341885</v>
      </c>
      <c r="F78" s="35">
        <v>11.988061118930927</v>
      </c>
      <c r="G78" s="35">
        <v>12.927569657605101</v>
      </c>
      <c r="H78" s="35">
        <v>87.072430342394895</v>
      </c>
      <c r="I78" s="33">
        <v>58967</v>
      </c>
    </row>
    <row r="79" spans="1:9" x14ac:dyDescent="0.45">
      <c r="A79" s="689"/>
      <c r="B79" s="198"/>
      <c r="C79" s="198"/>
      <c r="D79" s="198"/>
      <c r="E79" s="198"/>
      <c r="F79" s="198"/>
      <c r="G79" s="198"/>
      <c r="H79" s="198"/>
      <c r="I79" s="199"/>
    </row>
    <row r="80" spans="1:9" ht="13.15" customHeight="1" x14ac:dyDescent="0.45">
      <c r="A80" s="687"/>
      <c r="B80" s="687"/>
      <c r="C80" s="688"/>
      <c r="D80" s="687"/>
      <c r="E80" s="687"/>
      <c r="F80" s="687"/>
      <c r="G80" s="687"/>
      <c r="H80" s="687"/>
      <c r="I80" s="10" t="s">
        <v>721</v>
      </c>
    </row>
    <row r="81" spans="1:9" ht="13.15" customHeight="1" x14ac:dyDescent="0.45">
      <c r="A81" s="687"/>
      <c r="B81" s="687"/>
      <c r="C81" s="688"/>
      <c r="D81" s="687"/>
      <c r="E81" s="687"/>
      <c r="F81" s="687"/>
      <c r="G81" s="687"/>
      <c r="H81" s="687"/>
      <c r="I81" s="686"/>
    </row>
    <row r="82" spans="1:9" ht="13.15" customHeight="1" x14ac:dyDescent="0.45">
      <c r="A82" s="685" t="s">
        <v>735</v>
      </c>
      <c r="B82" s="683"/>
      <c r="C82" s="683"/>
      <c r="D82" s="683"/>
      <c r="E82" s="683"/>
      <c r="F82" s="683"/>
      <c r="G82" s="678"/>
      <c r="H82" s="678"/>
      <c r="I82" s="679"/>
    </row>
    <row r="83" spans="1:9" ht="13.15" customHeight="1" x14ac:dyDescent="0.45">
      <c r="A83" s="684" t="s">
        <v>734</v>
      </c>
      <c r="B83" s="683"/>
      <c r="C83" s="683"/>
      <c r="D83" s="683"/>
      <c r="E83" s="678"/>
      <c r="F83" s="678"/>
      <c r="G83" s="678"/>
      <c r="H83" s="678"/>
      <c r="I83" s="679"/>
    </row>
    <row r="84" spans="1:9" ht="13.15" customHeight="1" x14ac:dyDescent="0.45">
      <c r="A84" s="682" t="s">
        <v>113</v>
      </c>
      <c r="B84" s="681"/>
      <c r="C84" s="681"/>
      <c r="D84" s="681"/>
      <c r="E84" s="678"/>
      <c r="F84" s="678"/>
      <c r="G84" s="678"/>
      <c r="H84" s="678"/>
      <c r="I84" s="679"/>
    </row>
    <row r="85" spans="1:9" ht="13.15" customHeight="1" x14ac:dyDescent="0.45">
      <c r="A85" s="682" t="s">
        <v>114</v>
      </c>
      <c r="B85" s="681"/>
      <c r="C85" s="681"/>
      <c r="D85" s="681"/>
      <c r="E85" s="678"/>
      <c r="F85" s="678"/>
      <c r="G85" s="678"/>
      <c r="H85" s="678"/>
      <c r="I85" s="679"/>
    </row>
    <row r="86" spans="1:9" ht="21" customHeight="1" x14ac:dyDescent="0.45">
      <c r="A86" s="1083" t="s">
        <v>733</v>
      </c>
      <c r="B86" s="1084"/>
      <c r="C86" s="1084"/>
      <c r="D86" s="1084"/>
      <c r="E86" s="1084"/>
      <c r="F86" s="1084"/>
      <c r="G86" s="1084"/>
      <c r="H86" s="1084"/>
      <c r="I86" s="1084"/>
    </row>
    <row r="87" spans="1:9" ht="23.65" customHeight="1" x14ac:dyDescent="0.45">
      <c r="A87" s="1083" t="s">
        <v>732</v>
      </c>
      <c r="B87" s="1084"/>
      <c r="C87" s="1084"/>
      <c r="D87" s="1084"/>
      <c r="E87" s="1084"/>
      <c r="F87" s="1084"/>
      <c r="G87" s="1084"/>
      <c r="H87" s="1084"/>
      <c r="I87" s="1084"/>
    </row>
    <row r="88" spans="1:9" ht="34.5" customHeight="1" x14ac:dyDescent="0.45">
      <c r="A88" s="1083" t="s">
        <v>731</v>
      </c>
      <c r="B88" s="1083"/>
      <c r="C88" s="1083"/>
      <c r="D88" s="1083"/>
      <c r="E88" s="1083"/>
      <c r="F88" s="1083"/>
      <c r="G88" s="1083"/>
      <c r="H88" s="1083"/>
      <c r="I88" s="1083"/>
    </row>
    <row r="89" spans="1:9" ht="13.15" customHeight="1" x14ac:dyDescent="0.45">
      <c r="A89" s="1063" t="s">
        <v>527</v>
      </c>
      <c r="B89" s="1038"/>
      <c r="C89" s="1038"/>
      <c r="D89" s="1038"/>
      <c r="E89" s="1038"/>
      <c r="F89" s="1038"/>
      <c r="G89" s="1038"/>
      <c r="H89" s="1038"/>
      <c r="I89" s="1038"/>
    </row>
    <row r="90" spans="1:9" ht="13.15" customHeight="1" x14ac:dyDescent="0.45">
      <c r="A90" s="680"/>
      <c r="B90" s="678"/>
      <c r="C90" s="678"/>
      <c r="D90" s="678"/>
      <c r="E90" s="678"/>
      <c r="F90" s="678"/>
      <c r="G90" s="678"/>
      <c r="H90" s="678"/>
      <c r="I90" s="679"/>
    </row>
    <row r="91" spans="1:9" ht="13.15" customHeight="1" x14ac:dyDescent="0.45">
      <c r="A91" s="677" t="s">
        <v>23</v>
      </c>
      <c r="B91" s="677"/>
      <c r="C91" s="677"/>
      <c r="D91" s="677"/>
      <c r="E91" s="677"/>
      <c r="F91" s="677"/>
      <c r="G91" s="677"/>
      <c r="H91" s="677"/>
      <c r="I91" s="676"/>
    </row>
    <row r="92" spans="1:9" ht="13.15" customHeight="1" x14ac:dyDescent="0.45">
      <c r="A92" s="678" t="s">
        <v>116</v>
      </c>
      <c r="B92" s="677"/>
      <c r="C92" s="677"/>
      <c r="D92" s="677"/>
      <c r="E92" s="677"/>
      <c r="F92" s="677"/>
      <c r="G92" s="677"/>
      <c r="H92" s="677"/>
      <c r="I92" s="676"/>
    </row>
    <row r="93" spans="1:9" ht="26.65" customHeight="1" x14ac:dyDescent="0.45">
      <c r="A93" s="1063" t="s">
        <v>487</v>
      </c>
      <c r="B93" s="1025"/>
      <c r="C93" s="1025"/>
      <c r="D93" s="1025"/>
      <c r="E93" s="1025"/>
      <c r="F93" s="1025"/>
      <c r="G93" s="1025"/>
      <c r="H93" s="1025"/>
      <c r="I93" s="1025"/>
    </row>
    <row r="94" spans="1:9" ht="13.15" customHeight="1" x14ac:dyDescent="0.45">
      <c r="A94" s="653" t="s">
        <v>708</v>
      </c>
      <c r="B94" s="677"/>
      <c r="C94" s="677"/>
      <c r="D94" s="677"/>
      <c r="E94" s="677"/>
      <c r="F94" s="677"/>
      <c r="G94" s="677"/>
      <c r="H94" s="677"/>
      <c r="I94" s="676"/>
    </row>
    <row r="95" spans="1:9" x14ac:dyDescent="0.45">
      <c r="A95" s="653"/>
    </row>
  </sheetData>
  <mergeCells count="8">
    <mergeCell ref="A89:I89"/>
    <mergeCell ref="A93:I93"/>
    <mergeCell ref="A6:A7"/>
    <mergeCell ref="B6:H6"/>
    <mergeCell ref="I6:I7"/>
    <mergeCell ref="A86:I86"/>
    <mergeCell ref="A87:I87"/>
    <mergeCell ref="A88:I88"/>
  </mergeCells>
  <hyperlinks>
    <hyperlink ref="A1" location="Contents!A1" display="Return to contents"/>
    <hyperlink ref="A93" r:id="rId1" display="Where qualifications taken by a student are in the same subject area and similar in content, ‘discounting’ rules have been applied to avoid double counting qualifications. More information can be found in  'technical guide' document."/>
    <hyperlink ref="A89:I89" r:id="rId2" display="The full time table for AS and A level reform can be found at Get the facts: AS and A level reform."/>
  </hyperlinks>
  <pageMargins left="0.7" right="0.7" top="0.75" bottom="0.75" header="0.3" footer="0.3"/>
  <pageSetup paperSize="9" orientation="portrait"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workbookViewId="0"/>
  </sheetViews>
  <sheetFormatPr defaultRowHeight="14.25" x14ac:dyDescent="0.45"/>
  <cols>
    <col min="1" max="1" width="25.73046875" style="31" customWidth="1"/>
    <col min="2" max="2" width="16.3984375" style="31" customWidth="1"/>
    <col min="3" max="9" width="9.73046875" style="31" customWidth="1"/>
  </cols>
  <sheetData>
    <row r="1" spans="1:10" s="495" customFormat="1" x14ac:dyDescent="0.45">
      <c r="A1" s="579" t="s">
        <v>488</v>
      </c>
      <c r="B1" s="494"/>
      <c r="C1" s="494"/>
      <c r="D1" s="494"/>
      <c r="E1" s="494"/>
    </row>
    <row r="2" spans="1:10" ht="15" customHeight="1" x14ac:dyDescent="0.45">
      <c r="A2" s="721" t="s">
        <v>543</v>
      </c>
      <c r="B2" s="720"/>
      <c r="C2" s="720"/>
      <c r="D2" s="719"/>
      <c r="E2" s="719"/>
      <c r="F2" s="718"/>
      <c r="G2" s="718"/>
      <c r="H2" s="718"/>
      <c r="I2" s="717"/>
    </row>
    <row r="3" spans="1:10" ht="15" customHeight="1" x14ac:dyDescent="0.45">
      <c r="A3" s="142" t="s">
        <v>718</v>
      </c>
      <c r="B3" s="716"/>
      <c r="C3" s="716"/>
      <c r="D3" s="712"/>
      <c r="E3" s="711"/>
      <c r="F3" s="715"/>
      <c r="G3" s="425"/>
      <c r="H3" s="425"/>
      <c r="I3" s="425"/>
    </row>
    <row r="4" spans="1:10" x14ac:dyDescent="0.45">
      <c r="A4" s="714" t="s">
        <v>0</v>
      </c>
      <c r="B4" s="713"/>
      <c r="C4" s="713"/>
      <c r="D4" s="712"/>
      <c r="E4" s="711"/>
      <c r="F4" s="710"/>
      <c r="G4" s="425"/>
      <c r="H4" s="425"/>
      <c r="I4" s="425"/>
    </row>
    <row r="5" spans="1:10" x14ac:dyDescent="0.45">
      <c r="A5" s="709"/>
      <c r="B5" s="708"/>
      <c r="C5" s="708"/>
      <c r="D5" s="707"/>
      <c r="E5" s="707"/>
      <c r="F5" s="707"/>
      <c r="G5" s="707"/>
      <c r="H5" s="707"/>
      <c r="I5" s="706"/>
    </row>
    <row r="6" spans="1:10" ht="15" customHeight="1" x14ac:dyDescent="0.45">
      <c r="A6" s="1081" t="s">
        <v>47</v>
      </c>
      <c r="B6" s="1070" t="s">
        <v>48</v>
      </c>
      <c r="C6" s="1070"/>
      <c r="D6" s="1070"/>
      <c r="E6" s="1070"/>
      <c r="F6" s="1070"/>
      <c r="G6" s="1070"/>
      <c r="H6" s="1070"/>
      <c r="I6" s="1078" t="s">
        <v>49</v>
      </c>
    </row>
    <row r="7" spans="1:10" ht="15" customHeight="1" x14ac:dyDescent="0.45">
      <c r="A7" s="1082"/>
      <c r="B7" s="704" t="s">
        <v>51</v>
      </c>
      <c r="C7" s="704" t="s">
        <v>52</v>
      </c>
      <c r="D7" s="704" t="s">
        <v>53</v>
      </c>
      <c r="E7" s="704" t="s">
        <v>54</v>
      </c>
      <c r="F7" s="704" t="s">
        <v>55</v>
      </c>
      <c r="G7" s="703" t="s">
        <v>56</v>
      </c>
      <c r="H7" s="702" t="s">
        <v>139</v>
      </c>
      <c r="I7" s="1079"/>
    </row>
    <row r="8" spans="1:10" x14ac:dyDescent="0.45">
      <c r="A8" s="183"/>
      <c r="B8" s="244"/>
      <c r="C8" s="244"/>
      <c r="D8" s="244"/>
      <c r="E8" s="244"/>
      <c r="F8" s="244"/>
      <c r="G8" s="244"/>
      <c r="H8" s="244"/>
      <c r="I8" s="245"/>
      <c r="J8" s="697"/>
    </row>
    <row r="9" spans="1:10" x14ac:dyDescent="0.45">
      <c r="A9" s="691" t="s">
        <v>775</v>
      </c>
      <c r="B9" s="692">
        <v>16.344956413449562</v>
      </c>
      <c r="C9" s="692">
        <v>14.290161892901617</v>
      </c>
      <c r="D9" s="692">
        <v>16.033623910336239</v>
      </c>
      <c r="E9" s="692">
        <v>17.27895392278954</v>
      </c>
      <c r="F9" s="692">
        <v>16.064757160647574</v>
      </c>
      <c r="G9" s="692">
        <v>19.987546699875466</v>
      </c>
      <c r="H9" s="103">
        <v>80.012453300124534</v>
      </c>
      <c r="I9" s="104">
        <v>3212</v>
      </c>
      <c r="J9" s="697"/>
    </row>
    <row r="10" spans="1:10" x14ac:dyDescent="0.45">
      <c r="A10" s="691" t="s">
        <v>774</v>
      </c>
      <c r="B10" s="692">
        <v>21.64892164892165</v>
      </c>
      <c r="C10" s="692">
        <v>15.06961506961507</v>
      </c>
      <c r="D10" s="692">
        <v>16.380016380016379</v>
      </c>
      <c r="E10" s="692">
        <v>15.096915096915097</v>
      </c>
      <c r="F10" s="692">
        <v>11.766311766311768</v>
      </c>
      <c r="G10" s="692">
        <v>20.038220038220039</v>
      </c>
      <c r="H10" s="103">
        <v>79.961779961779968</v>
      </c>
      <c r="I10" s="104">
        <v>3663</v>
      </c>
      <c r="J10" s="697"/>
    </row>
    <row r="11" spans="1:10" x14ac:dyDescent="0.45">
      <c r="A11" s="691" t="s">
        <v>773</v>
      </c>
      <c r="B11" s="692">
        <v>20.899149453219927</v>
      </c>
      <c r="C11" s="692">
        <v>13.681652490886997</v>
      </c>
      <c r="D11" s="692">
        <v>15.941676792223571</v>
      </c>
      <c r="E11" s="692">
        <v>15.844471445929525</v>
      </c>
      <c r="F11" s="692">
        <v>13.487241798298907</v>
      </c>
      <c r="G11" s="692">
        <v>20.14580801944107</v>
      </c>
      <c r="H11" s="103">
        <v>79.854191980558937</v>
      </c>
      <c r="I11" s="104">
        <v>4115</v>
      </c>
      <c r="J11" s="697"/>
    </row>
    <row r="12" spans="1:10" x14ac:dyDescent="0.45">
      <c r="A12" s="691" t="s">
        <v>772</v>
      </c>
      <c r="B12" s="692">
        <v>23.640661938534279</v>
      </c>
      <c r="C12" s="692">
        <v>14.184397163120568</v>
      </c>
      <c r="D12" s="692">
        <v>19.385342789598109</v>
      </c>
      <c r="E12" s="692">
        <v>18.203309692671397</v>
      </c>
      <c r="F12" s="692">
        <v>11.82033096926714</v>
      </c>
      <c r="G12" s="692">
        <v>12.76595744680851</v>
      </c>
      <c r="H12" s="103">
        <v>87.2340425531915</v>
      </c>
      <c r="I12" s="104">
        <v>423</v>
      </c>
      <c r="J12" s="697"/>
    </row>
    <row r="13" spans="1:10" x14ac:dyDescent="0.45">
      <c r="A13" s="691"/>
      <c r="B13" s="103" t="s">
        <v>705</v>
      </c>
      <c r="C13" s="103" t="s">
        <v>705</v>
      </c>
      <c r="D13" s="103" t="s">
        <v>705</v>
      </c>
      <c r="E13" s="103" t="s">
        <v>705</v>
      </c>
      <c r="F13" s="103" t="s">
        <v>705</v>
      </c>
      <c r="G13" s="103" t="s">
        <v>705</v>
      </c>
      <c r="H13" s="103" t="s">
        <v>705</v>
      </c>
      <c r="I13" s="104" t="s">
        <v>705</v>
      </c>
      <c r="J13" s="697"/>
    </row>
    <row r="14" spans="1:10" x14ac:dyDescent="0.45">
      <c r="A14" s="691" t="s">
        <v>771</v>
      </c>
      <c r="B14" s="692">
        <v>25.331456060072743</v>
      </c>
      <c r="C14" s="692">
        <v>12.296139856857915</v>
      </c>
      <c r="D14" s="692">
        <v>13.762759591693067</v>
      </c>
      <c r="E14" s="692">
        <v>13.692361844420978</v>
      </c>
      <c r="F14" s="692">
        <v>12.718526340490438</v>
      </c>
      <c r="G14" s="692">
        <v>22.198756306464858</v>
      </c>
      <c r="H14" s="103">
        <v>77.801243693535142</v>
      </c>
      <c r="I14" s="104">
        <v>8523</v>
      </c>
      <c r="J14" s="697"/>
    </row>
    <row r="15" spans="1:10" x14ac:dyDescent="0.45">
      <c r="A15" s="694" t="s">
        <v>64</v>
      </c>
      <c r="B15" s="103" t="s">
        <v>705</v>
      </c>
      <c r="C15" s="103" t="s">
        <v>705</v>
      </c>
      <c r="D15" s="103" t="s">
        <v>705</v>
      </c>
      <c r="E15" s="103" t="s">
        <v>705</v>
      </c>
      <c r="F15" s="103" t="s">
        <v>705</v>
      </c>
      <c r="G15" s="103" t="s">
        <v>705</v>
      </c>
      <c r="H15" s="103"/>
      <c r="I15" s="104" t="s">
        <v>705</v>
      </c>
      <c r="J15" s="697"/>
    </row>
    <row r="16" spans="1:10" x14ac:dyDescent="0.45">
      <c r="A16" s="694" t="s">
        <v>770</v>
      </c>
      <c r="B16" s="692">
        <v>25.665195084118842</v>
      </c>
      <c r="C16" s="692">
        <v>12.289702899415344</v>
      </c>
      <c r="D16" s="692">
        <v>13.709581195561388</v>
      </c>
      <c r="E16" s="692">
        <v>13.554468440520223</v>
      </c>
      <c r="F16" s="692">
        <v>12.623791910273239</v>
      </c>
      <c r="G16" s="692">
        <v>22.157260470110966</v>
      </c>
      <c r="H16" s="103">
        <v>77.842739529889045</v>
      </c>
      <c r="I16" s="104">
        <v>8381</v>
      </c>
      <c r="J16" s="697"/>
    </row>
    <row r="17" spans="1:10" x14ac:dyDescent="0.45">
      <c r="A17" s="694" t="s">
        <v>769</v>
      </c>
      <c r="B17" s="692"/>
      <c r="C17" s="692"/>
      <c r="D17" s="692"/>
      <c r="E17" s="692"/>
      <c r="F17" s="692"/>
      <c r="G17" s="692"/>
      <c r="H17" s="103"/>
      <c r="I17" s="104"/>
      <c r="J17" s="697"/>
    </row>
    <row r="18" spans="1:10" x14ac:dyDescent="0.45">
      <c r="A18" s="694" t="s">
        <v>67</v>
      </c>
      <c r="B18" s="692">
        <v>5</v>
      </c>
      <c r="C18" s="692">
        <v>12.857142857142856</v>
      </c>
      <c r="D18" s="692">
        <v>17.142857142857142</v>
      </c>
      <c r="E18" s="692">
        <v>21.428571428571427</v>
      </c>
      <c r="F18" s="692">
        <v>18.571428571428573</v>
      </c>
      <c r="G18" s="692">
        <v>25</v>
      </c>
      <c r="H18" s="103">
        <v>75</v>
      </c>
      <c r="I18" s="104">
        <v>140</v>
      </c>
      <c r="J18" s="697"/>
    </row>
    <row r="19" spans="1:10" x14ac:dyDescent="0.45">
      <c r="A19" s="694" t="s">
        <v>768</v>
      </c>
      <c r="J19" s="697"/>
    </row>
    <row r="20" spans="1:10" x14ac:dyDescent="0.45">
      <c r="A20" s="694" t="s">
        <v>767</v>
      </c>
      <c r="B20" s="692">
        <v>50</v>
      </c>
      <c r="C20" s="692">
        <v>0</v>
      </c>
      <c r="D20" s="692">
        <v>0</v>
      </c>
      <c r="E20" s="692">
        <v>50</v>
      </c>
      <c r="F20" s="692">
        <v>0</v>
      </c>
      <c r="G20" s="692">
        <v>0</v>
      </c>
      <c r="H20" s="103">
        <v>100</v>
      </c>
      <c r="I20" s="104">
        <v>2</v>
      </c>
      <c r="J20" s="697"/>
    </row>
    <row r="21" spans="1:10" x14ac:dyDescent="0.45">
      <c r="A21" s="701"/>
      <c r="B21" s="103" t="s">
        <v>705</v>
      </c>
      <c r="C21" s="103" t="s">
        <v>705</v>
      </c>
      <c r="D21" s="103" t="s">
        <v>705</v>
      </c>
      <c r="E21" s="103" t="s">
        <v>705</v>
      </c>
      <c r="F21" s="103" t="s">
        <v>705</v>
      </c>
      <c r="G21" s="103" t="s">
        <v>705</v>
      </c>
      <c r="H21" s="103"/>
      <c r="I21" s="104" t="s">
        <v>705</v>
      </c>
      <c r="J21" s="697"/>
    </row>
    <row r="22" spans="1:10" x14ac:dyDescent="0.45">
      <c r="A22" s="691" t="s">
        <v>766</v>
      </c>
      <c r="B22" s="692">
        <v>47.221369358305189</v>
      </c>
      <c r="C22" s="692">
        <v>16.487565244089652</v>
      </c>
      <c r="D22" s="692">
        <v>13.81639545594105</v>
      </c>
      <c r="E22" s="692">
        <v>9.6714768191587357</v>
      </c>
      <c r="F22" s="692">
        <v>6.294135707706479</v>
      </c>
      <c r="G22" s="692">
        <v>6.5090574147988951</v>
      </c>
      <c r="H22" s="103">
        <v>93.490942585201111</v>
      </c>
      <c r="I22" s="104">
        <v>3257</v>
      </c>
      <c r="J22" s="697"/>
    </row>
    <row r="23" spans="1:10" x14ac:dyDescent="0.45">
      <c r="A23" s="691"/>
      <c r="B23" s="103" t="s">
        <v>705</v>
      </c>
      <c r="C23" s="103" t="s">
        <v>705</v>
      </c>
      <c r="D23" s="103" t="s">
        <v>705</v>
      </c>
      <c r="E23" s="103" t="s">
        <v>705</v>
      </c>
      <c r="F23" s="103" t="s">
        <v>705</v>
      </c>
      <c r="G23" s="103" t="s">
        <v>705</v>
      </c>
      <c r="H23" s="103"/>
      <c r="I23" s="104" t="s">
        <v>705</v>
      </c>
      <c r="J23" s="697"/>
    </row>
    <row r="24" spans="1:10" x14ac:dyDescent="0.45">
      <c r="A24" s="691" t="s">
        <v>71</v>
      </c>
      <c r="B24" s="692">
        <v>12.020725388601036</v>
      </c>
      <c r="C24" s="692">
        <v>20.310880829015542</v>
      </c>
      <c r="D24" s="692">
        <v>29.067357512953368</v>
      </c>
      <c r="E24" s="692">
        <v>21.554404145077722</v>
      </c>
      <c r="F24" s="692">
        <v>11.036269430051814</v>
      </c>
      <c r="G24" s="692">
        <v>6.0103626943005182</v>
      </c>
      <c r="H24" s="103">
        <v>93.989637305699489</v>
      </c>
      <c r="I24" s="104">
        <v>1930</v>
      </c>
      <c r="J24" s="697"/>
    </row>
    <row r="25" spans="1:10" x14ac:dyDescent="0.45">
      <c r="A25" s="694" t="s">
        <v>8</v>
      </c>
      <c r="B25" s="103" t="s">
        <v>705</v>
      </c>
      <c r="C25" s="103" t="s">
        <v>705</v>
      </c>
      <c r="D25" s="103" t="s">
        <v>705</v>
      </c>
      <c r="E25" s="103" t="s">
        <v>705</v>
      </c>
      <c r="F25" s="103" t="s">
        <v>705</v>
      </c>
      <c r="G25" s="103" t="s">
        <v>705</v>
      </c>
      <c r="H25" s="103"/>
      <c r="I25" s="104" t="s">
        <v>705</v>
      </c>
      <c r="J25" s="697"/>
    </row>
    <row r="26" spans="1:10" x14ac:dyDescent="0.45">
      <c r="A26" s="694" t="s">
        <v>765</v>
      </c>
      <c r="B26" s="692">
        <v>17.102615694164992</v>
      </c>
      <c r="C26" s="692">
        <v>22.43460764587525</v>
      </c>
      <c r="D26" s="692">
        <v>25.553319919517104</v>
      </c>
      <c r="E26" s="692">
        <v>18.611670020120723</v>
      </c>
      <c r="F26" s="692">
        <v>10.46277665995976</v>
      </c>
      <c r="G26" s="692">
        <v>5.8350100603621735</v>
      </c>
      <c r="H26" s="103">
        <v>94.164989939637834</v>
      </c>
      <c r="I26" s="104">
        <v>994</v>
      </c>
      <c r="J26" s="697"/>
    </row>
    <row r="27" spans="1:10" x14ac:dyDescent="0.45">
      <c r="A27" s="694" t="s">
        <v>764</v>
      </c>
      <c r="B27" s="692">
        <v>7.1428571428571423</v>
      </c>
      <c r="C27" s="692">
        <v>18.75</v>
      </c>
      <c r="D27" s="692">
        <v>33.18452380952381</v>
      </c>
      <c r="E27" s="692">
        <v>24.107142857142858</v>
      </c>
      <c r="F27" s="692">
        <v>11.458333333333332</v>
      </c>
      <c r="G27" s="692">
        <v>5.3571428571428568</v>
      </c>
      <c r="H27" s="103">
        <v>94.642857142857139</v>
      </c>
      <c r="I27" s="104">
        <v>672</v>
      </c>
      <c r="J27" s="697"/>
    </row>
    <row r="28" spans="1:10" x14ac:dyDescent="0.45">
      <c r="A28" s="694" t="s">
        <v>763</v>
      </c>
      <c r="B28" s="692">
        <v>5.3030303030303028</v>
      </c>
      <c r="C28" s="692">
        <v>16.287878787878789</v>
      </c>
      <c r="D28" s="692">
        <v>31.818181818181817</v>
      </c>
      <c r="E28" s="692">
        <v>26.136363636363637</v>
      </c>
      <c r="F28" s="692">
        <v>12.121212121212121</v>
      </c>
      <c r="G28" s="692">
        <v>8.3333333333333321</v>
      </c>
      <c r="H28" s="103">
        <v>91.666666666666671</v>
      </c>
      <c r="I28" s="104">
        <v>264</v>
      </c>
      <c r="J28" s="697"/>
    </row>
    <row r="29" spans="1:10" x14ac:dyDescent="0.45">
      <c r="A29" s="694"/>
      <c r="B29" s="103" t="s">
        <v>705</v>
      </c>
      <c r="C29" s="103" t="s">
        <v>705</v>
      </c>
      <c r="D29" s="103" t="s">
        <v>705</v>
      </c>
      <c r="E29" s="103" t="s">
        <v>705</v>
      </c>
      <c r="F29" s="103" t="s">
        <v>705</v>
      </c>
      <c r="G29" s="103" t="s">
        <v>705</v>
      </c>
      <c r="H29" s="103"/>
      <c r="I29" s="104"/>
      <c r="J29" s="697"/>
    </row>
    <row r="30" spans="1:10" x14ac:dyDescent="0.45">
      <c r="A30" s="691" t="s">
        <v>762</v>
      </c>
      <c r="B30" s="692">
        <v>10.067114093959731</v>
      </c>
      <c r="C30" s="692">
        <v>15.436241610738255</v>
      </c>
      <c r="D30" s="692">
        <v>18.568232662192393</v>
      </c>
      <c r="E30" s="692">
        <v>22.371364653243848</v>
      </c>
      <c r="F30" s="692">
        <v>18.568232662192393</v>
      </c>
      <c r="G30" s="692">
        <v>14.988814317673377</v>
      </c>
      <c r="H30" s="103">
        <v>85.011185682326612</v>
      </c>
      <c r="I30" s="104">
        <v>447</v>
      </c>
      <c r="J30" s="697"/>
    </row>
    <row r="31" spans="1:10" x14ac:dyDescent="0.45">
      <c r="A31" s="691" t="s">
        <v>761</v>
      </c>
      <c r="B31" s="692">
        <v>15.191462649089768</v>
      </c>
      <c r="C31" s="692">
        <v>15.003138731952292</v>
      </c>
      <c r="D31" s="692">
        <v>17.200251098556183</v>
      </c>
      <c r="E31" s="692">
        <v>18.895166352793471</v>
      </c>
      <c r="F31" s="692">
        <v>16.509730069052104</v>
      </c>
      <c r="G31" s="692">
        <v>17.200251098556183</v>
      </c>
      <c r="H31" s="103">
        <v>82.79974890144382</v>
      </c>
      <c r="I31" s="104">
        <v>1593</v>
      </c>
      <c r="J31" s="697"/>
    </row>
    <row r="32" spans="1:10" x14ac:dyDescent="0.45">
      <c r="A32" s="700" t="s">
        <v>77</v>
      </c>
      <c r="B32" s="692">
        <v>0</v>
      </c>
      <c r="C32" s="692">
        <v>100</v>
      </c>
      <c r="D32" s="692">
        <v>0</v>
      </c>
      <c r="E32" s="692">
        <v>0</v>
      </c>
      <c r="F32" s="692">
        <v>0</v>
      </c>
      <c r="G32" s="692">
        <v>0</v>
      </c>
      <c r="H32" s="103">
        <v>100</v>
      </c>
      <c r="I32" s="104">
        <v>1</v>
      </c>
      <c r="J32" s="697"/>
    </row>
    <row r="33" spans="1:10" x14ac:dyDescent="0.45">
      <c r="A33" s="699"/>
      <c r="B33" s="103" t="s">
        <v>705</v>
      </c>
      <c r="C33" s="103" t="s">
        <v>705</v>
      </c>
      <c r="D33" s="103" t="s">
        <v>705</v>
      </c>
      <c r="E33" s="103" t="s">
        <v>705</v>
      </c>
      <c r="F33" s="103" t="s">
        <v>705</v>
      </c>
      <c r="G33" s="103" t="s">
        <v>705</v>
      </c>
      <c r="H33" s="103"/>
      <c r="I33" s="104"/>
      <c r="J33" s="697"/>
    </row>
    <row r="34" spans="1:10" x14ac:dyDescent="0.45">
      <c r="A34" s="691" t="s">
        <v>78</v>
      </c>
      <c r="B34" s="103">
        <v>0</v>
      </c>
      <c r="C34" s="103">
        <v>0</v>
      </c>
      <c r="D34" s="103">
        <v>0</v>
      </c>
      <c r="E34" s="103">
        <v>0</v>
      </c>
      <c r="F34" s="103">
        <v>0</v>
      </c>
      <c r="G34" s="103">
        <v>0</v>
      </c>
      <c r="H34" s="103">
        <v>0</v>
      </c>
      <c r="I34" s="104">
        <v>0</v>
      </c>
      <c r="J34" s="697"/>
    </row>
    <row r="35" spans="1:10" x14ac:dyDescent="0.45">
      <c r="A35" s="691"/>
      <c r="B35" s="103" t="s">
        <v>705</v>
      </c>
      <c r="C35" s="103" t="s">
        <v>705</v>
      </c>
      <c r="D35" s="103" t="s">
        <v>705</v>
      </c>
      <c r="E35" s="103" t="s">
        <v>705</v>
      </c>
      <c r="F35" s="103" t="s">
        <v>705</v>
      </c>
      <c r="G35" s="103" t="s">
        <v>705</v>
      </c>
      <c r="H35" s="103"/>
      <c r="I35" s="104"/>
      <c r="J35" s="697"/>
    </row>
    <row r="36" spans="1:10" x14ac:dyDescent="0.45">
      <c r="A36" s="691" t="s">
        <v>760</v>
      </c>
      <c r="B36" s="692">
        <v>9.2105263157894726</v>
      </c>
      <c r="C36" s="692">
        <v>10.964912280701753</v>
      </c>
      <c r="D36" s="692">
        <v>14.473684210526317</v>
      </c>
      <c r="E36" s="692">
        <v>21.052631578947366</v>
      </c>
      <c r="F36" s="692">
        <v>17.105263157894736</v>
      </c>
      <c r="G36" s="692">
        <v>27.192982456140353</v>
      </c>
      <c r="H36" s="103">
        <v>72.807017543859644</v>
      </c>
      <c r="I36" s="104">
        <v>228</v>
      </c>
      <c r="J36" s="697"/>
    </row>
    <row r="37" spans="1:10" x14ac:dyDescent="0.45">
      <c r="A37" s="691" t="s">
        <v>759</v>
      </c>
      <c r="B37" s="692">
        <v>8.4991568296795954</v>
      </c>
      <c r="C37" s="692">
        <v>16.627318718381112</v>
      </c>
      <c r="D37" s="692">
        <v>25.227655986509273</v>
      </c>
      <c r="E37" s="692">
        <v>21.045531197301855</v>
      </c>
      <c r="F37" s="692">
        <v>14.67116357504216</v>
      </c>
      <c r="G37" s="692">
        <v>13.929173693086003</v>
      </c>
      <c r="H37" s="103">
        <v>86.070826306914</v>
      </c>
      <c r="I37" s="104">
        <v>2965</v>
      </c>
      <c r="J37" s="697"/>
    </row>
    <row r="38" spans="1:10" x14ac:dyDescent="0.45">
      <c r="A38" s="691" t="s">
        <v>758</v>
      </c>
      <c r="B38" s="692">
        <v>17.846820809248555</v>
      </c>
      <c r="C38" s="692">
        <v>15.895953757225435</v>
      </c>
      <c r="D38" s="692">
        <v>17.882947976878611</v>
      </c>
      <c r="E38" s="692">
        <v>18.063583815028903</v>
      </c>
      <c r="F38" s="692">
        <v>14.234104046242773</v>
      </c>
      <c r="G38" s="692">
        <v>16.076589595375722</v>
      </c>
      <c r="H38" s="103">
        <v>83.923410404624278</v>
      </c>
      <c r="I38" s="104">
        <v>2768</v>
      </c>
      <c r="J38" s="697"/>
    </row>
    <row r="39" spans="1:10" x14ac:dyDescent="0.45">
      <c r="A39" s="691" t="s">
        <v>757</v>
      </c>
      <c r="B39" s="692">
        <v>14.680710994075049</v>
      </c>
      <c r="C39" s="692">
        <v>17.116524028966428</v>
      </c>
      <c r="D39" s="692">
        <v>21.198156682027651</v>
      </c>
      <c r="E39" s="692">
        <v>17.643186306780777</v>
      </c>
      <c r="F39" s="692">
        <v>14.614878209348255</v>
      </c>
      <c r="G39" s="692">
        <v>14.746543778801843</v>
      </c>
      <c r="H39" s="103">
        <v>85.253456221198149</v>
      </c>
      <c r="I39" s="104">
        <v>1519</v>
      </c>
      <c r="J39" s="697"/>
    </row>
    <row r="40" spans="1:10" x14ac:dyDescent="0.45">
      <c r="A40" s="691" t="s">
        <v>756</v>
      </c>
      <c r="B40" s="692">
        <v>17.587476979742174</v>
      </c>
      <c r="C40" s="692">
        <v>15.193370165745856</v>
      </c>
      <c r="D40" s="692">
        <v>19.152854511970535</v>
      </c>
      <c r="E40" s="692">
        <v>21.639042357274402</v>
      </c>
      <c r="F40" s="692">
        <v>12.154696132596685</v>
      </c>
      <c r="G40" s="692">
        <v>14.27255985267035</v>
      </c>
      <c r="H40" s="103">
        <v>85.727440147329659</v>
      </c>
      <c r="I40" s="104">
        <v>1086</v>
      </c>
      <c r="J40" s="697"/>
    </row>
    <row r="41" spans="1:10" x14ac:dyDescent="0.45">
      <c r="A41" s="691" t="s">
        <v>755</v>
      </c>
      <c r="B41" s="692">
        <v>13.850687622789785</v>
      </c>
      <c r="C41" s="692">
        <v>19.449901768172889</v>
      </c>
      <c r="D41" s="692">
        <v>25.098231827111984</v>
      </c>
      <c r="E41" s="692">
        <v>20.628683693516699</v>
      </c>
      <c r="F41" s="692">
        <v>12.671905697445974</v>
      </c>
      <c r="G41" s="692">
        <v>8.3005893909626725</v>
      </c>
      <c r="H41" s="103">
        <v>91.699410609037344</v>
      </c>
      <c r="I41" s="104">
        <v>2036</v>
      </c>
      <c r="J41" s="697"/>
    </row>
    <row r="42" spans="1:10" x14ac:dyDescent="0.45">
      <c r="A42" s="691" t="s">
        <v>754</v>
      </c>
      <c r="B42" s="692">
        <v>8.898305084745763</v>
      </c>
      <c r="C42" s="692">
        <v>10.59322033898305</v>
      </c>
      <c r="D42" s="692">
        <v>13.841807909604519</v>
      </c>
      <c r="E42" s="692">
        <v>20.903954802259886</v>
      </c>
      <c r="F42" s="692">
        <v>19.63276836158192</v>
      </c>
      <c r="G42" s="692">
        <v>26.129943502824858</v>
      </c>
      <c r="H42" s="103">
        <v>73.870056497175142</v>
      </c>
      <c r="I42" s="104">
        <v>708</v>
      </c>
      <c r="J42" s="697"/>
    </row>
    <row r="43" spans="1:10" x14ac:dyDescent="0.45">
      <c r="A43" s="691" t="s">
        <v>753</v>
      </c>
      <c r="B43" s="692">
        <v>6.1161022805805114</v>
      </c>
      <c r="C43" s="692">
        <v>12.474084312370422</v>
      </c>
      <c r="D43" s="692">
        <v>16.033172080165862</v>
      </c>
      <c r="E43" s="692">
        <v>20.456116102280582</v>
      </c>
      <c r="F43" s="692">
        <v>18.624740843123703</v>
      </c>
      <c r="G43" s="692">
        <v>26.295784381478921</v>
      </c>
      <c r="H43" s="103">
        <v>73.70421561852109</v>
      </c>
      <c r="I43" s="104">
        <v>2894</v>
      </c>
      <c r="J43" s="697"/>
    </row>
    <row r="44" spans="1:10" x14ac:dyDescent="0.45">
      <c r="A44" s="691" t="s">
        <v>752</v>
      </c>
      <c r="B44" s="692">
        <v>6.4623955431754876</v>
      </c>
      <c r="C44" s="692">
        <v>13.81615598885794</v>
      </c>
      <c r="D44" s="692">
        <v>18.384401114206128</v>
      </c>
      <c r="E44" s="692">
        <v>20.278551532033426</v>
      </c>
      <c r="F44" s="692">
        <v>15.821727019498608</v>
      </c>
      <c r="G44" s="692">
        <v>25.236768802228411</v>
      </c>
      <c r="H44" s="103">
        <v>74.763231197771589</v>
      </c>
      <c r="I44" s="104">
        <v>1795</v>
      </c>
      <c r="J44" s="697"/>
    </row>
    <row r="45" spans="1:10" x14ac:dyDescent="0.45">
      <c r="A45" s="691" t="s">
        <v>751</v>
      </c>
      <c r="B45" s="692">
        <v>26.540284360189574</v>
      </c>
      <c r="C45" s="692">
        <v>15.639810426540285</v>
      </c>
      <c r="D45" s="692">
        <v>15.639810426540285</v>
      </c>
      <c r="E45" s="692">
        <v>12.796208530805686</v>
      </c>
      <c r="F45" s="692">
        <v>12.322274881516588</v>
      </c>
      <c r="G45" s="692">
        <v>17.061611374407583</v>
      </c>
      <c r="H45" s="103">
        <v>82.938388625592424</v>
      </c>
      <c r="I45" s="104">
        <v>211</v>
      </c>
      <c r="J45" s="697"/>
    </row>
    <row r="46" spans="1:10" x14ac:dyDescent="0.45">
      <c r="A46" s="691"/>
      <c r="B46" s="103" t="s">
        <v>705</v>
      </c>
      <c r="C46" s="103" t="s">
        <v>705</v>
      </c>
      <c r="D46" s="103" t="s">
        <v>705</v>
      </c>
      <c r="E46" s="103" t="s">
        <v>705</v>
      </c>
      <c r="F46" s="103" t="s">
        <v>705</v>
      </c>
      <c r="G46" s="103" t="s">
        <v>705</v>
      </c>
      <c r="H46" s="103"/>
      <c r="I46" s="104"/>
      <c r="J46" s="697"/>
    </row>
    <row r="47" spans="1:10" x14ac:dyDescent="0.45">
      <c r="A47" s="698" t="s">
        <v>750</v>
      </c>
      <c r="B47" s="692">
        <v>15.418181818181816</v>
      </c>
      <c r="C47" s="692">
        <v>21.818181818181817</v>
      </c>
      <c r="D47" s="692">
        <v>27.054545454545455</v>
      </c>
      <c r="E47" s="692">
        <v>17.018181818181819</v>
      </c>
      <c r="F47" s="692">
        <v>10.981818181818181</v>
      </c>
      <c r="G47" s="692">
        <v>7.7090909090909081</v>
      </c>
      <c r="H47" s="103">
        <v>92.290909090909082</v>
      </c>
      <c r="I47" s="104">
        <v>1375</v>
      </c>
      <c r="J47" s="697"/>
    </row>
    <row r="48" spans="1:10" x14ac:dyDescent="0.45">
      <c r="A48" s="698" t="s">
        <v>749</v>
      </c>
      <c r="B48" s="692">
        <v>19.186046511627907</v>
      </c>
      <c r="C48" s="692">
        <v>23.837209302325583</v>
      </c>
      <c r="D48" s="692">
        <v>32.558139534883722</v>
      </c>
      <c r="E48" s="692">
        <v>18.604651162790699</v>
      </c>
      <c r="F48" s="692">
        <v>4.6511627906976747</v>
      </c>
      <c r="G48" s="692">
        <v>1.1627906976744187</v>
      </c>
      <c r="H48" s="103">
        <v>98.83720930232559</v>
      </c>
      <c r="I48" s="104">
        <v>172</v>
      </c>
      <c r="J48" s="697"/>
    </row>
    <row r="49" spans="1:10" x14ac:dyDescent="0.45">
      <c r="A49" s="698" t="s">
        <v>748</v>
      </c>
      <c r="B49" s="692">
        <v>6.8527918781725887</v>
      </c>
      <c r="C49" s="692">
        <v>16.497461928934008</v>
      </c>
      <c r="D49" s="692">
        <v>26.649746192893403</v>
      </c>
      <c r="E49" s="692">
        <v>25.507614213197972</v>
      </c>
      <c r="F49" s="692">
        <v>14.340101522842641</v>
      </c>
      <c r="G49" s="692">
        <v>10.152284263959391</v>
      </c>
      <c r="H49" s="103">
        <v>89.847715736040612</v>
      </c>
      <c r="I49" s="104">
        <v>788</v>
      </c>
      <c r="J49" s="697"/>
    </row>
    <row r="50" spans="1:10" x14ac:dyDescent="0.45">
      <c r="A50" s="698" t="s">
        <v>143</v>
      </c>
      <c r="B50" s="692">
        <v>6.7599067599067597</v>
      </c>
      <c r="C50" s="692">
        <v>17.948717948717949</v>
      </c>
      <c r="D50" s="692">
        <v>34.498834498834498</v>
      </c>
      <c r="E50" s="692">
        <v>24.475524475524477</v>
      </c>
      <c r="F50" s="692">
        <v>10.023310023310025</v>
      </c>
      <c r="G50" s="692">
        <v>6.2937062937062942</v>
      </c>
      <c r="H50" s="103">
        <v>93.706293706293707</v>
      </c>
      <c r="I50" s="104">
        <v>429</v>
      </c>
      <c r="J50" s="697"/>
    </row>
    <row r="51" spans="1:10" x14ac:dyDescent="0.45">
      <c r="A51" s="691"/>
      <c r="B51" s="103" t="s">
        <v>705</v>
      </c>
      <c r="C51" s="103" t="s">
        <v>705</v>
      </c>
      <c r="D51" s="103" t="s">
        <v>705</v>
      </c>
      <c r="E51" s="103" t="s">
        <v>705</v>
      </c>
      <c r="F51" s="103" t="s">
        <v>705</v>
      </c>
      <c r="G51" s="103" t="s">
        <v>705</v>
      </c>
      <c r="H51" s="103"/>
      <c r="I51" s="104"/>
      <c r="J51" s="697"/>
    </row>
    <row r="52" spans="1:10" x14ac:dyDescent="0.45">
      <c r="A52" s="691" t="s">
        <v>747</v>
      </c>
      <c r="B52" s="692">
        <v>28.739002932551323</v>
      </c>
      <c r="C52" s="692">
        <v>23.460410557184751</v>
      </c>
      <c r="D52" s="692">
        <v>17.008797653958943</v>
      </c>
      <c r="E52" s="692">
        <v>14.369501466275661</v>
      </c>
      <c r="F52" s="692">
        <v>8.2111436950146626</v>
      </c>
      <c r="G52" s="692">
        <v>8.2111436950146626</v>
      </c>
      <c r="H52" s="103">
        <v>91.788856304985359</v>
      </c>
      <c r="I52" s="104">
        <v>341</v>
      </c>
      <c r="J52" s="697"/>
    </row>
    <row r="53" spans="1:10" x14ac:dyDescent="0.45">
      <c r="A53" s="691" t="s">
        <v>746</v>
      </c>
      <c r="B53" s="692">
        <v>36.111111111111107</v>
      </c>
      <c r="C53" s="692">
        <v>15.555555555555555</v>
      </c>
      <c r="D53" s="692">
        <v>17.222222222222221</v>
      </c>
      <c r="E53" s="692">
        <v>18.888888888888889</v>
      </c>
      <c r="F53" s="692">
        <v>7.7777777777777777</v>
      </c>
      <c r="G53" s="692">
        <v>4.4444444444444446</v>
      </c>
      <c r="H53" s="103">
        <v>95.555555555555543</v>
      </c>
      <c r="I53" s="104">
        <v>180</v>
      </c>
      <c r="J53" s="697"/>
    </row>
    <row r="54" spans="1:10" x14ac:dyDescent="0.45">
      <c r="A54" s="691" t="s">
        <v>745</v>
      </c>
      <c r="B54" s="692">
        <v>27.925531914893615</v>
      </c>
      <c r="C54" s="692">
        <v>22.340425531914892</v>
      </c>
      <c r="D54" s="692">
        <v>18.617021276595743</v>
      </c>
      <c r="E54" s="692">
        <v>14.893617021276595</v>
      </c>
      <c r="F54" s="692">
        <v>8.7765957446808507</v>
      </c>
      <c r="G54" s="692">
        <v>7.4468085106382977</v>
      </c>
      <c r="H54" s="103">
        <v>92.553191489361694</v>
      </c>
      <c r="I54" s="104">
        <v>376</v>
      </c>
      <c r="J54" s="697"/>
    </row>
    <row r="55" spans="1:10" x14ac:dyDescent="0.45">
      <c r="A55" s="691" t="s">
        <v>96</v>
      </c>
      <c r="B55" s="692">
        <v>50.21834061135371</v>
      </c>
      <c r="C55" s="692">
        <v>17.467248908296941</v>
      </c>
      <c r="D55" s="692">
        <v>10.043668122270741</v>
      </c>
      <c r="E55" s="692">
        <v>8.7336244541484707</v>
      </c>
      <c r="F55" s="692">
        <v>3.9301310043668125</v>
      </c>
      <c r="G55" s="692">
        <v>9.606986899563319</v>
      </c>
      <c r="H55" s="103">
        <v>90.393013100436676</v>
      </c>
      <c r="I55" s="104">
        <v>229</v>
      </c>
      <c r="J55" s="697"/>
    </row>
    <row r="56" spans="1:10" x14ac:dyDescent="0.45">
      <c r="A56" s="694" t="s">
        <v>8</v>
      </c>
      <c r="B56" s="103" t="s">
        <v>705</v>
      </c>
      <c r="C56" s="103" t="s">
        <v>705</v>
      </c>
      <c r="D56" s="103" t="s">
        <v>705</v>
      </c>
      <c r="E56" s="103" t="s">
        <v>705</v>
      </c>
      <c r="F56" s="103" t="s">
        <v>705</v>
      </c>
      <c r="G56" s="103" t="s">
        <v>705</v>
      </c>
      <c r="H56" s="103"/>
      <c r="I56" s="104"/>
      <c r="J56" s="697"/>
    </row>
    <row r="57" spans="1:10" x14ac:dyDescent="0.45">
      <c r="A57" s="694" t="s">
        <v>744</v>
      </c>
      <c r="B57" s="692">
        <v>78.571428571428569</v>
      </c>
      <c r="C57" s="692">
        <v>10.714285714285714</v>
      </c>
      <c r="D57" s="692">
        <v>0</v>
      </c>
      <c r="E57" s="692">
        <v>3.5714285714285712</v>
      </c>
      <c r="F57" s="692">
        <v>0</v>
      </c>
      <c r="G57" s="692">
        <v>7.1428571428571423</v>
      </c>
      <c r="H57" s="103">
        <v>92.857142857142847</v>
      </c>
      <c r="I57" s="104">
        <v>28</v>
      </c>
    </row>
    <row r="58" spans="1:10" x14ac:dyDescent="0.45">
      <c r="A58" s="694" t="s">
        <v>743</v>
      </c>
      <c r="B58" s="692">
        <v>68.656716417910445</v>
      </c>
      <c r="C58" s="692">
        <v>20.8955223880597</v>
      </c>
      <c r="D58" s="692">
        <v>10.44776119402985</v>
      </c>
      <c r="E58" s="692">
        <v>0</v>
      </c>
      <c r="F58" s="692">
        <v>0</v>
      </c>
      <c r="G58" s="692">
        <v>0</v>
      </c>
      <c r="H58" s="103">
        <v>100</v>
      </c>
      <c r="I58" s="104">
        <v>67</v>
      </c>
    </row>
    <row r="59" spans="1:10" x14ac:dyDescent="0.45">
      <c r="A59" s="694" t="s">
        <v>99</v>
      </c>
      <c r="B59" s="692">
        <v>55.555555555555557</v>
      </c>
      <c r="C59" s="692">
        <v>22.222222222222221</v>
      </c>
      <c r="D59" s="692">
        <v>2.7777777777777777</v>
      </c>
      <c r="E59" s="692">
        <v>8.3333333333333321</v>
      </c>
      <c r="F59" s="692">
        <v>0</v>
      </c>
      <c r="G59" s="692">
        <v>11.111111111111111</v>
      </c>
      <c r="H59" s="103">
        <v>88.888888888888872</v>
      </c>
      <c r="I59" s="104">
        <v>36</v>
      </c>
    </row>
    <row r="60" spans="1:10" x14ac:dyDescent="0.45">
      <c r="A60" s="694" t="s">
        <v>742</v>
      </c>
      <c r="B60" s="692">
        <v>47.368421052631575</v>
      </c>
      <c r="C60" s="692">
        <v>15.789473684210526</v>
      </c>
      <c r="D60" s="692">
        <v>15.789473684210526</v>
      </c>
      <c r="E60" s="692">
        <v>15.789473684210526</v>
      </c>
      <c r="F60" s="692">
        <v>0</v>
      </c>
      <c r="G60" s="692">
        <v>5.2631578947368416</v>
      </c>
      <c r="H60" s="103">
        <v>94.73684210526315</v>
      </c>
      <c r="I60" s="104">
        <v>19</v>
      </c>
    </row>
    <row r="61" spans="1:10" x14ac:dyDescent="0.45">
      <c r="A61" s="696" t="s">
        <v>101</v>
      </c>
      <c r="B61" s="692">
        <v>22.784810126582279</v>
      </c>
      <c r="C61" s="692">
        <v>15.18987341772152</v>
      </c>
      <c r="D61" s="692">
        <v>15.18987341772152</v>
      </c>
      <c r="E61" s="692">
        <v>16.455696202531644</v>
      </c>
      <c r="F61" s="692">
        <v>11.39240506329114</v>
      </c>
      <c r="G61" s="692">
        <v>18.9873417721519</v>
      </c>
      <c r="H61" s="103">
        <v>81.012658227848107</v>
      </c>
      <c r="I61" s="104">
        <v>79</v>
      </c>
    </row>
    <row r="62" spans="1:10" x14ac:dyDescent="0.45">
      <c r="A62" s="694"/>
      <c r="B62" s="103" t="s">
        <v>705</v>
      </c>
      <c r="C62" s="103" t="s">
        <v>705</v>
      </c>
      <c r="D62" s="103" t="s">
        <v>705</v>
      </c>
      <c r="E62" s="103" t="s">
        <v>705</v>
      </c>
      <c r="F62" s="103" t="s">
        <v>705</v>
      </c>
      <c r="G62" s="103" t="s">
        <v>705</v>
      </c>
      <c r="H62" s="103"/>
      <c r="I62" s="104"/>
    </row>
    <row r="63" spans="1:10" x14ac:dyDescent="0.45">
      <c r="A63" s="691" t="s">
        <v>102</v>
      </c>
      <c r="B63" s="692">
        <v>18.181818181818183</v>
      </c>
      <c r="C63" s="692">
        <v>21.487603305785125</v>
      </c>
      <c r="D63" s="692">
        <v>21.487603305785125</v>
      </c>
      <c r="E63" s="692">
        <v>18.595041322314049</v>
      </c>
      <c r="F63" s="692">
        <v>11.15702479338843</v>
      </c>
      <c r="G63" s="692">
        <v>9.0909090909090917</v>
      </c>
      <c r="H63" s="103">
        <v>90.909090909090907</v>
      </c>
      <c r="I63" s="104">
        <v>242</v>
      </c>
    </row>
    <row r="64" spans="1:10" x14ac:dyDescent="0.45">
      <c r="A64" s="694" t="s">
        <v>8</v>
      </c>
      <c r="B64" s="103" t="s">
        <v>705</v>
      </c>
      <c r="C64" s="103" t="s">
        <v>705</v>
      </c>
      <c r="D64" s="103" t="s">
        <v>705</v>
      </c>
      <c r="E64" s="103" t="s">
        <v>705</v>
      </c>
      <c r="F64" s="103" t="s">
        <v>705</v>
      </c>
      <c r="G64" s="103" t="s">
        <v>705</v>
      </c>
      <c r="H64" s="103"/>
      <c r="I64" s="104"/>
    </row>
    <row r="65" spans="1:9" x14ac:dyDescent="0.45">
      <c r="A65" s="695" t="s">
        <v>741</v>
      </c>
      <c r="B65" s="692">
        <v>47.5</v>
      </c>
      <c r="C65" s="692">
        <v>17.5</v>
      </c>
      <c r="D65" s="692">
        <v>10</v>
      </c>
      <c r="E65" s="692">
        <v>10</v>
      </c>
      <c r="F65" s="692">
        <v>7.5</v>
      </c>
      <c r="G65" s="692">
        <v>7.5</v>
      </c>
      <c r="H65" s="103">
        <v>92.5</v>
      </c>
      <c r="I65" s="104">
        <v>40</v>
      </c>
    </row>
    <row r="66" spans="1:9" x14ac:dyDescent="0.45">
      <c r="A66" s="694" t="s">
        <v>740</v>
      </c>
      <c r="B66" s="692">
        <v>57.142857142857139</v>
      </c>
      <c r="C66" s="692">
        <v>14.285714285714285</v>
      </c>
      <c r="D66" s="692">
        <v>28.571428571428569</v>
      </c>
      <c r="E66" s="692">
        <v>0</v>
      </c>
      <c r="F66" s="692">
        <v>0</v>
      </c>
      <c r="G66" s="692">
        <v>0</v>
      </c>
      <c r="H66" s="103">
        <v>99.999999999999986</v>
      </c>
      <c r="I66" s="104">
        <v>7</v>
      </c>
    </row>
    <row r="67" spans="1:9" x14ac:dyDescent="0.45">
      <c r="A67" s="693" t="s">
        <v>739</v>
      </c>
      <c r="B67" s="692">
        <v>12.096774193548388</v>
      </c>
      <c r="C67" s="692">
        <v>16.93548387096774</v>
      </c>
      <c r="D67" s="692">
        <v>21.774193548387096</v>
      </c>
      <c r="E67" s="692">
        <v>25</v>
      </c>
      <c r="F67" s="692">
        <v>11.29032258064516</v>
      </c>
      <c r="G67" s="692">
        <v>12.903225806451612</v>
      </c>
      <c r="H67" s="103">
        <v>87.096774193548384</v>
      </c>
      <c r="I67" s="104">
        <v>124</v>
      </c>
    </row>
    <row r="68" spans="1:9" x14ac:dyDescent="0.45">
      <c r="A68" s="693" t="s">
        <v>106</v>
      </c>
      <c r="B68" s="692">
        <v>8.4507042253521121</v>
      </c>
      <c r="C68" s="692">
        <v>32.394366197183103</v>
      </c>
      <c r="D68" s="692">
        <v>26.760563380281688</v>
      </c>
      <c r="E68" s="692">
        <v>14.084507042253522</v>
      </c>
      <c r="F68" s="692">
        <v>14.084507042253522</v>
      </c>
      <c r="G68" s="692">
        <v>4.225352112676056</v>
      </c>
      <c r="H68" s="103">
        <v>95.774647887323937</v>
      </c>
      <c r="I68" s="104">
        <v>71</v>
      </c>
    </row>
    <row r="69" spans="1:9" x14ac:dyDescent="0.45">
      <c r="A69" s="691"/>
      <c r="B69" s="103" t="s">
        <v>705</v>
      </c>
      <c r="C69" s="103" t="s">
        <v>705</v>
      </c>
      <c r="D69" s="103" t="s">
        <v>705</v>
      </c>
      <c r="E69" s="103" t="s">
        <v>705</v>
      </c>
      <c r="F69" s="103" t="s">
        <v>705</v>
      </c>
      <c r="G69" s="103" t="s">
        <v>705</v>
      </c>
      <c r="H69" s="103"/>
      <c r="I69" s="104"/>
    </row>
    <row r="70" spans="1:9" x14ac:dyDescent="0.45">
      <c r="A70" s="691" t="s">
        <v>738</v>
      </c>
      <c r="B70" s="692">
        <v>16.099071207430342</v>
      </c>
      <c r="C70" s="692">
        <v>17.337461300309599</v>
      </c>
      <c r="D70" s="692">
        <v>23.684210526315788</v>
      </c>
      <c r="E70" s="692">
        <v>18.575851393188856</v>
      </c>
      <c r="F70" s="692">
        <v>11.76470588235294</v>
      </c>
      <c r="G70" s="692">
        <v>12.538699690402478</v>
      </c>
      <c r="H70" s="103">
        <v>87.461300309597519</v>
      </c>
      <c r="I70" s="104">
        <v>646</v>
      </c>
    </row>
    <row r="71" spans="1:9" x14ac:dyDescent="0.45">
      <c r="A71" s="691"/>
      <c r="B71" s="103" t="s">
        <v>705</v>
      </c>
      <c r="C71" s="103" t="s">
        <v>705</v>
      </c>
      <c r="D71" s="103" t="s">
        <v>705</v>
      </c>
      <c r="E71" s="103" t="s">
        <v>705</v>
      </c>
      <c r="F71" s="103" t="s">
        <v>705</v>
      </c>
      <c r="G71" s="103" t="s">
        <v>705</v>
      </c>
      <c r="H71" s="103"/>
      <c r="I71" s="104"/>
    </row>
    <row r="72" spans="1:9" x14ac:dyDescent="0.45">
      <c r="A72" s="691" t="s">
        <v>737</v>
      </c>
      <c r="B72" s="692">
        <v>17.105263157894736</v>
      </c>
      <c r="C72" s="692">
        <v>22.368421052631579</v>
      </c>
      <c r="D72" s="692">
        <v>25.328947368421051</v>
      </c>
      <c r="E72" s="692">
        <v>20.065789473684212</v>
      </c>
      <c r="F72" s="692">
        <v>9.8684210526315788</v>
      </c>
      <c r="G72" s="692">
        <v>5.2631578947368416</v>
      </c>
      <c r="H72" s="103">
        <v>94.736842105263165</v>
      </c>
      <c r="I72" s="104">
        <v>304</v>
      </c>
    </row>
    <row r="73" spans="1:9" x14ac:dyDescent="0.45">
      <c r="A73" s="691"/>
      <c r="B73" s="103" t="s">
        <v>705</v>
      </c>
      <c r="C73" s="103" t="s">
        <v>705</v>
      </c>
      <c r="D73" s="103" t="s">
        <v>705</v>
      </c>
      <c r="E73" s="103" t="s">
        <v>705</v>
      </c>
      <c r="F73" s="103" t="s">
        <v>705</v>
      </c>
      <c r="G73" s="103" t="s">
        <v>705</v>
      </c>
      <c r="H73" s="103"/>
      <c r="I73" s="104"/>
    </row>
    <row r="74" spans="1:9" x14ac:dyDescent="0.45">
      <c r="A74" s="691" t="s">
        <v>736</v>
      </c>
      <c r="B74" s="692">
        <v>8.626760563380282</v>
      </c>
      <c r="C74" s="692">
        <v>13.732394366197184</v>
      </c>
      <c r="D74" s="692">
        <v>20.598591549295776</v>
      </c>
      <c r="E74" s="692">
        <v>26.23239436619718</v>
      </c>
      <c r="F74" s="692">
        <v>15.845070422535212</v>
      </c>
      <c r="G74" s="692">
        <v>14.964788732394366</v>
      </c>
      <c r="H74" s="103">
        <v>85.035211267605632</v>
      </c>
      <c r="I74" s="104">
        <v>568</v>
      </c>
    </row>
    <row r="75" spans="1:9" x14ac:dyDescent="0.45">
      <c r="A75" s="691"/>
      <c r="B75" s="103" t="s">
        <v>705</v>
      </c>
      <c r="C75" s="103" t="s">
        <v>705</v>
      </c>
      <c r="D75" s="103" t="s">
        <v>705</v>
      </c>
      <c r="E75" s="103" t="s">
        <v>705</v>
      </c>
      <c r="F75" s="103" t="s">
        <v>705</v>
      </c>
      <c r="G75" s="103" t="s">
        <v>705</v>
      </c>
      <c r="H75" s="103"/>
      <c r="I75" s="104"/>
    </row>
    <row r="76" spans="1:9" x14ac:dyDescent="0.45">
      <c r="A76" s="691" t="s">
        <v>110</v>
      </c>
      <c r="B76" s="692">
        <v>7.8947368421052628</v>
      </c>
      <c r="C76" s="692">
        <v>10.526315789473683</v>
      </c>
      <c r="D76" s="692">
        <v>5.2631578947368416</v>
      </c>
      <c r="E76" s="692">
        <v>7.8947368421052628</v>
      </c>
      <c r="F76" s="692">
        <v>21.052631578947366</v>
      </c>
      <c r="G76" s="692">
        <v>47.368421052631575</v>
      </c>
      <c r="H76" s="103">
        <v>52.631578947368418</v>
      </c>
      <c r="I76" s="104">
        <v>38</v>
      </c>
    </row>
    <row r="77" spans="1:9" x14ac:dyDescent="0.45">
      <c r="A77" s="691"/>
      <c r="B77" s="103" t="s">
        <v>705</v>
      </c>
      <c r="C77" s="103" t="s">
        <v>705</v>
      </c>
      <c r="D77" s="103" t="s">
        <v>705</v>
      </c>
      <c r="E77" s="103" t="s">
        <v>705</v>
      </c>
      <c r="F77" s="103" t="s">
        <v>705</v>
      </c>
      <c r="G77" s="103" t="s">
        <v>705</v>
      </c>
      <c r="H77" s="103" t="s">
        <v>705</v>
      </c>
      <c r="I77" s="104"/>
    </row>
    <row r="78" spans="1:9" x14ac:dyDescent="0.45">
      <c r="A78" s="690" t="s">
        <v>112</v>
      </c>
      <c r="B78" s="35">
        <v>19.020830785536667</v>
      </c>
      <c r="C78" s="35">
        <v>15.307162365985896</v>
      </c>
      <c r="D78" s="35">
        <v>18.35432717785659</v>
      </c>
      <c r="E78" s="35">
        <v>17.265908442379029</v>
      </c>
      <c r="F78" s="35">
        <v>13.244466185642656</v>
      </c>
      <c r="G78" s="35">
        <v>16.807305042599161</v>
      </c>
      <c r="H78" s="35">
        <v>83.192694957400832</v>
      </c>
      <c r="I78" s="33">
        <v>49062</v>
      </c>
    </row>
    <row r="79" spans="1:9" x14ac:dyDescent="0.45">
      <c r="A79" s="689"/>
      <c r="B79" s="198"/>
      <c r="C79" s="198"/>
      <c r="D79" s="198"/>
      <c r="E79" s="198"/>
      <c r="F79" s="198"/>
      <c r="G79" s="198"/>
      <c r="H79" s="198"/>
      <c r="I79" s="199"/>
    </row>
    <row r="80" spans="1:9" ht="13.15" customHeight="1" x14ac:dyDescent="0.45">
      <c r="A80" s="687"/>
      <c r="B80" s="687"/>
      <c r="C80" s="688"/>
      <c r="D80" s="687"/>
      <c r="E80" s="687"/>
      <c r="F80" s="687"/>
      <c r="G80" s="687"/>
      <c r="H80" s="687"/>
      <c r="I80" s="10" t="s">
        <v>721</v>
      </c>
    </row>
    <row r="81" spans="1:9" ht="13.15" customHeight="1" x14ac:dyDescent="0.45">
      <c r="A81" s="687"/>
      <c r="B81" s="687"/>
      <c r="C81" s="688"/>
      <c r="D81" s="687"/>
      <c r="E81" s="687"/>
      <c r="F81" s="687"/>
      <c r="G81" s="687"/>
      <c r="H81" s="687"/>
      <c r="I81" s="686"/>
    </row>
    <row r="82" spans="1:9" ht="13.15" customHeight="1" x14ac:dyDescent="0.45">
      <c r="A82" s="685" t="s">
        <v>735</v>
      </c>
      <c r="B82" s="683"/>
      <c r="C82" s="683"/>
      <c r="D82" s="683"/>
      <c r="E82" s="683"/>
      <c r="F82" s="683"/>
      <c r="G82" s="678"/>
      <c r="H82" s="678"/>
      <c r="I82" s="679"/>
    </row>
    <row r="83" spans="1:9" ht="13.15" customHeight="1" x14ac:dyDescent="0.45">
      <c r="A83" s="684" t="s">
        <v>734</v>
      </c>
      <c r="B83" s="683"/>
      <c r="C83" s="683"/>
      <c r="D83" s="683"/>
      <c r="E83" s="678"/>
      <c r="F83" s="678"/>
      <c r="G83" s="678"/>
      <c r="H83" s="678"/>
      <c r="I83" s="679"/>
    </row>
    <row r="84" spans="1:9" ht="13.15" customHeight="1" x14ac:dyDescent="0.45">
      <c r="A84" s="682" t="s">
        <v>113</v>
      </c>
      <c r="B84" s="681"/>
      <c r="C84" s="681"/>
      <c r="D84" s="681"/>
      <c r="E84" s="678"/>
      <c r="F84" s="678"/>
      <c r="G84" s="678"/>
      <c r="H84" s="678"/>
      <c r="I84" s="679"/>
    </row>
    <row r="85" spans="1:9" ht="13.15" customHeight="1" x14ac:dyDescent="0.45">
      <c r="A85" s="682" t="s">
        <v>114</v>
      </c>
      <c r="B85" s="681"/>
      <c r="C85" s="681"/>
      <c r="D85" s="681"/>
      <c r="E85" s="678"/>
      <c r="F85" s="678"/>
      <c r="G85" s="678"/>
      <c r="H85" s="678"/>
      <c r="I85" s="679"/>
    </row>
    <row r="86" spans="1:9" ht="21" customHeight="1" x14ac:dyDescent="0.45">
      <c r="A86" s="1083" t="s">
        <v>733</v>
      </c>
      <c r="B86" s="1084"/>
      <c r="C86" s="1084"/>
      <c r="D86" s="1084"/>
      <c r="E86" s="1084"/>
      <c r="F86" s="1084"/>
      <c r="G86" s="1084"/>
      <c r="H86" s="1084"/>
      <c r="I86" s="1084"/>
    </row>
    <row r="87" spans="1:9" ht="23.65" customHeight="1" x14ac:dyDescent="0.45">
      <c r="A87" s="1083" t="s">
        <v>732</v>
      </c>
      <c r="B87" s="1084"/>
      <c r="C87" s="1084"/>
      <c r="D87" s="1084"/>
      <c r="E87" s="1084"/>
      <c r="F87" s="1084"/>
      <c r="G87" s="1084"/>
      <c r="H87" s="1084"/>
      <c r="I87" s="1084"/>
    </row>
    <row r="88" spans="1:9" ht="34.5" customHeight="1" x14ac:dyDescent="0.45">
      <c r="A88" s="1083" t="s">
        <v>731</v>
      </c>
      <c r="B88" s="1083"/>
      <c r="C88" s="1083"/>
      <c r="D88" s="1083"/>
      <c r="E88" s="1083"/>
      <c r="F88" s="1083"/>
      <c r="G88" s="1083"/>
      <c r="H88" s="1083"/>
      <c r="I88" s="1083"/>
    </row>
    <row r="89" spans="1:9" ht="13.15" customHeight="1" x14ac:dyDescent="0.45">
      <c r="A89" s="1063" t="s">
        <v>527</v>
      </c>
      <c r="B89" s="1038"/>
      <c r="C89" s="1038"/>
      <c r="D89" s="1038"/>
      <c r="E89" s="1038"/>
      <c r="F89" s="1038"/>
      <c r="G89" s="1038"/>
      <c r="H89" s="1038"/>
      <c r="I89" s="1038"/>
    </row>
    <row r="90" spans="1:9" ht="13.15" customHeight="1" x14ac:dyDescent="0.45">
      <c r="A90" s="680"/>
      <c r="B90" s="678"/>
      <c r="C90" s="678"/>
      <c r="D90" s="678"/>
      <c r="E90" s="678"/>
      <c r="F90" s="678"/>
      <c r="G90" s="678"/>
      <c r="H90" s="678"/>
      <c r="I90" s="679"/>
    </row>
    <row r="91" spans="1:9" ht="13.15" customHeight="1" x14ac:dyDescent="0.45">
      <c r="A91" s="677" t="s">
        <v>23</v>
      </c>
      <c r="B91" s="677"/>
      <c r="C91" s="677"/>
      <c r="D91" s="677"/>
      <c r="E91" s="677"/>
      <c r="F91" s="677"/>
      <c r="G91" s="677"/>
      <c r="H91" s="677"/>
      <c r="I91" s="676"/>
    </row>
    <row r="92" spans="1:9" ht="13.15" customHeight="1" x14ac:dyDescent="0.45">
      <c r="A92" s="678" t="s">
        <v>116</v>
      </c>
      <c r="B92" s="677"/>
      <c r="C92" s="677"/>
      <c r="D92" s="677"/>
      <c r="E92" s="677"/>
      <c r="F92" s="677"/>
      <c r="G92" s="677"/>
      <c r="H92" s="677"/>
      <c r="I92" s="676"/>
    </row>
    <row r="93" spans="1:9" ht="26.65" customHeight="1" x14ac:dyDescent="0.45">
      <c r="A93" s="1063" t="s">
        <v>487</v>
      </c>
      <c r="B93" s="1025"/>
      <c r="C93" s="1025"/>
      <c r="D93" s="1025"/>
      <c r="E93" s="1025"/>
      <c r="F93" s="1025"/>
      <c r="G93" s="1025"/>
      <c r="H93" s="1025"/>
      <c r="I93" s="1025"/>
    </row>
    <row r="94" spans="1:9" ht="13.15" customHeight="1" x14ac:dyDescent="0.45">
      <c r="A94" s="653" t="s">
        <v>708</v>
      </c>
      <c r="B94" s="677"/>
      <c r="C94" s="677"/>
      <c r="D94" s="677"/>
      <c r="E94" s="677"/>
      <c r="F94" s="677"/>
      <c r="G94" s="677"/>
      <c r="H94" s="677"/>
      <c r="I94" s="676"/>
    </row>
    <row r="95" spans="1:9" x14ac:dyDescent="0.45">
      <c r="A95" s="653"/>
    </row>
  </sheetData>
  <mergeCells count="8">
    <mergeCell ref="A89:I89"/>
    <mergeCell ref="A93:I93"/>
    <mergeCell ref="A6:A7"/>
    <mergeCell ref="B6:H6"/>
    <mergeCell ref="I6:I7"/>
    <mergeCell ref="A86:I86"/>
    <mergeCell ref="A87:I87"/>
    <mergeCell ref="A88:I88"/>
  </mergeCells>
  <hyperlinks>
    <hyperlink ref="A1" location="Contents!A1" display="Return to contents"/>
    <hyperlink ref="A93" r:id="rId1" display="Where qualifications taken by a student are in the same subject area and similar in content, ‘discounting’ rules have been applied to avoid double counting qualifications. More information can be found in  'technical guide' document."/>
    <hyperlink ref="A89:I89" r:id="rId2" display="The full time table for AS and A level reform can be found at Get the facts: AS and A level reform."/>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showGridLines="0" workbookViewId="0"/>
  </sheetViews>
  <sheetFormatPr defaultColWidth="9.1328125" defaultRowHeight="14.25" x14ac:dyDescent="0.45"/>
  <cols>
    <col min="1" max="1" width="32.73046875" style="956" customWidth="1"/>
    <col min="2" max="2" width="9.1328125" style="728"/>
    <col min="3" max="3" width="1.59765625" style="728" customWidth="1"/>
    <col min="4" max="4" width="12.59765625" style="728" customWidth="1"/>
    <col min="5" max="5" width="11.59765625" style="728" customWidth="1"/>
    <col min="6" max="6" width="1.59765625" style="956" customWidth="1"/>
    <col min="7" max="8" width="9.59765625" style="956" customWidth="1"/>
    <col min="9" max="9" width="7.59765625" style="956" customWidth="1"/>
    <col min="10" max="10" width="1.59765625" style="956" customWidth="1"/>
    <col min="11" max="11" width="14.3984375" style="956" customWidth="1"/>
    <col min="12" max="12" width="9.86328125" style="956" customWidth="1"/>
    <col min="13" max="13" width="3" style="956" customWidth="1"/>
    <col min="14" max="15" width="9.59765625" style="956" customWidth="1"/>
    <col min="16" max="16" width="8.59765625" style="956" customWidth="1"/>
    <col min="17" max="17" width="1.59765625" style="956" customWidth="1"/>
    <col min="18" max="18" width="15.59765625" style="956" customWidth="1"/>
    <col min="19" max="19" width="10" style="956" customWidth="1"/>
    <col min="20" max="20" width="1.59765625" style="956" customWidth="1"/>
    <col min="21" max="22" width="9.59765625" style="956" customWidth="1"/>
    <col min="23" max="23" width="7.73046875" style="956" customWidth="1"/>
    <col min="24" max="16384" width="9.1328125" style="956"/>
  </cols>
  <sheetData>
    <row r="1" spans="1:24" s="495" customFormat="1" x14ac:dyDescent="0.45">
      <c r="A1" s="579" t="s">
        <v>488</v>
      </c>
      <c r="B1" s="981"/>
      <c r="C1" s="981"/>
      <c r="D1" s="728"/>
      <c r="E1" s="728"/>
    </row>
    <row r="2" spans="1:24" ht="15" customHeight="1" x14ac:dyDescent="0.45">
      <c r="A2" s="11" t="s">
        <v>969</v>
      </c>
      <c r="B2" s="982"/>
      <c r="C2" s="982"/>
      <c r="D2" s="982"/>
      <c r="E2" s="982"/>
      <c r="F2" s="1"/>
    </row>
    <row r="3" spans="1:24" ht="15" customHeight="1" x14ac:dyDescent="0.45">
      <c r="A3" s="1" t="s">
        <v>718</v>
      </c>
      <c r="B3" s="982"/>
      <c r="C3" s="982"/>
      <c r="D3" s="982"/>
      <c r="E3" s="982"/>
      <c r="F3" s="1"/>
    </row>
    <row r="4" spans="1:24" x14ac:dyDescent="0.45">
      <c r="A4" s="1" t="s">
        <v>0</v>
      </c>
      <c r="B4" s="982"/>
      <c r="C4" s="982"/>
      <c r="D4" s="982"/>
      <c r="E4" s="982"/>
      <c r="F4" s="1"/>
    </row>
    <row r="5" spans="1:24" x14ac:dyDescent="0.45">
      <c r="A5" s="1"/>
      <c r="B5" s="982"/>
      <c r="E5" s="982"/>
      <c r="I5" s="1"/>
      <c r="J5" s="1"/>
      <c r="K5" s="1"/>
      <c r="L5" s="1"/>
      <c r="M5" s="1"/>
      <c r="N5" s="1"/>
      <c r="O5" s="1"/>
      <c r="Q5" s="1"/>
      <c r="R5" s="1"/>
      <c r="S5" s="1"/>
      <c r="T5" s="1"/>
      <c r="U5" s="1"/>
      <c r="V5" s="1"/>
      <c r="W5" s="1"/>
    </row>
    <row r="6" spans="1:24" x14ac:dyDescent="0.45">
      <c r="A6" s="69"/>
      <c r="B6" s="983"/>
      <c r="C6" s="984"/>
      <c r="D6" s="1022" t="s">
        <v>291</v>
      </c>
      <c r="E6" s="1022"/>
      <c r="F6" s="1022"/>
      <c r="G6" s="1022"/>
      <c r="H6" s="1022"/>
      <c r="I6" s="1022"/>
      <c r="J6" s="70"/>
      <c r="K6" s="1022" t="s">
        <v>956</v>
      </c>
      <c r="L6" s="1022"/>
      <c r="M6" s="1022"/>
      <c r="N6" s="1022"/>
      <c r="O6" s="1022"/>
      <c r="P6" s="1022"/>
      <c r="Q6" s="70"/>
      <c r="R6" s="1022" t="s">
        <v>957</v>
      </c>
      <c r="S6" s="1022"/>
      <c r="T6" s="1022"/>
      <c r="U6" s="1022"/>
      <c r="V6" s="1022"/>
      <c r="W6" s="1022"/>
    </row>
    <row r="7" spans="1:24" x14ac:dyDescent="0.45">
      <c r="A7" s="64"/>
      <c r="B7" s="755"/>
      <c r="C7" s="755"/>
      <c r="D7" s="1027" t="s">
        <v>228</v>
      </c>
      <c r="E7" s="1027"/>
      <c r="F7" s="13"/>
      <c r="G7" s="1028" t="s">
        <v>495</v>
      </c>
      <c r="H7" s="1028"/>
      <c r="I7" s="1028"/>
      <c r="J7" s="64"/>
      <c r="K7" s="1028" t="s">
        <v>228</v>
      </c>
      <c r="L7" s="1028"/>
      <c r="M7" s="13"/>
      <c r="N7" s="1028" t="s">
        <v>496</v>
      </c>
      <c r="O7" s="1028"/>
      <c r="P7" s="1028"/>
      <c r="Q7" s="64"/>
      <c r="R7" s="1028" t="s">
        <v>228</v>
      </c>
      <c r="S7" s="1028"/>
      <c r="T7" s="13"/>
      <c r="U7" s="1028" t="s">
        <v>496</v>
      </c>
      <c r="V7" s="1028"/>
      <c r="W7" s="1028"/>
    </row>
    <row r="8" spans="1:24" ht="50.65" x14ac:dyDescent="0.45">
      <c r="A8" s="65" t="s">
        <v>7</v>
      </c>
      <c r="B8" s="985" t="s">
        <v>28</v>
      </c>
      <c r="C8" s="985"/>
      <c r="D8" s="986" t="s">
        <v>498</v>
      </c>
      <c r="E8" s="986" t="s">
        <v>499</v>
      </c>
      <c r="F8" s="381"/>
      <c r="G8" s="955" t="s">
        <v>1</v>
      </c>
      <c r="H8" s="955" t="s">
        <v>229</v>
      </c>
      <c r="I8" s="433" t="s">
        <v>3</v>
      </c>
      <c r="J8" s="7"/>
      <c r="K8" s="6" t="s">
        <v>498</v>
      </c>
      <c r="L8" s="6" t="s">
        <v>499</v>
      </c>
      <c r="M8" s="381"/>
      <c r="N8" s="955" t="s">
        <v>1</v>
      </c>
      <c r="O8" s="955" t="s">
        <v>229</v>
      </c>
      <c r="P8" s="433" t="s">
        <v>3</v>
      </c>
      <c r="Q8" s="7"/>
      <c r="R8" s="6" t="s">
        <v>498</v>
      </c>
      <c r="S8" s="6" t="s">
        <v>499</v>
      </c>
      <c r="T8" s="5"/>
      <c r="U8" s="955" t="s">
        <v>1</v>
      </c>
      <c r="V8" s="955" t="s">
        <v>229</v>
      </c>
      <c r="W8" s="433" t="s">
        <v>3</v>
      </c>
    </row>
    <row r="9" spans="1:24" x14ac:dyDescent="0.45">
      <c r="A9" s="7"/>
      <c r="B9" s="987"/>
      <c r="C9" s="987"/>
      <c r="D9" s="988"/>
      <c r="E9" s="988"/>
      <c r="F9" s="7"/>
      <c r="G9" s="2"/>
      <c r="H9" s="2"/>
      <c r="I9" s="624"/>
      <c r="J9" s="2"/>
      <c r="K9" s="2"/>
      <c r="L9" s="2"/>
      <c r="M9" s="2"/>
      <c r="N9" s="2"/>
      <c r="O9" s="2"/>
      <c r="P9" s="624"/>
      <c r="Q9" s="2"/>
      <c r="R9" s="2"/>
      <c r="S9" s="2"/>
      <c r="T9" s="2"/>
      <c r="U9" s="2"/>
      <c r="V9" s="2"/>
      <c r="W9" s="624"/>
    </row>
    <row r="10" spans="1:24" s="540" customFormat="1" x14ac:dyDescent="0.45">
      <c r="A10" s="630" t="s">
        <v>453</v>
      </c>
      <c r="B10" s="989">
        <v>529</v>
      </c>
      <c r="C10" s="990"/>
      <c r="D10" s="991">
        <v>5394</v>
      </c>
      <c r="E10" s="992">
        <v>2.9</v>
      </c>
      <c r="F10" s="660"/>
      <c r="G10" s="656">
        <v>221</v>
      </c>
      <c r="H10" s="657">
        <v>5.48</v>
      </c>
      <c r="I10" s="664" t="s">
        <v>450</v>
      </c>
      <c r="J10" s="660"/>
      <c r="K10" s="656">
        <v>2438</v>
      </c>
      <c r="L10" s="659">
        <v>1.9</v>
      </c>
      <c r="M10" s="658"/>
      <c r="N10" s="656">
        <v>70</v>
      </c>
      <c r="O10" s="657">
        <v>5.67</v>
      </c>
      <c r="P10" s="664" t="s">
        <v>449</v>
      </c>
      <c r="Q10" s="660"/>
      <c r="R10" s="656">
        <v>2956</v>
      </c>
      <c r="S10" s="659">
        <v>3.7</v>
      </c>
      <c r="T10" s="658"/>
      <c r="U10" s="656">
        <v>151</v>
      </c>
      <c r="V10" s="657">
        <v>5.4</v>
      </c>
      <c r="W10" s="664" t="s">
        <v>450</v>
      </c>
      <c r="X10" s="661"/>
    </row>
    <row r="11" spans="1:24" x14ac:dyDescent="0.45">
      <c r="A11" s="2" t="s">
        <v>8</v>
      </c>
      <c r="B11" s="993"/>
      <c r="C11" s="743"/>
      <c r="D11" s="994"/>
      <c r="E11" s="995"/>
      <c r="F11" s="10"/>
      <c r="G11" s="662"/>
      <c r="H11" s="663"/>
      <c r="I11" s="664" t="s">
        <v>705</v>
      </c>
      <c r="J11" s="10"/>
      <c r="K11" s="662"/>
      <c r="L11" s="665"/>
      <c r="M11" s="664"/>
      <c r="N11" s="662"/>
      <c r="O11" s="663"/>
      <c r="P11" s="664" t="s">
        <v>705</v>
      </c>
      <c r="Q11" s="10"/>
      <c r="R11" s="662"/>
      <c r="S11" s="665"/>
      <c r="T11" s="664"/>
      <c r="U11" s="662"/>
      <c r="V11" s="663"/>
      <c r="W11" s="664" t="s">
        <v>705</v>
      </c>
      <c r="X11" s="951"/>
    </row>
    <row r="12" spans="1:24" x14ac:dyDescent="0.45">
      <c r="A12" s="628" t="s">
        <v>696</v>
      </c>
      <c r="B12" s="993">
        <v>124</v>
      </c>
      <c r="C12" s="996"/>
      <c r="D12" s="994">
        <v>1060</v>
      </c>
      <c r="E12" s="995">
        <v>1.1000000000000001</v>
      </c>
      <c r="F12" s="10"/>
      <c r="G12" s="662">
        <v>13</v>
      </c>
      <c r="H12" s="663">
        <v>4.71</v>
      </c>
      <c r="I12" s="664" t="s">
        <v>452</v>
      </c>
      <c r="J12" s="10"/>
      <c r="K12" s="662">
        <v>490</v>
      </c>
      <c r="L12" s="665">
        <v>1.4</v>
      </c>
      <c r="M12" s="664"/>
      <c r="N12" s="662">
        <v>8</v>
      </c>
      <c r="O12" s="663">
        <v>4.92</v>
      </c>
      <c r="P12" s="664" t="s">
        <v>451</v>
      </c>
      <c r="Q12" s="10"/>
      <c r="R12" s="662">
        <v>570</v>
      </c>
      <c r="S12" s="665">
        <v>0.9</v>
      </c>
      <c r="T12" s="664"/>
      <c r="U12" s="662">
        <v>5</v>
      </c>
      <c r="V12" s="663">
        <v>4.3</v>
      </c>
      <c r="W12" s="664" t="s">
        <v>952</v>
      </c>
      <c r="X12" s="951"/>
    </row>
    <row r="13" spans="1:24" x14ac:dyDescent="0.45">
      <c r="A13" s="628" t="s">
        <v>697</v>
      </c>
      <c r="B13" s="993">
        <v>114</v>
      </c>
      <c r="C13" s="996"/>
      <c r="D13" s="994">
        <v>866</v>
      </c>
      <c r="E13" s="995">
        <v>5.5</v>
      </c>
      <c r="F13" s="10"/>
      <c r="G13" s="662">
        <v>81</v>
      </c>
      <c r="H13" s="663">
        <v>5.62</v>
      </c>
      <c r="I13" s="664" t="s">
        <v>449</v>
      </c>
      <c r="J13" s="10"/>
      <c r="K13" s="662">
        <v>383</v>
      </c>
      <c r="L13" s="665">
        <v>3.9</v>
      </c>
      <c r="M13" s="664"/>
      <c r="N13" s="662">
        <v>23</v>
      </c>
      <c r="O13" s="663">
        <v>5.93</v>
      </c>
      <c r="P13" s="664" t="s">
        <v>448</v>
      </c>
      <c r="Q13" s="10"/>
      <c r="R13" s="662">
        <v>483</v>
      </c>
      <c r="S13" s="665">
        <v>6.8</v>
      </c>
      <c r="T13" s="664"/>
      <c r="U13" s="662">
        <v>58</v>
      </c>
      <c r="V13" s="663">
        <v>5.51</v>
      </c>
      <c r="W13" s="664" t="s">
        <v>449</v>
      </c>
      <c r="X13" s="951"/>
    </row>
    <row r="14" spans="1:24" x14ac:dyDescent="0.45">
      <c r="A14" s="628" t="s">
        <v>698</v>
      </c>
      <c r="B14" s="993">
        <v>229</v>
      </c>
      <c r="C14" s="996"/>
      <c r="D14" s="994">
        <v>3170</v>
      </c>
      <c r="E14" s="995">
        <v>2.9</v>
      </c>
      <c r="F14" s="10"/>
      <c r="G14" s="662">
        <v>121</v>
      </c>
      <c r="H14" s="663">
        <v>5.45</v>
      </c>
      <c r="I14" s="664" t="s">
        <v>450</v>
      </c>
      <c r="J14" s="10"/>
      <c r="K14" s="662">
        <v>1491</v>
      </c>
      <c r="L14" s="665">
        <v>1.5</v>
      </c>
      <c r="M14" s="664"/>
      <c r="N14" s="662">
        <v>36</v>
      </c>
      <c r="O14" s="663">
        <v>5.68</v>
      </c>
      <c r="P14" s="664" t="s">
        <v>449</v>
      </c>
      <c r="Q14" s="10"/>
      <c r="R14" s="662">
        <v>1679</v>
      </c>
      <c r="S14" s="665">
        <v>4.2</v>
      </c>
      <c r="T14" s="664"/>
      <c r="U14" s="662">
        <v>85</v>
      </c>
      <c r="V14" s="663">
        <v>5.35</v>
      </c>
      <c r="W14" s="664" t="s">
        <v>450</v>
      </c>
      <c r="X14" s="951"/>
    </row>
    <row r="15" spans="1:24" x14ac:dyDescent="0.45">
      <c r="A15" s="628" t="s">
        <v>9</v>
      </c>
      <c r="B15" s="993">
        <v>0</v>
      </c>
      <c r="C15" s="996"/>
      <c r="D15" s="994">
        <v>21</v>
      </c>
      <c r="E15" s="995">
        <v>0</v>
      </c>
      <c r="F15" s="10"/>
      <c r="G15" s="662">
        <v>0</v>
      </c>
      <c r="H15" s="663">
        <v>0</v>
      </c>
      <c r="I15" s="664" t="s">
        <v>705</v>
      </c>
      <c r="J15" s="10"/>
      <c r="K15" s="662">
        <v>8</v>
      </c>
      <c r="L15" s="665">
        <v>0</v>
      </c>
      <c r="M15" s="664"/>
      <c r="N15" s="662">
        <v>0</v>
      </c>
      <c r="O15" s="663">
        <v>0</v>
      </c>
      <c r="P15" s="664" t="s">
        <v>705</v>
      </c>
      <c r="Q15" s="10"/>
      <c r="R15" s="662">
        <v>13</v>
      </c>
      <c r="S15" s="665">
        <v>0</v>
      </c>
      <c r="T15" s="664"/>
      <c r="U15" s="662">
        <v>0</v>
      </c>
      <c r="V15" s="663">
        <v>0</v>
      </c>
      <c r="W15" s="664" t="s">
        <v>705</v>
      </c>
      <c r="X15" s="951"/>
    </row>
    <row r="16" spans="1:24" x14ac:dyDescent="0.45">
      <c r="A16" s="628" t="s">
        <v>10</v>
      </c>
      <c r="B16" s="993">
        <v>0</v>
      </c>
      <c r="C16" s="996"/>
      <c r="D16" s="994">
        <v>70</v>
      </c>
      <c r="E16" s="995">
        <v>0</v>
      </c>
      <c r="F16" s="10"/>
      <c r="G16" s="662">
        <v>0</v>
      </c>
      <c r="H16" s="663">
        <v>0</v>
      </c>
      <c r="I16" s="664" t="s">
        <v>705</v>
      </c>
      <c r="J16" s="10"/>
      <c r="K16" s="662">
        <v>32</v>
      </c>
      <c r="L16" s="665">
        <v>0</v>
      </c>
      <c r="M16" s="664"/>
      <c r="N16" s="662">
        <v>0</v>
      </c>
      <c r="O16" s="663">
        <v>0</v>
      </c>
      <c r="P16" s="664" t="s">
        <v>705</v>
      </c>
      <c r="Q16" s="10"/>
      <c r="R16" s="662">
        <v>38</v>
      </c>
      <c r="S16" s="665">
        <v>0</v>
      </c>
      <c r="T16" s="664"/>
      <c r="U16" s="662">
        <v>0</v>
      </c>
      <c r="V16" s="663">
        <v>0</v>
      </c>
      <c r="W16" s="664" t="s">
        <v>705</v>
      </c>
      <c r="X16" s="951"/>
    </row>
    <row r="17" spans="1:24" x14ac:dyDescent="0.45">
      <c r="A17" s="628" t="s">
        <v>295</v>
      </c>
      <c r="B17" s="993">
        <v>26</v>
      </c>
      <c r="C17" s="996"/>
      <c r="D17" s="994">
        <v>113</v>
      </c>
      <c r="E17" s="995">
        <v>0</v>
      </c>
      <c r="F17" s="10"/>
      <c r="G17" s="662">
        <v>2</v>
      </c>
      <c r="H17" s="663">
        <v>5.93</v>
      </c>
      <c r="I17" s="664" t="s">
        <v>448</v>
      </c>
      <c r="J17" s="10"/>
      <c r="K17" s="662">
        <v>6</v>
      </c>
      <c r="L17" s="665">
        <v>0</v>
      </c>
      <c r="M17" s="664"/>
      <c r="N17" s="662">
        <v>1</v>
      </c>
      <c r="O17" s="663">
        <v>5.5</v>
      </c>
      <c r="P17" s="664" t="s">
        <v>450</v>
      </c>
      <c r="Q17" s="10"/>
      <c r="R17" s="662">
        <v>107</v>
      </c>
      <c r="S17" s="665">
        <v>0</v>
      </c>
      <c r="T17" s="664"/>
      <c r="U17" s="662">
        <v>1</v>
      </c>
      <c r="V17" s="663">
        <v>6.5</v>
      </c>
      <c r="W17" s="664" t="s">
        <v>704</v>
      </c>
      <c r="X17" s="951"/>
    </row>
    <row r="18" spans="1:24" x14ac:dyDescent="0.45">
      <c r="A18" s="628" t="s">
        <v>11</v>
      </c>
      <c r="B18" s="993">
        <v>7</v>
      </c>
      <c r="C18" s="996"/>
      <c r="D18" s="994">
        <v>39</v>
      </c>
      <c r="E18" s="995">
        <v>0</v>
      </c>
      <c r="F18" s="10"/>
      <c r="G18" s="662">
        <v>1</v>
      </c>
      <c r="H18" s="663">
        <v>6.5</v>
      </c>
      <c r="I18" s="664" t="s">
        <v>704</v>
      </c>
      <c r="J18" s="10"/>
      <c r="K18" s="662">
        <v>16</v>
      </c>
      <c r="L18" s="665">
        <v>0</v>
      </c>
      <c r="M18" s="664"/>
      <c r="N18" s="662">
        <v>0</v>
      </c>
      <c r="O18" s="663">
        <v>0</v>
      </c>
      <c r="P18" s="664" t="s">
        <v>705</v>
      </c>
      <c r="Q18" s="10"/>
      <c r="R18" s="662">
        <v>23</v>
      </c>
      <c r="S18" s="665">
        <v>0</v>
      </c>
      <c r="T18" s="664"/>
      <c r="U18" s="662">
        <v>1</v>
      </c>
      <c r="V18" s="663">
        <v>6.5</v>
      </c>
      <c r="W18" s="664" t="s">
        <v>704</v>
      </c>
      <c r="X18" s="951"/>
    </row>
    <row r="19" spans="1:24" x14ac:dyDescent="0.45">
      <c r="A19" s="2"/>
      <c r="B19" s="993"/>
      <c r="C19" s="743"/>
      <c r="D19" s="994"/>
      <c r="E19" s="995"/>
      <c r="F19" s="10"/>
      <c r="G19" s="662"/>
      <c r="H19" s="663"/>
      <c r="I19" s="664" t="s">
        <v>705</v>
      </c>
      <c r="J19" s="10"/>
      <c r="K19" s="662"/>
      <c r="L19" s="665"/>
      <c r="M19" s="664"/>
      <c r="N19" s="662"/>
      <c r="O19" s="663"/>
      <c r="P19" s="664" t="s">
        <v>705</v>
      </c>
      <c r="Q19" s="10"/>
      <c r="R19" s="662"/>
      <c r="S19" s="665"/>
      <c r="T19" s="664"/>
      <c r="U19" s="662"/>
      <c r="V19" s="663"/>
      <c r="W19" s="664" t="s">
        <v>705</v>
      </c>
      <c r="X19" s="951"/>
    </row>
    <row r="20" spans="1:24" s="540" customFormat="1" x14ac:dyDescent="0.45">
      <c r="A20" s="630" t="s">
        <v>12</v>
      </c>
      <c r="B20" s="989">
        <v>31</v>
      </c>
      <c r="C20" s="990"/>
      <c r="D20" s="991">
        <v>107</v>
      </c>
      <c r="E20" s="992">
        <v>0</v>
      </c>
      <c r="F20" s="660"/>
      <c r="G20" s="656">
        <v>0</v>
      </c>
      <c r="H20" s="657">
        <v>0</v>
      </c>
      <c r="I20" s="664" t="s">
        <v>705</v>
      </c>
      <c r="J20" s="660"/>
      <c r="K20" s="656">
        <v>45</v>
      </c>
      <c r="L20" s="659">
        <v>0</v>
      </c>
      <c r="M20" s="658"/>
      <c r="N20" s="656">
        <v>0</v>
      </c>
      <c r="O20" s="657">
        <v>0</v>
      </c>
      <c r="P20" s="664" t="s">
        <v>705</v>
      </c>
      <c r="Q20" s="660"/>
      <c r="R20" s="656">
        <v>61</v>
      </c>
      <c r="S20" s="659">
        <v>0</v>
      </c>
      <c r="T20" s="658"/>
      <c r="U20" s="656">
        <v>0</v>
      </c>
      <c r="V20" s="657">
        <v>0</v>
      </c>
      <c r="W20" s="664" t="s">
        <v>705</v>
      </c>
      <c r="X20" s="661"/>
    </row>
    <row r="21" spans="1:24" x14ac:dyDescent="0.45">
      <c r="A21" s="2" t="s">
        <v>8</v>
      </c>
      <c r="B21" s="993"/>
      <c r="C21" s="743"/>
      <c r="D21" s="994"/>
      <c r="E21" s="995"/>
      <c r="F21" s="10"/>
      <c r="G21" s="662"/>
      <c r="H21" s="663"/>
      <c r="I21" s="664" t="s">
        <v>705</v>
      </c>
      <c r="J21" s="10"/>
      <c r="K21" s="662"/>
      <c r="L21" s="665"/>
      <c r="M21" s="664"/>
      <c r="N21" s="662"/>
      <c r="O21" s="663"/>
      <c r="P21" s="664" t="s">
        <v>705</v>
      </c>
      <c r="Q21" s="10"/>
      <c r="R21" s="662"/>
      <c r="S21" s="665"/>
      <c r="T21" s="664"/>
      <c r="U21" s="662"/>
      <c r="V21" s="663"/>
      <c r="W21" s="664" t="s">
        <v>705</v>
      </c>
      <c r="X21" s="951"/>
    </row>
    <row r="22" spans="1:24" x14ac:dyDescent="0.45">
      <c r="A22" s="628" t="s">
        <v>13</v>
      </c>
      <c r="B22" s="993">
        <v>18</v>
      </c>
      <c r="C22" s="996"/>
      <c r="D22" s="994">
        <v>70</v>
      </c>
      <c r="E22" s="995">
        <v>0</v>
      </c>
      <c r="F22" s="10"/>
      <c r="G22" s="662">
        <v>0</v>
      </c>
      <c r="H22" s="663">
        <v>0</v>
      </c>
      <c r="I22" s="664" t="s">
        <v>705</v>
      </c>
      <c r="J22" s="10"/>
      <c r="K22" s="662">
        <v>32</v>
      </c>
      <c r="L22" s="665">
        <v>0</v>
      </c>
      <c r="M22" s="664"/>
      <c r="N22" s="662">
        <v>0</v>
      </c>
      <c r="O22" s="663">
        <v>0</v>
      </c>
      <c r="P22" s="664" t="s">
        <v>705</v>
      </c>
      <c r="Q22" s="10"/>
      <c r="R22" s="662">
        <v>37</v>
      </c>
      <c r="S22" s="665">
        <v>0</v>
      </c>
      <c r="T22" s="664"/>
      <c r="U22" s="662">
        <v>0</v>
      </c>
      <c r="V22" s="663">
        <v>0</v>
      </c>
      <c r="W22" s="664" t="s">
        <v>705</v>
      </c>
      <c r="X22" s="951"/>
    </row>
    <row r="23" spans="1:24" x14ac:dyDescent="0.45">
      <c r="A23" s="628" t="s">
        <v>699</v>
      </c>
      <c r="B23" s="993">
        <v>13</v>
      </c>
      <c r="C23" s="996"/>
      <c r="D23" s="994">
        <v>37</v>
      </c>
      <c r="E23" s="995">
        <v>0</v>
      </c>
      <c r="F23" s="10"/>
      <c r="G23" s="662">
        <v>0</v>
      </c>
      <c r="H23" s="663">
        <v>0</v>
      </c>
      <c r="I23" s="664" t="s">
        <v>705</v>
      </c>
      <c r="J23" s="10"/>
      <c r="K23" s="662">
        <v>13</v>
      </c>
      <c r="L23" s="665">
        <v>0</v>
      </c>
      <c r="M23" s="664"/>
      <c r="N23" s="662">
        <v>0</v>
      </c>
      <c r="O23" s="663">
        <v>0</v>
      </c>
      <c r="P23" s="664" t="s">
        <v>705</v>
      </c>
      <c r="Q23" s="10"/>
      <c r="R23" s="662">
        <v>24</v>
      </c>
      <c r="S23" s="665">
        <v>0</v>
      </c>
      <c r="T23" s="664"/>
      <c r="U23" s="662">
        <v>0</v>
      </c>
      <c r="V23" s="663">
        <v>0</v>
      </c>
      <c r="W23" s="664" t="s">
        <v>705</v>
      </c>
      <c r="X23" s="951"/>
    </row>
    <row r="24" spans="1:24" x14ac:dyDescent="0.45">
      <c r="A24" s="2"/>
      <c r="B24" s="993"/>
      <c r="C24" s="743"/>
      <c r="D24" s="994"/>
      <c r="E24" s="995"/>
      <c r="F24" s="10"/>
      <c r="G24" s="662"/>
      <c r="H24" s="663"/>
      <c r="I24" s="664" t="s">
        <v>705</v>
      </c>
      <c r="J24" s="10"/>
      <c r="K24" s="662"/>
      <c r="L24" s="665"/>
      <c r="M24" s="664"/>
      <c r="N24" s="662"/>
      <c r="O24" s="663"/>
      <c r="P24" s="664" t="s">
        <v>705</v>
      </c>
      <c r="Q24" s="10"/>
      <c r="R24" s="662"/>
      <c r="S24" s="665"/>
      <c r="T24" s="664"/>
      <c r="U24" s="662"/>
      <c r="V24" s="663"/>
      <c r="W24" s="664" t="s">
        <v>705</v>
      </c>
      <c r="X24" s="951"/>
    </row>
    <row r="25" spans="1:24" s="540" customFormat="1" x14ac:dyDescent="0.45">
      <c r="A25" s="630" t="s">
        <v>700</v>
      </c>
      <c r="B25" s="989">
        <v>570</v>
      </c>
      <c r="C25" s="990"/>
      <c r="D25" s="991">
        <v>5540</v>
      </c>
      <c r="E25" s="992">
        <v>2.8</v>
      </c>
      <c r="F25" s="660"/>
      <c r="G25" s="656">
        <v>221</v>
      </c>
      <c r="H25" s="657">
        <v>5.48</v>
      </c>
      <c r="I25" s="664" t="s">
        <v>450</v>
      </c>
      <c r="J25" s="660"/>
      <c r="K25" s="656">
        <v>2491</v>
      </c>
      <c r="L25" s="659">
        <v>1.9</v>
      </c>
      <c r="M25" s="658"/>
      <c r="N25" s="656">
        <v>70</v>
      </c>
      <c r="O25" s="657">
        <v>5.67</v>
      </c>
      <c r="P25" s="664" t="s">
        <v>449</v>
      </c>
      <c r="Q25" s="660"/>
      <c r="R25" s="656">
        <v>3048</v>
      </c>
      <c r="S25" s="659">
        <v>3.6</v>
      </c>
      <c r="T25" s="658"/>
      <c r="U25" s="656">
        <v>151</v>
      </c>
      <c r="V25" s="657">
        <v>5.4</v>
      </c>
      <c r="W25" s="664" t="s">
        <v>450</v>
      </c>
      <c r="X25" s="661"/>
    </row>
    <row r="26" spans="1:24" x14ac:dyDescent="0.45">
      <c r="A26" s="2"/>
      <c r="B26" s="993"/>
      <c r="C26" s="743"/>
      <c r="D26" s="994"/>
      <c r="E26" s="995"/>
      <c r="F26" s="10"/>
      <c r="G26" s="662"/>
      <c r="H26" s="663"/>
      <c r="I26" s="664" t="s">
        <v>705</v>
      </c>
      <c r="J26" s="10"/>
      <c r="K26" s="662"/>
      <c r="L26" s="665"/>
      <c r="M26" s="664"/>
      <c r="N26" s="662"/>
      <c r="O26" s="663"/>
      <c r="P26" s="664" t="s">
        <v>705</v>
      </c>
      <c r="Q26" s="10"/>
      <c r="R26" s="662"/>
      <c r="S26" s="665"/>
      <c r="T26" s="664"/>
      <c r="U26" s="662"/>
      <c r="V26" s="663"/>
      <c r="W26" s="664" t="s">
        <v>705</v>
      </c>
      <c r="X26" s="951"/>
    </row>
    <row r="27" spans="1:24" s="540" customFormat="1" x14ac:dyDescent="0.45">
      <c r="A27" s="630" t="s">
        <v>14</v>
      </c>
      <c r="B27" s="989">
        <v>308</v>
      </c>
      <c r="C27" s="990"/>
      <c r="D27" s="991">
        <v>95505</v>
      </c>
      <c r="E27" s="992">
        <v>5.4</v>
      </c>
      <c r="F27" s="660"/>
      <c r="G27" s="656">
        <v>5583</v>
      </c>
      <c r="H27" s="657">
        <v>5.74</v>
      </c>
      <c r="I27" s="664" t="s">
        <v>449</v>
      </c>
      <c r="J27" s="660"/>
      <c r="K27" s="656">
        <v>42486</v>
      </c>
      <c r="L27" s="659">
        <v>6.5</v>
      </c>
      <c r="M27" s="658"/>
      <c r="N27" s="656">
        <v>2978</v>
      </c>
      <c r="O27" s="657">
        <v>5.79</v>
      </c>
      <c r="P27" s="664" t="s">
        <v>449</v>
      </c>
      <c r="Q27" s="660"/>
      <c r="R27" s="656">
        <v>52982</v>
      </c>
      <c r="S27" s="659">
        <v>4.5999999999999996</v>
      </c>
      <c r="T27" s="658"/>
      <c r="U27" s="656">
        <v>2605</v>
      </c>
      <c r="V27" s="657">
        <v>5.68</v>
      </c>
      <c r="W27" s="664" t="s">
        <v>449</v>
      </c>
      <c r="X27" s="661"/>
    </row>
    <row r="28" spans="1:24" x14ac:dyDescent="0.45">
      <c r="A28" s="2" t="s">
        <v>8</v>
      </c>
      <c r="B28" s="993"/>
      <c r="C28" s="743"/>
      <c r="D28" s="994"/>
      <c r="E28" s="995"/>
      <c r="F28" s="10"/>
      <c r="G28" s="662"/>
      <c r="H28" s="663"/>
      <c r="I28" s="664" t="s">
        <v>705</v>
      </c>
      <c r="J28" s="10"/>
      <c r="K28" s="662"/>
      <c r="L28" s="665"/>
      <c r="M28" s="664"/>
      <c r="N28" s="662"/>
      <c r="O28" s="663"/>
      <c r="P28" s="664" t="s">
        <v>705</v>
      </c>
      <c r="Q28" s="10"/>
      <c r="R28" s="662"/>
      <c r="S28" s="665"/>
      <c r="T28" s="664"/>
      <c r="U28" s="662"/>
      <c r="V28" s="663"/>
      <c r="W28" s="664" t="s">
        <v>705</v>
      </c>
      <c r="X28" s="951"/>
    </row>
    <row r="29" spans="1:24" x14ac:dyDescent="0.45">
      <c r="A29" s="628" t="s">
        <v>15</v>
      </c>
      <c r="B29" s="993">
        <v>60</v>
      </c>
      <c r="C29" s="996"/>
      <c r="D29" s="994">
        <v>5671</v>
      </c>
      <c r="E29" s="995">
        <v>0.5</v>
      </c>
      <c r="F29" s="10"/>
      <c r="G29" s="662">
        <v>81</v>
      </c>
      <c r="H29" s="663">
        <v>6.45</v>
      </c>
      <c r="I29" s="664" t="s">
        <v>704</v>
      </c>
      <c r="J29" s="10"/>
      <c r="K29" s="662">
        <v>2704</v>
      </c>
      <c r="L29" s="665">
        <v>0.4</v>
      </c>
      <c r="M29" s="664"/>
      <c r="N29" s="662">
        <v>39</v>
      </c>
      <c r="O29" s="663">
        <v>6.44</v>
      </c>
      <c r="P29" s="664" t="s">
        <v>704</v>
      </c>
      <c r="Q29" s="10"/>
      <c r="R29" s="662">
        <v>2967</v>
      </c>
      <c r="S29" s="665">
        <v>0.5</v>
      </c>
      <c r="T29" s="664"/>
      <c r="U29" s="662">
        <v>42</v>
      </c>
      <c r="V29" s="663">
        <v>6.47</v>
      </c>
      <c r="W29" s="664" t="s">
        <v>704</v>
      </c>
      <c r="X29" s="951"/>
    </row>
    <row r="30" spans="1:24" x14ac:dyDescent="0.45">
      <c r="A30" s="628" t="s">
        <v>701</v>
      </c>
      <c r="B30" s="993">
        <v>248</v>
      </c>
      <c r="C30" s="996"/>
      <c r="D30" s="994">
        <v>89834</v>
      </c>
      <c r="E30" s="995">
        <v>5.7</v>
      </c>
      <c r="F30" s="10"/>
      <c r="G30" s="662">
        <v>5502</v>
      </c>
      <c r="H30" s="663">
        <v>5.73</v>
      </c>
      <c r="I30" s="664" t="s">
        <v>449</v>
      </c>
      <c r="J30" s="10"/>
      <c r="K30" s="662">
        <v>39782</v>
      </c>
      <c r="L30" s="665">
        <v>6.9</v>
      </c>
      <c r="M30" s="664"/>
      <c r="N30" s="662">
        <v>2939</v>
      </c>
      <c r="O30" s="663">
        <v>5.78</v>
      </c>
      <c r="P30" s="664" t="s">
        <v>449</v>
      </c>
      <c r="Q30" s="10"/>
      <c r="R30" s="662">
        <v>50015</v>
      </c>
      <c r="S30" s="665">
        <v>4.8</v>
      </c>
      <c r="T30" s="664"/>
      <c r="U30" s="662">
        <v>2563</v>
      </c>
      <c r="V30" s="663">
        <v>5.67</v>
      </c>
      <c r="W30" s="664" t="s">
        <v>449</v>
      </c>
      <c r="X30" s="951"/>
    </row>
    <row r="31" spans="1:24" x14ac:dyDescent="0.45">
      <c r="A31" s="2"/>
      <c r="B31" s="993"/>
      <c r="C31" s="743"/>
      <c r="D31" s="994"/>
      <c r="E31" s="997"/>
      <c r="F31" s="10"/>
      <c r="G31" s="662"/>
      <c r="H31" s="486"/>
      <c r="I31" s="664" t="s">
        <v>705</v>
      </c>
      <c r="J31" s="10"/>
      <c r="K31" s="662"/>
      <c r="L31" s="665"/>
      <c r="M31" s="664"/>
      <c r="N31" s="662"/>
      <c r="O31" s="663"/>
      <c r="P31" s="664" t="s">
        <v>705</v>
      </c>
      <c r="Q31" s="10"/>
      <c r="R31" s="662"/>
      <c r="S31" s="665"/>
      <c r="T31" s="664"/>
      <c r="U31" s="662"/>
      <c r="V31" s="663"/>
      <c r="W31" s="664" t="s">
        <v>705</v>
      </c>
      <c r="X31" s="951"/>
    </row>
    <row r="32" spans="1:24" s="540" customFormat="1" x14ac:dyDescent="0.45">
      <c r="A32" s="630" t="s">
        <v>702</v>
      </c>
      <c r="B32" s="989">
        <v>837</v>
      </c>
      <c r="C32" s="998"/>
      <c r="D32" s="991">
        <v>96418</v>
      </c>
      <c r="E32" s="999">
        <v>5.2</v>
      </c>
      <c r="F32" s="660"/>
      <c r="G32" s="656">
        <v>5763</v>
      </c>
      <c r="H32" s="657">
        <v>5.72</v>
      </c>
      <c r="I32" s="664" t="s">
        <v>449</v>
      </c>
      <c r="J32" s="658"/>
      <c r="K32" s="656">
        <v>42728</v>
      </c>
      <c r="L32" s="657">
        <v>6.2</v>
      </c>
      <c r="M32" s="658"/>
      <c r="N32" s="656">
        <v>3026</v>
      </c>
      <c r="O32" s="657">
        <v>5.78</v>
      </c>
      <c r="P32" s="664" t="s">
        <v>449</v>
      </c>
      <c r="Q32" s="658"/>
      <c r="R32" s="656">
        <v>53653</v>
      </c>
      <c r="S32" s="657">
        <v>4.5</v>
      </c>
      <c r="T32" s="658"/>
      <c r="U32" s="656">
        <v>2737</v>
      </c>
      <c r="V32" s="657">
        <v>5.66</v>
      </c>
      <c r="W32" s="664" t="s">
        <v>449</v>
      </c>
      <c r="X32" s="661"/>
    </row>
    <row r="33" spans="1:24" x14ac:dyDescent="0.45">
      <c r="A33" s="2"/>
      <c r="B33" s="993"/>
      <c r="C33" s="1000"/>
      <c r="D33" s="994"/>
      <c r="E33" s="1001"/>
      <c r="F33" s="10"/>
      <c r="G33" s="662"/>
      <c r="H33" s="486"/>
      <c r="I33" s="664" t="s">
        <v>705</v>
      </c>
      <c r="J33" s="664"/>
      <c r="K33" s="662"/>
      <c r="L33" s="486"/>
      <c r="M33" s="664"/>
      <c r="N33" s="662"/>
      <c r="O33" s="663"/>
      <c r="P33" s="664" t="s">
        <v>705</v>
      </c>
      <c r="Q33" s="664"/>
      <c r="R33" s="662"/>
      <c r="S33" s="486"/>
      <c r="T33" s="664"/>
      <c r="U33" s="662"/>
      <c r="V33" s="663"/>
      <c r="W33" s="664" t="s">
        <v>705</v>
      </c>
      <c r="X33" s="951"/>
    </row>
    <row r="34" spans="1:24" s="540" customFormat="1" x14ac:dyDescent="0.45">
      <c r="A34" s="636" t="s">
        <v>703</v>
      </c>
      <c r="B34" s="989">
        <v>878</v>
      </c>
      <c r="C34" s="998"/>
      <c r="D34" s="991">
        <v>96514</v>
      </c>
      <c r="E34" s="999">
        <v>5.2</v>
      </c>
      <c r="F34" s="660"/>
      <c r="G34" s="656">
        <v>5763</v>
      </c>
      <c r="H34" s="657">
        <v>5.72</v>
      </c>
      <c r="I34" s="664" t="s">
        <v>449</v>
      </c>
      <c r="J34" s="658"/>
      <c r="K34" s="656">
        <v>42757</v>
      </c>
      <c r="L34" s="657">
        <v>6.2</v>
      </c>
      <c r="M34" s="658"/>
      <c r="N34" s="656">
        <v>3026</v>
      </c>
      <c r="O34" s="657">
        <v>5.78</v>
      </c>
      <c r="P34" s="664" t="s">
        <v>449</v>
      </c>
      <c r="Q34" s="658"/>
      <c r="R34" s="656">
        <v>53719</v>
      </c>
      <c r="S34" s="657">
        <v>4.4000000000000004</v>
      </c>
      <c r="T34" s="658"/>
      <c r="U34" s="656">
        <v>2737</v>
      </c>
      <c r="V34" s="657">
        <v>5.66</v>
      </c>
      <c r="W34" s="664" t="s">
        <v>449</v>
      </c>
    </row>
    <row r="35" spans="1:24" x14ac:dyDescent="0.45">
      <c r="A35" s="3"/>
      <c r="B35" s="1002"/>
      <c r="C35" s="1002"/>
      <c r="D35" s="1002"/>
      <c r="E35" s="1002"/>
      <c r="F35" s="3"/>
      <c r="G35" s="3"/>
      <c r="H35" s="3"/>
      <c r="I35" s="627"/>
      <c r="J35" s="3"/>
      <c r="K35" s="3"/>
      <c r="L35" s="3"/>
      <c r="M35" s="3"/>
      <c r="N35" s="3"/>
      <c r="O35" s="3"/>
      <c r="P35" s="627"/>
      <c r="Q35" s="3"/>
      <c r="R35" s="3"/>
      <c r="S35" s="3"/>
      <c r="T35" s="3"/>
      <c r="U35" s="3"/>
      <c r="V35" s="3"/>
      <c r="W35" s="627"/>
    </row>
    <row r="36" spans="1:24" ht="12.95" customHeight="1" x14ac:dyDescent="0.45">
      <c r="A36" s="2"/>
      <c r="B36" s="743"/>
      <c r="C36" s="743"/>
      <c r="D36" s="743"/>
      <c r="E36" s="743"/>
      <c r="F36" s="2"/>
      <c r="G36" s="2"/>
      <c r="H36" s="2"/>
      <c r="I36" s="2"/>
      <c r="J36" s="2"/>
      <c r="K36" s="2"/>
      <c r="L36" s="2"/>
      <c r="M36" s="2"/>
      <c r="N36" s="2"/>
      <c r="O36" s="2"/>
      <c r="P36" s="2"/>
      <c r="Q36" s="2"/>
      <c r="R36" s="2"/>
      <c r="S36" s="2"/>
      <c r="T36" s="2"/>
      <c r="U36" s="2"/>
      <c r="V36" s="2"/>
      <c r="W36" s="10" t="s">
        <v>721</v>
      </c>
    </row>
    <row r="37" spans="1:24" ht="12.95" customHeight="1" x14ac:dyDescent="0.45">
      <c r="A37" s="2"/>
      <c r="B37" s="743"/>
      <c r="C37" s="743"/>
      <c r="D37" s="743"/>
      <c r="E37" s="743"/>
      <c r="F37" s="2"/>
      <c r="G37" s="2"/>
      <c r="H37" s="2"/>
      <c r="I37" s="2"/>
      <c r="J37" s="2"/>
      <c r="K37" s="2"/>
      <c r="L37" s="2"/>
      <c r="M37" s="2"/>
      <c r="N37" s="2"/>
      <c r="O37" s="2"/>
      <c r="P37" s="2"/>
      <c r="Q37" s="2"/>
      <c r="R37" s="2"/>
      <c r="S37" s="2"/>
      <c r="T37" s="2"/>
      <c r="U37" s="2"/>
      <c r="V37" s="2"/>
      <c r="W37" s="2"/>
    </row>
    <row r="38" spans="1:24" ht="12.95" customHeight="1" x14ac:dyDescent="0.45">
      <c r="A38" s="2" t="s">
        <v>714</v>
      </c>
      <c r="B38" s="743"/>
      <c r="C38" s="743"/>
      <c r="D38" s="743"/>
      <c r="E38" s="743"/>
      <c r="F38" s="2"/>
      <c r="G38" s="2"/>
      <c r="H38" s="2"/>
      <c r="I38" s="2"/>
      <c r="J38" s="2"/>
      <c r="K38" s="2"/>
      <c r="L38" s="2"/>
      <c r="M38" s="2"/>
      <c r="N38" s="2"/>
      <c r="O38" s="2"/>
      <c r="P38" s="2"/>
      <c r="Q38" s="2"/>
      <c r="R38" s="2"/>
      <c r="S38" s="2"/>
      <c r="T38" s="2"/>
      <c r="U38" s="2"/>
      <c r="V38" s="2"/>
      <c r="W38" s="2"/>
    </row>
    <row r="39" spans="1:24" ht="12.95" customHeight="1" x14ac:dyDescent="0.45">
      <c r="A39" s="2" t="s">
        <v>500</v>
      </c>
      <c r="B39" s="743"/>
      <c r="C39" s="743"/>
      <c r="D39" s="743"/>
      <c r="E39" s="743"/>
      <c r="F39" s="2"/>
      <c r="G39" s="2"/>
      <c r="H39" s="2"/>
      <c r="I39" s="2"/>
      <c r="J39" s="2"/>
      <c r="K39" s="2"/>
      <c r="L39" s="2"/>
      <c r="M39" s="2"/>
      <c r="N39" s="2"/>
      <c r="O39" s="2"/>
      <c r="P39" s="2"/>
      <c r="Q39" s="2"/>
      <c r="R39" s="2"/>
      <c r="S39" s="2"/>
      <c r="T39" s="2"/>
      <c r="U39" s="2"/>
      <c r="V39" s="2"/>
      <c r="W39" s="2"/>
    </row>
    <row r="40" spans="1:24" ht="12.95" customHeight="1" x14ac:dyDescent="0.45">
      <c r="A40" s="2" t="s">
        <v>723</v>
      </c>
      <c r="B40" s="743"/>
      <c r="C40" s="743"/>
      <c r="D40" s="743"/>
      <c r="E40" s="743"/>
      <c r="F40" s="2"/>
      <c r="G40" s="2"/>
      <c r="H40" s="2"/>
      <c r="I40" s="2"/>
      <c r="J40" s="2"/>
      <c r="K40" s="2"/>
      <c r="L40" s="2"/>
      <c r="M40" s="2"/>
      <c r="N40" s="2"/>
      <c r="O40" s="2"/>
      <c r="P40" s="2"/>
      <c r="Q40" s="2"/>
      <c r="R40" s="2"/>
      <c r="S40" s="2"/>
      <c r="T40" s="2"/>
      <c r="U40" s="2"/>
      <c r="V40" s="2"/>
      <c r="W40" s="2"/>
    </row>
    <row r="41" spans="1:24" ht="12.95" customHeight="1" x14ac:dyDescent="0.45">
      <c r="A41" s="2" t="s">
        <v>724</v>
      </c>
      <c r="B41" s="743"/>
      <c r="C41" s="743"/>
      <c r="D41" s="743"/>
      <c r="E41" s="743"/>
      <c r="F41" s="2"/>
      <c r="G41" s="2"/>
      <c r="H41" s="2"/>
      <c r="I41" s="2"/>
      <c r="J41" s="2"/>
      <c r="K41" s="2"/>
      <c r="L41" s="2"/>
      <c r="M41" s="2"/>
      <c r="N41" s="2"/>
      <c r="O41" s="2"/>
      <c r="P41" s="2"/>
      <c r="Q41" s="2"/>
      <c r="R41" s="2"/>
      <c r="S41" s="2"/>
      <c r="T41" s="2"/>
      <c r="U41" s="2"/>
      <c r="V41" s="2"/>
      <c r="W41" s="2"/>
    </row>
    <row r="42" spans="1:24" ht="12.95" customHeight="1" x14ac:dyDescent="0.45">
      <c r="A42" s="2" t="s">
        <v>501</v>
      </c>
      <c r="B42" s="743"/>
      <c r="C42" s="743"/>
      <c r="D42" s="743"/>
      <c r="E42" s="743"/>
      <c r="F42" s="2"/>
      <c r="G42" s="2"/>
      <c r="H42" s="2"/>
      <c r="I42" s="2"/>
      <c r="J42" s="2"/>
      <c r="K42" s="2"/>
      <c r="L42" s="2"/>
      <c r="M42" s="2"/>
      <c r="N42" s="2"/>
      <c r="O42" s="2"/>
      <c r="P42" s="2"/>
      <c r="Q42" s="2"/>
      <c r="R42" s="2"/>
      <c r="S42" s="2"/>
      <c r="T42" s="2"/>
      <c r="U42" s="2"/>
      <c r="V42" s="2"/>
      <c r="W42" s="2"/>
    </row>
    <row r="43" spans="1:24" ht="12.95" customHeight="1" x14ac:dyDescent="0.45">
      <c r="A43" s="2" t="s">
        <v>502</v>
      </c>
      <c r="B43" s="743"/>
      <c r="C43" s="743"/>
      <c r="D43" s="743"/>
      <c r="E43" s="743"/>
      <c r="F43" s="2"/>
      <c r="G43" s="2"/>
      <c r="H43" s="2"/>
      <c r="I43" s="2"/>
      <c r="J43" s="2"/>
      <c r="K43" s="2"/>
      <c r="L43" s="2"/>
      <c r="M43" s="2"/>
      <c r="N43" s="2"/>
      <c r="O43" s="2"/>
      <c r="P43" s="2"/>
      <c r="Q43" s="2"/>
      <c r="R43" s="2"/>
      <c r="S43" s="2"/>
      <c r="T43" s="2"/>
      <c r="U43" s="2"/>
      <c r="V43" s="2"/>
      <c r="W43" s="2"/>
    </row>
    <row r="44" spans="1:24" ht="12.95" customHeight="1" x14ac:dyDescent="0.45">
      <c r="A44" s="2" t="s">
        <v>230</v>
      </c>
      <c r="B44" s="743"/>
      <c r="C44" s="743"/>
      <c r="D44" s="743"/>
      <c r="E44" s="743"/>
      <c r="F44" s="2"/>
      <c r="G44" s="2"/>
      <c r="H44" s="2"/>
      <c r="I44" s="2"/>
      <c r="J44" s="2"/>
      <c r="K44" s="2"/>
      <c r="L44" s="2"/>
      <c r="M44" s="2"/>
      <c r="N44" s="2"/>
      <c r="O44" s="2"/>
      <c r="P44" s="2"/>
      <c r="Q44" s="2"/>
      <c r="R44" s="2"/>
      <c r="S44" s="2"/>
      <c r="T44" s="2"/>
      <c r="U44" s="2"/>
      <c r="V44" s="2"/>
      <c r="W44" s="2"/>
    </row>
    <row r="45" spans="1:24" ht="12.95" customHeight="1" x14ac:dyDescent="0.45">
      <c r="A45" s="2" t="s">
        <v>239</v>
      </c>
      <c r="B45" s="743"/>
      <c r="C45" s="743"/>
      <c r="D45" s="743"/>
      <c r="E45" s="743"/>
      <c r="F45" s="2"/>
      <c r="G45" s="2"/>
      <c r="H45" s="2"/>
      <c r="I45" s="2"/>
      <c r="J45" s="2"/>
      <c r="K45" s="2"/>
      <c r="L45" s="2"/>
      <c r="M45" s="2"/>
      <c r="N45" s="2"/>
      <c r="O45" s="2"/>
      <c r="P45" s="2"/>
      <c r="Q45" s="2"/>
      <c r="R45" s="2"/>
      <c r="S45" s="2"/>
      <c r="T45" s="2"/>
      <c r="U45" s="2"/>
      <c r="V45" s="2"/>
      <c r="W45" s="2"/>
    </row>
    <row r="46" spans="1:24" ht="12.95" customHeight="1" x14ac:dyDescent="0.45">
      <c r="A46" s="2" t="s">
        <v>240</v>
      </c>
      <c r="B46" s="743"/>
      <c r="C46" s="743"/>
      <c r="D46" s="743"/>
      <c r="E46" s="743"/>
      <c r="F46" s="2"/>
      <c r="G46" s="2"/>
      <c r="H46" s="2"/>
      <c r="I46" s="2"/>
      <c r="J46" s="2"/>
      <c r="K46" s="2"/>
      <c r="L46" s="2"/>
      <c r="M46" s="2"/>
      <c r="N46" s="2"/>
      <c r="O46" s="2"/>
      <c r="P46" s="2"/>
      <c r="Q46" s="2"/>
      <c r="R46" s="2"/>
      <c r="S46" s="2"/>
      <c r="T46" s="2"/>
      <c r="U46" s="2"/>
      <c r="V46" s="2"/>
      <c r="W46" s="2"/>
    </row>
    <row r="47" spans="1:24" ht="12.95" customHeight="1" x14ac:dyDescent="0.45">
      <c r="A47" s="2" t="s">
        <v>241</v>
      </c>
      <c r="B47" s="743"/>
      <c r="C47" s="743"/>
      <c r="D47" s="743"/>
      <c r="E47" s="743"/>
      <c r="F47" s="2"/>
      <c r="G47" s="2"/>
      <c r="H47" s="2"/>
      <c r="I47" s="2"/>
      <c r="J47" s="2"/>
      <c r="K47" s="2"/>
      <c r="L47" s="2"/>
      <c r="M47" s="2"/>
      <c r="N47" s="2"/>
      <c r="O47" s="2"/>
      <c r="P47" s="2"/>
      <c r="Q47" s="2"/>
      <c r="R47" s="2"/>
      <c r="S47" s="2"/>
      <c r="T47" s="2"/>
      <c r="U47" s="2"/>
      <c r="V47" s="2"/>
      <c r="W47" s="2"/>
    </row>
    <row r="48" spans="1:24" ht="12.95" customHeight="1" x14ac:dyDescent="0.45">
      <c r="A48" s="2" t="s">
        <v>242</v>
      </c>
      <c r="B48" s="743"/>
      <c r="C48" s="743"/>
      <c r="D48" s="743"/>
      <c r="E48" s="743"/>
      <c r="F48" s="2"/>
      <c r="G48" s="2"/>
      <c r="H48" s="2"/>
      <c r="I48" s="2"/>
      <c r="J48" s="2"/>
      <c r="K48" s="2"/>
      <c r="L48" s="2"/>
      <c r="M48" s="2"/>
      <c r="N48" s="2"/>
      <c r="O48" s="2"/>
      <c r="P48" s="2"/>
      <c r="Q48" s="2"/>
      <c r="R48" s="2"/>
      <c r="S48" s="2"/>
      <c r="T48" s="2"/>
      <c r="U48" s="2"/>
      <c r="V48" s="2"/>
      <c r="W48" s="2"/>
    </row>
    <row r="49" spans="1:23" ht="12.95" customHeight="1" x14ac:dyDescent="0.45">
      <c r="A49" s="2" t="s">
        <v>243</v>
      </c>
      <c r="B49" s="743"/>
      <c r="C49" s="743"/>
      <c r="D49" s="743"/>
      <c r="E49" s="743"/>
      <c r="F49" s="2"/>
      <c r="G49" s="2"/>
      <c r="H49" s="2"/>
      <c r="I49" s="2"/>
      <c r="J49" s="2"/>
      <c r="K49" s="2"/>
      <c r="L49" s="2"/>
      <c r="M49" s="2"/>
      <c r="N49" s="2"/>
      <c r="O49" s="2"/>
      <c r="P49" s="2"/>
      <c r="Q49" s="2"/>
      <c r="R49" s="2"/>
      <c r="S49" s="2"/>
      <c r="T49" s="2"/>
      <c r="U49" s="2"/>
      <c r="V49" s="2"/>
      <c r="W49" s="2"/>
    </row>
    <row r="50" spans="1:23" ht="12.95" customHeight="1" x14ac:dyDescent="0.45">
      <c r="A50" s="2" t="s">
        <v>503</v>
      </c>
      <c r="B50" s="743"/>
      <c r="C50" s="743"/>
      <c r="D50" s="743"/>
      <c r="E50" s="743"/>
      <c r="F50" s="2"/>
      <c r="G50" s="2"/>
      <c r="H50" s="2"/>
      <c r="I50" s="2"/>
      <c r="J50" s="2"/>
      <c r="K50" s="2"/>
      <c r="L50" s="2"/>
      <c r="M50" s="2"/>
      <c r="N50" s="2"/>
      <c r="O50" s="2"/>
      <c r="P50" s="2"/>
      <c r="Q50" s="2"/>
      <c r="R50" s="2"/>
      <c r="S50" s="2"/>
      <c r="T50" s="2"/>
      <c r="U50" s="2"/>
      <c r="V50" s="2"/>
      <c r="W50" s="2"/>
    </row>
    <row r="51" spans="1:23" ht="12.95" customHeight="1" x14ac:dyDescent="0.45">
      <c r="A51" s="2" t="s">
        <v>504</v>
      </c>
      <c r="B51" s="743"/>
      <c r="C51" s="743"/>
      <c r="D51" s="743"/>
      <c r="E51" s="743"/>
      <c r="F51" s="2"/>
      <c r="G51" s="2"/>
      <c r="H51" s="2"/>
      <c r="I51" s="2"/>
      <c r="J51" s="2"/>
      <c r="K51" s="2"/>
      <c r="L51" s="2"/>
      <c r="M51" s="2"/>
      <c r="N51" s="2"/>
      <c r="O51" s="2"/>
      <c r="P51" s="2"/>
      <c r="Q51" s="2"/>
      <c r="R51" s="2"/>
      <c r="S51" s="2"/>
      <c r="T51" s="2"/>
      <c r="U51" s="2"/>
      <c r="V51" s="2"/>
      <c r="W51" s="2"/>
    </row>
    <row r="52" spans="1:23" ht="12.95" customHeight="1" x14ac:dyDescent="0.45">
      <c r="A52" s="2" t="s">
        <v>244</v>
      </c>
      <c r="B52" s="743"/>
      <c r="C52" s="743"/>
      <c r="D52" s="743"/>
      <c r="E52" s="743"/>
      <c r="F52" s="2"/>
      <c r="G52" s="2"/>
      <c r="H52" s="2"/>
      <c r="I52" s="2"/>
      <c r="J52" s="2"/>
      <c r="K52" s="2"/>
      <c r="L52" s="2"/>
      <c r="M52" s="2"/>
      <c r="N52" s="2"/>
      <c r="O52" s="2"/>
      <c r="P52" s="2"/>
      <c r="Q52" s="2"/>
      <c r="R52" s="2"/>
      <c r="S52" s="2"/>
      <c r="T52" s="2"/>
      <c r="U52" s="2"/>
      <c r="V52" s="2"/>
      <c r="W52" s="2"/>
    </row>
    <row r="53" spans="1:23" ht="12.95" customHeight="1" x14ac:dyDescent="0.45">
      <c r="A53" s="2" t="s">
        <v>245</v>
      </c>
      <c r="B53" s="743"/>
      <c r="C53" s="743"/>
      <c r="D53" s="743"/>
      <c r="E53" s="743"/>
      <c r="F53" s="2"/>
      <c r="G53" s="2"/>
      <c r="H53" s="2"/>
      <c r="I53" s="2"/>
      <c r="J53" s="2"/>
      <c r="K53" s="2"/>
      <c r="L53" s="2"/>
      <c r="M53" s="2"/>
      <c r="N53" s="2"/>
      <c r="O53" s="2"/>
      <c r="P53" s="2"/>
      <c r="Q53" s="2"/>
      <c r="R53" s="2"/>
      <c r="S53" s="2"/>
      <c r="T53" s="2"/>
      <c r="U53" s="2"/>
      <c r="V53" s="2"/>
      <c r="W53" s="2"/>
    </row>
    <row r="54" spans="1:23" ht="12.95" customHeight="1" x14ac:dyDescent="0.45">
      <c r="A54" s="2"/>
      <c r="B54" s="743"/>
      <c r="C54" s="743"/>
      <c r="D54" s="743"/>
      <c r="E54" s="743"/>
      <c r="F54" s="2"/>
      <c r="G54" s="2"/>
      <c r="H54" s="2"/>
      <c r="I54" s="2"/>
      <c r="J54" s="2"/>
      <c r="K54" s="2"/>
      <c r="L54" s="2"/>
      <c r="M54" s="2"/>
      <c r="N54" s="2"/>
      <c r="O54" s="2"/>
      <c r="P54" s="2"/>
      <c r="Q54" s="2"/>
      <c r="R54" s="2"/>
      <c r="S54" s="2"/>
      <c r="T54" s="2"/>
      <c r="U54" s="2"/>
      <c r="V54" s="2"/>
      <c r="W54" s="2"/>
    </row>
    <row r="55" spans="1:23" ht="12.95" customHeight="1" x14ac:dyDescent="0.45">
      <c r="A55" s="2" t="s">
        <v>23</v>
      </c>
      <c r="B55" s="743"/>
      <c r="C55" s="743"/>
      <c r="D55" s="743"/>
      <c r="E55" s="743"/>
      <c r="F55" s="2"/>
      <c r="G55" s="2"/>
      <c r="H55" s="2"/>
      <c r="I55" s="2"/>
      <c r="J55" s="2"/>
      <c r="K55" s="2"/>
      <c r="L55" s="2"/>
      <c r="M55" s="2"/>
      <c r="N55" s="2"/>
      <c r="O55" s="2"/>
      <c r="P55" s="2"/>
      <c r="Q55" s="2"/>
      <c r="R55" s="2"/>
      <c r="S55" s="2"/>
      <c r="T55" s="2"/>
      <c r="U55" s="2"/>
      <c r="V55" s="2"/>
      <c r="W55" s="2"/>
    </row>
    <row r="56" spans="1:23" ht="12.95" customHeight="1" x14ac:dyDescent="0.45">
      <c r="A56" s="2" t="s">
        <v>24</v>
      </c>
      <c r="B56" s="743"/>
      <c r="C56" s="743"/>
      <c r="D56" s="743"/>
      <c r="E56" s="743"/>
      <c r="F56" s="2"/>
      <c r="G56" s="2"/>
      <c r="H56" s="2"/>
      <c r="I56" s="2"/>
      <c r="J56" s="2"/>
      <c r="K56" s="2"/>
      <c r="L56" s="2"/>
      <c r="M56" s="2"/>
      <c r="N56" s="2"/>
      <c r="O56" s="2"/>
      <c r="P56" s="2"/>
      <c r="Q56" s="2"/>
      <c r="R56" s="2"/>
      <c r="S56" s="2"/>
      <c r="T56" s="2"/>
      <c r="U56" s="2"/>
      <c r="V56" s="2"/>
      <c r="W56" s="2"/>
    </row>
    <row r="57" spans="1:23" ht="12.95" customHeight="1" x14ac:dyDescent="0.45">
      <c r="A57" s="2" t="s">
        <v>25</v>
      </c>
      <c r="B57" s="743"/>
      <c r="C57" s="743"/>
      <c r="D57" s="743"/>
      <c r="E57" s="743"/>
      <c r="F57" s="2"/>
      <c r="G57" s="2"/>
      <c r="H57" s="2"/>
      <c r="I57" s="2"/>
      <c r="J57" s="2"/>
      <c r="K57" s="2"/>
      <c r="L57" s="2"/>
      <c r="M57" s="2"/>
      <c r="N57" s="2"/>
      <c r="O57" s="2"/>
      <c r="P57" s="2"/>
      <c r="Q57" s="2"/>
      <c r="R57" s="2"/>
      <c r="S57" s="2"/>
      <c r="T57" s="2"/>
      <c r="U57" s="2"/>
      <c r="V57" s="2"/>
      <c r="W57" s="2"/>
    </row>
    <row r="58" spans="1:23" ht="12.95" customHeight="1" x14ac:dyDescent="0.45">
      <c r="A58" s="2" t="s">
        <v>26</v>
      </c>
      <c r="B58" s="743"/>
      <c r="C58" s="743"/>
      <c r="D58" s="743"/>
      <c r="E58" s="743"/>
      <c r="F58" s="2"/>
      <c r="G58" s="2"/>
      <c r="H58" s="2"/>
      <c r="I58" s="2"/>
      <c r="J58" s="2"/>
      <c r="K58" s="2"/>
      <c r="L58" s="2"/>
      <c r="M58" s="2"/>
      <c r="N58" s="2"/>
      <c r="O58" s="2"/>
      <c r="P58" s="2"/>
      <c r="Q58" s="2"/>
      <c r="R58" s="2"/>
      <c r="S58" s="2"/>
      <c r="T58" s="2"/>
      <c r="U58" s="2"/>
      <c r="V58" s="2"/>
      <c r="W58" s="2"/>
    </row>
    <row r="59" spans="1:23" ht="12.95" customHeight="1" x14ac:dyDescent="0.45">
      <c r="A59" s="2" t="s">
        <v>27</v>
      </c>
      <c r="B59" s="743"/>
      <c r="C59" s="743"/>
      <c r="D59" s="743"/>
      <c r="E59" s="743"/>
      <c r="F59" s="2"/>
      <c r="G59" s="2"/>
      <c r="H59" s="2"/>
      <c r="I59" s="2"/>
      <c r="J59" s="2"/>
      <c r="K59" s="2"/>
      <c r="L59" s="2"/>
      <c r="M59" s="2"/>
      <c r="N59" s="2"/>
      <c r="O59" s="2"/>
      <c r="P59" s="2"/>
      <c r="Q59" s="2"/>
      <c r="R59" s="2"/>
      <c r="S59" s="2"/>
      <c r="T59" s="2"/>
      <c r="U59" s="2"/>
      <c r="V59" s="2"/>
      <c r="W59" s="2"/>
    </row>
    <row r="60" spans="1:23" ht="25.5" customHeight="1" x14ac:dyDescent="0.45">
      <c r="A60" s="1024" t="s">
        <v>487</v>
      </c>
      <c r="B60" s="1025"/>
      <c r="C60" s="1025"/>
      <c r="D60" s="1025"/>
      <c r="E60" s="1025"/>
      <c r="F60" s="1025"/>
      <c r="G60" s="1025"/>
      <c r="H60" s="1025"/>
      <c r="I60" s="1025"/>
      <c r="J60" s="1025"/>
      <c r="K60" s="1026"/>
      <c r="L60" s="1026"/>
      <c r="M60" s="1026"/>
      <c r="N60" s="1026"/>
      <c r="O60" s="1026"/>
      <c r="P60" s="1026"/>
      <c r="Q60" s="1026"/>
      <c r="R60" s="1026"/>
      <c r="S60" s="1026"/>
      <c r="T60" s="2"/>
      <c r="U60" s="2"/>
      <c r="V60" s="2"/>
      <c r="W60" s="2"/>
    </row>
    <row r="61" spans="1:23" ht="12.95" customHeight="1" x14ac:dyDescent="0.45">
      <c r="A61" s="377" t="s">
        <v>686</v>
      </c>
      <c r="B61" s="980"/>
      <c r="C61" s="980"/>
      <c r="D61" s="980"/>
      <c r="E61" s="980"/>
      <c r="F61" s="378"/>
      <c r="G61" s="378"/>
      <c r="H61" s="378"/>
      <c r="I61" s="378"/>
      <c r="J61" s="378"/>
      <c r="K61" s="378"/>
      <c r="L61" s="378"/>
      <c r="M61" s="378"/>
      <c r="N61" s="378"/>
      <c r="O61" s="378"/>
      <c r="P61" s="378"/>
      <c r="Q61" s="378"/>
      <c r="R61" s="378"/>
      <c r="S61" s="378"/>
      <c r="T61" s="378"/>
      <c r="U61" s="378"/>
      <c r="V61" s="378"/>
      <c r="W61" s="378"/>
    </row>
    <row r="62" spans="1:23" ht="12.95" customHeight="1" x14ac:dyDescent="0.45">
      <c r="A62" s="653" t="s">
        <v>708</v>
      </c>
    </row>
    <row r="63" spans="1:23" x14ac:dyDescent="0.45">
      <c r="A63" s="653"/>
    </row>
  </sheetData>
  <mergeCells count="10">
    <mergeCell ref="A60:S60"/>
    <mergeCell ref="D6:I6"/>
    <mergeCell ref="K6:P6"/>
    <mergeCell ref="R6:W6"/>
    <mergeCell ref="D7:E7"/>
    <mergeCell ref="G7:I7"/>
    <mergeCell ref="K7:L7"/>
    <mergeCell ref="N7:P7"/>
    <mergeCell ref="R7:S7"/>
    <mergeCell ref="U7:W7"/>
  </mergeCells>
  <hyperlinks>
    <hyperlink ref="A61" r:id="rId1" display="More information on 2017 tech level and applied general qualifications is available here."/>
    <hyperlink ref="A1" location="Contents!A1" display="Return to contents"/>
    <hyperlink ref="A60"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 id="{200439FE-F948-43F7-AA33-C608A3875724}">
            <xm:f>AND('C:\Users\RDAHAL\OneDrive - Department for Education\Documents\Table_1\[Oct_2018_tables_1_to_8_National_tables_final_update to table 8.xlsx]Table 1b old'!#REF!&lt;=2,'C:\Users\RDAHAL\OneDrive - Department for Education\Documents\Table_1\[Oct_2018_tables_1_to_8_National_tables_final_update to table 8.xlsx]Table 1b old'!#REF!&gt;0)</xm:f>
            <x14:dxf>
              <fill>
                <patternFill>
                  <bgColor rgb="FFFF0000"/>
                </patternFill>
              </fill>
            </x14:dxf>
          </x14:cfRule>
          <xm:sqref>N10:N34 U10:U34 G10:G34 D10:D34 K10:K34 R10:R34</xm:sqref>
        </x14:conditionalFormatting>
      </x14:conditionalFormatting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zoomScaleNormal="100" workbookViewId="0"/>
  </sheetViews>
  <sheetFormatPr defaultRowHeight="14.25" x14ac:dyDescent="0.45"/>
  <cols>
    <col min="1" max="1" width="31.73046875" style="31" customWidth="1"/>
    <col min="2" max="2" width="9.1328125" style="31" customWidth="1"/>
    <col min="3" max="10" width="8.59765625" style="31" customWidth="1"/>
    <col min="11" max="11" width="1.73046875" style="31" customWidth="1"/>
    <col min="12" max="12" width="8" style="31" customWidth="1"/>
    <col min="13" max="20" width="8.59765625" style="31" customWidth="1"/>
  </cols>
  <sheetData>
    <row r="1" spans="1:20" s="495" customFormat="1" x14ac:dyDescent="0.45">
      <c r="A1" s="579" t="s">
        <v>488</v>
      </c>
      <c r="B1" s="494"/>
      <c r="C1" s="494"/>
      <c r="D1" s="494"/>
      <c r="E1" s="494"/>
    </row>
    <row r="2" spans="1:20" ht="15" customHeight="1" x14ac:dyDescent="0.45">
      <c r="A2" s="721" t="s">
        <v>279</v>
      </c>
      <c r="B2" s="721"/>
      <c r="C2" s="721"/>
      <c r="D2" s="721"/>
      <c r="E2" s="719"/>
      <c r="F2" s="719"/>
      <c r="G2" s="718"/>
      <c r="H2" s="718"/>
      <c r="I2" s="718"/>
      <c r="J2" s="717"/>
      <c r="K2" s="717"/>
      <c r="L2" s="717"/>
      <c r="M2" s="720"/>
      <c r="N2" s="720"/>
      <c r="O2" s="719"/>
      <c r="P2" s="719"/>
      <c r="Q2" s="718"/>
      <c r="R2" s="718"/>
      <c r="S2" s="718"/>
      <c r="T2" s="717"/>
    </row>
    <row r="3" spans="1:20" x14ac:dyDescent="0.45">
      <c r="A3" s="809" t="s">
        <v>839</v>
      </c>
      <c r="B3" s="809"/>
      <c r="C3" s="808"/>
      <c r="D3" s="808"/>
      <c r="E3" s="712"/>
      <c r="F3" s="711"/>
      <c r="G3" s="715"/>
      <c r="H3" s="425"/>
      <c r="I3" s="425"/>
      <c r="J3" s="425"/>
      <c r="K3" s="425"/>
      <c r="L3" s="425"/>
      <c r="M3" s="716"/>
      <c r="N3" s="716"/>
      <c r="O3" s="712"/>
      <c r="P3" s="711"/>
      <c r="Q3" s="715"/>
      <c r="R3" s="425"/>
      <c r="S3" s="425"/>
      <c r="T3" s="425"/>
    </row>
    <row r="4" spans="1:20" x14ac:dyDescent="0.45">
      <c r="A4" s="1085" t="s">
        <v>0</v>
      </c>
      <c r="B4" s="1085"/>
      <c r="C4" s="1085"/>
      <c r="D4" s="1085"/>
      <c r="E4" s="712"/>
      <c r="F4" s="711"/>
      <c r="G4" s="710"/>
      <c r="H4" s="425"/>
      <c r="I4" s="425"/>
      <c r="J4" s="425"/>
      <c r="K4" s="425"/>
      <c r="L4" s="425"/>
      <c r="M4" s="425"/>
      <c r="N4" s="425"/>
      <c r="O4" s="712"/>
      <c r="P4" s="711"/>
      <c r="Q4" s="710"/>
      <c r="R4" s="425"/>
      <c r="S4" s="425"/>
      <c r="T4" s="425"/>
    </row>
    <row r="5" spans="1:20" x14ac:dyDescent="0.45">
      <c r="A5" s="806"/>
      <c r="B5" s="806"/>
      <c r="C5" s="805"/>
      <c r="D5" s="805"/>
      <c r="E5" s="804"/>
      <c r="F5" s="804"/>
      <c r="G5" s="712"/>
      <c r="H5" s="712"/>
      <c r="I5" s="712"/>
      <c r="J5" s="803"/>
      <c r="K5" s="803"/>
      <c r="L5" s="803"/>
      <c r="M5" s="805"/>
      <c r="N5" s="805"/>
      <c r="O5" s="804"/>
      <c r="P5" s="804"/>
      <c r="Q5" s="712"/>
      <c r="R5" s="712"/>
      <c r="S5" s="712"/>
      <c r="T5" s="803"/>
    </row>
    <row r="6" spans="1:20" x14ac:dyDescent="0.45">
      <c r="A6" s="139"/>
      <c r="B6" s="1070" t="s">
        <v>838</v>
      </c>
      <c r="C6" s="1086"/>
      <c r="D6" s="1086"/>
      <c r="E6" s="1086"/>
      <c r="F6" s="1086"/>
      <c r="G6" s="1086"/>
      <c r="H6" s="1086"/>
      <c r="I6" s="1086"/>
      <c r="J6" s="1086"/>
      <c r="K6" s="802"/>
      <c r="L6" s="1071" t="s">
        <v>837</v>
      </c>
      <c r="M6" s="1086"/>
      <c r="N6" s="1086"/>
      <c r="O6" s="1086"/>
      <c r="P6" s="1086"/>
      <c r="Q6" s="1086"/>
      <c r="R6" s="1086"/>
      <c r="S6" s="1086"/>
      <c r="T6" s="1086"/>
    </row>
    <row r="7" spans="1:20" ht="15" customHeight="1" x14ac:dyDescent="0.45">
      <c r="A7" s="801"/>
      <c r="B7" s="799"/>
      <c r="C7" s="1087" t="s">
        <v>48</v>
      </c>
      <c r="D7" s="1087"/>
      <c r="E7" s="1087"/>
      <c r="F7" s="1087"/>
      <c r="G7" s="1087"/>
      <c r="H7" s="1087"/>
      <c r="I7" s="1087"/>
      <c r="J7" s="1088" t="s">
        <v>49</v>
      </c>
      <c r="K7" s="798"/>
      <c r="L7" s="799"/>
      <c r="M7" s="1070" t="s">
        <v>48</v>
      </c>
      <c r="N7" s="1070"/>
      <c r="O7" s="1070"/>
      <c r="P7" s="1070"/>
      <c r="Q7" s="1070"/>
      <c r="R7" s="1070"/>
      <c r="S7" s="1070"/>
      <c r="T7" s="1078" t="s">
        <v>49</v>
      </c>
    </row>
    <row r="8" spans="1:20" x14ac:dyDescent="0.45">
      <c r="A8" s="797" t="s">
        <v>47</v>
      </c>
      <c r="B8" s="797" t="s">
        <v>559</v>
      </c>
      <c r="C8" s="796" t="s">
        <v>51</v>
      </c>
      <c r="D8" s="796" t="s">
        <v>52</v>
      </c>
      <c r="E8" s="796" t="s">
        <v>53</v>
      </c>
      <c r="F8" s="796" t="s">
        <v>54</v>
      </c>
      <c r="G8" s="796" t="s">
        <v>55</v>
      </c>
      <c r="H8" s="795" t="s">
        <v>56</v>
      </c>
      <c r="I8" s="702" t="s">
        <v>139</v>
      </c>
      <c r="J8" s="1079"/>
      <c r="K8" s="798"/>
      <c r="L8" s="797" t="s">
        <v>559</v>
      </c>
      <c r="M8" s="796" t="s">
        <v>51</v>
      </c>
      <c r="N8" s="796" t="s">
        <v>52</v>
      </c>
      <c r="O8" s="796" t="s">
        <v>53</v>
      </c>
      <c r="P8" s="796" t="s">
        <v>54</v>
      </c>
      <c r="Q8" s="796" t="s">
        <v>55</v>
      </c>
      <c r="R8" s="795" t="s">
        <v>56</v>
      </c>
      <c r="S8" s="702" t="s">
        <v>139</v>
      </c>
      <c r="T8" s="1079"/>
    </row>
    <row r="9" spans="1:20" x14ac:dyDescent="0.45">
      <c r="A9" s="794"/>
      <c r="B9" s="794"/>
      <c r="C9" s="793"/>
      <c r="D9" s="793"/>
      <c r="E9" s="793"/>
      <c r="F9" s="793"/>
      <c r="G9" s="793"/>
      <c r="H9" s="792"/>
      <c r="I9" s="791"/>
      <c r="J9" s="790"/>
      <c r="K9" s="790"/>
      <c r="L9" s="794"/>
      <c r="M9" s="793"/>
      <c r="N9" s="793"/>
      <c r="O9" s="793"/>
      <c r="P9" s="793"/>
      <c r="Q9" s="793"/>
      <c r="R9" s="792"/>
      <c r="S9" s="791"/>
      <c r="T9" s="790"/>
    </row>
    <row r="10" spans="1:20" x14ac:dyDescent="0.45">
      <c r="A10" s="788" t="s">
        <v>59</v>
      </c>
      <c r="B10" s="786">
        <v>1</v>
      </c>
      <c r="C10" s="103">
        <v>14.093137254901961</v>
      </c>
      <c r="D10" s="103">
        <v>13.153594771241831</v>
      </c>
      <c r="E10" s="103">
        <v>16.388888888888889</v>
      </c>
      <c r="F10" s="103">
        <v>18.995098039215684</v>
      </c>
      <c r="G10" s="103">
        <v>17.614379084967322</v>
      </c>
      <c r="H10" s="103">
        <v>19.754901960784313</v>
      </c>
      <c r="I10" s="103">
        <v>80.245098039215691</v>
      </c>
      <c r="J10" s="104">
        <v>12240</v>
      </c>
      <c r="K10" s="104"/>
      <c r="L10" s="786">
        <v>1</v>
      </c>
      <c r="M10" s="103">
        <v>16.433984842441166</v>
      </c>
      <c r="N10" s="103">
        <v>15.091078314053982</v>
      </c>
      <c r="O10" s="103">
        <v>17.670522536896691</v>
      </c>
      <c r="P10" s="103">
        <v>18.05610955989895</v>
      </c>
      <c r="Q10" s="103">
        <v>14.90493285467358</v>
      </c>
      <c r="R10" s="103">
        <v>17.843371892035634</v>
      </c>
      <c r="S10" s="103">
        <v>82.156628107964366</v>
      </c>
      <c r="T10" s="104">
        <v>7521</v>
      </c>
    </row>
    <row r="11" spans="1:20" x14ac:dyDescent="0.45">
      <c r="A11" s="787" t="s">
        <v>60</v>
      </c>
      <c r="B11" s="786">
        <v>1</v>
      </c>
      <c r="C11" s="103">
        <v>16.235701240026916</v>
      </c>
      <c r="D11" s="103">
        <v>14.65923291358262</v>
      </c>
      <c r="E11" s="103">
        <v>17.139286744208402</v>
      </c>
      <c r="F11" s="103">
        <v>17.168124579448236</v>
      </c>
      <c r="G11" s="103">
        <v>15.20715178313948</v>
      </c>
      <c r="H11" s="103">
        <v>19.590502739594349</v>
      </c>
      <c r="I11" s="103">
        <v>80.409497260405658</v>
      </c>
      <c r="J11" s="104">
        <v>10403</v>
      </c>
      <c r="K11" s="104"/>
      <c r="L11" s="786">
        <v>1</v>
      </c>
      <c r="M11" s="103">
        <v>19.67237751728284</v>
      </c>
      <c r="N11" s="103">
        <v>16.38112413585813</v>
      </c>
      <c r="O11" s="103">
        <v>18.004207995190864</v>
      </c>
      <c r="P11" s="103">
        <v>15.915238954012622</v>
      </c>
      <c r="Q11" s="103">
        <v>12.849413886384131</v>
      </c>
      <c r="R11" s="103">
        <v>0</v>
      </c>
      <c r="S11" s="103">
        <v>82.822362488728587</v>
      </c>
      <c r="T11" s="104">
        <v>6654</v>
      </c>
    </row>
    <row r="12" spans="1:20" x14ac:dyDescent="0.45">
      <c r="A12" s="787" t="s">
        <v>61</v>
      </c>
      <c r="B12" s="786">
        <v>1</v>
      </c>
      <c r="C12" s="103">
        <v>19.725394235997825</v>
      </c>
      <c r="D12" s="103">
        <v>13.213703099510605</v>
      </c>
      <c r="E12" s="103">
        <v>15.606307775965197</v>
      </c>
      <c r="F12" s="103">
        <v>16.911364872213159</v>
      </c>
      <c r="G12" s="103">
        <v>15.973355084284938</v>
      </c>
      <c r="H12" s="103">
        <v>18.569874932028277</v>
      </c>
      <c r="I12" s="103">
        <v>81.430125067971716</v>
      </c>
      <c r="J12" s="104">
        <v>7356</v>
      </c>
      <c r="K12" s="104"/>
      <c r="L12" s="786">
        <v>1</v>
      </c>
      <c r="M12" s="103">
        <v>22.837297411071354</v>
      </c>
      <c r="N12" s="103">
        <v>14.396969059145443</v>
      </c>
      <c r="O12" s="103">
        <v>16.354451694380131</v>
      </c>
      <c r="P12" s="103">
        <v>15.6598610818775</v>
      </c>
      <c r="Q12" s="103">
        <v>13.260366238686592</v>
      </c>
      <c r="R12" s="103">
        <v>0</v>
      </c>
      <c r="S12" s="103">
        <v>82.508945485161007</v>
      </c>
      <c r="T12" s="104">
        <v>4751</v>
      </c>
    </row>
    <row r="13" spans="1:20" x14ac:dyDescent="0.45">
      <c r="A13" s="787" t="s">
        <v>470</v>
      </c>
      <c r="B13" s="786">
        <v>1</v>
      </c>
      <c r="C13" s="103">
        <v>15.896369742523589</v>
      </c>
      <c r="D13" s="103">
        <v>22.213337597952982</v>
      </c>
      <c r="E13" s="103">
        <v>26.547257316488089</v>
      </c>
      <c r="F13" s="103">
        <v>21.301775147928996</v>
      </c>
      <c r="G13" s="103">
        <v>10.299056452902606</v>
      </c>
      <c r="H13" s="103">
        <v>3.7422037422037424</v>
      </c>
      <c r="I13" s="103">
        <v>96.257796257796258</v>
      </c>
      <c r="J13" s="104">
        <v>6253</v>
      </c>
      <c r="K13" s="37"/>
      <c r="L13" s="786">
        <v>1</v>
      </c>
      <c r="M13" s="103">
        <v>16.451612903225808</v>
      </c>
      <c r="N13" s="103">
        <v>22.95285359801489</v>
      </c>
      <c r="O13" s="103">
        <v>26.277915632754343</v>
      </c>
      <c r="P13" s="103">
        <v>21.166253101736974</v>
      </c>
      <c r="Q13" s="103">
        <v>9.3300248138957826</v>
      </c>
      <c r="R13" s="103">
        <v>3.8213399503722085</v>
      </c>
      <c r="S13" s="103">
        <v>96.178660049627808</v>
      </c>
      <c r="T13" s="104">
        <v>4030</v>
      </c>
    </row>
    <row r="14" spans="1:20" x14ac:dyDescent="0.45">
      <c r="A14" s="787" t="s">
        <v>455</v>
      </c>
      <c r="B14" s="786">
        <v>1</v>
      </c>
      <c r="C14" s="103">
        <v>13.326879638593095</v>
      </c>
      <c r="D14" s="103">
        <v>24.846724749919328</v>
      </c>
      <c r="E14" s="103">
        <v>30.945466279444982</v>
      </c>
      <c r="F14" s="103">
        <v>20.232333010648595</v>
      </c>
      <c r="G14" s="103">
        <v>6.9054533720555016</v>
      </c>
      <c r="H14" s="103">
        <v>3.743142949338496</v>
      </c>
      <c r="I14" s="103">
        <v>96.256857050661509</v>
      </c>
      <c r="J14" s="104">
        <v>3099</v>
      </c>
      <c r="K14" s="37"/>
      <c r="L14" s="786">
        <v>1</v>
      </c>
      <c r="M14" s="103">
        <v>10.38961038961039</v>
      </c>
      <c r="N14" s="103">
        <v>23.576423576423579</v>
      </c>
      <c r="O14" s="103">
        <v>32.567432567432569</v>
      </c>
      <c r="P14" s="103">
        <v>22.777222777222779</v>
      </c>
      <c r="Q14" s="103">
        <v>7.8421578421578415</v>
      </c>
      <c r="R14" s="103">
        <v>2.8471528471528473</v>
      </c>
      <c r="S14" s="103">
        <v>97.152847152847158</v>
      </c>
      <c r="T14" s="104">
        <v>2002</v>
      </c>
    </row>
    <row r="15" spans="1:20" x14ac:dyDescent="0.45">
      <c r="A15" s="787" t="s">
        <v>456</v>
      </c>
      <c r="B15" s="786">
        <v>1</v>
      </c>
      <c r="C15" s="103">
        <v>9.1706001348617665</v>
      </c>
      <c r="D15" s="103">
        <v>18.880647336480109</v>
      </c>
      <c r="E15" s="103">
        <v>30.343897505057317</v>
      </c>
      <c r="F15" s="103">
        <v>25.556304787592715</v>
      </c>
      <c r="G15" s="103">
        <v>11.935266351989211</v>
      </c>
      <c r="H15" s="103">
        <v>4.1132838840188803</v>
      </c>
      <c r="I15" s="103">
        <v>95.88671611598113</v>
      </c>
      <c r="J15" s="104">
        <v>1483</v>
      </c>
      <c r="K15" s="37"/>
      <c r="L15" s="786">
        <v>1</v>
      </c>
      <c r="M15" s="103">
        <v>10.673443456162643</v>
      </c>
      <c r="N15" s="103">
        <v>23.761118170266837</v>
      </c>
      <c r="O15" s="103">
        <v>32.147395171537482</v>
      </c>
      <c r="P15" s="103">
        <v>20.71156289707751</v>
      </c>
      <c r="Q15" s="103">
        <v>8.0050825921219833</v>
      </c>
      <c r="R15" s="103">
        <v>4.7013977128335451</v>
      </c>
      <c r="S15" s="103">
        <v>95.29860228716646</v>
      </c>
      <c r="T15" s="104">
        <v>787</v>
      </c>
    </row>
    <row r="16" spans="1:20" x14ac:dyDescent="0.45">
      <c r="A16" s="787" t="s">
        <v>76</v>
      </c>
      <c r="B16" s="786">
        <v>1</v>
      </c>
      <c r="C16" s="103">
        <v>13.089466725429705</v>
      </c>
      <c r="D16" s="103">
        <v>13.486117232260908</v>
      </c>
      <c r="E16" s="103">
        <v>17.628911414720143</v>
      </c>
      <c r="F16" s="103">
        <v>19.391802556192157</v>
      </c>
      <c r="G16" s="103">
        <v>17.672983693256942</v>
      </c>
      <c r="H16" s="103">
        <v>18.73071837814015</v>
      </c>
      <c r="I16" s="103">
        <v>81.269281621859847</v>
      </c>
      <c r="J16" s="104">
        <v>2269</v>
      </c>
      <c r="K16" s="104"/>
      <c r="L16" s="786">
        <v>1</v>
      </c>
      <c r="M16" s="103">
        <v>17.619328226281674</v>
      </c>
      <c r="N16" s="103">
        <v>16.794342958161462</v>
      </c>
      <c r="O16" s="103">
        <v>17.678255745433116</v>
      </c>
      <c r="P16" s="103">
        <v>18.856806128461994</v>
      </c>
      <c r="Q16" s="103">
        <v>15.262227460223924</v>
      </c>
      <c r="R16" s="103">
        <v>13.789039481437831</v>
      </c>
      <c r="S16" s="103">
        <v>86.210960518562175</v>
      </c>
      <c r="T16" s="104">
        <v>1697</v>
      </c>
    </row>
    <row r="17" spans="1:20" x14ac:dyDescent="0.45">
      <c r="A17" s="787" t="s">
        <v>80</v>
      </c>
      <c r="B17" s="786">
        <v>1</v>
      </c>
      <c r="C17" s="103">
        <v>10.060925407541578</v>
      </c>
      <c r="D17" s="103">
        <v>16.104067182611558</v>
      </c>
      <c r="E17" s="103">
        <v>23.233986497612381</v>
      </c>
      <c r="F17" s="103">
        <v>22.723530380372139</v>
      </c>
      <c r="G17" s="103">
        <v>14.967890663592954</v>
      </c>
      <c r="H17" s="103">
        <v>12.909599868269389</v>
      </c>
      <c r="I17" s="103">
        <v>87.090400131730604</v>
      </c>
      <c r="J17" s="104">
        <v>6073</v>
      </c>
      <c r="K17" s="104"/>
      <c r="L17" s="786">
        <v>1</v>
      </c>
      <c r="M17" s="103">
        <v>9.3330134357005754</v>
      </c>
      <c r="N17" s="103">
        <v>16.530710172744723</v>
      </c>
      <c r="O17" s="103">
        <v>25.599808061420347</v>
      </c>
      <c r="P17" s="103">
        <v>20.945297504798464</v>
      </c>
      <c r="Q17" s="103">
        <v>14.803262955854127</v>
      </c>
      <c r="R17" s="103">
        <v>12.787907869481765</v>
      </c>
      <c r="S17" s="103">
        <v>87.212092130518229</v>
      </c>
      <c r="T17" s="104">
        <v>4168</v>
      </c>
    </row>
    <row r="18" spans="1:20" x14ac:dyDescent="0.45">
      <c r="A18" s="787" t="s">
        <v>81</v>
      </c>
      <c r="B18" s="786">
        <v>1</v>
      </c>
      <c r="C18" s="103">
        <v>18.045551878528325</v>
      </c>
      <c r="D18" s="103">
        <v>17.831419116215692</v>
      </c>
      <c r="E18" s="103">
        <v>19.719680747518005</v>
      </c>
      <c r="F18" s="103">
        <v>17.675686198170137</v>
      </c>
      <c r="G18" s="103">
        <v>11.952501459996107</v>
      </c>
      <c r="H18" s="103">
        <v>14.775160599571734</v>
      </c>
      <c r="I18" s="103">
        <v>85.224839400428266</v>
      </c>
      <c r="J18" s="104">
        <v>5137</v>
      </c>
      <c r="K18" s="104"/>
      <c r="L18" s="786">
        <v>1</v>
      </c>
      <c r="M18" s="103">
        <v>21.046578493387006</v>
      </c>
      <c r="N18" s="103">
        <v>17.050028752156411</v>
      </c>
      <c r="O18" s="103">
        <v>17.826336975273147</v>
      </c>
      <c r="P18" s="103">
        <v>17.452558941920643</v>
      </c>
      <c r="Q18" s="103">
        <v>13.024726854514087</v>
      </c>
      <c r="R18" s="103">
        <v>13.599769982748706</v>
      </c>
      <c r="S18" s="103">
        <v>86.400230017251289</v>
      </c>
      <c r="T18" s="104">
        <v>3478</v>
      </c>
    </row>
    <row r="19" spans="1:20" x14ac:dyDescent="0.45">
      <c r="A19" s="787" t="s">
        <v>84</v>
      </c>
      <c r="B19" s="786">
        <v>1</v>
      </c>
      <c r="C19" s="103">
        <v>15.383679922169524</v>
      </c>
      <c r="D19" s="103">
        <v>21.281770643317525</v>
      </c>
      <c r="E19" s="103">
        <v>25.939438161255019</v>
      </c>
      <c r="F19" s="103">
        <v>19.652195062629211</v>
      </c>
      <c r="G19" s="103">
        <v>10.750334427824395</v>
      </c>
      <c r="H19" s="103">
        <v>6.9925817828043284</v>
      </c>
      <c r="I19" s="103">
        <v>93.007418217195678</v>
      </c>
      <c r="J19" s="104">
        <v>8223</v>
      </c>
      <c r="K19" s="104"/>
      <c r="L19" s="786">
        <v>1</v>
      </c>
      <c r="M19" s="103">
        <v>16.457461645746164</v>
      </c>
      <c r="N19" s="103">
        <v>20.223152022315201</v>
      </c>
      <c r="O19" s="103">
        <v>25.476522547652252</v>
      </c>
      <c r="P19" s="103">
        <v>19.223616922361693</v>
      </c>
      <c r="Q19" s="103">
        <v>11.343561134356113</v>
      </c>
      <c r="R19" s="103">
        <v>7.2756857275685736</v>
      </c>
      <c r="S19" s="103">
        <v>92.724314272431414</v>
      </c>
      <c r="T19" s="104">
        <v>4302</v>
      </c>
    </row>
    <row r="20" spans="1:20" x14ac:dyDescent="0.45">
      <c r="A20" s="787" t="s">
        <v>86</v>
      </c>
      <c r="B20" s="786">
        <v>1</v>
      </c>
      <c r="C20" s="103">
        <v>12.351307073153359</v>
      </c>
      <c r="D20" s="103">
        <v>16.881544269534867</v>
      </c>
      <c r="E20" s="103">
        <v>20.364698340337632</v>
      </c>
      <c r="F20" s="103">
        <v>18.412992378374529</v>
      </c>
      <c r="G20" s="103">
        <v>14.659163758102428</v>
      </c>
      <c r="H20" s="103">
        <v>17.330294180497184</v>
      </c>
      <c r="I20" s="103">
        <v>82.669705819502809</v>
      </c>
      <c r="J20" s="104">
        <v>14039</v>
      </c>
      <c r="K20" s="104"/>
      <c r="L20" s="786">
        <v>1</v>
      </c>
      <c r="M20" s="103">
        <v>12.320235533914618</v>
      </c>
      <c r="N20" s="103">
        <v>17.404597440833427</v>
      </c>
      <c r="O20" s="103">
        <v>19.306986751217302</v>
      </c>
      <c r="P20" s="103">
        <v>18.876684407201903</v>
      </c>
      <c r="Q20" s="103">
        <v>15.071905786434153</v>
      </c>
      <c r="R20" s="103">
        <v>17.019590080398597</v>
      </c>
      <c r="S20" s="103">
        <v>82.980409919601414</v>
      </c>
      <c r="T20" s="104">
        <v>8831</v>
      </c>
    </row>
    <row r="21" spans="1:20" x14ac:dyDescent="0.45">
      <c r="A21" s="787" t="s">
        <v>87</v>
      </c>
      <c r="B21" s="786">
        <v>1</v>
      </c>
      <c r="C21" s="103">
        <v>14.799955421821018</v>
      </c>
      <c r="D21" s="103">
        <v>18.700546082692522</v>
      </c>
      <c r="E21" s="103">
        <v>21.642705895464172</v>
      </c>
      <c r="F21" s="103">
        <v>18.555667001003009</v>
      </c>
      <c r="G21" s="103">
        <v>12.415022846316729</v>
      </c>
      <c r="H21" s="103">
        <v>13.886102752702554</v>
      </c>
      <c r="I21" s="103">
        <v>86.113897247297444</v>
      </c>
      <c r="J21" s="104">
        <v>8973</v>
      </c>
      <c r="K21" s="104"/>
      <c r="L21" s="786">
        <v>1</v>
      </c>
      <c r="M21" s="103">
        <v>13.923158265773704</v>
      </c>
      <c r="N21" s="103">
        <v>18.769827282340501</v>
      </c>
      <c r="O21" s="103">
        <v>20.585125132181883</v>
      </c>
      <c r="P21" s="103">
        <v>19.034191046880508</v>
      </c>
      <c r="Q21" s="103">
        <v>12.83045470567501</v>
      </c>
      <c r="R21" s="103">
        <v>14.857243567148396</v>
      </c>
      <c r="S21" s="103">
        <v>85.142756432851613</v>
      </c>
      <c r="T21" s="104">
        <v>5674</v>
      </c>
    </row>
    <row r="22" spans="1:20" x14ac:dyDescent="0.45">
      <c r="A22" s="787" t="s">
        <v>140</v>
      </c>
      <c r="B22" s="786">
        <v>1</v>
      </c>
      <c r="C22" s="103">
        <v>21.63498686447226</v>
      </c>
      <c r="D22" s="103">
        <v>25.09658476278782</v>
      </c>
      <c r="E22" s="103">
        <v>25.158399010972026</v>
      </c>
      <c r="F22" s="103">
        <v>15.978983155617371</v>
      </c>
      <c r="G22" s="103">
        <v>7.8504095193942209</v>
      </c>
      <c r="H22" s="103">
        <v>4.2806366867562975</v>
      </c>
      <c r="I22" s="103">
        <v>95.719363313243704</v>
      </c>
      <c r="J22" s="104">
        <v>6471</v>
      </c>
      <c r="K22" s="104"/>
      <c r="L22" s="786">
        <v>1</v>
      </c>
      <c r="M22" s="103">
        <v>22.415584415584416</v>
      </c>
      <c r="N22" s="103">
        <v>26.311688311688314</v>
      </c>
      <c r="O22" s="103">
        <v>25.714285714285712</v>
      </c>
      <c r="P22" s="103">
        <v>14.7012987012987</v>
      </c>
      <c r="Q22" s="103">
        <v>7.0389610389610393</v>
      </c>
      <c r="R22" s="103">
        <v>3.8181818181818183</v>
      </c>
      <c r="S22" s="103">
        <v>96.181818181818173</v>
      </c>
      <c r="T22" s="104">
        <v>3850</v>
      </c>
    </row>
    <row r="23" spans="1:20" x14ac:dyDescent="0.45">
      <c r="A23" s="690" t="s">
        <v>460</v>
      </c>
      <c r="B23" s="775"/>
      <c r="C23" s="35">
        <v>15.181647268498896</v>
      </c>
      <c r="D23" s="35">
        <v>17.570284397787415</v>
      </c>
      <c r="E23" s="35">
        <v>21.073908649300687</v>
      </c>
      <c r="F23" s="35">
        <v>18.823286495180344</v>
      </c>
      <c r="G23" s="35">
        <v>13.514600245601452</v>
      </c>
      <c r="H23" s="35">
        <v>13.836272943631206</v>
      </c>
      <c r="I23" s="35">
        <v>86.163727056368799</v>
      </c>
      <c r="J23" s="33">
        <v>92019</v>
      </c>
      <c r="K23" s="33"/>
      <c r="L23" s="789"/>
      <c r="M23" s="35">
        <v>16.371980258030998</v>
      </c>
      <c r="N23" s="35">
        <v>18.261321326521777</v>
      </c>
      <c r="O23" s="35">
        <v>21.151614858429301</v>
      </c>
      <c r="P23" s="35">
        <v>18.309810373192484</v>
      </c>
      <c r="Q23" s="35">
        <v>12.726642999393887</v>
      </c>
      <c r="R23" s="35">
        <v>13.178630184431553</v>
      </c>
      <c r="S23" s="35">
        <v>86.821369815568445</v>
      </c>
      <c r="T23" s="33">
        <v>57745</v>
      </c>
    </row>
    <row r="24" spans="1:20" x14ac:dyDescent="0.45">
      <c r="A24" s="787"/>
      <c r="B24" s="788"/>
      <c r="C24" s="103"/>
      <c r="D24" s="103"/>
      <c r="E24" s="103"/>
      <c r="F24" s="103"/>
      <c r="G24" s="103"/>
      <c r="H24" s="103"/>
      <c r="I24" s="103"/>
      <c r="J24" s="104"/>
      <c r="K24" s="104"/>
      <c r="L24" s="786"/>
      <c r="M24" s="103"/>
      <c r="N24" s="103"/>
      <c r="O24" s="103"/>
      <c r="P24" s="103"/>
      <c r="Q24" s="103"/>
      <c r="R24" s="103"/>
      <c r="S24" s="103"/>
      <c r="T24" s="104"/>
    </row>
    <row r="25" spans="1:20" x14ac:dyDescent="0.45">
      <c r="A25" s="787" t="s">
        <v>82</v>
      </c>
      <c r="B25" s="786">
        <v>2</v>
      </c>
      <c r="C25" s="103">
        <v>20.077669902912621</v>
      </c>
      <c r="D25" s="103">
        <v>17.66990291262136</v>
      </c>
      <c r="E25" s="103">
        <v>20.660194174757283</v>
      </c>
      <c r="F25" s="103">
        <v>18.252427184466018</v>
      </c>
      <c r="G25" s="103">
        <v>12.310679611650485</v>
      </c>
      <c r="H25" s="103">
        <v>11.029126213592233</v>
      </c>
      <c r="I25" s="103">
        <v>88.970873786407765</v>
      </c>
      <c r="J25" s="104">
        <v>5150</v>
      </c>
      <c r="K25" s="104"/>
      <c r="L25" s="786">
        <v>2</v>
      </c>
      <c r="M25" s="103">
        <v>21.367521367521366</v>
      </c>
      <c r="N25" s="103">
        <v>18.468970642883686</v>
      </c>
      <c r="O25" s="103">
        <v>20.958751393534001</v>
      </c>
      <c r="P25" s="103">
        <v>16.499442586399109</v>
      </c>
      <c r="Q25" s="103">
        <v>11.668524712002974</v>
      </c>
      <c r="R25" s="103">
        <v>11.036789297658862</v>
      </c>
      <c r="S25" s="103">
        <v>88.963210702341144</v>
      </c>
      <c r="T25" s="104">
        <v>2691</v>
      </c>
    </row>
    <row r="26" spans="1:20" x14ac:dyDescent="0.45">
      <c r="A26" s="2" t="s">
        <v>90</v>
      </c>
      <c r="B26" s="786">
        <v>2</v>
      </c>
      <c r="C26" s="103">
        <v>20.68345323741007</v>
      </c>
      <c r="D26" s="103">
        <v>32.10431654676259</v>
      </c>
      <c r="E26" s="103">
        <v>27.877697841726619</v>
      </c>
      <c r="F26" s="103">
        <v>13.399280575539569</v>
      </c>
      <c r="G26" s="103">
        <v>3.5971223021582732</v>
      </c>
      <c r="H26" s="103">
        <v>2.3381294964028778</v>
      </c>
      <c r="I26" s="103">
        <v>97.661870503597115</v>
      </c>
      <c r="J26" s="104">
        <v>1112</v>
      </c>
      <c r="K26" s="104"/>
      <c r="L26" s="786">
        <v>2</v>
      </c>
      <c r="M26" s="103">
        <v>22.184873949579831</v>
      </c>
      <c r="N26" s="103">
        <v>31.260504201680671</v>
      </c>
      <c r="O26" s="103">
        <v>28.571428571428569</v>
      </c>
      <c r="P26" s="103">
        <v>14.453781512605044</v>
      </c>
      <c r="Q26" s="103">
        <v>2.6890756302521011</v>
      </c>
      <c r="R26" s="103">
        <v>0.84033613445378152</v>
      </c>
      <c r="S26" s="103">
        <v>99.159663865546221</v>
      </c>
      <c r="T26" s="104">
        <v>595</v>
      </c>
    </row>
    <row r="27" spans="1:20" x14ac:dyDescent="0.45">
      <c r="A27" s="787" t="s">
        <v>93</v>
      </c>
      <c r="B27" s="786">
        <v>2</v>
      </c>
      <c r="C27" s="103">
        <v>27.357755261106782</v>
      </c>
      <c r="D27" s="103">
        <v>19.95323460639127</v>
      </c>
      <c r="E27" s="103">
        <v>18.23850350740452</v>
      </c>
      <c r="F27" s="103">
        <v>14.497272018706159</v>
      </c>
      <c r="G27" s="103">
        <v>11.61340607950117</v>
      </c>
      <c r="H27" s="103">
        <v>8.339828526890102</v>
      </c>
      <c r="I27" s="103">
        <v>91.660171473109898</v>
      </c>
      <c r="J27" s="104">
        <v>1283</v>
      </c>
      <c r="K27" s="104"/>
      <c r="L27" s="786">
        <v>2</v>
      </c>
      <c r="M27" s="103">
        <v>28.850325379609544</v>
      </c>
      <c r="N27" s="103">
        <v>21.583514099783081</v>
      </c>
      <c r="O27" s="103">
        <v>19.197396963123644</v>
      </c>
      <c r="P27" s="103">
        <v>13.991323210412149</v>
      </c>
      <c r="Q27" s="103">
        <v>9.3275488069414312</v>
      </c>
      <c r="R27" s="103">
        <v>7.0498915401301518</v>
      </c>
      <c r="S27" s="103">
        <v>92.950108459869853</v>
      </c>
      <c r="T27" s="104">
        <v>922</v>
      </c>
    </row>
    <row r="28" spans="1:20" x14ac:dyDescent="0.45">
      <c r="A28" s="787" t="s">
        <v>94</v>
      </c>
      <c r="B28" s="786">
        <v>2</v>
      </c>
      <c r="C28" s="103">
        <v>28.030303030303028</v>
      </c>
      <c r="D28" s="103">
        <v>16.098484848484848</v>
      </c>
      <c r="E28" s="103">
        <v>18.939393939393938</v>
      </c>
      <c r="F28" s="103">
        <v>19.507575757575758</v>
      </c>
      <c r="G28" s="103">
        <v>11.931818181818182</v>
      </c>
      <c r="H28" s="103">
        <v>5.4924242424242422</v>
      </c>
      <c r="I28" s="103">
        <v>94.507575757575751</v>
      </c>
      <c r="J28" s="104">
        <v>528</v>
      </c>
      <c r="K28" s="104"/>
      <c r="L28" s="786">
        <v>2</v>
      </c>
      <c r="M28" s="103">
        <v>30.37974683544304</v>
      </c>
      <c r="N28" s="103">
        <v>17.468354430379744</v>
      </c>
      <c r="O28" s="103">
        <v>15.949367088607595</v>
      </c>
      <c r="P28" s="103">
        <v>21.265822784810126</v>
      </c>
      <c r="Q28" s="103">
        <v>11.139240506329113</v>
      </c>
      <c r="R28" s="103">
        <v>3.79746835443038</v>
      </c>
      <c r="S28" s="103">
        <v>96.202531645569621</v>
      </c>
      <c r="T28" s="104">
        <v>395</v>
      </c>
    </row>
    <row r="29" spans="1:20" x14ac:dyDescent="0.45">
      <c r="A29" s="787" t="s">
        <v>95</v>
      </c>
      <c r="B29" s="786">
        <v>2</v>
      </c>
      <c r="C29" s="103">
        <v>26.112026359143325</v>
      </c>
      <c r="D29" s="103">
        <v>21.16968698517298</v>
      </c>
      <c r="E29" s="103">
        <v>19.934102141680395</v>
      </c>
      <c r="F29" s="103">
        <v>14.991762767710048</v>
      </c>
      <c r="G29" s="103">
        <v>10.70840197693575</v>
      </c>
      <c r="H29" s="103">
        <v>7.0840197693574956</v>
      </c>
      <c r="I29" s="103">
        <v>92.915980230642489</v>
      </c>
      <c r="J29" s="104">
        <v>1214</v>
      </c>
      <c r="K29" s="104"/>
      <c r="L29" s="786">
        <v>2</v>
      </c>
      <c r="M29" s="103">
        <v>24.468085106382979</v>
      </c>
      <c r="N29" s="103">
        <v>23.829787234042556</v>
      </c>
      <c r="O29" s="103">
        <v>20</v>
      </c>
      <c r="P29" s="103">
        <v>14.468085106382977</v>
      </c>
      <c r="Q29" s="103">
        <v>9.1489361702127656</v>
      </c>
      <c r="R29" s="103">
        <v>8.085106382978724</v>
      </c>
      <c r="S29" s="103">
        <v>91.914893617021264</v>
      </c>
      <c r="T29" s="104">
        <v>940</v>
      </c>
    </row>
    <row r="30" spans="1:20" x14ac:dyDescent="0.45">
      <c r="A30" s="695" t="s">
        <v>281</v>
      </c>
      <c r="B30" s="786">
        <v>2</v>
      </c>
      <c r="C30" s="103">
        <v>61.267605633802816</v>
      </c>
      <c r="D30" s="103">
        <v>21.830985915492956</v>
      </c>
      <c r="E30" s="103">
        <v>7.7464788732394361</v>
      </c>
      <c r="F30" s="103">
        <v>5.6338028169014089</v>
      </c>
      <c r="G30" s="103">
        <v>0</v>
      </c>
      <c r="H30" s="103">
        <v>3.5211267605633805</v>
      </c>
      <c r="I30" s="103">
        <v>96.478873239436624</v>
      </c>
      <c r="J30" s="104">
        <v>142</v>
      </c>
      <c r="K30"/>
      <c r="L30" s="786">
        <v>2</v>
      </c>
      <c r="M30" s="103">
        <v>61.764705882352942</v>
      </c>
      <c r="N30" s="103">
        <v>17.647058823529413</v>
      </c>
      <c r="O30" s="103">
        <v>8.8235294117647065</v>
      </c>
      <c r="P30" s="103">
        <v>4.9019607843137258</v>
      </c>
      <c r="Q30" s="103">
        <v>3.9215686274509802</v>
      </c>
      <c r="R30" s="103">
        <v>2.9411764705882351</v>
      </c>
      <c r="S30" s="103">
        <v>97.058823529411768</v>
      </c>
      <c r="T30" s="104">
        <v>102</v>
      </c>
    </row>
    <row r="31" spans="1:20" x14ac:dyDescent="0.45">
      <c r="A31" s="694" t="s">
        <v>280</v>
      </c>
      <c r="B31" s="786">
        <v>2</v>
      </c>
      <c r="C31" s="103">
        <v>85.714285714285708</v>
      </c>
      <c r="D31" s="103">
        <v>14.285714285714285</v>
      </c>
      <c r="E31" s="103">
        <v>0</v>
      </c>
      <c r="F31" s="103">
        <v>0</v>
      </c>
      <c r="G31" s="103">
        <v>0</v>
      </c>
      <c r="H31" s="103">
        <v>0</v>
      </c>
      <c r="I31" s="103">
        <v>100</v>
      </c>
      <c r="J31" s="104">
        <v>14</v>
      </c>
      <c r="K31"/>
      <c r="L31" s="786">
        <v>2</v>
      </c>
      <c r="M31" s="103">
        <v>66.666666666666657</v>
      </c>
      <c r="N31" s="103">
        <v>8.3333333333333321</v>
      </c>
      <c r="O31" s="103">
        <v>16.666666666666664</v>
      </c>
      <c r="P31" s="103">
        <v>8.3333333333333321</v>
      </c>
      <c r="Q31" s="103">
        <v>0</v>
      </c>
      <c r="R31" s="103">
        <v>0</v>
      </c>
      <c r="S31" s="103">
        <v>99.999999999999986</v>
      </c>
      <c r="T31" s="104">
        <v>12</v>
      </c>
    </row>
    <row r="32" spans="1:20" x14ac:dyDescent="0.45">
      <c r="A32" s="2" t="s">
        <v>107</v>
      </c>
      <c r="B32" s="786">
        <v>2</v>
      </c>
      <c r="C32" s="103">
        <v>18.517466628798637</v>
      </c>
      <c r="D32" s="103">
        <v>21.130360692984947</v>
      </c>
      <c r="E32" s="103">
        <v>22.124396478273216</v>
      </c>
      <c r="F32" s="103">
        <v>18.971882987787563</v>
      </c>
      <c r="G32" s="103">
        <v>10.905992615734167</v>
      </c>
      <c r="H32" s="103">
        <v>8.3499005964214703</v>
      </c>
      <c r="I32" s="103">
        <v>91.650099403578523</v>
      </c>
      <c r="J32" s="104">
        <v>3521</v>
      </c>
      <c r="K32" s="104"/>
      <c r="L32" s="786">
        <v>2</v>
      </c>
      <c r="M32" s="103">
        <v>20.719351570415402</v>
      </c>
      <c r="N32" s="103">
        <v>23.70820668693009</v>
      </c>
      <c r="O32" s="103">
        <v>22.543059777102332</v>
      </c>
      <c r="P32" s="103">
        <v>16.616008105369808</v>
      </c>
      <c r="Q32" s="103">
        <v>9.0172239108409329</v>
      </c>
      <c r="R32" s="103">
        <v>7.3961499493414395</v>
      </c>
      <c r="S32" s="103">
        <v>92.603850050658565</v>
      </c>
      <c r="T32" s="104">
        <v>1974</v>
      </c>
    </row>
    <row r="33" spans="1:20" x14ac:dyDescent="0.45">
      <c r="A33" s="2" t="s">
        <v>108</v>
      </c>
      <c r="B33" s="786">
        <v>2</v>
      </c>
      <c r="C33" s="103">
        <v>14.714285714285714</v>
      </c>
      <c r="D33" s="103">
        <v>21</v>
      </c>
      <c r="E33" s="103">
        <v>24</v>
      </c>
      <c r="F33" s="103">
        <v>23.285714285714285</v>
      </c>
      <c r="G33" s="103">
        <v>9.8571428571428577</v>
      </c>
      <c r="H33" s="103">
        <v>7.1428571428571423</v>
      </c>
      <c r="I33" s="103">
        <v>92.857142857142861</v>
      </c>
      <c r="J33" s="104">
        <v>700</v>
      </c>
      <c r="K33" s="104"/>
      <c r="L33" s="786">
        <v>2</v>
      </c>
      <c r="M33" s="103">
        <v>17.494089834515368</v>
      </c>
      <c r="N33" s="103">
        <v>23.404255319148938</v>
      </c>
      <c r="O33" s="103">
        <v>28.841607565011824</v>
      </c>
      <c r="P33" s="103">
        <v>18.67612293144208</v>
      </c>
      <c r="Q33" s="103">
        <v>8.2742316784869967</v>
      </c>
      <c r="R33" s="103">
        <v>3.3096926713947989</v>
      </c>
      <c r="S33" s="103">
        <v>96.690307328605215</v>
      </c>
      <c r="T33" s="104">
        <v>423</v>
      </c>
    </row>
    <row r="34" spans="1:20" x14ac:dyDescent="0.45">
      <c r="A34" s="2" t="s">
        <v>458</v>
      </c>
      <c r="B34" s="786">
        <v>2</v>
      </c>
      <c r="C34" s="103">
        <v>13.971462544589775</v>
      </c>
      <c r="D34" s="103">
        <v>16.646848989298455</v>
      </c>
      <c r="E34" s="103">
        <v>22.532699167657551</v>
      </c>
      <c r="F34" s="103">
        <v>22.116527942925089</v>
      </c>
      <c r="G34" s="103">
        <v>13.555291319857313</v>
      </c>
      <c r="H34" s="103">
        <v>11.17717003567182</v>
      </c>
      <c r="I34" s="103">
        <v>88.822829964328193</v>
      </c>
      <c r="J34" s="104">
        <v>1682</v>
      </c>
      <c r="K34" s="104"/>
      <c r="L34" s="786">
        <v>2</v>
      </c>
      <c r="M34" s="103">
        <v>14.543524416135881</v>
      </c>
      <c r="N34" s="103">
        <v>17.72823779193206</v>
      </c>
      <c r="O34" s="103">
        <v>22.399150743099788</v>
      </c>
      <c r="P34" s="103">
        <v>21.337579617834397</v>
      </c>
      <c r="Q34" s="103">
        <v>13.375796178343949</v>
      </c>
      <c r="R34" s="103">
        <v>10.615711252653929</v>
      </c>
      <c r="S34" s="103">
        <v>89.384288747346076</v>
      </c>
      <c r="T34" s="104">
        <v>942</v>
      </c>
    </row>
    <row r="35" spans="1:20" x14ac:dyDescent="0.45">
      <c r="A35" s="690" t="s">
        <v>461</v>
      </c>
      <c r="B35" s="786"/>
      <c r="C35" s="35">
        <v>20.65033233415874</v>
      </c>
      <c r="D35" s="35">
        <v>19.998696728789263</v>
      </c>
      <c r="E35" s="35">
        <v>21.419262348494723</v>
      </c>
      <c r="F35" s="35">
        <v>18.056822624788218</v>
      </c>
      <c r="G35" s="35">
        <v>11.058256223120031</v>
      </c>
      <c r="H35" s="35">
        <v>8.816629740649029</v>
      </c>
      <c r="I35" s="35">
        <v>91.183370259350966</v>
      </c>
      <c r="J35" s="33">
        <v>15346</v>
      </c>
      <c r="K35" s="104"/>
      <c r="L35" s="775"/>
      <c r="M35" s="35">
        <v>22.387727879057358</v>
      </c>
      <c r="N35" s="35">
        <v>21.431747443308137</v>
      </c>
      <c r="O35" s="35">
        <v>21.687416629613164</v>
      </c>
      <c r="P35" s="35">
        <v>16.596265006669629</v>
      </c>
      <c r="Q35" s="35">
        <v>9.8821698532681186</v>
      </c>
      <c r="R35" s="35">
        <v>8.0146731880835933</v>
      </c>
      <c r="S35" s="35">
        <v>91.985326811916408</v>
      </c>
      <c r="T35" s="33">
        <v>8996</v>
      </c>
    </row>
    <row r="36" spans="1:20" x14ac:dyDescent="0.45">
      <c r="A36" s="690"/>
      <c r="B36" s="786"/>
      <c r="C36" s="103"/>
      <c r="D36" s="103"/>
      <c r="E36" s="103"/>
      <c r="F36" s="103"/>
      <c r="G36" s="103"/>
      <c r="H36" s="103"/>
      <c r="I36" s="103"/>
      <c r="J36" s="104"/>
      <c r="K36" s="33"/>
      <c r="L36" s="775"/>
      <c r="M36" s="35"/>
      <c r="N36" s="35"/>
      <c r="O36" s="35"/>
      <c r="P36" s="35"/>
      <c r="Q36" s="35"/>
      <c r="R36" s="35"/>
      <c r="S36" s="35"/>
      <c r="T36" s="33"/>
    </row>
    <row r="37" spans="1:20" x14ac:dyDescent="0.45">
      <c r="A37" s="782" t="s">
        <v>62</v>
      </c>
      <c r="B37" s="776"/>
      <c r="C37" s="103">
        <v>18.553459119496853</v>
      </c>
      <c r="D37" s="103">
        <v>16.666666666666664</v>
      </c>
      <c r="E37" s="103">
        <v>18.134171907756812</v>
      </c>
      <c r="F37" s="103">
        <v>20.754716981132077</v>
      </c>
      <c r="G37" s="103">
        <v>13.522012578616351</v>
      </c>
      <c r="H37" s="103">
        <v>12.368972746331238</v>
      </c>
      <c r="I37" s="103">
        <v>87.631027253668762</v>
      </c>
      <c r="J37" s="104">
        <v>954</v>
      </c>
      <c r="K37" s="780"/>
      <c r="L37" s="779">
        <v>3</v>
      </c>
      <c r="M37" s="103">
        <v>24.070796460176989</v>
      </c>
      <c r="N37" s="103">
        <v>17.345132743362832</v>
      </c>
      <c r="O37" s="103">
        <v>16.991150442477874</v>
      </c>
      <c r="P37" s="103">
        <v>18.938053097345133</v>
      </c>
      <c r="Q37" s="103">
        <v>12.035398230088495</v>
      </c>
      <c r="R37" s="103">
        <v>10.619469026548673</v>
      </c>
      <c r="S37" s="103">
        <v>89.380530973451314</v>
      </c>
      <c r="T37" s="104">
        <v>565</v>
      </c>
    </row>
    <row r="38" spans="1:20" x14ac:dyDescent="0.45">
      <c r="A38" s="781" t="s">
        <v>683</v>
      </c>
      <c r="B38" s="776"/>
      <c r="C38" s="103">
        <v>26.135389888603257</v>
      </c>
      <c r="D38" s="103">
        <v>13.281919451585262</v>
      </c>
      <c r="E38" s="103">
        <v>14.359162688211532</v>
      </c>
      <c r="F38" s="103">
        <v>14.157179581344106</v>
      </c>
      <c r="G38" s="103">
        <v>12.7004529318154</v>
      </c>
      <c r="H38" s="103">
        <v>19.365895458440445</v>
      </c>
      <c r="I38" s="103">
        <v>80.634104541559566</v>
      </c>
      <c r="J38" s="104">
        <v>16338</v>
      </c>
      <c r="K38" s="780"/>
      <c r="L38" s="779">
        <v>3</v>
      </c>
      <c r="M38" s="103">
        <v>27.675694504920319</v>
      </c>
      <c r="N38" s="103">
        <v>13.5591744317687</v>
      </c>
      <c r="O38" s="103">
        <v>14.691282765827745</v>
      </c>
      <c r="P38" s="103">
        <v>13.654968213881391</v>
      </c>
      <c r="Q38" s="103">
        <v>12.096142123138552</v>
      </c>
      <c r="R38" s="103">
        <v>18.322737960463293</v>
      </c>
      <c r="S38" s="103">
        <v>81.6772620395367</v>
      </c>
      <c r="T38" s="104">
        <v>11483</v>
      </c>
    </row>
    <row r="39" spans="1:20" x14ac:dyDescent="0.45">
      <c r="A39" s="785" t="s">
        <v>64</v>
      </c>
      <c r="B39" s="776"/>
      <c r="C39" s="103"/>
      <c r="D39" s="103"/>
      <c r="E39" s="103"/>
      <c r="F39" s="103"/>
      <c r="G39" s="103"/>
      <c r="H39" s="103"/>
      <c r="I39" s="103"/>
      <c r="J39" s="104"/>
      <c r="K39" s="780"/>
      <c r="L39" s="779">
        <v>3</v>
      </c>
      <c r="M39" s="103"/>
      <c r="N39" s="103"/>
      <c r="O39" s="103"/>
      <c r="P39" s="103"/>
      <c r="Q39" s="103"/>
      <c r="R39" s="103"/>
      <c r="S39" s="103"/>
      <c r="T39" s="104"/>
    </row>
    <row r="40" spans="1:20" x14ac:dyDescent="0.45">
      <c r="A40" s="784" t="s">
        <v>770</v>
      </c>
      <c r="B40" s="776"/>
      <c r="C40" s="103">
        <v>26.333725757481872</v>
      </c>
      <c r="D40" s="103">
        <v>13.315570977136129</v>
      </c>
      <c r="E40" s="103">
        <v>14.300762129004275</v>
      </c>
      <c r="F40" s="103">
        <v>14.09009232294442</v>
      </c>
      <c r="G40" s="103">
        <v>12.603011338992504</v>
      </c>
      <c r="H40" s="103">
        <v>19.356837474440798</v>
      </c>
      <c r="I40" s="103">
        <v>80.643162525559205</v>
      </c>
      <c r="J40" s="104">
        <v>16139</v>
      </c>
      <c r="K40" s="780"/>
      <c r="L40" s="779">
        <v>3</v>
      </c>
      <c r="M40" s="103">
        <v>28.000353763155566</v>
      </c>
      <c r="N40" s="103">
        <v>13.60219333156452</v>
      </c>
      <c r="O40" s="103">
        <v>14.63695056159901</v>
      </c>
      <c r="P40" s="103">
        <v>13.557972937118597</v>
      </c>
      <c r="Q40" s="103">
        <v>11.921818342619616</v>
      </c>
      <c r="R40" s="103">
        <v>18.28071106394269</v>
      </c>
      <c r="S40" s="103">
        <v>81.71928893605731</v>
      </c>
      <c r="T40" s="104">
        <v>11307</v>
      </c>
    </row>
    <row r="41" spans="1:20" x14ac:dyDescent="0.45">
      <c r="A41" s="783" t="s">
        <v>769</v>
      </c>
      <c r="B41" s="776"/>
      <c r="C41" s="103">
        <v>0</v>
      </c>
      <c r="D41" s="103">
        <v>0</v>
      </c>
      <c r="E41" s="103">
        <v>0</v>
      </c>
      <c r="F41" s="103">
        <v>33.333333333333329</v>
      </c>
      <c r="G41" s="103">
        <v>0</v>
      </c>
      <c r="H41" s="103">
        <v>66.666666666666657</v>
      </c>
      <c r="I41" s="103">
        <v>33.333333333333329</v>
      </c>
      <c r="J41" s="104">
        <v>3</v>
      </c>
      <c r="K41" s="780"/>
      <c r="L41" s="779">
        <v>3</v>
      </c>
      <c r="M41" s="103">
        <v>0</v>
      </c>
      <c r="N41" s="103">
        <v>0</v>
      </c>
      <c r="O41" s="103">
        <v>0</v>
      </c>
      <c r="P41" s="103">
        <v>100</v>
      </c>
      <c r="Q41" s="103">
        <v>0</v>
      </c>
      <c r="R41" s="103">
        <v>0</v>
      </c>
      <c r="S41" s="103">
        <v>100</v>
      </c>
      <c r="T41" s="104">
        <v>1</v>
      </c>
    </row>
    <row r="42" spans="1:20" x14ac:dyDescent="0.45">
      <c r="A42" s="784" t="s">
        <v>67</v>
      </c>
      <c r="B42" s="776"/>
      <c r="C42" s="103">
        <v>9.5808383233532943</v>
      </c>
      <c r="D42" s="103">
        <v>10.179640718562874</v>
      </c>
      <c r="E42" s="103">
        <v>19.161676646706589</v>
      </c>
      <c r="F42" s="103">
        <v>17.964071856287426</v>
      </c>
      <c r="G42" s="103">
        <v>21.556886227544911</v>
      </c>
      <c r="H42" s="103">
        <v>21.556886227544911</v>
      </c>
      <c r="I42" s="103">
        <v>78.443113772455092</v>
      </c>
      <c r="J42" s="104">
        <v>167</v>
      </c>
      <c r="K42" s="780"/>
      <c r="L42" s="779">
        <v>3</v>
      </c>
      <c r="M42" s="103">
        <v>6.8571428571428577</v>
      </c>
      <c r="N42" s="103">
        <v>10.857142857142858</v>
      </c>
      <c r="O42" s="103">
        <v>18.285714285714285</v>
      </c>
      <c r="P42" s="103">
        <v>19.428571428571427</v>
      </c>
      <c r="Q42" s="103">
        <v>23.428571428571431</v>
      </c>
      <c r="R42" s="103">
        <v>21.142857142857142</v>
      </c>
      <c r="S42" s="103">
        <v>78.857142857142861</v>
      </c>
      <c r="T42" s="104">
        <v>175</v>
      </c>
    </row>
    <row r="43" spans="1:20" x14ac:dyDescent="0.45">
      <c r="A43" s="783" t="s">
        <v>768</v>
      </c>
      <c r="B43" s="776"/>
      <c r="C43" s="103">
        <v>0</v>
      </c>
      <c r="D43" s="103">
        <v>17.391304347826086</v>
      </c>
      <c r="E43" s="103">
        <v>21.739130434782609</v>
      </c>
      <c r="F43" s="103">
        <v>34.782608695652172</v>
      </c>
      <c r="G43" s="103">
        <v>21.739130434782609</v>
      </c>
      <c r="H43" s="103">
        <v>4.3478260869565215</v>
      </c>
      <c r="I43" s="103">
        <v>95.652173913043484</v>
      </c>
      <c r="J43" s="104">
        <v>23</v>
      </c>
      <c r="K43" s="780"/>
      <c r="L43" s="779">
        <v>3</v>
      </c>
      <c r="M43" s="103">
        <v>0</v>
      </c>
      <c r="N43" s="103">
        <v>0</v>
      </c>
      <c r="O43" s="103">
        <v>0</v>
      </c>
      <c r="P43" s="103">
        <v>0</v>
      </c>
      <c r="Q43" s="103">
        <v>0</v>
      </c>
      <c r="R43" s="103">
        <v>0</v>
      </c>
      <c r="S43" s="103">
        <v>0</v>
      </c>
      <c r="T43" s="104">
        <v>0</v>
      </c>
    </row>
    <row r="44" spans="1:20" x14ac:dyDescent="0.45">
      <c r="A44" s="783" t="s">
        <v>767</v>
      </c>
      <c r="B44" s="776"/>
      <c r="C44" s="103">
        <v>66.666666666666657</v>
      </c>
      <c r="D44" s="103">
        <v>0</v>
      </c>
      <c r="E44" s="103">
        <v>16.666666666666664</v>
      </c>
      <c r="F44" s="103">
        <v>0</v>
      </c>
      <c r="G44" s="103">
        <v>0</v>
      </c>
      <c r="H44" s="103">
        <v>16.666666666666664</v>
      </c>
      <c r="I44" s="103">
        <v>83.333333333333314</v>
      </c>
      <c r="J44" s="104">
        <v>6</v>
      </c>
      <c r="K44" s="780"/>
      <c r="L44" s="779">
        <v>3</v>
      </c>
      <c r="M44" s="103">
        <v>0</v>
      </c>
      <c r="N44" s="103">
        <v>0</v>
      </c>
      <c r="O44" s="103">
        <v>0</v>
      </c>
      <c r="P44" s="103">
        <v>0</v>
      </c>
      <c r="Q44" s="103">
        <v>0</v>
      </c>
      <c r="R44" s="103">
        <v>0</v>
      </c>
      <c r="S44" s="103">
        <v>0</v>
      </c>
      <c r="T44" s="104">
        <v>0</v>
      </c>
    </row>
    <row r="45" spans="1:20" x14ac:dyDescent="0.45">
      <c r="A45" s="781" t="s">
        <v>836</v>
      </c>
      <c r="B45" s="776"/>
      <c r="C45" s="103">
        <v>45.915875169606515</v>
      </c>
      <c r="D45" s="103">
        <v>16.472184531886025</v>
      </c>
      <c r="E45" s="103">
        <v>14.138398914518319</v>
      </c>
      <c r="F45" s="103">
        <v>10.230664857530529</v>
      </c>
      <c r="G45" s="103">
        <v>6.8928086838534606</v>
      </c>
      <c r="H45" s="103">
        <v>6.3500678426051564</v>
      </c>
      <c r="I45" s="103">
        <v>93.649932157394844</v>
      </c>
      <c r="J45" s="104">
        <v>3685</v>
      </c>
      <c r="K45" s="780"/>
      <c r="L45" s="779">
        <v>3</v>
      </c>
      <c r="M45" s="103">
        <v>45.96796853048609</v>
      </c>
      <c r="N45" s="103">
        <v>17.533014891823544</v>
      </c>
      <c r="O45" s="103">
        <v>14.695139084012363</v>
      </c>
      <c r="P45" s="103">
        <v>9.7218319752739539</v>
      </c>
      <c r="Q45" s="103">
        <v>5.8162405169991569</v>
      </c>
      <c r="R45" s="103">
        <v>6.2658050014048889</v>
      </c>
      <c r="S45" s="103">
        <v>93.734194998595115</v>
      </c>
      <c r="T45" s="104">
        <v>3559</v>
      </c>
    </row>
    <row r="46" spans="1:20" x14ac:dyDescent="0.45">
      <c r="A46" s="781" t="s">
        <v>75</v>
      </c>
      <c r="B46" s="776"/>
      <c r="C46" s="103">
        <v>11.059044048734771</v>
      </c>
      <c r="D46" s="103">
        <v>14.245548266166825</v>
      </c>
      <c r="E46" s="103">
        <v>23.055295220243675</v>
      </c>
      <c r="F46" s="103">
        <v>23.711340206185564</v>
      </c>
      <c r="G46" s="103">
        <v>15.557638238050608</v>
      </c>
      <c r="H46" s="103">
        <v>12.371134020618557</v>
      </c>
      <c r="I46" s="103">
        <v>87.628865979381459</v>
      </c>
      <c r="J46" s="104">
        <v>1067</v>
      </c>
      <c r="K46" s="780"/>
      <c r="L46" s="779">
        <v>3</v>
      </c>
      <c r="M46" s="103">
        <v>12.225705329153605</v>
      </c>
      <c r="N46" s="103">
        <v>17.868338557993731</v>
      </c>
      <c r="O46" s="103">
        <v>21.786833855799372</v>
      </c>
      <c r="P46" s="103">
        <v>20.846394984326018</v>
      </c>
      <c r="Q46" s="103">
        <v>16.457680250783699</v>
      </c>
      <c r="R46" s="103">
        <v>10.815047021943574</v>
      </c>
      <c r="S46" s="103">
        <v>89.184952978056415</v>
      </c>
      <c r="T46" s="104">
        <v>638</v>
      </c>
    </row>
    <row r="47" spans="1:20" x14ac:dyDescent="0.45">
      <c r="A47" s="781" t="s">
        <v>79</v>
      </c>
      <c r="B47" s="776"/>
      <c r="C47" s="103">
        <v>8.9445438282647594</v>
      </c>
      <c r="D47" s="103">
        <v>10.912343470483005</v>
      </c>
      <c r="E47" s="103">
        <v>13.416815742397137</v>
      </c>
      <c r="F47" s="103">
        <v>20.572450805008945</v>
      </c>
      <c r="G47" s="103">
        <v>20.035778175313059</v>
      </c>
      <c r="H47" s="103">
        <v>26.118067978533094</v>
      </c>
      <c r="I47" s="103">
        <v>73.881932021466895</v>
      </c>
      <c r="J47" s="104">
        <v>559</v>
      </c>
      <c r="K47" s="780"/>
      <c r="L47" s="779">
        <v>3</v>
      </c>
      <c r="M47" s="103">
        <v>8.4337349397590362</v>
      </c>
      <c r="N47" s="103">
        <v>9.236947791164658</v>
      </c>
      <c r="O47" s="103">
        <v>12.851405622489958</v>
      </c>
      <c r="P47" s="103">
        <v>20.481927710843372</v>
      </c>
      <c r="Q47" s="103">
        <v>17.670682730923694</v>
      </c>
      <c r="R47" s="103">
        <v>31.325301204819279</v>
      </c>
      <c r="S47" s="103">
        <v>68.674698795180717</v>
      </c>
      <c r="T47" s="104">
        <v>249</v>
      </c>
    </row>
    <row r="48" spans="1:20" x14ac:dyDescent="0.45">
      <c r="A48" s="781" t="s">
        <v>83</v>
      </c>
      <c r="B48" s="776"/>
      <c r="C48" s="103">
        <v>18.362282878411911</v>
      </c>
      <c r="D48" s="103">
        <v>18.455334987593051</v>
      </c>
      <c r="E48" s="103">
        <v>20.626550868486351</v>
      </c>
      <c r="F48" s="103">
        <v>16.873449131513649</v>
      </c>
      <c r="G48" s="103">
        <v>12.034739454094293</v>
      </c>
      <c r="H48" s="103">
        <v>13.647642679900745</v>
      </c>
      <c r="I48" s="103">
        <v>86.352357320099259</v>
      </c>
      <c r="J48" s="104">
        <v>3224</v>
      </c>
      <c r="K48" s="780"/>
      <c r="L48" s="779">
        <v>3</v>
      </c>
      <c r="M48" s="103">
        <v>19.279176201372998</v>
      </c>
      <c r="N48" s="103">
        <v>15.560640732265446</v>
      </c>
      <c r="O48" s="103">
        <v>18.592677345537759</v>
      </c>
      <c r="P48" s="103">
        <v>20.194508009153317</v>
      </c>
      <c r="Q48" s="103">
        <v>13.043478260869565</v>
      </c>
      <c r="R48" s="103">
        <v>13.329519450800914</v>
      </c>
      <c r="S48" s="103">
        <v>86.670480549199084</v>
      </c>
      <c r="T48" s="104">
        <v>1748</v>
      </c>
    </row>
    <row r="49" spans="1:20" x14ac:dyDescent="0.45">
      <c r="A49" s="781" t="s">
        <v>85</v>
      </c>
      <c r="B49" s="776"/>
      <c r="C49" s="103">
        <v>10.816542948038176</v>
      </c>
      <c r="D49" s="103">
        <v>13.149522799575822</v>
      </c>
      <c r="E49" s="103">
        <v>17.42665252739484</v>
      </c>
      <c r="F49" s="103">
        <v>19.335454224107458</v>
      </c>
      <c r="G49" s="103">
        <v>16.719688936019793</v>
      </c>
      <c r="H49" s="103">
        <v>22.55213856486391</v>
      </c>
      <c r="I49" s="103">
        <v>77.447861435136076</v>
      </c>
      <c r="J49" s="104">
        <v>2829</v>
      </c>
      <c r="K49" s="780"/>
      <c r="L49" s="779">
        <v>3</v>
      </c>
      <c r="M49" s="103">
        <v>11.085582998276852</v>
      </c>
      <c r="N49" s="103">
        <v>11.774842044801838</v>
      </c>
      <c r="O49" s="103">
        <v>17.059161401493395</v>
      </c>
      <c r="P49" s="103">
        <v>18.954623779437103</v>
      </c>
      <c r="Q49" s="103">
        <v>19.471568064330842</v>
      </c>
      <c r="R49" s="103">
        <v>21.654221711659964</v>
      </c>
      <c r="S49" s="103">
        <v>78.345778288340028</v>
      </c>
      <c r="T49" s="104">
        <v>1741</v>
      </c>
    </row>
    <row r="50" spans="1:20" x14ac:dyDescent="0.45">
      <c r="A50" s="782" t="s">
        <v>835</v>
      </c>
      <c r="B50" s="776"/>
      <c r="C50" s="103">
        <v>15.166461159062885</v>
      </c>
      <c r="D50" s="103">
        <v>13.686806411837239</v>
      </c>
      <c r="E50" s="103">
        <v>17.016029593094945</v>
      </c>
      <c r="F50" s="103">
        <v>21.57829839704069</v>
      </c>
      <c r="G50" s="103">
        <v>14.796547472256474</v>
      </c>
      <c r="H50" s="103">
        <v>17.755856966707768</v>
      </c>
      <c r="I50" s="103">
        <v>82.244143033292247</v>
      </c>
      <c r="J50" s="104">
        <v>811</v>
      </c>
      <c r="K50" s="780"/>
      <c r="L50" s="779">
        <v>3</v>
      </c>
      <c r="M50" s="103">
        <v>18.298969072164947</v>
      </c>
      <c r="N50" s="103">
        <v>17.010309278350515</v>
      </c>
      <c r="O50" s="103">
        <v>17.525773195876287</v>
      </c>
      <c r="P50" s="103">
        <v>18.298969072164947</v>
      </c>
      <c r="Q50" s="103">
        <v>12.371134020618557</v>
      </c>
      <c r="R50" s="103">
        <v>16.494845360824741</v>
      </c>
      <c r="S50" s="103">
        <v>83.505154639175259</v>
      </c>
      <c r="T50" s="104">
        <v>388</v>
      </c>
    </row>
    <row r="51" spans="1:20" x14ac:dyDescent="0.45">
      <c r="A51" s="781" t="s">
        <v>834</v>
      </c>
      <c r="B51" s="776"/>
      <c r="C51" s="103">
        <v>9.7020097020097023</v>
      </c>
      <c r="D51" s="103">
        <v>20.374220374220375</v>
      </c>
      <c r="E51" s="103">
        <v>32.293832293832295</v>
      </c>
      <c r="F51" s="103">
        <v>21.448371448371446</v>
      </c>
      <c r="G51" s="103">
        <v>10.36036036036036</v>
      </c>
      <c r="H51" s="103">
        <v>5.8212058212058215</v>
      </c>
      <c r="I51" s="103">
        <v>94.178794178794178</v>
      </c>
      <c r="J51" s="104">
        <v>2886</v>
      </c>
      <c r="K51" s="780"/>
      <c r="L51" s="779">
        <v>3</v>
      </c>
      <c r="M51" s="103">
        <v>9.8349381017881718</v>
      </c>
      <c r="N51" s="103">
        <v>21.526822558459422</v>
      </c>
      <c r="O51" s="103">
        <v>28.679504814305361</v>
      </c>
      <c r="P51" s="103">
        <v>23.177441540577718</v>
      </c>
      <c r="Q51" s="103">
        <v>10.591471801925723</v>
      </c>
      <c r="R51" s="103">
        <v>6.1898211829436036</v>
      </c>
      <c r="S51" s="103">
        <v>93.810178817056396</v>
      </c>
      <c r="T51" s="104">
        <v>1454</v>
      </c>
    </row>
    <row r="52" spans="1:20" x14ac:dyDescent="0.45">
      <c r="A52" s="781" t="s">
        <v>833</v>
      </c>
      <c r="B52" s="776"/>
      <c r="C52" s="103">
        <v>80.172413793103445</v>
      </c>
      <c r="D52" s="103">
        <v>7.7586206896551726</v>
      </c>
      <c r="E52" s="103">
        <v>5.1724137931034484</v>
      </c>
      <c r="F52" s="103">
        <v>3.4482758620689653</v>
      </c>
      <c r="G52" s="103">
        <v>1.7241379310344827</v>
      </c>
      <c r="H52" s="103">
        <v>1.7241379310344827</v>
      </c>
      <c r="I52" s="103">
        <v>98.275862068965509</v>
      </c>
      <c r="J52" s="104">
        <v>116</v>
      </c>
      <c r="K52" s="780"/>
      <c r="L52" s="779">
        <v>3</v>
      </c>
      <c r="M52" s="103">
        <v>77.777777777777786</v>
      </c>
      <c r="N52" s="103">
        <v>8.3333333333333321</v>
      </c>
      <c r="O52" s="103">
        <v>5.5555555555555554</v>
      </c>
      <c r="P52" s="103">
        <v>2.7777777777777777</v>
      </c>
      <c r="Q52" s="103">
        <v>0</v>
      </c>
      <c r="R52" s="103">
        <v>5.5555555555555554</v>
      </c>
      <c r="S52" s="103">
        <v>94.444444444444443</v>
      </c>
      <c r="T52" s="104">
        <v>36</v>
      </c>
    </row>
    <row r="53" spans="1:20" x14ac:dyDescent="0.45">
      <c r="A53" s="781" t="s">
        <v>832</v>
      </c>
      <c r="B53" s="776"/>
      <c r="C53" s="103">
        <v>44.26229508196721</v>
      </c>
      <c r="D53" s="103">
        <v>25.409836065573771</v>
      </c>
      <c r="E53" s="103">
        <v>17.21311475409836</v>
      </c>
      <c r="F53" s="103">
        <v>7.3770491803278686</v>
      </c>
      <c r="G53" s="103">
        <v>3.278688524590164</v>
      </c>
      <c r="H53" s="103">
        <v>2.459016393442623</v>
      </c>
      <c r="I53" s="103">
        <v>97.540983606557376</v>
      </c>
      <c r="J53" s="104">
        <v>122</v>
      </c>
      <c r="K53" s="780"/>
      <c r="L53" s="779">
        <v>3</v>
      </c>
      <c r="M53" s="103">
        <v>63.46153846153846</v>
      </c>
      <c r="N53" s="103">
        <v>21.153846153846153</v>
      </c>
      <c r="O53" s="103">
        <v>9.6153846153846168</v>
      </c>
      <c r="P53" s="103">
        <v>0.96153846153846156</v>
      </c>
      <c r="Q53" s="103">
        <v>1.9230769230769231</v>
      </c>
      <c r="R53" s="103">
        <v>2.8846153846153846</v>
      </c>
      <c r="S53" s="103">
        <v>97.115384615384613</v>
      </c>
      <c r="T53" s="104">
        <v>104</v>
      </c>
    </row>
    <row r="54" spans="1:20" x14ac:dyDescent="0.45">
      <c r="A54" s="781" t="s">
        <v>831</v>
      </c>
      <c r="B54" s="776"/>
      <c r="C54" s="103">
        <v>71.698113207547166</v>
      </c>
      <c r="D54" s="103">
        <v>9.433962264150944</v>
      </c>
      <c r="E54" s="103">
        <v>11.320754716981133</v>
      </c>
      <c r="F54" s="103">
        <v>3.7735849056603774</v>
      </c>
      <c r="G54" s="103">
        <v>0</v>
      </c>
      <c r="H54" s="103">
        <v>3.7735849056603774</v>
      </c>
      <c r="I54" s="103">
        <v>96.226415094339615</v>
      </c>
      <c r="J54" s="104">
        <v>53</v>
      </c>
      <c r="K54" s="780"/>
      <c r="L54" s="779">
        <v>3</v>
      </c>
      <c r="M54" s="103">
        <v>58.536585365853654</v>
      </c>
      <c r="N54" s="103">
        <v>19.512195121951219</v>
      </c>
      <c r="O54" s="103">
        <v>9.7560975609756095</v>
      </c>
      <c r="P54" s="103">
        <v>7.3170731707317067</v>
      </c>
      <c r="Q54" s="103">
        <v>2.4390243902439024</v>
      </c>
      <c r="R54" s="103">
        <v>2.4390243902439024</v>
      </c>
      <c r="S54" s="103">
        <v>97.560975609756085</v>
      </c>
      <c r="T54" s="104">
        <v>41</v>
      </c>
    </row>
    <row r="55" spans="1:20" x14ac:dyDescent="0.45">
      <c r="A55" s="781" t="s">
        <v>830</v>
      </c>
      <c r="B55" s="776"/>
      <c r="C55" s="103">
        <v>21.259842519685041</v>
      </c>
      <c r="D55" s="103">
        <v>22.440944881889763</v>
      </c>
      <c r="E55" s="103">
        <v>22.244094488188974</v>
      </c>
      <c r="F55" s="103">
        <v>17.519685039370078</v>
      </c>
      <c r="G55" s="103">
        <v>10.039370078740157</v>
      </c>
      <c r="H55" s="103">
        <v>6.4960629921259834</v>
      </c>
      <c r="I55" s="103">
        <v>93.503937007874015</v>
      </c>
      <c r="J55" s="104">
        <v>508</v>
      </c>
      <c r="K55" s="780"/>
      <c r="L55" s="779">
        <v>3</v>
      </c>
      <c r="M55" s="103">
        <v>21.47887323943662</v>
      </c>
      <c r="N55" s="103">
        <v>25.704225352112676</v>
      </c>
      <c r="O55" s="103">
        <v>17.253521126760564</v>
      </c>
      <c r="P55" s="103">
        <v>17.6056338028169</v>
      </c>
      <c r="Q55" s="103">
        <v>10.211267605633804</v>
      </c>
      <c r="R55" s="103">
        <v>7.7464788732394361</v>
      </c>
      <c r="S55" s="103">
        <v>92.25352112676056</v>
      </c>
      <c r="T55" s="104">
        <v>284</v>
      </c>
    </row>
    <row r="56" spans="1:20" x14ac:dyDescent="0.45">
      <c r="A56" s="778" t="s">
        <v>829</v>
      </c>
      <c r="B56" s="776"/>
      <c r="C56" s="35">
        <v>23.832649613899616</v>
      </c>
      <c r="D56" s="35">
        <v>15.00361969111969</v>
      </c>
      <c r="E56" s="35">
        <v>17.299107142857142</v>
      </c>
      <c r="F56" s="35">
        <v>15.821066602316602</v>
      </c>
      <c r="G56" s="35">
        <v>12.285834942084941</v>
      </c>
      <c r="H56" s="35">
        <v>15.757722007722009</v>
      </c>
      <c r="I56" s="35">
        <v>84.242277992278005</v>
      </c>
      <c r="J56" s="33">
        <v>33152</v>
      </c>
      <c r="K56" s="777"/>
      <c r="L56" s="776"/>
      <c r="M56" s="35">
        <v>26.792283535217585</v>
      </c>
      <c r="N56" s="35">
        <v>15.154777927321669</v>
      </c>
      <c r="O56" s="35">
        <v>16.370569762225212</v>
      </c>
      <c r="P56" s="35">
        <v>15.03364737550471</v>
      </c>
      <c r="Q56" s="35">
        <v>11.727231942575147</v>
      </c>
      <c r="R56" s="35">
        <v>14.921489457155676</v>
      </c>
      <c r="S56" s="35">
        <v>85.078510542844327</v>
      </c>
      <c r="T56" s="33">
        <v>22290</v>
      </c>
    </row>
    <row r="57" spans="1:20" x14ac:dyDescent="0.45">
      <c r="A57" s="690"/>
      <c r="B57" s="775"/>
      <c r="C57" s="35"/>
      <c r="D57" s="35"/>
      <c r="E57" s="35"/>
      <c r="F57" s="35"/>
      <c r="G57" s="35"/>
      <c r="H57" s="35"/>
      <c r="I57" s="35"/>
      <c r="J57" s="33"/>
      <c r="K57" s="33"/>
      <c r="L57" s="775"/>
      <c r="M57" s="35"/>
      <c r="N57" s="35"/>
      <c r="O57" s="35"/>
      <c r="P57" s="35"/>
      <c r="Q57" s="35"/>
      <c r="R57" s="35"/>
      <c r="S57" s="35"/>
      <c r="T57" s="33"/>
    </row>
    <row r="58" spans="1:20" x14ac:dyDescent="0.45">
      <c r="A58" s="690" t="s">
        <v>141</v>
      </c>
      <c r="B58" s="690"/>
      <c r="C58" s="35">
        <v>17.819907911498252</v>
      </c>
      <c r="D58" s="35">
        <v>17.229943707878761</v>
      </c>
      <c r="E58" s="35">
        <v>20.221040870499653</v>
      </c>
      <c r="F58" s="35">
        <v>18.031270237764826</v>
      </c>
      <c r="G58" s="35">
        <v>12.95643943437449</v>
      </c>
      <c r="H58" s="35">
        <v>13.741397837984016</v>
      </c>
      <c r="I58" s="35">
        <v>86.258602162015976</v>
      </c>
      <c r="J58" s="33">
        <v>140517</v>
      </c>
      <c r="K58" s="33"/>
      <c r="L58" s="690"/>
      <c r="M58" s="35">
        <v>19.588682593703314</v>
      </c>
      <c r="N58" s="35">
        <v>17.803910997293077</v>
      </c>
      <c r="O58" s="35">
        <v>20.008760993361861</v>
      </c>
      <c r="P58" s="35">
        <v>17.316440341004817</v>
      </c>
      <c r="Q58" s="35">
        <v>12.189012815760803</v>
      </c>
      <c r="R58" s="35">
        <v>13.093192258876121</v>
      </c>
      <c r="S58" s="35">
        <v>86.90680774112387</v>
      </c>
      <c r="T58" s="33">
        <v>89031</v>
      </c>
    </row>
    <row r="59" spans="1:20" x14ac:dyDescent="0.45">
      <c r="A59" s="774"/>
      <c r="B59" s="773"/>
      <c r="C59" s="198"/>
      <c r="D59" s="198"/>
      <c r="E59" s="198"/>
      <c r="F59" s="198"/>
      <c r="G59" s="198"/>
      <c r="H59" s="198"/>
      <c r="I59" s="198"/>
      <c r="J59" s="199"/>
      <c r="K59" s="199"/>
      <c r="L59" s="773"/>
      <c r="M59" s="118"/>
      <c r="N59" s="118"/>
      <c r="O59" s="118"/>
      <c r="P59" s="118"/>
      <c r="Q59" s="118"/>
      <c r="R59" s="118"/>
      <c r="S59" s="118"/>
      <c r="T59" s="393"/>
    </row>
    <row r="60" spans="1:20" ht="13.15" customHeight="1" x14ac:dyDescent="0.45">
      <c r="A60" s="772"/>
      <c r="B60" s="771"/>
      <c r="C60" s="687"/>
      <c r="D60" s="688"/>
      <c r="E60" s="687"/>
      <c r="F60" s="687"/>
      <c r="G60" s="687"/>
      <c r="H60" s="687"/>
      <c r="I60" s="687"/>
      <c r="J60" s="686" t="s">
        <v>828</v>
      </c>
      <c r="K60" s="686"/>
      <c r="L60" s="686"/>
      <c r="M60" s="687"/>
      <c r="N60" s="688"/>
      <c r="O60" s="687"/>
      <c r="P60" s="687"/>
      <c r="Q60" s="687"/>
      <c r="R60" s="687"/>
      <c r="S60" s="687"/>
      <c r="T60" s="10" t="s">
        <v>721</v>
      </c>
    </row>
    <row r="61" spans="1:20" ht="13.15" customHeight="1" x14ac:dyDescent="0.45">
      <c r="A61" s="687"/>
      <c r="B61" s="687"/>
      <c r="C61" s="687"/>
      <c r="D61" s="688"/>
      <c r="E61" s="687"/>
      <c r="F61" s="687"/>
      <c r="G61" s="687"/>
      <c r="H61" s="687"/>
      <c r="I61" s="687"/>
      <c r="J61" s="686"/>
      <c r="K61" s="686"/>
      <c r="L61" s="686"/>
      <c r="M61" s="687"/>
      <c r="N61" s="688"/>
      <c r="O61" s="687"/>
      <c r="P61" s="687"/>
      <c r="Q61" s="687"/>
      <c r="R61" s="687"/>
      <c r="S61" s="687"/>
      <c r="T61" s="686"/>
    </row>
    <row r="62" spans="1:20" ht="13.15" customHeight="1" x14ac:dyDescent="0.45">
      <c r="A62" s="687" t="s">
        <v>827</v>
      </c>
      <c r="B62" s="687"/>
      <c r="C62" s="683"/>
      <c r="D62" s="683"/>
      <c r="E62" s="683"/>
      <c r="F62" s="683"/>
      <c r="G62" s="683"/>
      <c r="H62" s="678"/>
      <c r="I62" s="678"/>
      <c r="J62" s="679"/>
      <c r="K62" s="683"/>
      <c r="L62" s="683"/>
      <c r="M62" s="683"/>
      <c r="N62" s="683"/>
      <c r="O62" s="683"/>
      <c r="P62" s="683"/>
      <c r="Q62" s="678"/>
      <c r="R62" s="678"/>
      <c r="S62" s="679"/>
      <c r="T62" s="769"/>
    </row>
    <row r="63" spans="1:20" ht="13.15" customHeight="1" x14ac:dyDescent="0.45">
      <c r="A63" s="678" t="s">
        <v>826</v>
      </c>
      <c r="B63" s="678"/>
      <c r="C63" s="683"/>
      <c r="D63" s="683"/>
      <c r="E63" s="683"/>
      <c r="F63" s="678"/>
      <c r="G63" s="678"/>
      <c r="H63" s="678"/>
      <c r="I63" s="678"/>
      <c r="J63" s="679"/>
      <c r="K63" s="683"/>
      <c r="L63" s="683"/>
      <c r="M63" s="683"/>
      <c r="N63" s="683"/>
      <c r="O63" s="678"/>
      <c r="P63" s="678"/>
      <c r="Q63" s="678"/>
      <c r="R63" s="678"/>
      <c r="S63" s="679"/>
      <c r="T63" s="769"/>
    </row>
    <row r="64" spans="1:20" ht="13.15" customHeight="1" x14ac:dyDescent="0.45">
      <c r="A64" s="682" t="s">
        <v>113</v>
      </c>
      <c r="B64" s="682"/>
      <c r="C64" s="681"/>
      <c r="D64" s="681"/>
      <c r="E64" s="681"/>
      <c r="F64" s="678"/>
      <c r="G64" s="678"/>
      <c r="H64" s="678"/>
      <c r="I64" s="678"/>
      <c r="J64" s="679"/>
      <c r="K64" s="681"/>
      <c r="L64" s="681"/>
      <c r="M64" s="681"/>
      <c r="N64" s="681"/>
      <c r="O64" s="678"/>
      <c r="P64" s="678"/>
      <c r="Q64" s="678"/>
      <c r="R64" s="678"/>
      <c r="S64" s="679"/>
      <c r="T64" s="769"/>
    </row>
    <row r="65" spans="1:20" ht="32.1" customHeight="1" x14ac:dyDescent="0.45">
      <c r="A65" s="1066" t="s">
        <v>825</v>
      </c>
      <c r="B65" s="1067"/>
      <c r="C65" s="1067"/>
      <c r="D65" s="1067"/>
      <c r="E65" s="1067"/>
      <c r="F65" s="1067"/>
      <c r="G65" s="1067"/>
      <c r="H65" s="1067"/>
      <c r="I65" s="1067"/>
      <c r="J65" s="1067"/>
      <c r="K65" s="1067"/>
      <c r="L65" s="1067"/>
      <c r="M65" s="1067"/>
      <c r="N65" s="1067"/>
      <c r="O65" s="1067"/>
      <c r="P65" s="1067"/>
      <c r="Q65" s="1067"/>
      <c r="R65" s="1067"/>
      <c r="S65" s="1067"/>
      <c r="T65" s="1067"/>
    </row>
    <row r="66" spans="1:20" ht="14.65" customHeight="1" x14ac:dyDescent="0.45">
      <c r="A66" s="1063" t="s">
        <v>527</v>
      </c>
      <c r="B66" s="1063"/>
      <c r="C66" s="1063"/>
      <c r="D66" s="1063"/>
      <c r="E66" s="1063"/>
      <c r="F66" s="1063"/>
      <c r="G66" s="1063"/>
      <c r="H66" s="1063"/>
      <c r="I66" s="1063"/>
      <c r="J66" s="654"/>
      <c r="K66" s="654"/>
      <c r="L66" s="654"/>
      <c r="M66" s="654"/>
      <c r="N66" s="654"/>
      <c r="O66" s="654"/>
      <c r="P66" s="654"/>
      <c r="Q66" s="654"/>
      <c r="R66" s="654"/>
      <c r="S66" s="654"/>
      <c r="T66" s="654"/>
    </row>
    <row r="67" spans="1:20" ht="13.15" customHeight="1" x14ac:dyDescent="0.45">
      <c r="A67" s="680"/>
      <c r="B67" s="680"/>
      <c r="C67" s="678"/>
      <c r="D67" s="678"/>
      <c r="E67" s="678"/>
      <c r="F67" s="678"/>
      <c r="G67" s="678"/>
      <c r="H67" s="678"/>
      <c r="I67" s="678"/>
      <c r="J67" s="679"/>
      <c r="K67" s="678"/>
      <c r="L67" s="678"/>
      <c r="M67" s="678"/>
      <c r="N67" s="678"/>
      <c r="O67" s="678"/>
      <c r="P67" s="678"/>
      <c r="Q67" s="678"/>
      <c r="R67" s="678"/>
      <c r="S67" s="679"/>
      <c r="T67" s="769"/>
    </row>
    <row r="68" spans="1:20" ht="13.15" customHeight="1" x14ac:dyDescent="0.45">
      <c r="A68" s="677" t="s">
        <v>23</v>
      </c>
      <c r="B68" s="677"/>
      <c r="C68" s="677"/>
      <c r="D68" s="677"/>
      <c r="E68" s="677"/>
      <c r="F68" s="677"/>
      <c r="G68" s="677"/>
      <c r="H68" s="677"/>
      <c r="I68" s="677"/>
      <c r="J68" s="676"/>
      <c r="K68" s="677"/>
      <c r="L68" s="677"/>
      <c r="M68" s="677"/>
      <c r="N68" s="677"/>
      <c r="O68" s="677"/>
      <c r="P68" s="677"/>
      <c r="Q68" s="677"/>
      <c r="R68" s="677"/>
      <c r="S68" s="676"/>
      <c r="T68" s="769"/>
    </row>
    <row r="69" spans="1:20" ht="13.15" customHeight="1" x14ac:dyDescent="0.45">
      <c r="A69" s="678" t="s">
        <v>116</v>
      </c>
      <c r="B69" s="678"/>
      <c r="C69" s="677"/>
      <c r="D69" s="677"/>
      <c r="E69" s="677"/>
      <c r="F69" s="677"/>
      <c r="G69" s="677"/>
      <c r="H69" s="677"/>
      <c r="I69" s="677"/>
      <c r="J69" s="676"/>
      <c r="K69" s="677"/>
      <c r="L69" s="677"/>
      <c r="M69" s="677"/>
      <c r="N69" s="677"/>
      <c r="O69" s="677"/>
      <c r="P69" s="677"/>
      <c r="Q69" s="677"/>
      <c r="R69" s="677"/>
      <c r="S69" s="676"/>
      <c r="T69" s="769"/>
    </row>
    <row r="70" spans="1:20" ht="26.25" customHeight="1" x14ac:dyDescent="0.45">
      <c r="A70" s="1063" t="s">
        <v>487</v>
      </c>
      <c r="B70" s="1063"/>
      <c r="C70" s="1063"/>
      <c r="D70" s="1063"/>
      <c r="E70" s="1063"/>
      <c r="F70" s="1063"/>
      <c r="G70" s="1063"/>
      <c r="H70" s="1063"/>
      <c r="I70" s="1063"/>
      <c r="J70" s="1063"/>
      <c r="K70" s="1063"/>
      <c r="L70" s="1063"/>
      <c r="M70" s="1063"/>
      <c r="N70" s="1063"/>
      <c r="O70" s="1063"/>
      <c r="P70" s="1063"/>
      <c r="Q70" s="1063"/>
      <c r="R70" s="1063"/>
      <c r="S70" s="1063"/>
      <c r="T70" s="1063"/>
    </row>
    <row r="71" spans="1:20" ht="13.15" customHeight="1" x14ac:dyDescent="0.45">
      <c r="A71" s="653" t="s">
        <v>708</v>
      </c>
      <c r="B71" s="770"/>
      <c r="C71" s="677"/>
      <c r="D71" s="677"/>
      <c r="E71" s="677"/>
      <c r="F71" s="677"/>
      <c r="G71" s="677"/>
      <c r="H71" s="677"/>
      <c r="I71" s="677"/>
      <c r="J71" s="676"/>
      <c r="K71" s="677"/>
      <c r="L71" s="677"/>
      <c r="M71" s="677"/>
      <c r="N71" s="677"/>
      <c r="O71" s="677"/>
      <c r="P71" s="677"/>
      <c r="Q71" s="677"/>
      <c r="R71" s="677"/>
      <c r="S71" s="676"/>
      <c r="T71" s="769"/>
    </row>
    <row r="72" spans="1:20" x14ac:dyDescent="0.45">
      <c r="A72" s="653"/>
    </row>
  </sheetData>
  <mergeCells count="10">
    <mergeCell ref="A65:T65"/>
    <mergeCell ref="A66:I66"/>
    <mergeCell ref="A70:T70"/>
    <mergeCell ref="A4:D4"/>
    <mergeCell ref="B6:J6"/>
    <mergeCell ref="L6:T6"/>
    <mergeCell ref="C7:I7"/>
    <mergeCell ref="J7:J8"/>
    <mergeCell ref="M7:S7"/>
    <mergeCell ref="T7:T8"/>
  </mergeCells>
  <hyperlinks>
    <hyperlink ref="A1" location="Contents!A1" display="Return to contents"/>
    <hyperlink ref="A66:I66" r:id="rId1" display="The full time table for AS and A level reform can be found at Get the facts: AS and A level reform."/>
    <hyperlink ref="A70"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zoomScaleNormal="100" workbookViewId="0"/>
  </sheetViews>
  <sheetFormatPr defaultRowHeight="14.25" x14ac:dyDescent="0.45"/>
  <cols>
    <col min="1" max="1" width="31.73046875" style="31" customWidth="1"/>
    <col min="2" max="2" width="9.1328125" style="31" customWidth="1"/>
    <col min="3" max="10" width="8.59765625" style="31" customWidth="1"/>
    <col min="11" max="11" width="1.73046875" style="31" customWidth="1"/>
    <col min="12" max="12" width="8" style="31" customWidth="1"/>
    <col min="13" max="20" width="8.59765625" style="31" customWidth="1"/>
  </cols>
  <sheetData>
    <row r="1" spans="1:20" s="495" customFormat="1" x14ac:dyDescent="0.45">
      <c r="A1" s="579" t="s">
        <v>488</v>
      </c>
      <c r="B1" s="494"/>
      <c r="C1" s="494"/>
      <c r="D1" s="494"/>
      <c r="E1" s="494"/>
    </row>
    <row r="2" spans="1:20" ht="15" customHeight="1" x14ac:dyDescent="0.45">
      <c r="A2" s="721" t="s">
        <v>547</v>
      </c>
      <c r="B2" s="721"/>
      <c r="C2" s="721"/>
      <c r="D2" s="721"/>
      <c r="E2" s="719"/>
      <c r="F2" s="719"/>
      <c r="G2" s="718"/>
      <c r="H2" s="718"/>
      <c r="I2" s="718"/>
      <c r="J2" s="717"/>
      <c r="K2" s="717"/>
      <c r="L2" s="717"/>
      <c r="M2" s="720"/>
      <c r="N2" s="720"/>
      <c r="O2" s="719"/>
      <c r="P2" s="719"/>
      <c r="Q2" s="718"/>
      <c r="R2" s="718"/>
      <c r="S2" s="718"/>
      <c r="T2" s="717"/>
    </row>
    <row r="3" spans="1:20" x14ac:dyDescent="0.45">
      <c r="A3" s="809" t="s">
        <v>839</v>
      </c>
      <c r="B3" s="809"/>
      <c r="C3" s="808"/>
      <c r="D3" s="808"/>
      <c r="E3" s="712"/>
      <c r="F3" s="711"/>
      <c r="G3" s="715"/>
      <c r="H3" s="425"/>
      <c r="I3" s="425"/>
      <c r="J3" s="425"/>
      <c r="K3" s="425"/>
      <c r="L3" s="425"/>
      <c r="M3" s="716"/>
      <c r="N3" s="716"/>
      <c r="O3" s="712"/>
      <c r="P3" s="711"/>
      <c r="Q3" s="715"/>
      <c r="R3" s="425"/>
      <c r="S3" s="425"/>
      <c r="T3" s="425"/>
    </row>
    <row r="4" spans="1:20" x14ac:dyDescent="0.45">
      <c r="A4" s="1085" t="s">
        <v>0</v>
      </c>
      <c r="B4" s="1085"/>
      <c r="C4" s="1085"/>
      <c r="D4" s="1085"/>
      <c r="E4" s="712"/>
      <c r="F4" s="711"/>
      <c r="G4" s="710"/>
      <c r="H4" s="425"/>
      <c r="I4" s="425"/>
      <c r="J4" s="425"/>
      <c r="K4" s="425"/>
      <c r="L4" s="425"/>
      <c r="M4" s="425"/>
      <c r="N4" s="425"/>
      <c r="O4" s="712"/>
      <c r="P4" s="711"/>
      <c r="Q4" s="710"/>
      <c r="R4" s="425"/>
      <c r="S4" s="425"/>
      <c r="T4" s="425"/>
    </row>
    <row r="5" spans="1:20" x14ac:dyDescent="0.45">
      <c r="A5" s="806"/>
      <c r="B5" s="806"/>
      <c r="C5" s="805"/>
      <c r="D5" s="805"/>
      <c r="E5" s="804"/>
      <c r="F5" s="804"/>
      <c r="G5" s="712"/>
      <c r="H5" s="712"/>
      <c r="I5" s="712"/>
      <c r="J5" s="803"/>
      <c r="K5" s="803"/>
      <c r="L5" s="803"/>
      <c r="M5" s="805"/>
      <c r="N5" s="805"/>
      <c r="O5" s="804"/>
      <c r="P5" s="804"/>
      <c r="Q5" s="712"/>
      <c r="R5" s="712"/>
      <c r="S5" s="712"/>
      <c r="T5" s="803"/>
    </row>
    <row r="6" spans="1:20" x14ac:dyDescent="0.45">
      <c r="A6" s="139"/>
      <c r="B6" s="1070" t="s">
        <v>838</v>
      </c>
      <c r="C6" s="1086"/>
      <c r="D6" s="1086"/>
      <c r="E6" s="1086"/>
      <c r="F6" s="1086"/>
      <c r="G6" s="1086"/>
      <c r="H6" s="1086"/>
      <c r="I6" s="1086"/>
      <c r="J6" s="1086"/>
      <c r="K6" s="802"/>
      <c r="L6" s="1071" t="s">
        <v>837</v>
      </c>
      <c r="M6" s="1086"/>
      <c r="N6" s="1086"/>
      <c r="O6" s="1086"/>
      <c r="P6" s="1086"/>
      <c r="Q6" s="1086"/>
      <c r="R6" s="1086"/>
      <c r="S6" s="1086"/>
      <c r="T6" s="1086"/>
    </row>
    <row r="7" spans="1:20" ht="15" customHeight="1" x14ac:dyDescent="0.45">
      <c r="A7" s="801"/>
      <c r="B7" s="799"/>
      <c r="C7" s="1087" t="s">
        <v>48</v>
      </c>
      <c r="D7" s="1087"/>
      <c r="E7" s="1087"/>
      <c r="F7" s="1087"/>
      <c r="G7" s="1087"/>
      <c r="H7" s="1087"/>
      <c r="I7" s="1087"/>
      <c r="J7" s="1088" t="s">
        <v>49</v>
      </c>
      <c r="K7" s="798"/>
      <c r="L7" s="799"/>
      <c r="M7" s="1070" t="s">
        <v>48</v>
      </c>
      <c r="N7" s="1070"/>
      <c r="O7" s="1070"/>
      <c r="P7" s="1070"/>
      <c r="Q7" s="1070"/>
      <c r="R7" s="1070"/>
      <c r="S7" s="1070"/>
      <c r="T7" s="1078" t="s">
        <v>49</v>
      </c>
    </row>
    <row r="8" spans="1:20" x14ac:dyDescent="0.45">
      <c r="A8" s="797" t="s">
        <v>47</v>
      </c>
      <c r="B8" s="797" t="s">
        <v>559</v>
      </c>
      <c r="C8" s="796" t="s">
        <v>51</v>
      </c>
      <c r="D8" s="796" t="s">
        <v>52</v>
      </c>
      <c r="E8" s="796" t="s">
        <v>53</v>
      </c>
      <c r="F8" s="796" t="s">
        <v>54</v>
      </c>
      <c r="G8" s="796" t="s">
        <v>55</v>
      </c>
      <c r="H8" s="795" t="s">
        <v>56</v>
      </c>
      <c r="I8" s="702" t="s">
        <v>139</v>
      </c>
      <c r="J8" s="1079"/>
      <c r="K8" s="798"/>
      <c r="L8" s="797" t="s">
        <v>559</v>
      </c>
      <c r="M8" s="796" t="s">
        <v>51</v>
      </c>
      <c r="N8" s="796" t="s">
        <v>52</v>
      </c>
      <c r="O8" s="796" t="s">
        <v>53</v>
      </c>
      <c r="P8" s="796" t="s">
        <v>54</v>
      </c>
      <c r="Q8" s="796" t="s">
        <v>55</v>
      </c>
      <c r="R8" s="795" t="s">
        <v>56</v>
      </c>
      <c r="S8" s="702" t="s">
        <v>139</v>
      </c>
      <c r="T8" s="1079"/>
    </row>
    <row r="9" spans="1:20" x14ac:dyDescent="0.45">
      <c r="A9" s="794"/>
      <c r="B9" s="794"/>
      <c r="C9" s="793"/>
      <c r="D9" s="793"/>
      <c r="E9" s="793"/>
      <c r="F9" s="793"/>
      <c r="G9" s="793"/>
      <c r="H9" s="792"/>
      <c r="I9" s="791"/>
      <c r="J9" s="790"/>
      <c r="K9" s="790"/>
      <c r="L9" s="794"/>
      <c r="M9" s="793"/>
      <c r="N9" s="793"/>
      <c r="O9" s="793"/>
      <c r="P9" s="793"/>
      <c r="Q9" s="793"/>
      <c r="R9" s="792"/>
      <c r="S9" s="791"/>
      <c r="T9" s="790"/>
    </row>
    <row r="10" spans="1:20" x14ac:dyDescent="0.45">
      <c r="A10" s="788" t="s">
        <v>59</v>
      </c>
      <c r="B10" s="786">
        <v>1</v>
      </c>
      <c r="C10" s="103">
        <v>13.639379063287778</v>
      </c>
      <c r="D10" s="103">
        <v>13.347485737030649</v>
      </c>
      <c r="E10" s="103">
        <v>17.035955950643491</v>
      </c>
      <c r="F10" s="103">
        <v>18.681172880456415</v>
      </c>
      <c r="G10" s="103">
        <v>17.43399230463049</v>
      </c>
      <c r="H10" s="103">
        <v>19.862014063951175</v>
      </c>
      <c r="I10" s="103">
        <v>80.137985936048821</v>
      </c>
      <c r="J10" s="104">
        <v>7537</v>
      </c>
      <c r="K10" s="104"/>
      <c r="L10" s="786">
        <v>1</v>
      </c>
      <c r="M10" s="103">
        <v>15.701957482635235</v>
      </c>
      <c r="N10" s="103">
        <v>15.049463270890339</v>
      </c>
      <c r="O10" s="103">
        <v>18.332982529993686</v>
      </c>
      <c r="P10" s="103">
        <v>18.459271732266892</v>
      </c>
      <c r="Q10" s="103">
        <v>14.481161860660913</v>
      </c>
      <c r="R10" s="103">
        <v>17.975163123552935</v>
      </c>
      <c r="S10" s="103">
        <v>82.024836876447068</v>
      </c>
      <c r="T10" s="104">
        <v>4751</v>
      </c>
    </row>
    <row r="11" spans="1:20" x14ac:dyDescent="0.45">
      <c r="A11" s="787" t="s">
        <v>60</v>
      </c>
      <c r="B11" s="786">
        <v>1</v>
      </c>
      <c r="C11" s="103">
        <v>13.899184581171237</v>
      </c>
      <c r="D11" s="103">
        <v>13.565604151223129</v>
      </c>
      <c r="E11" s="103">
        <v>17.494440326167531</v>
      </c>
      <c r="F11" s="103">
        <v>17.828020756115642</v>
      </c>
      <c r="G11" s="103">
        <v>16.160118606375093</v>
      </c>
      <c r="H11" s="103">
        <v>21.052631578947366</v>
      </c>
      <c r="I11" s="103">
        <v>78.94736842105263</v>
      </c>
      <c r="J11" s="104">
        <v>5396</v>
      </c>
      <c r="K11" s="104"/>
      <c r="L11" s="786">
        <v>1</v>
      </c>
      <c r="M11" s="103">
        <v>16.652385032847757</v>
      </c>
      <c r="N11" s="103">
        <v>16.623821765209939</v>
      </c>
      <c r="O11" s="103">
        <v>18.937446443873178</v>
      </c>
      <c r="P11" s="103">
        <v>16.766638103399028</v>
      </c>
      <c r="Q11" s="103">
        <v>14.19594401599543</v>
      </c>
      <c r="R11" s="103">
        <v>0</v>
      </c>
      <c r="S11" s="103">
        <v>83.176235361325325</v>
      </c>
      <c r="T11" s="104">
        <v>3501</v>
      </c>
    </row>
    <row r="12" spans="1:20" x14ac:dyDescent="0.45">
      <c r="A12" s="787" t="s">
        <v>61</v>
      </c>
      <c r="B12" s="786">
        <v>1</v>
      </c>
      <c r="C12" s="103">
        <v>18.444313494401886</v>
      </c>
      <c r="D12" s="103">
        <v>13.435474366529169</v>
      </c>
      <c r="E12" s="103">
        <v>16.322922804949911</v>
      </c>
      <c r="F12" s="103">
        <v>18.385385975250443</v>
      </c>
      <c r="G12" s="103">
        <v>16.028285209192696</v>
      </c>
      <c r="H12" s="103">
        <v>17.383618149675897</v>
      </c>
      <c r="I12" s="103">
        <v>82.616381850324103</v>
      </c>
      <c r="J12" s="104">
        <v>1697</v>
      </c>
      <c r="K12" s="104"/>
      <c r="L12" s="786">
        <v>1</v>
      </c>
      <c r="M12" s="103">
        <v>24.234904880066171</v>
      </c>
      <c r="N12" s="103">
        <v>14.143920595533499</v>
      </c>
      <c r="O12" s="103">
        <v>16.708023159636063</v>
      </c>
      <c r="P12" s="103">
        <v>14.640198511166252</v>
      </c>
      <c r="Q12" s="103">
        <v>13.316790736145576</v>
      </c>
      <c r="R12" s="103">
        <v>0</v>
      </c>
      <c r="S12" s="103">
        <v>83.043837882547564</v>
      </c>
      <c r="T12" s="104">
        <v>1209</v>
      </c>
    </row>
    <row r="13" spans="1:20" x14ac:dyDescent="0.45">
      <c r="A13" s="787" t="s">
        <v>470</v>
      </c>
      <c r="B13" s="786">
        <v>1</v>
      </c>
      <c r="C13" s="103">
        <v>15.577786851776235</v>
      </c>
      <c r="D13" s="103">
        <v>22.519395671702735</v>
      </c>
      <c r="E13" s="103">
        <v>26.908942425479786</v>
      </c>
      <c r="F13" s="103">
        <v>21.416904859126173</v>
      </c>
      <c r="G13" s="103">
        <v>10.249081257656186</v>
      </c>
      <c r="H13" s="103">
        <v>3.3278889342588811</v>
      </c>
      <c r="I13" s="103">
        <v>96.67211106574112</v>
      </c>
      <c r="J13" s="104">
        <v>4898</v>
      </c>
      <c r="K13" s="37"/>
      <c r="L13" s="786">
        <v>1</v>
      </c>
      <c r="M13" s="103">
        <v>16.184971098265898</v>
      </c>
      <c r="N13" s="103">
        <v>22.992935131663454</v>
      </c>
      <c r="O13" s="103">
        <v>26.461143224149001</v>
      </c>
      <c r="P13" s="103">
        <v>21.740526653821451</v>
      </c>
      <c r="Q13" s="103">
        <v>9.1522157996146429</v>
      </c>
      <c r="R13" s="103">
        <v>3.4682080924855487</v>
      </c>
      <c r="S13" s="103">
        <v>96.531791907514432</v>
      </c>
      <c r="T13" s="104">
        <v>3114</v>
      </c>
    </row>
    <row r="14" spans="1:20" x14ac:dyDescent="0.45">
      <c r="A14" s="787" t="s">
        <v>455</v>
      </c>
      <c r="B14" s="786">
        <v>1</v>
      </c>
      <c r="C14" s="103">
        <v>14.513274336283185</v>
      </c>
      <c r="D14" s="103">
        <v>25.752212389380531</v>
      </c>
      <c r="E14" s="103">
        <v>31.194690265486724</v>
      </c>
      <c r="F14" s="103">
        <v>19.469026548672566</v>
      </c>
      <c r="G14" s="103">
        <v>6.1946902654867255</v>
      </c>
      <c r="H14" s="103">
        <v>2.8761061946902653</v>
      </c>
      <c r="I14" s="103">
        <v>97.123893805309748</v>
      </c>
      <c r="J14" s="104">
        <v>2260</v>
      </c>
      <c r="K14" s="37"/>
      <c r="L14" s="786">
        <v>1</v>
      </c>
      <c r="M14" s="103">
        <v>11.597222222222223</v>
      </c>
      <c r="N14" s="103">
        <v>25.208333333333332</v>
      </c>
      <c r="O14" s="103">
        <v>31.874999999999996</v>
      </c>
      <c r="P14" s="103">
        <v>22.569444444444446</v>
      </c>
      <c r="Q14" s="103">
        <v>6.7361111111111107</v>
      </c>
      <c r="R14" s="103">
        <v>2.0138888888888888</v>
      </c>
      <c r="S14" s="103">
        <v>97.986111111111114</v>
      </c>
      <c r="T14" s="104">
        <v>1440</v>
      </c>
    </row>
    <row r="15" spans="1:20" x14ac:dyDescent="0.45">
      <c r="A15" s="787" t="s">
        <v>456</v>
      </c>
      <c r="B15" s="786">
        <v>1</v>
      </c>
      <c r="C15" s="103">
        <v>10.174152153987167</v>
      </c>
      <c r="D15" s="103">
        <v>19.523373052245645</v>
      </c>
      <c r="E15" s="103">
        <v>31.805682859761685</v>
      </c>
      <c r="F15" s="103">
        <v>24.289642529789184</v>
      </c>
      <c r="G15" s="103">
        <v>11.45737855178735</v>
      </c>
      <c r="H15" s="103">
        <v>2.7497708524289641</v>
      </c>
      <c r="I15" s="103">
        <v>97.250229147571019</v>
      </c>
      <c r="J15" s="104">
        <v>1091</v>
      </c>
      <c r="K15" s="37"/>
      <c r="L15" s="786">
        <v>1</v>
      </c>
      <c r="M15" s="103">
        <v>12.874779541446207</v>
      </c>
      <c r="N15" s="103">
        <v>26.807760141093475</v>
      </c>
      <c r="O15" s="103">
        <v>32.451499118165785</v>
      </c>
      <c r="P15" s="103">
        <v>17.636684303350968</v>
      </c>
      <c r="Q15" s="103">
        <v>6.3492063492063489</v>
      </c>
      <c r="R15" s="103">
        <v>3.8800705467372132</v>
      </c>
      <c r="S15" s="103">
        <v>96.119929453262785</v>
      </c>
      <c r="T15" s="104">
        <v>567</v>
      </c>
    </row>
    <row r="16" spans="1:20" x14ac:dyDescent="0.45">
      <c r="A16" s="787" t="s">
        <v>76</v>
      </c>
      <c r="B16" s="786">
        <v>1</v>
      </c>
      <c r="C16" s="103">
        <v>10.679611650485436</v>
      </c>
      <c r="D16" s="103">
        <v>11.326860841423949</v>
      </c>
      <c r="E16" s="103">
        <v>17.475728155339805</v>
      </c>
      <c r="F16" s="103">
        <v>18.770226537216828</v>
      </c>
      <c r="G16" s="103">
        <v>24.271844660194176</v>
      </c>
      <c r="H16" s="103">
        <v>17.475728155339805</v>
      </c>
      <c r="I16" s="103">
        <v>82.524271844660191</v>
      </c>
      <c r="J16" s="104">
        <v>309</v>
      </c>
      <c r="K16" s="104"/>
      <c r="L16" s="786">
        <v>1</v>
      </c>
      <c r="M16" s="103">
        <v>21.843003412969285</v>
      </c>
      <c r="N16" s="103">
        <v>18.771331058020476</v>
      </c>
      <c r="O16" s="103">
        <v>15.358361774744028</v>
      </c>
      <c r="P16" s="103">
        <v>18.088737201365188</v>
      </c>
      <c r="Q16" s="103">
        <v>13.651877133105803</v>
      </c>
      <c r="R16" s="103">
        <v>12.286689419795222</v>
      </c>
      <c r="S16" s="103">
        <v>87.713310580204777</v>
      </c>
      <c r="T16" s="104">
        <v>293</v>
      </c>
    </row>
    <row r="17" spans="1:20" x14ac:dyDescent="0.45">
      <c r="A17" s="787" t="s">
        <v>80</v>
      </c>
      <c r="B17" s="786">
        <v>1</v>
      </c>
      <c r="C17" s="103">
        <v>10.667215815485996</v>
      </c>
      <c r="D17" s="103">
        <v>15.032948929159803</v>
      </c>
      <c r="E17" s="103">
        <v>22.199341021416803</v>
      </c>
      <c r="F17" s="103">
        <v>23.640856672158154</v>
      </c>
      <c r="G17" s="103">
        <v>15.28006589785832</v>
      </c>
      <c r="H17" s="103">
        <v>13.179571663920923</v>
      </c>
      <c r="I17" s="103">
        <v>86.820428336079075</v>
      </c>
      <c r="J17" s="104">
        <v>2428</v>
      </c>
      <c r="K17" s="104"/>
      <c r="L17" s="786">
        <v>1</v>
      </c>
      <c r="M17" s="103">
        <v>9.8493626882966403</v>
      </c>
      <c r="N17" s="103">
        <v>15.41135573580533</v>
      </c>
      <c r="O17" s="103">
        <v>24.971031286210891</v>
      </c>
      <c r="P17" s="103">
        <v>21.031286210892237</v>
      </c>
      <c r="Q17" s="103">
        <v>15.93279258400927</v>
      </c>
      <c r="R17" s="103">
        <v>12.804171494785631</v>
      </c>
      <c r="S17" s="103">
        <v>87.195828505214365</v>
      </c>
      <c r="T17" s="104">
        <v>1726</v>
      </c>
    </row>
    <row r="18" spans="1:20" x14ac:dyDescent="0.45">
      <c r="A18" s="787" t="s">
        <v>81</v>
      </c>
      <c r="B18" s="786">
        <v>1</v>
      </c>
      <c r="C18" s="103">
        <v>19.782330345710626</v>
      </c>
      <c r="D18" s="103">
        <v>18.053777208706787</v>
      </c>
      <c r="E18" s="103">
        <v>19.974391805377721</v>
      </c>
      <c r="F18" s="103">
        <v>16.645326504481435</v>
      </c>
      <c r="G18" s="103">
        <v>10.307298335467349</v>
      </c>
      <c r="H18" s="103">
        <v>15.236875800256081</v>
      </c>
      <c r="I18" s="103">
        <v>84.763124199743913</v>
      </c>
      <c r="J18" s="104">
        <v>1562</v>
      </c>
      <c r="K18" s="104"/>
      <c r="L18" s="786">
        <v>1</v>
      </c>
      <c r="M18" s="103">
        <v>23.920863309352519</v>
      </c>
      <c r="N18" s="103">
        <v>17.535971223021583</v>
      </c>
      <c r="O18" s="103">
        <v>16.906474820143885</v>
      </c>
      <c r="P18" s="103">
        <v>17.446043165467625</v>
      </c>
      <c r="Q18" s="103">
        <v>11.420863309352518</v>
      </c>
      <c r="R18" s="103">
        <v>12.769784172661872</v>
      </c>
      <c r="S18" s="103">
        <v>87.230215827338128</v>
      </c>
      <c r="T18" s="104">
        <v>1112</v>
      </c>
    </row>
    <row r="19" spans="1:20" x14ac:dyDescent="0.45">
      <c r="A19" s="787" t="s">
        <v>84</v>
      </c>
      <c r="B19" s="786">
        <v>1</v>
      </c>
      <c r="C19" s="103">
        <v>15.222384631447067</v>
      </c>
      <c r="D19" s="103">
        <v>21.048235539778659</v>
      </c>
      <c r="E19" s="103">
        <v>26.059720192106912</v>
      </c>
      <c r="F19" s="103">
        <v>19.127166423052831</v>
      </c>
      <c r="G19" s="103">
        <v>11.087909793276259</v>
      </c>
      <c r="H19" s="103">
        <v>7.4545834203382748</v>
      </c>
      <c r="I19" s="103">
        <v>92.545416579661719</v>
      </c>
      <c r="J19" s="104">
        <v>4789</v>
      </c>
      <c r="K19" s="104"/>
      <c r="L19" s="786">
        <v>1</v>
      </c>
      <c r="M19" s="103">
        <v>17.658809428685576</v>
      </c>
      <c r="N19" s="103">
        <v>20.295645225729125</v>
      </c>
      <c r="O19" s="103">
        <v>25.449460647223333</v>
      </c>
      <c r="P19" s="103">
        <v>18.497802636835797</v>
      </c>
      <c r="Q19" s="103">
        <v>10.707151418298043</v>
      </c>
      <c r="R19" s="103">
        <v>7.3911306432281263</v>
      </c>
      <c r="S19" s="103">
        <v>92.608869356771876</v>
      </c>
      <c r="T19" s="104">
        <v>2503</v>
      </c>
    </row>
    <row r="20" spans="1:20" x14ac:dyDescent="0.45">
      <c r="A20" s="787" t="s">
        <v>86</v>
      </c>
      <c r="B20" s="786">
        <v>1</v>
      </c>
      <c r="C20" s="103">
        <v>14.397114728531047</v>
      </c>
      <c r="D20" s="103">
        <v>18.491081002046982</v>
      </c>
      <c r="E20" s="103">
        <v>20.752509991227218</v>
      </c>
      <c r="F20" s="103">
        <v>17.915976216005458</v>
      </c>
      <c r="G20" s="103">
        <v>13.51983624134906</v>
      </c>
      <c r="H20" s="103">
        <v>14.923481820840237</v>
      </c>
      <c r="I20" s="103">
        <v>85.076518179159763</v>
      </c>
      <c r="J20" s="104">
        <v>10259</v>
      </c>
      <c r="K20" s="104"/>
      <c r="L20" s="786">
        <v>1</v>
      </c>
      <c r="M20" s="103">
        <v>14.314391599752934</v>
      </c>
      <c r="N20" s="103">
        <v>18.931439159975294</v>
      </c>
      <c r="O20" s="103">
        <v>20.521927115503395</v>
      </c>
      <c r="P20" s="103">
        <v>18.143915997529341</v>
      </c>
      <c r="Q20" s="103">
        <v>13.758492896849909</v>
      </c>
      <c r="R20" s="103">
        <v>14.329833230389131</v>
      </c>
      <c r="S20" s="103">
        <v>85.670166769610859</v>
      </c>
      <c r="T20" s="104">
        <v>6476</v>
      </c>
    </row>
    <row r="21" spans="1:20" x14ac:dyDescent="0.45">
      <c r="A21" s="787" t="s">
        <v>87</v>
      </c>
      <c r="B21" s="786">
        <v>1</v>
      </c>
      <c r="C21" s="103">
        <v>16.63543318437365</v>
      </c>
      <c r="D21" s="103">
        <v>19.965402911921579</v>
      </c>
      <c r="E21" s="103">
        <v>22.070059103358801</v>
      </c>
      <c r="F21" s="103">
        <v>17.759838546922303</v>
      </c>
      <c r="G21" s="103">
        <v>11.417039065878622</v>
      </c>
      <c r="H21" s="103">
        <v>12.152227187545048</v>
      </c>
      <c r="I21" s="103">
        <v>87.847772812454949</v>
      </c>
      <c r="J21" s="104">
        <v>6937</v>
      </c>
      <c r="K21" s="104"/>
      <c r="L21" s="786">
        <v>1</v>
      </c>
      <c r="M21" s="103">
        <v>16.097785977859779</v>
      </c>
      <c r="N21" s="103">
        <v>20.387453874538743</v>
      </c>
      <c r="O21" s="103">
        <v>21.010147601476014</v>
      </c>
      <c r="P21" s="103">
        <v>18.404059040590408</v>
      </c>
      <c r="Q21" s="103">
        <v>11.992619926199263</v>
      </c>
      <c r="R21" s="103">
        <v>12.107933579335793</v>
      </c>
      <c r="S21" s="103">
        <v>87.892066420664207</v>
      </c>
      <c r="T21" s="104">
        <v>4336</v>
      </c>
    </row>
    <row r="22" spans="1:20" x14ac:dyDescent="0.45">
      <c r="A22" s="787" t="s">
        <v>140</v>
      </c>
      <c r="B22" s="786">
        <v>1</v>
      </c>
      <c r="C22" s="103">
        <v>23.794808405438815</v>
      </c>
      <c r="D22" s="103">
        <v>26.081582200247215</v>
      </c>
      <c r="E22" s="103">
        <v>25.010300782859495</v>
      </c>
      <c r="F22" s="103">
        <v>14.647713226205191</v>
      </c>
      <c r="G22" s="103">
        <v>6.8397198187062216</v>
      </c>
      <c r="H22" s="103">
        <v>3.6258755665430575</v>
      </c>
      <c r="I22" s="103">
        <v>96.374124433456927</v>
      </c>
      <c r="J22" s="104">
        <v>4854</v>
      </c>
      <c r="K22" s="104"/>
      <c r="L22" s="786">
        <v>1</v>
      </c>
      <c r="M22" s="103">
        <v>24.348132487667371</v>
      </c>
      <c r="N22" s="103">
        <v>27.695560253699792</v>
      </c>
      <c r="O22" s="103">
        <v>25.264270613107819</v>
      </c>
      <c r="P22" s="103">
        <v>13.988724453840733</v>
      </c>
      <c r="Q22" s="103">
        <v>5.8139534883720927</v>
      </c>
      <c r="R22" s="103">
        <v>2.8893587033121917</v>
      </c>
      <c r="S22" s="103">
        <v>97.110641296687817</v>
      </c>
      <c r="T22" s="104">
        <v>2838</v>
      </c>
    </row>
    <row r="23" spans="1:20" x14ac:dyDescent="0.45">
      <c r="A23" s="690" t="s">
        <v>460</v>
      </c>
      <c r="B23" s="775"/>
      <c r="C23" s="35">
        <v>15.567321398818891</v>
      </c>
      <c r="D23" s="35">
        <v>18.701519891885887</v>
      </c>
      <c r="E23" s="35">
        <v>22.033804172760426</v>
      </c>
      <c r="F23" s="35">
        <v>18.558972175426256</v>
      </c>
      <c r="G23" s="35">
        <v>12.725623414850881</v>
      </c>
      <c r="H23" s="35">
        <v>12.412758946257659</v>
      </c>
      <c r="I23" s="35">
        <v>87.587241053742346</v>
      </c>
      <c r="J23" s="33">
        <v>54017</v>
      </c>
      <c r="K23" s="33"/>
      <c r="L23" s="789"/>
      <c r="M23" s="35">
        <v>16.606626114687298</v>
      </c>
      <c r="N23" s="35">
        <v>19.544676076300714</v>
      </c>
      <c r="O23" s="35">
        <v>22.030945491052972</v>
      </c>
      <c r="P23" s="35">
        <v>18.266107600543318</v>
      </c>
      <c r="Q23" s="35">
        <v>11.95889682867773</v>
      </c>
      <c r="R23" s="35">
        <v>11.592747888737968</v>
      </c>
      <c r="S23" s="35">
        <v>88.407252111262039</v>
      </c>
      <c r="T23" s="33">
        <v>33866</v>
      </c>
    </row>
    <row r="24" spans="1:20" x14ac:dyDescent="0.45">
      <c r="A24" s="787"/>
      <c r="B24" s="788"/>
      <c r="C24" s="103"/>
      <c r="D24" s="103"/>
      <c r="E24" s="103"/>
      <c r="F24" s="103"/>
      <c r="G24" s="103"/>
      <c r="H24" s="103"/>
      <c r="I24" s="103"/>
      <c r="J24" s="104"/>
      <c r="K24" s="104"/>
      <c r="L24" s="786"/>
      <c r="M24" s="103"/>
      <c r="N24" s="103"/>
      <c r="O24" s="103"/>
      <c r="P24" s="103"/>
      <c r="Q24" s="103"/>
      <c r="R24" s="103"/>
      <c r="S24" s="103"/>
      <c r="T24" s="104"/>
    </row>
    <row r="25" spans="1:20" x14ac:dyDescent="0.45">
      <c r="A25" s="787" t="s">
        <v>82</v>
      </c>
      <c r="B25" s="786">
        <v>2</v>
      </c>
      <c r="C25" s="103">
        <v>23.219814241486066</v>
      </c>
      <c r="D25" s="103">
        <v>19.040247678018577</v>
      </c>
      <c r="E25" s="103">
        <v>20.123839009287924</v>
      </c>
      <c r="F25" s="103">
        <v>16.795665634674922</v>
      </c>
      <c r="G25" s="103">
        <v>11.261609907120743</v>
      </c>
      <c r="H25" s="103">
        <v>9.5588235294117645</v>
      </c>
      <c r="I25" s="103">
        <v>90.441176470588232</v>
      </c>
      <c r="J25" s="104">
        <v>2584</v>
      </c>
      <c r="K25" s="104"/>
      <c r="L25" s="786">
        <v>2</v>
      </c>
      <c r="M25" s="103">
        <v>27.177177177177175</v>
      </c>
      <c r="N25" s="103">
        <v>18.993993993993993</v>
      </c>
      <c r="O25" s="103">
        <v>20.495495495495494</v>
      </c>
      <c r="P25" s="103">
        <v>15.015015015015015</v>
      </c>
      <c r="Q25" s="103">
        <v>9.0840840840840844</v>
      </c>
      <c r="R25" s="103">
        <v>9.2342342342342345</v>
      </c>
      <c r="S25" s="103">
        <v>90.76576576576575</v>
      </c>
      <c r="T25" s="104">
        <v>1332</v>
      </c>
    </row>
    <row r="26" spans="1:20" x14ac:dyDescent="0.45">
      <c r="A26" s="2" t="s">
        <v>90</v>
      </c>
      <c r="B26" s="786">
        <v>2</v>
      </c>
      <c r="C26" s="103">
        <v>23.376623376623375</v>
      </c>
      <c r="D26" s="103">
        <v>33.896103896103895</v>
      </c>
      <c r="E26" s="103">
        <v>24.285714285714285</v>
      </c>
      <c r="F26" s="103">
        <v>13.376623376623375</v>
      </c>
      <c r="G26" s="103">
        <v>3.116883116883117</v>
      </c>
      <c r="H26" s="103">
        <v>1.948051948051948</v>
      </c>
      <c r="I26" s="103">
        <v>98.051948051948045</v>
      </c>
      <c r="J26" s="104">
        <v>770</v>
      </c>
      <c r="K26" s="104"/>
      <c r="L26" s="786">
        <v>2</v>
      </c>
      <c r="M26" s="103">
        <v>23.165137614678898</v>
      </c>
      <c r="N26" s="103">
        <v>33.715596330275226</v>
      </c>
      <c r="O26" s="103">
        <v>27.064220183486238</v>
      </c>
      <c r="P26" s="103">
        <v>13.302752293577983</v>
      </c>
      <c r="Q26" s="103">
        <v>2.0642201834862388</v>
      </c>
      <c r="R26" s="103">
        <v>0.68807339449541294</v>
      </c>
      <c r="S26" s="103">
        <v>99.311926605504581</v>
      </c>
      <c r="T26" s="104">
        <v>436</v>
      </c>
    </row>
    <row r="27" spans="1:20" x14ac:dyDescent="0.45">
      <c r="A27" s="787" t="s">
        <v>93</v>
      </c>
      <c r="B27" s="786">
        <v>2</v>
      </c>
      <c r="C27" s="103">
        <v>25.784753363228702</v>
      </c>
      <c r="D27" s="103">
        <v>19.170403587443946</v>
      </c>
      <c r="E27" s="103">
        <v>18.497757847533634</v>
      </c>
      <c r="F27" s="103">
        <v>15.807174887892378</v>
      </c>
      <c r="G27" s="103">
        <v>11.995515695067265</v>
      </c>
      <c r="H27" s="103">
        <v>8.7443946188340806</v>
      </c>
      <c r="I27" s="103">
        <v>91.255605381165921</v>
      </c>
      <c r="J27" s="104">
        <v>892</v>
      </c>
      <c r="K27" s="104"/>
      <c r="L27" s="786">
        <v>2</v>
      </c>
      <c r="M27" s="103">
        <v>27.768860353130016</v>
      </c>
      <c r="N27" s="103">
        <v>20.064205457463885</v>
      </c>
      <c r="O27" s="103">
        <v>20.706260032102726</v>
      </c>
      <c r="P27" s="103">
        <v>13.804173354735152</v>
      </c>
      <c r="Q27" s="103">
        <v>9.9518459069020864</v>
      </c>
      <c r="R27" s="103">
        <v>7.7046548956661312</v>
      </c>
      <c r="S27" s="103">
        <v>92.295345104333876</v>
      </c>
      <c r="T27" s="104">
        <v>623</v>
      </c>
    </row>
    <row r="28" spans="1:20" x14ac:dyDescent="0.45">
      <c r="A28" s="787" t="s">
        <v>94</v>
      </c>
      <c r="B28" s="786">
        <v>2</v>
      </c>
      <c r="C28" s="103">
        <v>24.770642201834864</v>
      </c>
      <c r="D28" s="103">
        <v>15.596330275229359</v>
      </c>
      <c r="E28" s="103">
        <v>20.795107033639145</v>
      </c>
      <c r="F28" s="103">
        <v>18.348623853211009</v>
      </c>
      <c r="G28" s="103">
        <v>14.678899082568808</v>
      </c>
      <c r="H28" s="103">
        <v>5.81039755351682</v>
      </c>
      <c r="I28" s="103">
        <v>94.189602446483178</v>
      </c>
      <c r="J28" s="104">
        <v>327</v>
      </c>
      <c r="K28" s="104"/>
      <c r="L28" s="786">
        <v>2</v>
      </c>
      <c r="M28" s="103">
        <v>27.310924369747898</v>
      </c>
      <c r="N28" s="103">
        <v>18.487394957983195</v>
      </c>
      <c r="O28" s="103">
        <v>15.966386554621847</v>
      </c>
      <c r="P28" s="103">
        <v>21.008403361344538</v>
      </c>
      <c r="Q28" s="103">
        <v>13.865546218487395</v>
      </c>
      <c r="R28" s="103">
        <v>3.3613445378151261</v>
      </c>
      <c r="S28" s="103">
        <v>96.638655462184872</v>
      </c>
      <c r="T28" s="104">
        <v>238</v>
      </c>
    </row>
    <row r="29" spans="1:20" x14ac:dyDescent="0.45">
      <c r="A29" s="787" t="s">
        <v>95</v>
      </c>
      <c r="B29" s="786">
        <v>2</v>
      </c>
      <c r="C29" s="103">
        <v>24.634146341463413</v>
      </c>
      <c r="D29" s="103">
        <v>20.73170731707317</v>
      </c>
      <c r="E29" s="103">
        <v>20.73170731707317</v>
      </c>
      <c r="F29" s="103">
        <v>15.609756097560975</v>
      </c>
      <c r="G29" s="103">
        <v>10.365853658536585</v>
      </c>
      <c r="H29" s="103">
        <v>7.9268292682926829</v>
      </c>
      <c r="I29" s="103">
        <v>92.073170731707307</v>
      </c>
      <c r="J29" s="104">
        <v>820</v>
      </c>
      <c r="K29" s="104"/>
      <c r="L29" s="786">
        <v>2</v>
      </c>
      <c r="M29" s="103">
        <v>22.943037974683545</v>
      </c>
      <c r="N29" s="103">
        <v>25.316455696202532</v>
      </c>
      <c r="O29" s="103">
        <v>19.778481012658229</v>
      </c>
      <c r="P29" s="103">
        <v>14.556962025316455</v>
      </c>
      <c r="Q29" s="103">
        <v>9.3354430379746827</v>
      </c>
      <c r="R29" s="103">
        <v>8.0696202531645564</v>
      </c>
      <c r="S29" s="103">
        <v>91.930379746835442</v>
      </c>
      <c r="T29" s="104">
        <v>632</v>
      </c>
    </row>
    <row r="30" spans="1:20" x14ac:dyDescent="0.45">
      <c r="A30" s="695" t="s">
        <v>281</v>
      </c>
      <c r="B30" s="786">
        <v>2</v>
      </c>
      <c r="C30" s="103">
        <v>55.319148936170215</v>
      </c>
      <c r="D30" s="103">
        <v>25.531914893617021</v>
      </c>
      <c r="E30" s="103">
        <v>10.638297872340425</v>
      </c>
      <c r="F30" s="103">
        <v>5.3191489361702127</v>
      </c>
      <c r="G30" s="103">
        <v>0</v>
      </c>
      <c r="H30" s="103">
        <v>3.1914893617021276</v>
      </c>
      <c r="I30" s="103">
        <v>96.808510638297875</v>
      </c>
      <c r="J30" s="104">
        <v>94</v>
      </c>
      <c r="K30"/>
      <c r="L30" s="786">
        <v>2</v>
      </c>
      <c r="M30" s="103">
        <v>70.967741935483872</v>
      </c>
      <c r="N30" s="103">
        <v>17.741935483870968</v>
      </c>
      <c r="O30" s="103">
        <v>8.064516129032258</v>
      </c>
      <c r="P30" s="103">
        <v>1.6129032258064515</v>
      </c>
      <c r="Q30" s="103">
        <v>1.6129032258064515</v>
      </c>
      <c r="R30" s="103">
        <v>0</v>
      </c>
      <c r="S30" s="103">
        <v>100</v>
      </c>
      <c r="T30" s="104">
        <v>62</v>
      </c>
    </row>
    <row r="31" spans="1:20" x14ac:dyDescent="0.45">
      <c r="A31" s="694" t="s">
        <v>280</v>
      </c>
      <c r="B31" s="786">
        <v>2</v>
      </c>
      <c r="C31" s="103">
        <v>92.307692307692307</v>
      </c>
      <c r="D31" s="103">
        <v>7.6923076923076925</v>
      </c>
      <c r="E31" s="103">
        <v>0</v>
      </c>
      <c r="F31" s="103">
        <v>0</v>
      </c>
      <c r="G31" s="103">
        <v>0</v>
      </c>
      <c r="H31" s="103">
        <v>0</v>
      </c>
      <c r="I31" s="103">
        <v>100</v>
      </c>
      <c r="J31" s="104">
        <v>13</v>
      </c>
      <c r="K31"/>
      <c r="L31" s="786">
        <v>2</v>
      </c>
      <c r="M31" s="103">
        <v>62.5</v>
      </c>
      <c r="N31" s="103">
        <v>12.5</v>
      </c>
      <c r="O31" s="103">
        <v>12.5</v>
      </c>
      <c r="P31" s="103">
        <v>12.5</v>
      </c>
      <c r="Q31" s="103">
        <v>0</v>
      </c>
      <c r="R31" s="103">
        <v>0</v>
      </c>
      <c r="S31" s="103">
        <v>100</v>
      </c>
      <c r="T31" s="104">
        <v>8</v>
      </c>
    </row>
    <row r="32" spans="1:20" x14ac:dyDescent="0.45">
      <c r="A32" s="2" t="s">
        <v>107</v>
      </c>
      <c r="B32" s="786">
        <v>2</v>
      </c>
      <c r="C32" s="103">
        <v>19.611727416798733</v>
      </c>
      <c r="D32" s="103">
        <v>21.59270998415214</v>
      </c>
      <c r="E32" s="103">
        <v>22.107765451664026</v>
      </c>
      <c r="F32" s="103">
        <v>19.175911251980981</v>
      </c>
      <c r="G32" s="103">
        <v>10.221870047543581</v>
      </c>
      <c r="H32" s="103">
        <v>7.2900158478605386</v>
      </c>
      <c r="I32" s="103">
        <v>92.709984152139455</v>
      </c>
      <c r="J32" s="104">
        <v>2524</v>
      </c>
      <c r="K32" s="104"/>
      <c r="L32" s="786">
        <v>2</v>
      </c>
      <c r="M32" s="103">
        <v>21.64024810475534</v>
      </c>
      <c r="N32" s="103">
        <v>25.706409372846313</v>
      </c>
      <c r="O32" s="103">
        <v>21.709166092350106</v>
      </c>
      <c r="P32" s="103">
        <v>16.471399035148174</v>
      </c>
      <c r="Q32" s="103">
        <v>8.3390764989662305</v>
      </c>
      <c r="R32" s="103">
        <v>6.1337008959338384</v>
      </c>
      <c r="S32" s="103">
        <v>93.866299104066158</v>
      </c>
      <c r="T32" s="104">
        <v>1451</v>
      </c>
    </row>
    <row r="33" spans="1:20" x14ac:dyDescent="0.45">
      <c r="A33" s="2" t="s">
        <v>108</v>
      </c>
      <c r="B33" s="786">
        <v>2</v>
      </c>
      <c r="C33" s="103">
        <v>13.782051282051283</v>
      </c>
      <c r="D33" s="103">
        <v>19.551282051282051</v>
      </c>
      <c r="E33" s="103">
        <v>24.358974358974358</v>
      </c>
      <c r="F33" s="103">
        <v>24.03846153846154</v>
      </c>
      <c r="G33" s="103">
        <v>10.576923076923077</v>
      </c>
      <c r="H33" s="103">
        <v>7.6923076923076925</v>
      </c>
      <c r="I33" s="103">
        <v>92.307692307692307</v>
      </c>
      <c r="J33" s="104">
        <v>312</v>
      </c>
      <c r="K33" s="104"/>
      <c r="L33" s="786">
        <v>2</v>
      </c>
      <c r="M33" s="103">
        <v>16.374269005847953</v>
      </c>
      <c r="N33" s="103">
        <v>21.637426900584796</v>
      </c>
      <c r="O33" s="103">
        <v>35.087719298245609</v>
      </c>
      <c r="P33" s="103">
        <v>17.543859649122805</v>
      </c>
      <c r="Q33" s="103">
        <v>8.7719298245614024</v>
      </c>
      <c r="R33" s="103">
        <v>0.58479532163742687</v>
      </c>
      <c r="S33" s="103">
        <v>99.415204678362571</v>
      </c>
      <c r="T33" s="104">
        <v>171</v>
      </c>
    </row>
    <row r="34" spans="1:20" x14ac:dyDescent="0.45">
      <c r="A34" s="2" t="s">
        <v>458</v>
      </c>
      <c r="B34" s="786">
        <v>2</v>
      </c>
      <c r="C34" s="103">
        <v>20.0524246395806</v>
      </c>
      <c r="D34" s="103">
        <v>19.65923984272608</v>
      </c>
      <c r="E34" s="103">
        <v>22.280471821756226</v>
      </c>
      <c r="F34" s="103">
        <v>20.183486238532112</v>
      </c>
      <c r="G34" s="103">
        <v>10.878112712975097</v>
      </c>
      <c r="H34" s="103">
        <v>6.9462647444298824</v>
      </c>
      <c r="I34" s="103">
        <v>93.053735255570118</v>
      </c>
      <c r="J34" s="104">
        <v>763</v>
      </c>
      <c r="K34" s="104"/>
      <c r="L34" s="786">
        <v>2</v>
      </c>
      <c r="M34" s="103">
        <v>20.554272517321014</v>
      </c>
      <c r="N34" s="103">
        <v>22.170900692840647</v>
      </c>
      <c r="O34" s="103">
        <v>22.401847575057737</v>
      </c>
      <c r="P34" s="103">
        <v>16.397228637413395</v>
      </c>
      <c r="Q34" s="103">
        <v>10.623556581986143</v>
      </c>
      <c r="R34" s="103">
        <v>7.8521939953810627</v>
      </c>
      <c r="S34" s="103">
        <v>92.147806004618928</v>
      </c>
      <c r="T34" s="104">
        <v>433</v>
      </c>
    </row>
    <row r="35" spans="1:20" x14ac:dyDescent="0.45">
      <c r="A35" s="690" t="s">
        <v>461</v>
      </c>
      <c r="B35" s="786"/>
      <c r="C35" s="35">
        <v>22.50796790856138</v>
      </c>
      <c r="D35" s="35">
        <v>21.167161226508409</v>
      </c>
      <c r="E35" s="35">
        <v>21.145180789097704</v>
      </c>
      <c r="F35" s="35">
        <v>17.408506429277942</v>
      </c>
      <c r="G35" s="35">
        <v>10.209913177272227</v>
      </c>
      <c r="H35" s="35">
        <v>7.5612704692823387</v>
      </c>
      <c r="I35" s="35">
        <v>92.438729530717666</v>
      </c>
      <c r="J35" s="33">
        <v>9099</v>
      </c>
      <c r="K35" s="104"/>
      <c r="L35" s="775"/>
      <c r="M35" s="35">
        <v>24.619383587077611</v>
      </c>
      <c r="N35" s="35">
        <v>23.152617898254736</v>
      </c>
      <c r="O35" s="35">
        <v>21.55588562940958</v>
      </c>
      <c r="P35" s="35">
        <v>15.373189751206834</v>
      </c>
      <c r="Q35" s="35">
        <v>8.670627552914965</v>
      </c>
      <c r="R35" s="35">
        <v>6.6282955811362783</v>
      </c>
      <c r="S35" s="35">
        <v>93.371704418863729</v>
      </c>
      <c r="T35" s="33">
        <v>5386</v>
      </c>
    </row>
    <row r="36" spans="1:20" x14ac:dyDescent="0.45">
      <c r="A36" s="690"/>
      <c r="B36" s="786"/>
      <c r="C36" s="103"/>
      <c r="D36" s="103"/>
      <c r="E36" s="103"/>
      <c r="F36" s="103"/>
      <c r="G36" s="103"/>
      <c r="H36" s="103"/>
      <c r="I36" s="103"/>
      <c r="J36" s="104"/>
      <c r="K36" s="33"/>
      <c r="L36" s="775"/>
      <c r="M36" s="35"/>
      <c r="N36" s="35"/>
      <c r="O36" s="35"/>
      <c r="P36" s="35"/>
      <c r="Q36" s="35"/>
      <c r="R36" s="35"/>
      <c r="S36" s="35"/>
      <c r="T36" s="33"/>
    </row>
    <row r="37" spans="1:20" x14ac:dyDescent="0.45">
      <c r="A37" s="782" t="s">
        <v>62</v>
      </c>
      <c r="B37" s="776"/>
      <c r="C37" s="103">
        <v>13.966480446927374</v>
      </c>
      <c r="D37" s="103">
        <v>18.715083798882681</v>
      </c>
      <c r="E37" s="103">
        <v>17.039106145251395</v>
      </c>
      <c r="F37" s="103">
        <v>22.067039106145252</v>
      </c>
      <c r="G37" s="103">
        <v>12.569832402234638</v>
      </c>
      <c r="H37" s="103">
        <v>15.64245810055866</v>
      </c>
      <c r="I37" s="103">
        <v>84.35754189944133</v>
      </c>
      <c r="J37" s="104">
        <v>358</v>
      </c>
      <c r="K37" s="780"/>
      <c r="L37" s="779">
        <v>3</v>
      </c>
      <c r="M37" s="103">
        <v>20.175438596491226</v>
      </c>
      <c r="N37" s="103">
        <v>19.736842105263158</v>
      </c>
      <c r="O37" s="103">
        <v>16.666666666666664</v>
      </c>
      <c r="P37" s="103">
        <v>17.982456140350877</v>
      </c>
      <c r="Q37" s="103">
        <v>14.035087719298245</v>
      </c>
      <c r="R37" s="103">
        <v>11.403508771929824</v>
      </c>
      <c r="S37" s="103">
        <v>88.596491228070164</v>
      </c>
      <c r="T37" s="104">
        <v>228</v>
      </c>
    </row>
    <row r="38" spans="1:20" x14ac:dyDescent="0.45">
      <c r="A38" s="781" t="s">
        <v>683</v>
      </c>
      <c r="B38" s="776"/>
      <c r="C38" s="103">
        <v>24.798227567653107</v>
      </c>
      <c r="D38" s="103">
        <v>13.942079442949835</v>
      </c>
      <c r="E38" s="103">
        <v>15.144801392625414</v>
      </c>
      <c r="F38" s="103">
        <v>15.002373793321727</v>
      </c>
      <c r="G38" s="103">
        <v>13.071688558316188</v>
      </c>
      <c r="H38" s="103">
        <v>18.040829245133725</v>
      </c>
      <c r="I38" s="103">
        <v>81.959170754866264</v>
      </c>
      <c r="J38" s="104">
        <v>6319</v>
      </c>
      <c r="K38" s="780"/>
      <c r="L38" s="779">
        <v>3</v>
      </c>
      <c r="M38" s="103">
        <v>26.068844551633415</v>
      </c>
      <c r="N38" s="103">
        <v>14.382810787108092</v>
      </c>
      <c r="O38" s="103">
        <v>15.369436527077395</v>
      </c>
      <c r="P38" s="103">
        <v>14.645910984433238</v>
      </c>
      <c r="Q38" s="103">
        <v>13.089234816926112</v>
      </c>
      <c r="R38" s="103">
        <v>16.443762332821748</v>
      </c>
      <c r="S38" s="103">
        <v>83.556237667178252</v>
      </c>
      <c r="T38" s="104">
        <v>4561</v>
      </c>
    </row>
    <row r="39" spans="1:20" x14ac:dyDescent="0.45">
      <c r="A39" s="785" t="s">
        <v>64</v>
      </c>
      <c r="B39" s="776"/>
      <c r="C39" s="103"/>
      <c r="D39" s="103"/>
      <c r="E39" s="103"/>
      <c r="F39" s="103"/>
      <c r="G39" s="103"/>
      <c r="H39" s="103"/>
      <c r="I39" s="103"/>
      <c r="J39" s="104"/>
      <c r="K39" s="780"/>
      <c r="L39" s="779">
        <v>3</v>
      </c>
      <c r="M39" s="103"/>
      <c r="N39" s="103"/>
      <c r="O39" s="103"/>
      <c r="P39" s="103"/>
      <c r="Q39" s="103"/>
      <c r="R39" s="103"/>
      <c r="S39" s="103"/>
      <c r="T39" s="104"/>
    </row>
    <row r="40" spans="1:20" x14ac:dyDescent="0.45">
      <c r="A40" s="784" t="s">
        <v>770</v>
      </c>
      <c r="B40" s="776"/>
      <c r="C40" s="103">
        <v>24.923963502481193</v>
      </c>
      <c r="D40" s="103">
        <v>13.958700176084522</v>
      </c>
      <c r="E40" s="103">
        <v>15.143268769009124</v>
      </c>
      <c r="F40" s="103">
        <v>14.90315351368657</v>
      </c>
      <c r="G40" s="103">
        <v>12.96622378741796</v>
      </c>
      <c r="H40" s="103">
        <v>18.104690251320633</v>
      </c>
      <c r="I40" s="103">
        <v>81.895309748679367</v>
      </c>
      <c r="J40" s="104">
        <v>6247</v>
      </c>
      <c r="K40" s="780"/>
      <c r="L40" s="779">
        <v>3</v>
      </c>
      <c r="M40" s="103">
        <v>26.323987538940806</v>
      </c>
      <c r="N40" s="103">
        <v>14.463729417000446</v>
      </c>
      <c r="O40" s="103">
        <v>15.331553182020471</v>
      </c>
      <c r="P40" s="103">
        <v>14.574988874054295</v>
      </c>
      <c r="Q40" s="103">
        <v>12.906097018246552</v>
      </c>
      <c r="R40" s="103">
        <v>16.399643969737426</v>
      </c>
      <c r="S40" s="103">
        <v>83.600356030262574</v>
      </c>
      <c r="T40" s="104">
        <v>4494</v>
      </c>
    </row>
    <row r="41" spans="1:20" x14ac:dyDescent="0.45">
      <c r="A41" s="783" t="s">
        <v>769</v>
      </c>
      <c r="B41" s="776"/>
      <c r="C41" s="103">
        <v>0</v>
      </c>
      <c r="D41" s="103">
        <v>0</v>
      </c>
      <c r="E41" s="103">
        <v>0</v>
      </c>
      <c r="F41" s="103">
        <v>33.333333333333329</v>
      </c>
      <c r="G41" s="103">
        <v>0</v>
      </c>
      <c r="H41" s="103">
        <v>66.666666666666657</v>
      </c>
      <c r="I41" s="103">
        <v>33.333333333333329</v>
      </c>
      <c r="J41" s="104">
        <v>3</v>
      </c>
      <c r="K41" s="780"/>
      <c r="L41" s="779">
        <v>3</v>
      </c>
      <c r="M41" s="103">
        <v>0</v>
      </c>
      <c r="N41" s="103">
        <v>0</v>
      </c>
      <c r="O41" s="103">
        <v>0</v>
      </c>
      <c r="P41" s="103">
        <v>100</v>
      </c>
      <c r="Q41" s="103">
        <v>0</v>
      </c>
      <c r="R41" s="103">
        <v>0</v>
      </c>
      <c r="S41" s="103">
        <v>100</v>
      </c>
      <c r="T41" s="104">
        <v>1</v>
      </c>
    </row>
    <row r="42" spans="1:20" x14ac:dyDescent="0.45">
      <c r="A42" s="784" t="s">
        <v>67</v>
      </c>
      <c r="B42" s="776"/>
      <c r="C42" s="103">
        <v>15.254237288135593</v>
      </c>
      <c r="D42" s="103">
        <v>10.16949152542373</v>
      </c>
      <c r="E42" s="103">
        <v>15.254237288135593</v>
      </c>
      <c r="F42" s="103">
        <v>22.033898305084744</v>
      </c>
      <c r="G42" s="103">
        <v>27.118644067796609</v>
      </c>
      <c r="H42" s="103">
        <v>10.16949152542373</v>
      </c>
      <c r="I42" s="103">
        <v>89.830508474576263</v>
      </c>
      <c r="J42" s="104">
        <v>59</v>
      </c>
      <c r="K42" s="780"/>
      <c r="L42" s="779">
        <v>3</v>
      </c>
      <c r="M42" s="103">
        <v>9.0909090909090917</v>
      </c>
      <c r="N42" s="103">
        <v>9.0909090909090917</v>
      </c>
      <c r="O42" s="103">
        <v>18.181818181818183</v>
      </c>
      <c r="P42" s="103">
        <v>18.181818181818183</v>
      </c>
      <c r="Q42" s="103">
        <v>25.757575757575758</v>
      </c>
      <c r="R42" s="103">
        <v>19.696969696969695</v>
      </c>
      <c r="S42" s="103">
        <v>80.303030303030312</v>
      </c>
      <c r="T42" s="104">
        <v>66</v>
      </c>
    </row>
    <row r="43" spans="1:20" x14ac:dyDescent="0.45">
      <c r="A43" s="783" t="s">
        <v>768</v>
      </c>
      <c r="B43" s="776"/>
      <c r="C43" s="103">
        <v>0</v>
      </c>
      <c r="D43" s="103">
        <v>33.333333333333329</v>
      </c>
      <c r="E43" s="103">
        <v>22.222222222222221</v>
      </c>
      <c r="F43" s="103">
        <v>33.333333333333329</v>
      </c>
      <c r="G43" s="103">
        <v>0</v>
      </c>
      <c r="H43" s="103">
        <v>11.111111111111111</v>
      </c>
      <c r="I43" s="103">
        <v>88.888888888888886</v>
      </c>
      <c r="J43" s="104">
        <v>9</v>
      </c>
      <c r="K43" s="780"/>
      <c r="L43" s="779">
        <v>3</v>
      </c>
      <c r="M43" s="103">
        <v>0</v>
      </c>
      <c r="N43" s="103">
        <v>0</v>
      </c>
      <c r="O43" s="103">
        <v>0</v>
      </c>
      <c r="P43" s="103">
        <v>0</v>
      </c>
      <c r="Q43" s="103">
        <v>0</v>
      </c>
      <c r="R43" s="103">
        <v>0</v>
      </c>
      <c r="S43" s="103">
        <v>0</v>
      </c>
      <c r="T43" s="104">
        <v>0</v>
      </c>
    </row>
    <row r="44" spans="1:20" x14ac:dyDescent="0.45">
      <c r="A44" s="783" t="s">
        <v>767</v>
      </c>
      <c r="B44" s="776"/>
      <c r="C44" s="103">
        <v>100</v>
      </c>
      <c r="D44" s="103">
        <v>0</v>
      </c>
      <c r="E44" s="103">
        <v>0</v>
      </c>
      <c r="F44" s="103">
        <v>0</v>
      </c>
      <c r="G44" s="103">
        <v>0</v>
      </c>
      <c r="H44" s="103">
        <v>0</v>
      </c>
      <c r="I44" s="103">
        <v>100</v>
      </c>
      <c r="J44" s="104">
        <v>1</v>
      </c>
      <c r="K44" s="780"/>
      <c r="L44" s="779">
        <v>3</v>
      </c>
      <c r="M44" s="103">
        <v>0</v>
      </c>
      <c r="N44" s="103">
        <v>0</v>
      </c>
      <c r="O44" s="103">
        <v>0</v>
      </c>
      <c r="P44" s="103">
        <v>0</v>
      </c>
      <c r="Q44" s="103">
        <v>0</v>
      </c>
      <c r="R44" s="103">
        <v>0</v>
      </c>
      <c r="S44" s="103">
        <v>0</v>
      </c>
      <c r="T44" s="104">
        <v>0</v>
      </c>
    </row>
    <row r="45" spans="1:20" x14ac:dyDescent="0.45">
      <c r="A45" s="781" t="s">
        <v>836</v>
      </c>
      <c r="B45" s="776"/>
      <c r="C45" s="103">
        <v>43.722172751558325</v>
      </c>
      <c r="D45" s="103">
        <v>17.542297417631346</v>
      </c>
      <c r="E45" s="103">
        <v>13.802315227070347</v>
      </c>
      <c r="F45" s="103">
        <v>9.7951914514692788</v>
      </c>
      <c r="G45" s="103">
        <v>7.2128227960819231</v>
      </c>
      <c r="H45" s="103">
        <v>7.92520035618878</v>
      </c>
      <c r="I45" s="103">
        <v>92.074799643811218</v>
      </c>
      <c r="J45" s="104">
        <v>1123</v>
      </c>
      <c r="K45" s="780"/>
      <c r="L45" s="779">
        <v>3</v>
      </c>
      <c r="M45" s="103">
        <v>45.642407906558851</v>
      </c>
      <c r="N45" s="103">
        <v>19.137466307277627</v>
      </c>
      <c r="O45" s="103">
        <v>15.902964959568733</v>
      </c>
      <c r="P45" s="103">
        <v>9.1644204851752029</v>
      </c>
      <c r="Q45" s="103">
        <v>4.4923629829290208</v>
      </c>
      <c r="R45" s="103">
        <v>5.6603773584905666</v>
      </c>
      <c r="S45" s="103">
        <v>94.339622641509436</v>
      </c>
      <c r="T45" s="104">
        <v>1113</v>
      </c>
    </row>
    <row r="46" spans="1:20" x14ac:dyDescent="0.45">
      <c r="A46" s="781" t="s">
        <v>75</v>
      </c>
      <c r="B46" s="776"/>
      <c r="C46" s="103">
        <v>15.531335149863759</v>
      </c>
      <c r="D46" s="103">
        <v>15.803814713896458</v>
      </c>
      <c r="E46" s="103">
        <v>25.340599455040874</v>
      </c>
      <c r="F46" s="103">
        <v>23.978201634877383</v>
      </c>
      <c r="G46" s="103">
        <v>10.626702997275205</v>
      </c>
      <c r="H46" s="103">
        <v>8.7193460490463206</v>
      </c>
      <c r="I46" s="103">
        <v>91.280653950953678</v>
      </c>
      <c r="J46" s="104">
        <v>367</v>
      </c>
      <c r="K46" s="780"/>
      <c r="L46" s="779">
        <v>3</v>
      </c>
      <c r="M46" s="103">
        <v>17.094017094017094</v>
      </c>
      <c r="N46" s="103">
        <v>20.512820512820511</v>
      </c>
      <c r="O46" s="103">
        <v>26.923076923076923</v>
      </c>
      <c r="P46" s="103">
        <v>16.239316239316238</v>
      </c>
      <c r="Q46" s="103">
        <v>13.247863247863249</v>
      </c>
      <c r="R46" s="103">
        <v>5.982905982905983</v>
      </c>
      <c r="S46" s="103">
        <v>94.01709401709401</v>
      </c>
      <c r="T46" s="104">
        <v>234</v>
      </c>
    </row>
    <row r="47" spans="1:20" x14ac:dyDescent="0.45">
      <c r="A47" s="781" t="s">
        <v>79</v>
      </c>
      <c r="B47" s="776"/>
      <c r="C47" s="103">
        <v>11.235955056179774</v>
      </c>
      <c r="D47" s="103">
        <v>12.921348314606742</v>
      </c>
      <c r="E47" s="103">
        <v>11.797752808988763</v>
      </c>
      <c r="F47" s="103">
        <v>18.539325842696631</v>
      </c>
      <c r="G47" s="103">
        <v>17.415730337078653</v>
      </c>
      <c r="H47" s="103">
        <v>28.08988764044944</v>
      </c>
      <c r="I47" s="103">
        <v>71.910112359550567</v>
      </c>
      <c r="J47" s="104">
        <v>178</v>
      </c>
      <c r="K47" s="780"/>
      <c r="L47" s="779">
        <v>3</v>
      </c>
      <c r="M47" s="103">
        <v>4.7619047619047619</v>
      </c>
      <c r="N47" s="103">
        <v>8.3333333333333321</v>
      </c>
      <c r="O47" s="103">
        <v>11.904761904761903</v>
      </c>
      <c r="P47" s="103">
        <v>19.047619047619047</v>
      </c>
      <c r="Q47" s="103">
        <v>17.857142857142858</v>
      </c>
      <c r="R47" s="103">
        <v>38.095238095238095</v>
      </c>
      <c r="S47" s="103">
        <v>61.904761904761912</v>
      </c>
      <c r="T47" s="104">
        <v>84</v>
      </c>
    </row>
    <row r="48" spans="1:20" x14ac:dyDescent="0.45">
      <c r="A48" s="781" t="s">
        <v>83</v>
      </c>
      <c r="B48" s="776"/>
      <c r="C48" s="103">
        <v>19.659735349716446</v>
      </c>
      <c r="D48" s="103">
        <v>17.076244486452428</v>
      </c>
      <c r="E48" s="103">
        <v>19.785759294265912</v>
      </c>
      <c r="F48" s="103">
        <v>15.374921235034655</v>
      </c>
      <c r="G48" s="103">
        <v>13.358538122243226</v>
      </c>
      <c r="H48" s="103">
        <v>14.744801512287333</v>
      </c>
      <c r="I48" s="103">
        <v>85.255198487712676</v>
      </c>
      <c r="J48" s="104">
        <v>1587</v>
      </c>
      <c r="K48" s="780"/>
      <c r="L48" s="779">
        <v>3</v>
      </c>
      <c r="M48" s="103">
        <v>20.209059233449477</v>
      </c>
      <c r="N48" s="103">
        <v>14.982578397212542</v>
      </c>
      <c r="O48" s="103">
        <v>17.770034843205575</v>
      </c>
      <c r="P48" s="103">
        <v>19.512195121951219</v>
      </c>
      <c r="Q48" s="103">
        <v>13.588850174216027</v>
      </c>
      <c r="R48" s="103">
        <v>13.937282229965156</v>
      </c>
      <c r="S48" s="103">
        <v>86.062717770034851</v>
      </c>
      <c r="T48" s="104">
        <v>861</v>
      </c>
    </row>
    <row r="49" spans="1:20" x14ac:dyDescent="0.45">
      <c r="A49" s="781" t="s">
        <v>85</v>
      </c>
      <c r="B49" s="776"/>
      <c r="C49" s="103">
        <v>11.557243624525231</v>
      </c>
      <c r="D49" s="103">
        <v>13.781877373846987</v>
      </c>
      <c r="E49" s="103">
        <v>18.448182311448726</v>
      </c>
      <c r="F49" s="103">
        <v>18.665219750406944</v>
      </c>
      <c r="G49" s="103">
        <v>16.0607704829083</v>
      </c>
      <c r="H49" s="103">
        <v>21.486706456863807</v>
      </c>
      <c r="I49" s="103">
        <v>78.513293543136186</v>
      </c>
      <c r="J49" s="104">
        <v>1843</v>
      </c>
      <c r="K49" s="780"/>
      <c r="L49" s="779">
        <v>3</v>
      </c>
      <c r="M49" s="103">
        <v>11.965811965811966</v>
      </c>
      <c r="N49" s="103">
        <v>12.735042735042734</v>
      </c>
      <c r="O49" s="103">
        <v>18.119658119658119</v>
      </c>
      <c r="P49" s="103">
        <v>18.29059829059829</v>
      </c>
      <c r="Q49" s="103">
        <v>19.401709401709404</v>
      </c>
      <c r="R49" s="103">
        <v>19.487179487179489</v>
      </c>
      <c r="S49" s="103">
        <v>80.512820512820511</v>
      </c>
      <c r="T49" s="104">
        <v>1170</v>
      </c>
    </row>
    <row r="50" spans="1:20" x14ac:dyDescent="0.45">
      <c r="A50" s="782" t="s">
        <v>835</v>
      </c>
      <c r="B50" s="776"/>
      <c r="C50" s="103">
        <v>13.174946004319654</v>
      </c>
      <c r="D50" s="103">
        <v>12.742980561555076</v>
      </c>
      <c r="E50" s="103">
        <v>16.846652267818573</v>
      </c>
      <c r="F50" s="103">
        <v>23.110151187904968</v>
      </c>
      <c r="G50" s="103">
        <v>14.902807775377969</v>
      </c>
      <c r="H50" s="103">
        <v>19.222462203023756</v>
      </c>
      <c r="I50" s="103">
        <v>80.777537796976247</v>
      </c>
      <c r="J50" s="104">
        <v>463</v>
      </c>
      <c r="K50" s="780"/>
      <c r="L50" s="779">
        <v>3</v>
      </c>
      <c r="M50" s="103">
        <v>8.7804878048780477</v>
      </c>
      <c r="N50" s="103">
        <v>17.073170731707318</v>
      </c>
      <c r="O50" s="103">
        <v>19.024390243902438</v>
      </c>
      <c r="P50" s="103">
        <v>23.414634146341466</v>
      </c>
      <c r="Q50" s="103">
        <v>12.195121951219512</v>
      </c>
      <c r="R50" s="103">
        <v>19.512195121951219</v>
      </c>
      <c r="S50" s="103">
        <v>80.487804878048792</v>
      </c>
      <c r="T50" s="104">
        <v>205</v>
      </c>
    </row>
    <row r="51" spans="1:20" x14ac:dyDescent="0.45">
      <c r="A51" s="781" t="s">
        <v>834</v>
      </c>
      <c r="B51" s="776"/>
      <c r="C51" s="103">
        <v>12.708830548926015</v>
      </c>
      <c r="D51" s="103">
        <v>23.150357995226731</v>
      </c>
      <c r="E51" s="103">
        <v>33.353221957040574</v>
      </c>
      <c r="F51" s="103">
        <v>19.689737470167064</v>
      </c>
      <c r="G51" s="103">
        <v>6.9212410501193311</v>
      </c>
      <c r="H51" s="103">
        <v>4.1766109785202863</v>
      </c>
      <c r="I51" s="103">
        <v>95.823389021479713</v>
      </c>
      <c r="J51" s="104">
        <v>1676</v>
      </c>
      <c r="K51" s="780"/>
      <c r="L51" s="779">
        <v>3</v>
      </c>
      <c r="M51" s="103">
        <v>11.793020457280386</v>
      </c>
      <c r="N51" s="103">
        <v>25.030084235860411</v>
      </c>
      <c r="O51" s="103">
        <v>29.963898916967509</v>
      </c>
      <c r="P51" s="103">
        <v>21.299638989169676</v>
      </c>
      <c r="Q51" s="103">
        <v>7.9422382671480145</v>
      </c>
      <c r="R51" s="103">
        <v>3.9711191335740073</v>
      </c>
      <c r="S51" s="103">
        <v>96.028880866426007</v>
      </c>
      <c r="T51" s="104">
        <v>831</v>
      </c>
    </row>
    <row r="52" spans="1:20" x14ac:dyDescent="0.45">
      <c r="A52" s="781" t="s">
        <v>833</v>
      </c>
      <c r="B52" s="776"/>
      <c r="C52" s="103">
        <v>83.582089552238799</v>
      </c>
      <c r="D52" s="103">
        <v>7.4626865671641784</v>
      </c>
      <c r="E52" s="103">
        <v>4.4776119402985071</v>
      </c>
      <c r="F52" s="103">
        <v>1.4925373134328357</v>
      </c>
      <c r="G52" s="103">
        <v>2.9850746268656714</v>
      </c>
      <c r="H52" s="103">
        <v>0</v>
      </c>
      <c r="I52" s="103">
        <v>99.999999999999986</v>
      </c>
      <c r="J52" s="104">
        <v>67</v>
      </c>
      <c r="K52" s="780"/>
      <c r="L52" s="779">
        <v>3</v>
      </c>
      <c r="M52" s="103">
        <v>85.714285714285708</v>
      </c>
      <c r="N52" s="103">
        <v>0</v>
      </c>
      <c r="O52" s="103">
        <v>9.5238095238095237</v>
      </c>
      <c r="P52" s="103">
        <v>0</v>
      </c>
      <c r="Q52" s="103">
        <v>0</v>
      </c>
      <c r="R52" s="103">
        <v>4.7619047619047619</v>
      </c>
      <c r="S52" s="103">
        <v>95.238095238095227</v>
      </c>
      <c r="T52" s="104">
        <v>21</v>
      </c>
    </row>
    <row r="53" spans="1:20" x14ac:dyDescent="0.45">
      <c r="A53" s="781" t="s">
        <v>832</v>
      </c>
      <c r="B53" s="776"/>
      <c r="C53" s="103">
        <v>54.54545454545454</v>
      </c>
      <c r="D53" s="103">
        <v>24.675324675324674</v>
      </c>
      <c r="E53" s="103">
        <v>10.38961038961039</v>
      </c>
      <c r="F53" s="103">
        <v>7.7922077922077921</v>
      </c>
      <c r="G53" s="103">
        <v>0</v>
      </c>
      <c r="H53" s="103">
        <v>2.5974025974025974</v>
      </c>
      <c r="I53" s="103">
        <v>97.402597402597394</v>
      </c>
      <c r="J53" s="104">
        <v>77</v>
      </c>
      <c r="K53" s="780"/>
      <c r="L53" s="779">
        <v>3</v>
      </c>
      <c r="M53" s="103">
        <v>57.142857142857139</v>
      </c>
      <c r="N53" s="103">
        <v>22.222222222222221</v>
      </c>
      <c r="O53" s="103">
        <v>11.111111111111111</v>
      </c>
      <c r="P53" s="103">
        <v>1.5873015873015872</v>
      </c>
      <c r="Q53" s="103">
        <v>3.1746031746031744</v>
      </c>
      <c r="R53" s="103">
        <v>4.7619047619047619</v>
      </c>
      <c r="S53" s="103">
        <v>95.238095238095241</v>
      </c>
      <c r="T53" s="104">
        <v>63</v>
      </c>
    </row>
    <row r="54" spans="1:20" x14ac:dyDescent="0.45">
      <c r="A54" s="781" t="s">
        <v>831</v>
      </c>
      <c r="B54" s="776"/>
      <c r="C54" s="103">
        <v>71.428571428571431</v>
      </c>
      <c r="D54" s="103">
        <v>7.1428571428571423</v>
      </c>
      <c r="E54" s="103">
        <v>10.714285714285714</v>
      </c>
      <c r="F54" s="103">
        <v>7.1428571428571423</v>
      </c>
      <c r="G54" s="103">
        <v>0</v>
      </c>
      <c r="H54" s="103">
        <v>3.5714285714285712</v>
      </c>
      <c r="I54" s="103">
        <v>96.428571428571416</v>
      </c>
      <c r="J54" s="104">
        <v>28</v>
      </c>
      <c r="K54" s="780"/>
      <c r="L54" s="779">
        <v>3</v>
      </c>
      <c r="M54" s="103">
        <v>60.714285714285708</v>
      </c>
      <c r="N54" s="103">
        <v>21.428571428571427</v>
      </c>
      <c r="O54" s="103">
        <v>10.714285714285714</v>
      </c>
      <c r="P54" s="103">
        <v>3.5714285714285712</v>
      </c>
      <c r="Q54" s="103">
        <v>3.5714285714285712</v>
      </c>
      <c r="R54" s="103">
        <v>0</v>
      </c>
      <c r="S54" s="103">
        <v>99.999999999999986</v>
      </c>
      <c r="T54" s="104">
        <v>28</v>
      </c>
    </row>
    <row r="55" spans="1:20" x14ac:dyDescent="0.45">
      <c r="A55" s="781" t="s">
        <v>830</v>
      </c>
      <c r="B55" s="776"/>
      <c r="C55" s="103">
        <v>23.602484472049689</v>
      </c>
      <c r="D55" s="103">
        <v>25.77639751552795</v>
      </c>
      <c r="E55" s="103">
        <v>18.944099378881987</v>
      </c>
      <c r="F55" s="103">
        <v>16.149068322981368</v>
      </c>
      <c r="G55" s="103">
        <v>7.4534161490683228</v>
      </c>
      <c r="H55" s="103">
        <v>8.0745341614906838</v>
      </c>
      <c r="I55" s="103">
        <v>91.925465838509311</v>
      </c>
      <c r="J55" s="104">
        <v>322</v>
      </c>
      <c r="K55" s="780"/>
      <c r="L55" s="779">
        <v>3</v>
      </c>
      <c r="M55" s="103">
        <v>25.414364640883981</v>
      </c>
      <c r="N55" s="103">
        <v>30.386740331491712</v>
      </c>
      <c r="O55" s="103">
        <v>15.469613259668508</v>
      </c>
      <c r="P55" s="103">
        <v>14.3646408839779</v>
      </c>
      <c r="Q55" s="103">
        <v>8.8397790055248606</v>
      </c>
      <c r="R55" s="103">
        <v>5.5248618784530388</v>
      </c>
      <c r="S55" s="103">
        <v>94.475138121546962</v>
      </c>
      <c r="T55" s="104">
        <v>181</v>
      </c>
    </row>
    <row r="56" spans="1:20" x14ac:dyDescent="0.45">
      <c r="A56" s="778" t="s">
        <v>829</v>
      </c>
      <c r="B56" s="776"/>
      <c r="C56" s="35">
        <v>22.057190449750138</v>
      </c>
      <c r="D56" s="35">
        <v>16.011937812326487</v>
      </c>
      <c r="E56" s="35">
        <v>18.413381454747363</v>
      </c>
      <c r="F56" s="35">
        <v>16.268739589117157</v>
      </c>
      <c r="G56" s="35">
        <v>12.083564686285397</v>
      </c>
      <c r="H56" s="35">
        <v>15.16518600777346</v>
      </c>
      <c r="I56" s="35">
        <v>84.834813992226543</v>
      </c>
      <c r="J56" s="33">
        <v>14408</v>
      </c>
      <c r="K56" s="777"/>
      <c r="L56" s="776"/>
      <c r="M56" s="35">
        <v>24.363256784968684</v>
      </c>
      <c r="N56" s="35">
        <v>16.336116910229645</v>
      </c>
      <c r="O56" s="35">
        <v>17.55741127348643</v>
      </c>
      <c r="P56" s="35">
        <v>15.657620041753653</v>
      </c>
      <c r="Q56" s="35">
        <v>12.306889352818372</v>
      </c>
      <c r="R56" s="35">
        <v>13.778705636743215</v>
      </c>
      <c r="S56" s="35">
        <v>86.221294363256789</v>
      </c>
      <c r="T56" s="33">
        <v>9580</v>
      </c>
    </row>
    <row r="57" spans="1:20" x14ac:dyDescent="0.45">
      <c r="A57" s="690"/>
      <c r="B57" s="775"/>
      <c r="C57" s="35"/>
      <c r="D57" s="35"/>
      <c r="E57" s="35"/>
      <c r="F57" s="35"/>
      <c r="G57" s="35"/>
      <c r="H57" s="35"/>
      <c r="I57" s="35"/>
      <c r="J57" s="33"/>
      <c r="K57" s="33"/>
      <c r="L57" s="775"/>
      <c r="M57" s="35"/>
      <c r="N57" s="35"/>
      <c r="O57" s="35"/>
      <c r="P57" s="35"/>
      <c r="Q57" s="35"/>
      <c r="R57" s="35"/>
      <c r="S57" s="35"/>
      <c r="T57" s="33"/>
    </row>
    <row r="58" spans="1:20" x14ac:dyDescent="0.45">
      <c r="A58" s="690" t="s">
        <v>141</v>
      </c>
      <c r="B58" s="690"/>
      <c r="C58" s="35">
        <v>17.588101749135753</v>
      </c>
      <c r="D58" s="35">
        <v>18.491047933543161</v>
      </c>
      <c r="E58" s="35">
        <v>21.256643104070996</v>
      </c>
      <c r="F58" s="35">
        <v>17.998297301480832</v>
      </c>
      <c r="G58" s="35">
        <v>12.311026262834734</v>
      </c>
      <c r="H58" s="35">
        <v>12.354883648934525</v>
      </c>
      <c r="I58" s="35">
        <v>87.645116351065468</v>
      </c>
      <c r="J58" s="33">
        <v>77524</v>
      </c>
      <c r="K58" s="33"/>
      <c r="L58" s="690"/>
      <c r="M58" s="35">
        <v>19.012123197903012</v>
      </c>
      <c r="N58" s="35">
        <v>19.313155307994759</v>
      </c>
      <c r="O58" s="35">
        <v>21.100917431192663</v>
      </c>
      <c r="P58" s="35">
        <v>17.435288335517694</v>
      </c>
      <c r="Q58" s="35">
        <v>11.664482306684141</v>
      </c>
      <c r="R58" s="35">
        <v>11.474033420707732</v>
      </c>
      <c r="S58" s="35">
        <v>88.525966579292259</v>
      </c>
      <c r="T58" s="33">
        <v>48832</v>
      </c>
    </row>
    <row r="59" spans="1:20" x14ac:dyDescent="0.45">
      <c r="A59" s="774"/>
      <c r="B59" s="773"/>
      <c r="C59" s="198"/>
      <c r="D59" s="198"/>
      <c r="E59" s="198"/>
      <c r="F59" s="198"/>
      <c r="G59" s="198"/>
      <c r="H59" s="198"/>
      <c r="I59" s="198"/>
      <c r="J59" s="199"/>
      <c r="K59" s="199"/>
      <c r="L59" s="773"/>
      <c r="M59" s="118"/>
      <c r="N59" s="118"/>
      <c r="O59" s="118"/>
      <c r="P59" s="118"/>
      <c r="Q59" s="118"/>
      <c r="R59" s="118"/>
      <c r="S59" s="118"/>
      <c r="T59" s="393"/>
    </row>
    <row r="60" spans="1:20" ht="13.15" customHeight="1" x14ac:dyDescent="0.45">
      <c r="A60" s="772"/>
      <c r="B60" s="771"/>
      <c r="C60" s="687"/>
      <c r="D60" s="688"/>
      <c r="E60" s="687"/>
      <c r="F60" s="687"/>
      <c r="G60" s="687"/>
      <c r="H60" s="687"/>
      <c r="I60" s="687"/>
      <c r="J60" s="686" t="s">
        <v>828</v>
      </c>
      <c r="K60" s="686"/>
      <c r="L60" s="686"/>
      <c r="M60" s="687"/>
      <c r="N60" s="688"/>
      <c r="O60" s="687"/>
      <c r="P60" s="687"/>
      <c r="Q60" s="687"/>
      <c r="R60" s="687"/>
      <c r="S60" s="687"/>
      <c r="T60" s="10" t="s">
        <v>721</v>
      </c>
    </row>
    <row r="61" spans="1:20" ht="13.15" customHeight="1" x14ac:dyDescent="0.45">
      <c r="A61" s="687"/>
      <c r="B61" s="687"/>
      <c r="C61" s="687"/>
      <c r="D61" s="688"/>
      <c r="E61" s="687"/>
      <c r="F61" s="687"/>
      <c r="G61" s="687"/>
      <c r="H61" s="687"/>
      <c r="I61" s="687"/>
      <c r="J61" s="686"/>
      <c r="K61" s="686"/>
      <c r="L61" s="686"/>
      <c r="M61" s="687"/>
      <c r="N61" s="688"/>
      <c r="O61" s="687"/>
      <c r="P61" s="687"/>
      <c r="Q61" s="687"/>
      <c r="R61" s="687"/>
      <c r="S61" s="687"/>
      <c r="T61" s="686"/>
    </row>
    <row r="62" spans="1:20" ht="13.15" customHeight="1" x14ac:dyDescent="0.45">
      <c r="A62" s="687" t="s">
        <v>827</v>
      </c>
      <c r="B62" s="687"/>
      <c r="C62" s="683"/>
      <c r="D62" s="683"/>
      <c r="E62" s="683"/>
      <c r="F62" s="683"/>
      <c r="G62" s="683"/>
      <c r="H62" s="678"/>
      <c r="I62" s="678"/>
      <c r="J62" s="679"/>
      <c r="K62" s="683"/>
      <c r="L62" s="683"/>
      <c r="M62" s="683"/>
      <c r="N62" s="683"/>
      <c r="O62" s="683"/>
      <c r="P62" s="683"/>
      <c r="Q62" s="678"/>
      <c r="R62" s="678"/>
      <c r="S62" s="679"/>
      <c r="T62" s="769"/>
    </row>
    <row r="63" spans="1:20" ht="13.15" customHeight="1" x14ac:dyDescent="0.45">
      <c r="A63" s="678" t="s">
        <v>826</v>
      </c>
      <c r="B63" s="678"/>
      <c r="C63" s="683"/>
      <c r="D63" s="683"/>
      <c r="E63" s="683"/>
      <c r="F63" s="678"/>
      <c r="G63" s="678"/>
      <c r="H63" s="678"/>
      <c r="I63" s="678"/>
      <c r="J63" s="679"/>
      <c r="K63" s="683"/>
      <c r="L63" s="683"/>
      <c r="M63" s="683"/>
      <c r="N63" s="683"/>
      <c r="O63" s="678"/>
      <c r="P63" s="678"/>
      <c r="Q63" s="678"/>
      <c r="R63" s="678"/>
      <c r="S63" s="679"/>
      <c r="T63" s="769"/>
    </row>
    <row r="64" spans="1:20" ht="13.15" customHeight="1" x14ac:dyDescent="0.45">
      <c r="A64" s="682" t="s">
        <v>113</v>
      </c>
      <c r="B64" s="682"/>
      <c r="C64" s="681"/>
      <c r="D64" s="681"/>
      <c r="E64" s="681"/>
      <c r="F64" s="678"/>
      <c r="G64" s="678"/>
      <c r="H64" s="678"/>
      <c r="I64" s="678"/>
      <c r="J64" s="679"/>
      <c r="K64" s="681"/>
      <c r="L64" s="681"/>
      <c r="M64" s="681"/>
      <c r="N64" s="681"/>
      <c r="O64" s="678"/>
      <c r="P64" s="678"/>
      <c r="Q64" s="678"/>
      <c r="R64" s="678"/>
      <c r="S64" s="679"/>
      <c r="T64" s="769"/>
    </row>
    <row r="65" spans="1:20" ht="32.1" customHeight="1" x14ac:dyDescent="0.45">
      <c r="A65" s="1066" t="s">
        <v>825</v>
      </c>
      <c r="B65" s="1067"/>
      <c r="C65" s="1067"/>
      <c r="D65" s="1067"/>
      <c r="E65" s="1067"/>
      <c r="F65" s="1067"/>
      <c r="G65" s="1067"/>
      <c r="H65" s="1067"/>
      <c r="I65" s="1067"/>
      <c r="J65" s="1067"/>
      <c r="K65" s="1067"/>
      <c r="L65" s="1067"/>
      <c r="M65" s="1067"/>
      <c r="N65" s="1067"/>
      <c r="O65" s="1067"/>
      <c r="P65" s="1067"/>
      <c r="Q65" s="1067"/>
      <c r="R65" s="1067"/>
      <c r="S65" s="1067"/>
      <c r="T65" s="1067"/>
    </row>
    <row r="66" spans="1:20" ht="14.65" customHeight="1" x14ac:dyDescent="0.45">
      <c r="A66" s="1063" t="s">
        <v>527</v>
      </c>
      <c r="B66" s="1063"/>
      <c r="C66" s="1063"/>
      <c r="D66" s="1063"/>
      <c r="E66" s="1063"/>
      <c r="F66" s="1063"/>
      <c r="G66" s="1063"/>
      <c r="H66" s="1063"/>
      <c r="I66" s="1063"/>
      <c r="J66" s="654"/>
      <c r="K66" s="654"/>
      <c r="L66" s="654"/>
      <c r="M66" s="654"/>
      <c r="N66" s="654"/>
      <c r="O66" s="654"/>
      <c r="P66" s="654"/>
      <c r="Q66" s="654"/>
      <c r="R66" s="654"/>
      <c r="S66" s="654"/>
      <c r="T66" s="654"/>
    </row>
    <row r="67" spans="1:20" ht="13.15" customHeight="1" x14ac:dyDescent="0.45">
      <c r="A67" s="680"/>
      <c r="B67" s="680"/>
      <c r="C67" s="678"/>
      <c r="D67" s="678"/>
      <c r="E67" s="678"/>
      <c r="F67" s="678"/>
      <c r="G67" s="678"/>
      <c r="H67" s="678"/>
      <c r="I67" s="678"/>
      <c r="J67" s="679"/>
      <c r="K67" s="678"/>
      <c r="L67" s="678"/>
      <c r="M67" s="678"/>
      <c r="N67" s="678"/>
      <c r="O67" s="678"/>
      <c r="P67" s="678"/>
      <c r="Q67" s="678"/>
      <c r="R67" s="678"/>
      <c r="S67" s="679"/>
      <c r="T67" s="769"/>
    </row>
    <row r="68" spans="1:20" ht="13.15" customHeight="1" x14ac:dyDescent="0.45">
      <c r="A68" s="677" t="s">
        <v>23</v>
      </c>
      <c r="B68" s="677"/>
      <c r="C68" s="677"/>
      <c r="D68" s="677"/>
      <c r="E68" s="677"/>
      <c r="F68" s="677"/>
      <c r="G68" s="677"/>
      <c r="H68" s="677"/>
      <c r="I68" s="677"/>
      <c r="J68" s="676"/>
      <c r="K68" s="677"/>
      <c r="L68" s="677"/>
      <c r="M68" s="677"/>
      <c r="N68" s="677"/>
      <c r="O68" s="677"/>
      <c r="P68" s="677"/>
      <c r="Q68" s="677"/>
      <c r="R68" s="677"/>
      <c r="S68" s="676"/>
      <c r="T68" s="769"/>
    </row>
    <row r="69" spans="1:20" ht="13.15" customHeight="1" x14ac:dyDescent="0.45">
      <c r="A69" s="678" t="s">
        <v>116</v>
      </c>
      <c r="B69" s="678"/>
      <c r="C69" s="677"/>
      <c r="D69" s="677"/>
      <c r="E69" s="677"/>
      <c r="F69" s="677"/>
      <c r="G69" s="677"/>
      <c r="H69" s="677"/>
      <c r="I69" s="677"/>
      <c r="J69" s="676"/>
      <c r="K69" s="677"/>
      <c r="L69" s="677"/>
      <c r="M69" s="677"/>
      <c r="N69" s="677"/>
      <c r="O69" s="677"/>
      <c r="P69" s="677"/>
      <c r="Q69" s="677"/>
      <c r="R69" s="677"/>
      <c r="S69" s="676"/>
      <c r="T69" s="769"/>
    </row>
    <row r="70" spans="1:20" ht="21" customHeight="1" x14ac:dyDescent="0.45">
      <c r="A70" s="1063" t="s">
        <v>487</v>
      </c>
      <c r="B70" s="1063"/>
      <c r="C70" s="1063"/>
      <c r="D70" s="1063"/>
      <c r="E70" s="1063"/>
      <c r="F70" s="1063"/>
      <c r="G70" s="1063"/>
      <c r="H70" s="1063"/>
      <c r="I70" s="1063"/>
      <c r="J70" s="1063"/>
      <c r="K70" s="1063"/>
      <c r="L70" s="1063"/>
      <c r="M70" s="1063"/>
      <c r="N70" s="1063"/>
      <c r="O70" s="1063"/>
      <c r="P70" s="1063"/>
      <c r="Q70" s="1063"/>
      <c r="R70" s="1063"/>
      <c r="S70" s="1063"/>
      <c r="T70" s="1063"/>
    </row>
    <row r="71" spans="1:20" ht="13.15" customHeight="1" x14ac:dyDescent="0.45">
      <c r="A71" s="653" t="s">
        <v>708</v>
      </c>
      <c r="B71" s="770"/>
      <c r="C71" s="677"/>
      <c r="D71" s="677"/>
      <c r="E71" s="677"/>
      <c r="F71" s="677"/>
      <c r="G71" s="677"/>
      <c r="H71" s="677"/>
      <c r="I71" s="677"/>
      <c r="J71" s="676"/>
      <c r="K71" s="677"/>
      <c r="L71" s="677"/>
      <c r="M71" s="677"/>
      <c r="N71" s="677"/>
      <c r="O71" s="677"/>
      <c r="P71" s="677"/>
      <c r="Q71" s="677"/>
      <c r="R71" s="677"/>
      <c r="S71" s="676"/>
      <c r="T71" s="769"/>
    </row>
    <row r="72" spans="1:20" x14ac:dyDescent="0.45">
      <c r="A72" s="653"/>
    </row>
  </sheetData>
  <mergeCells count="10">
    <mergeCell ref="A65:T65"/>
    <mergeCell ref="A66:I66"/>
    <mergeCell ref="A70:T70"/>
    <mergeCell ref="A4:D4"/>
    <mergeCell ref="B6:J6"/>
    <mergeCell ref="L6:T6"/>
    <mergeCell ref="C7:I7"/>
    <mergeCell ref="J7:J8"/>
    <mergeCell ref="M7:S7"/>
    <mergeCell ref="T7:T8"/>
  </mergeCells>
  <hyperlinks>
    <hyperlink ref="A1" location="Contents!A1" display="Return to contents"/>
    <hyperlink ref="A66:I66" r:id="rId1" display="The full time table for AS and A level reform can be found at Get the facts: AS and A level reform."/>
    <hyperlink ref="A70"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zoomScaleNormal="100" workbookViewId="0"/>
  </sheetViews>
  <sheetFormatPr defaultRowHeight="14.25" x14ac:dyDescent="0.45"/>
  <cols>
    <col min="1" max="1" width="31.73046875" style="31" customWidth="1"/>
    <col min="2" max="2" width="9.1328125" style="31" customWidth="1"/>
    <col min="3" max="10" width="8.59765625" style="31" customWidth="1"/>
    <col min="11" max="11" width="1.73046875" style="31" customWidth="1"/>
    <col min="12" max="12" width="8" style="31" customWidth="1"/>
    <col min="13" max="20" width="8.59765625" style="31" customWidth="1"/>
  </cols>
  <sheetData>
    <row r="1" spans="1:20" s="495" customFormat="1" x14ac:dyDescent="0.45">
      <c r="A1" s="579" t="s">
        <v>488</v>
      </c>
      <c r="B1" s="494"/>
      <c r="C1" s="494"/>
      <c r="D1" s="494"/>
      <c r="E1" s="494"/>
    </row>
    <row r="2" spans="1:20" ht="15" customHeight="1" x14ac:dyDescent="0.45">
      <c r="A2" s="721" t="s">
        <v>840</v>
      </c>
      <c r="B2" s="721"/>
      <c r="C2" s="721"/>
      <c r="D2" s="721"/>
      <c r="E2" s="719"/>
      <c r="F2" s="719"/>
      <c r="G2" s="718"/>
      <c r="H2" s="718"/>
      <c r="I2" s="718"/>
      <c r="J2" s="717"/>
      <c r="K2" s="717"/>
      <c r="L2" s="717"/>
      <c r="M2" s="720"/>
      <c r="N2" s="720"/>
      <c r="O2" s="719"/>
      <c r="P2" s="719"/>
      <c r="Q2" s="718"/>
      <c r="R2" s="718"/>
      <c r="S2" s="718"/>
      <c r="T2" s="717"/>
    </row>
    <row r="3" spans="1:20" x14ac:dyDescent="0.45">
      <c r="A3" s="809" t="s">
        <v>839</v>
      </c>
      <c r="B3" s="809"/>
      <c r="C3" s="808"/>
      <c r="D3" s="808"/>
      <c r="E3" s="712"/>
      <c r="F3" s="711"/>
      <c r="G3" s="715"/>
      <c r="H3" s="425"/>
      <c r="I3" s="425"/>
      <c r="J3" s="425"/>
      <c r="K3" s="425"/>
      <c r="L3" s="425"/>
      <c r="M3" s="716"/>
      <c r="N3" s="716"/>
      <c r="O3" s="712"/>
      <c r="P3" s="711"/>
      <c r="Q3" s="715"/>
      <c r="R3" s="425"/>
      <c r="S3" s="425"/>
      <c r="T3" s="425"/>
    </row>
    <row r="4" spans="1:20" x14ac:dyDescent="0.45">
      <c r="A4" s="1085" t="s">
        <v>0</v>
      </c>
      <c r="B4" s="1085"/>
      <c r="C4" s="1085"/>
      <c r="D4" s="1085"/>
      <c r="E4" s="712"/>
      <c r="F4" s="711"/>
      <c r="G4" s="710"/>
      <c r="H4" s="425"/>
      <c r="I4" s="425"/>
      <c r="J4" s="425"/>
      <c r="K4" s="425"/>
      <c r="L4" s="425"/>
      <c r="M4" s="425"/>
      <c r="N4" s="425"/>
      <c r="O4" s="712"/>
      <c r="P4" s="711"/>
      <c r="Q4" s="710"/>
      <c r="R4" s="425"/>
      <c r="S4" s="425"/>
      <c r="T4" s="425"/>
    </row>
    <row r="5" spans="1:20" x14ac:dyDescent="0.45">
      <c r="A5" s="806"/>
      <c r="B5" s="806"/>
      <c r="C5" s="805"/>
      <c r="D5" s="805"/>
      <c r="E5" s="804"/>
      <c r="F5" s="804"/>
      <c r="G5" s="712"/>
      <c r="H5" s="712"/>
      <c r="I5" s="712"/>
      <c r="J5" s="803"/>
      <c r="K5" s="803"/>
      <c r="L5" s="803"/>
      <c r="M5" s="805"/>
      <c r="N5" s="805"/>
      <c r="O5" s="804"/>
      <c r="P5" s="804"/>
      <c r="Q5" s="712"/>
      <c r="R5" s="712"/>
      <c r="S5" s="712"/>
      <c r="T5" s="803"/>
    </row>
    <row r="6" spans="1:20" x14ac:dyDescent="0.45">
      <c r="A6" s="139"/>
      <c r="B6" s="1070" t="s">
        <v>838</v>
      </c>
      <c r="C6" s="1086"/>
      <c r="D6" s="1086"/>
      <c r="E6" s="1086"/>
      <c r="F6" s="1086"/>
      <c r="G6" s="1086"/>
      <c r="H6" s="1086"/>
      <c r="I6" s="1086"/>
      <c r="J6" s="1086"/>
      <c r="K6" s="802"/>
      <c r="L6" s="1071" t="s">
        <v>837</v>
      </c>
      <c r="M6" s="1086"/>
      <c r="N6" s="1086"/>
      <c r="O6" s="1086"/>
      <c r="P6" s="1086"/>
      <c r="Q6" s="1086"/>
      <c r="R6" s="1086"/>
      <c r="S6" s="1086"/>
      <c r="T6" s="1086"/>
    </row>
    <row r="7" spans="1:20" ht="15" customHeight="1" x14ac:dyDescent="0.45">
      <c r="A7" s="801"/>
      <c r="B7" s="799"/>
      <c r="C7" s="1087" t="s">
        <v>48</v>
      </c>
      <c r="D7" s="1087"/>
      <c r="E7" s="1087"/>
      <c r="F7" s="1087"/>
      <c r="G7" s="1087"/>
      <c r="H7" s="1087"/>
      <c r="I7" s="1087"/>
      <c r="J7" s="1088" t="s">
        <v>49</v>
      </c>
      <c r="K7" s="798"/>
      <c r="L7" s="799"/>
      <c r="M7" s="1070" t="s">
        <v>48</v>
      </c>
      <c r="N7" s="1070"/>
      <c r="O7" s="1070"/>
      <c r="P7" s="1070"/>
      <c r="Q7" s="1070"/>
      <c r="R7" s="1070"/>
      <c r="S7" s="1070"/>
      <c r="T7" s="1078" t="s">
        <v>49</v>
      </c>
    </row>
    <row r="8" spans="1:20" x14ac:dyDescent="0.45">
      <c r="A8" s="797" t="s">
        <v>47</v>
      </c>
      <c r="B8" s="797" t="s">
        <v>559</v>
      </c>
      <c r="C8" s="796" t="s">
        <v>51</v>
      </c>
      <c r="D8" s="796" t="s">
        <v>52</v>
      </c>
      <c r="E8" s="796" t="s">
        <v>53</v>
      </c>
      <c r="F8" s="796" t="s">
        <v>54</v>
      </c>
      <c r="G8" s="796" t="s">
        <v>55</v>
      </c>
      <c r="H8" s="795" t="s">
        <v>56</v>
      </c>
      <c r="I8" s="702" t="s">
        <v>139</v>
      </c>
      <c r="J8" s="1079"/>
      <c r="K8" s="798"/>
      <c r="L8" s="797" t="s">
        <v>559</v>
      </c>
      <c r="M8" s="796" t="s">
        <v>51</v>
      </c>
      <c r="N8" s="796" t="s">
        <v>52</v>
      </c>
      <c r="O8" s="796" t="s">
        <v>53</v>
      </c>
      <c r="P8" s="796" t="s">
        <v>54</v>
      </c>
      <c r="Q8" s="796" t="s">
        <v>55</v>
      </c>
      <c r="R8" s="795" t="s">
        <v>56</v>
      </c>
      <c r="S8" s="702" t="s">
        <v>139</v>
      </c>
      <c r="T8" s="1079"/>
    </row>
    <row r="9" spans="1:20" x14ac:dyDescent="0.45">
      <c r="A9" s="794"/>
      <c r="B9" s="794"/>
      <c r="C9" s="793"/>
      <c r="D9" s="793"/>
      <c r="E9" s="793"/>
      <c r="F9" s="793"/>
      <c r="G9" s="793"/>
      <c r="H9" s="792"/>
      <c r="I9" s="791"/>
      <c r="J9" s="790"/>
      <c r="K9" s="790"/>
      <c r="L9" s="794"/>
      <c r="M9" s="793"/>
      <c r="N9" s="793"/>
      <c r="O9" s="793"/>
      <c r="P9" s="793"/>
      <c r="Q9" s="793"/>
      <c r="R9" s="792"/>
      <c r="S9" s="791"/>
      <c r="T9" s="790"/>
    </row>
    <row r="10" spans="1:20" x14ac:dyDescent="0.45">
      <c r="A10" s="788" t="s">
        <v>59</v>
      </c>
      <c r="B10" s="786">
        <v>1</v>
      </c>
      <c r="C10" s="103">
        <v>13.639379063287778</v>
      </c>
      <c r="D10" s="103">
        <v>13.347485737030649</v>
      </c>
      <c r="E10" s="103">
        <v>17.035955950643491</v>
      </c>
      <c r="F10" s="103">
        <v>18.681172880456415</v>
      </c>
      <c r="G10" s="103">
        <v>17.43399230463049</v>
      </c>
      <c r="H10" s="103">
        <v>19.862014063951175</v>
      </c>
      <c r="I10" s="103">
        <v>80.137985936048821</v>
      </c>
      <c r="J10" s="104">
        <v>7537</v>
      </c>
      <c r="K10" s="104"/>
      <c r="L10" s="786">
        <v>1</v>
      </c>
      <c r="M10" s="103">
        <v>15.701957482635235</v>
      </c>
      <c r="N10" s="103">
        <v>15.049463270890339</v>
      </c>
      <c r="O10" s="103">
        <v>18.332982529993686</v>
      </c>
      <c r="P10" s="103">
        <v>18.459271732266892</v>
      </c>
      <c r="Q10" s="103">
        <v>14.481161860660913</v>
      </c>
      <c r="R10" s="103">
        <v>17.975163123552935</v>
      </c>
      <c r="S10" s="103">
        <v>82.024836876447068</v>
      </c>
      <c r="T10" s="104">
        <v>4751</v>
      </c>
    </row>
    <row r="11" spans="1:20" x14ac:dyDescent="0.45">
      <c r="A11" s="787" t="s">
        <v>60</v>
      </c>
      <c r="B11" s="786">
        <v>1</v>
      </c>
      <c r="C11" s="103">
        <v>13.899184581171237</v>
      </c>
      <c r="D11" s="103">
        <v>13.565604151223129</v>
      </c>
      <c r="E11" s="103">
        <v>17.494440326167531</v>
      </c>
      <c r="F11" s="103">
        <v>17.828020756115642</v>
      </c>
      <c r="G11" s="103">
        <v>16.160118606375093</v>
      </c>
      <c r="H11" s="103">
        <v>21.052631578947366</v>
      </c>
      <c r="I11" s="103">
        <v>78.94736842105263</v>
      </c>
      <c r="J11" s="104">
        <v>5396</v>
      </c>
      <c r="K11" s="104"/>
      <c r="L11" s="786">
        <v>1</v>
      </c>
      <c r="M11" s="103">
        <v>16.652385032847757</v>
      </c>
      <c r="N11" s="103">
        <v>16.623821765209939</v>
      </c>
      <c r="O11" s="103">
        <v>18.937446443873178</v>
      </c>
      <c r="P11" s="103">
        <v>16.766638103399028</v>
      </c>
      <c r="Q11" s="103">
        <v>14.19594401599543</v>
      </c>
      <c r="R11" s="103">
        <v>0</v>
      </c>
      <c r="S11" s="103">
        <v>83.176235361325325</v>
      </c>
      <c r="T11" s="104">
        <v>3501</v>
      </c>
    </row>
    <row r="12" spans="1:20" x14ac:dyDescent="0.45">
      <c r="A12" s="787" t="s">
        <v>61</v>
      </c>
      <c r="B12" s="786">
        <v>1</v>
      </c>
      <c r="C12" s="103">
        <v>18.444313494401886</v>
      </c>
      <c r="D12" s="103">
        <v>13.435474366529169</v>
      </c>
      <c r="E12" s="103">
        <v>16.322922804949911</v>
      </c>
      <c r="F12" s="103">
        <v>18.385385975250443</v>
      </c>
      <c r="G12" s="103">
        <v>16.028285209192696</v>
      </c>
      <c r="H12" s="103">
        <v>17.383618149675897</v>
      </c>
      <c r="I12" s="103">
        <v>82.616381850324103</v>
      </c>
      <c r="J12" s="104">
        <v>1697</v>
      </c>
      <c r="K12" s="104"/>
      <c r="L12" s="786">
        <v>1</v>
      </c>
      <c r="M12" s="103">
        <v>24.234904880066171</v>
      </c>
      <c r="N12" s="103">
        <v>14.143920595533499</v>
      </c>
      <c r="O12" s="103">
        <v>16.708023159636063</v>
      </c>
      <c r="P12" s="103">
        <v>14.640198511166252</v>
      </c>
      <c r="Q12" s="103">
        <v>13.316790736145576</v>
      </c>
      <c r="R12" s="103">
        <v>0</v>
      </c>
      <c r="S12" s="103">
        <v>83.043837882547564</v>
      </c>
      <c r="T12" s="104">
        <v>1209</v>
      </c>
    </row>
    <row r="13" spans="1:20" x14ac:dyDescent="0.45">
      <c r="A13" s="787" t="s">
        <v>470</v>
      </c>
      <c r="B13" s="786">
        <v>1</v>
      </c>
      <c r="C13" s="103">
        <v>15.577786851776235</v>
      </c>
      <c r="D13" s="103">
        <v>22.519395671702735</v>
      </c>
      <c r="E13" s="103">
        <v>26.908942425479786</v>
      </c>
      <c r="F13" s="103">
        <v>21.416904859126173</v>
      </c>
      <c r="G13" s="103">
        <v>10.249081257656186</v>
      </c>
      <c r="H13" s="103">
        <v>3.3278889342588811</v>
      </c>
      <c r="I13" s="103">
        <v>96.67211106574112</v>
      </c>
      <c r="J13" s="104">
        <v>4898</v>
      </c>
      <c r="K13" s="37"/>
      <c r="L13" s="786">
        <v>1</v>
      </c>
      <c r="M13" s="103">
        <v>16.184971098265898</v>
      </c>
      <c r="N13" s="103">
        <v>22.992935131663454</v>
      </c>
      <c r="O13" s="103">
        <v>26.461143224149001</v>
      </c>
      <c r="P13" s="103">
        <v>21.740526653821451</v>
      </c>
      <c r="Q13" s="103">
        <v>9.1522157996146429</v>
      </c>
      <c r="R13" s="103">
        <v>3.4682080924855487</v>
      </c>
      <c r="S13" s="103">
        <v>96.531791907514432</v>
      </c>
      <c r="T13" s="104">
        <v>3114</v>
      </c>
    </row>
    <row r="14" spans="1:20" x14ac:dyDescent="0.45">
      <c r="A14" s="787" t="s">
        <v>455</v>
      </c>
      <c r="B14" s="786">
        <v>1</v>
      </c>
      <c r="C14" s="103">
        <v>14.513274336283185</v>
      </c>
      <c r="D14" s="103">
        <v>25.752212389380531</v>
      </c>
      <c r="E14" s="103">
        <v>31.194690265486724</v>
      </c>
      <c r="F14" s="103">
        <v>19.469026548672566</v>
      </c>
      <c r="G14" s="103">
        <v>6.1946902654867255</v>
      </c>
      <c r="H14" s="103">
        <v>2.8761061946902653</v>
      </c>
      <c r="I14" s="103">
        <v>97.123893805309748</v>
      </c>
      <c r="J14" s="104">
        <v>2260</v>
      </c>
      <c r="K14" s="37"/>
      <c r="L14" s="786">
        <v>1</v>
      </c>
      <c r="M14" s="103">
        <v>11.597222222222223</v>
      </c>
      <c r="N14" s="103">
        <v>25.208333333333332</v>
      </c>
      <c r="O14" s="103">
        <v>31.874999999999996</v>
      </c>
      <c r="P14" s="103">
        <v>22.569444444444446</v>
      </c>
      <c r="Q14" s="103">
        <v>6.7361111111111107</v>
      </c>
      <c r="R14" s="103">
        <v>2.0138888888888888</v>
      </c>
      <c r="S14" s="103">
        <v>97.986111111111114</v>
      </c>
      <c r="T14" s="104">
        <v>1440</v>
      </c>
    </row>
    <row r="15" spans="1:20" x14ac:dyDescent="0.45">
      <c r="A15" s="787" t="s">
        <v>456</v>
      </c>
      <c r="B15" s="786">
        <v>1</v>
      </c>
      <c r="C15" s="103">
        <v>10.174152153987167</v>
      </c>
      <c r="D15" s="103">
        <v>19.523373052245645</v>
      </c>
      <c r="E15" s="103">
        <v>31.805682859761685</v>
      </c>
      <c r="F15" s="103">
        <v>24.289642529789184</v>
      </c>
      <c r="G15" s="103">
        <v>11.45737855178735</v>
      </c>
      <c r="H15" s="103">
        <v>2.7497708524289641</v>
      </c>
      <c r="I15" s="103">
        <v>97.250229147571019</v>
      </c>
      <c r="J15" s="104">
        <v>1091</v>
      </c>
      <c r="K15" s="37"/>
      <c r="L15" s="786">
        <v>1</v>
      </c>
      <c r="M15" s="103">
        <v>12.874779541446207</v>
      </c>
      <c r="N15" s="103">
        <v>26.807760141093475</v>
      </c>
      <c r="O15" s="103">
        <v>32.451499118165785</v>
      </c>
      <c r="P15" s="103">
        <v>17.636684303350968</v>
      </c>
      <c r="Q15" s="103">
        <v>6.3492063492063489</v>
      </c>
      <c r="R15" s="103">
        <v>3.8800705467372132</v>
      </c>
      <c r="S15" s="103">
        <v>96.119929453262785</v>
      </c>
      <c r="T15" s="104">
        <v>567</v>
      </c>
    </row>
    <row r="16" spans="1:20" x14ac:dyDescent="0.45">
      <c r="A16" s="787" t="s">
        <v>76</v>
      </c>
      <c r="B16" s="786">
        <v>1</v>
      </c>
      <c r="C16" s="103">
        <v>10.679611650485436</v>
      </c>
      <c r="D16" s="103">
        <v>11.326860841423949</v>
      </c>
      <c r="E16" s="103">
        <v>17.475728155339805</v>
      </c>
      <c r="F16" s="103">
        <v>18.770226537216828</v>
      </c>
      <c r="G16" s="103">
        <v>24.271844660194176</v>
      </c>
      <c r="H16" s="103">
        <v>17.475728155339805</v>
      </c>
      <c r="I16" s="103">
        <v>82.524271844660191</v>
      </c>
      <c r="J16" s="104">
        <v>309</v>
      </c>
      <c r="K16" s="104"/>
      <c r="L16" s="786">
        <v>1</v>
      </c>
      <c r="M16" s="103">
        <v>21.843003412969285</v>
      </c>
      <c r="N16" s="103">
        <v>18.771331058020476</v>
      </c>
      <c r="O16" s="103">
        <v>15.358361774744028</v>
      </c>
      <c r="P16" s="103">
        <v>18.088737201365188</v>
      </c>
      <c r="Q16" s="103">
        <v>13.651877133105803</v>
      </c>
      <c r="R16" s="103">
        <v>12.286689419795222</v>
      </c>
      <c r="S16" s="103">
        <v>87.713310580204777</v>
      </c>
      <c r="T16" s="104">
        <v>293</v>
      </c>
    </row>
    <row r="17" spans="1:20" x14ac:dyDescent="0.45">
      <c r="A17" s="787" t="s">
        <v>80</v>
      </c>
      <c r="B17" s="786">
        <v>1</v>
      </c>
      <c r="C17" s="103">
        <v>10.667215815485996</v>
      </c>
      <c r="D17" s="103">
        <v>15.032948929159803</v>
      </c>
      <c r="E17" s="103">
        <v>22.199341021416803</v>
      </c>
      <c r="F17" s="103">
        <v>23.640856672158154</v>
      </c>
      <c r="G17" s="103">
        <v>15.28006589785832</v>
      </c>
      <c r="H17" s="103">
        <v>13.179571663920923</v>
      </c>
      <c r="I17" s="103">
        <v>86.820428336079075</v>
      </c>
      <c r="J17" s="104">
        <v>2428</v>
      </c>
      <c r="K17" s="104"/>
      <c r="L17" s="786">
        <v>1</v>
      </c>
      <c r="M17" s="103">
        <v>9.8493626882966403</v>
      </c>
      <c r="N17" s="103">
        <v>15.41135573580533</v>
      </c>
      <c r="O17" s="103">
        <v>24.971031286210891</v>
      </c>
      <c r="P17" s="103">
        <v>21.031286210892237</v>
      </c>
      <c r="Q17" s="103">
        <v>15.93279258400927</v>
      </c>
      <c r="R17" s="103">
        <v>12.804171494785631</v>
      </c>
      <c r="S17" s="103">
        <v>87.195828505214365</v>
      </c>
      <c r="T17" s="104">
        <v>1726</v>
      </c>
    </row>
    <row r="18" spans="1:20" x14ac:dyDescent="0.45">
      <c r="A18" s="787" t="s">
        <v>81</v>
      </c>
      <c r="B18" s="786">
        <v>1</v>
      </c>
      <c r="C18" s="103">
        <v>19.782330345710626</v>
      </c>
      <c r="D18" s="103">
        <v>18.053777208706787</v>
      </c>
      <c r="E18" s="103">
        <v>19.974391805377721</v>
      </c>
      <c r="F18" s="103">
        <v>16.645326504481435</v>
      </c>
      <c r="G18" s="103">
        <v>10.307298335467349</v>
      </c>
      <c r="H18" s="103">
        <v>15.236875800256081</v>
      </c>
      <c r="I18" s="103">
        <v>84.763124199743913</v>
      </c>
      <c r="J18" s="104">
        <v>1562</v>
      </c>
      <c r="K18" s="104"/>
      <c r="L18" s="786">
        <v>1</v>
      </c>
      <c r="M18" s="103">
        <v>23.920863309352519</v>
      </c>
      <c r="N18" s="103">
        <v>17.535971223021583</v>
      </c>
      <c r="O18" s="103">
        <v>16.906474820143885</v>
      </c>
      <c r="P18" s="103">
        <v>17.446043165467625</v>
      </c>
      <c r="Q18" s="103">
        <v>11.420863309352518</v>
      </c>
      <c r="R18" s="103">
        <v>12.769784172661872</v>
      </c>
      <c r="S18" s="103">
        <v>87.230215827338128</v>
      </c>
      <c r="T18" s="104">
        <v>1112</v>
      </c>
    </row>
    <row r="19" spans="1:20" x14ac:dyDescent="0.45">
      <c r="A19" s="787" t="s">
        <v>84</v>
      </c>
      <c r="B19" s="786">
        <v>1</v>
      </c>
      <c r="C19" s="103">
        <v>15.222384631447067</v>
      </c>
      <c r="D19" s="103">
        <v>21.048235539778659</v>
      </c>
      <c r="E19" s="103">
        <v>26.059720192106912</v>
      </c>
      <c r="F19" s="103">
        <v>19.127166423052831</v>
      </c>
      <c r="G19" s="103">
        <v>11.087909793276259</v>
      </c>
      <c r="H19" s="103">
        <v>7.4545834203382748</v>
      </c>
      <c r="I19" s="103">
        <v>92.545416579661719</v>
      </c>
      <c r="J19" s="104">
        <v>4789</v>
      </c>
      <c r="K19" s="104"/>
      <c r="L19" s="786">
        <v>1</v>
      </c>
      <c r="M19" s="103">
        <v>17.658809428685576</v>
      </c>
      <c r="N19" s="103">
        <v>20.295645225729125</v>
      </c>
      <c r="O19" s="103">
        <v>25.449460647223333</v>
      </c>
      <c r="P19" s="103">
        <v>18.497802636835797</v>
      </c>
      <c r="Q19" s="103">
        <v>10.707151418298043</v>
      </c>
      <c r="R19" s="103">
        <v>7.3911306432281263</v>
      </c>
      <c r="S19" s="103">
        <v>92.608869356771876</v>
      </c>
      <c r="T19" s="104">
        <v>2503</v>
      </c>
    </row>
    <row r="20" spans="1:20" x14ac:dyDescent="0.45">
      <c r="A20" s="787" t="s">
        <v>86</v>
      </c>
      <c r="B20" s="786">
        <v>1</v>
      </c>
      <c r="C20" s="103">
        <v>14.397114728531047</v>
      </c>
      <c r="D20" s="103">
        <v>18.491081002046982</v>
      </c>
      <c r="E20" s="103">
        <v>20.752509991227218</v>
      </c>
      <c r="F20" s="103">
        <v>17.915976216005458</v>
      </c>
      <c r="G20" s="103">
        <v>13.51983624134906</v>
      </c>
      <c r="H20" s="103">
        <v>14.923481820840237</v>
      </c>
      <c r="I20" s="103">
        <v>85.076518179159763</v>
      </c>
      <c r="J20" s="104">
        <v>10259</v>
      </c>
      <c r="K20" s="104"/>
      <c r="L20" s="786">
        <v>1</v>
      </c>
      <c r="M20" s="103">
        <v>14.314391599752934</v>
      </c>
      <c r="N20" s="103">
        <v>18.931439159975294</v>
      </c>
      <c r="O20" s="103">
        <v>20.521927115503395</v>
      </c>
      <c r="P20" s="103">
        <v>18.143915997529341</v>
      </c>
      <c r="Q20" s="103">
        <v>13.758492896849909</v>
      </c>
      <c r="R20" s="103">
        <v>14.329833230389131</v>
      </c>
      <c r="S20" s="103">
        <v>85.670166769610859</v>
      </c>
      <c r="T20" s="104">
        <v>6476</v>
      </c>
    </row>
    <row r="21" spans="1:20" x14ac:dyDescent="0.45">
      <c r="A21" s="787" t="s">
        <v>87</v>
      </c>
      <c r="B21" s="786">
        <v>1</v>
      </c>
      <c r="C21" s="103">
        <v>16.63543318437365</v>
      </c>
      <c r="D21" s="103">
        <v>19.965402911921579</v>
      </c>
      <c r="E21" s="103">
        <v>22.070059103358801</v>
      </c>
      <c r="F21" s="103">
        <v>17.759838546922303</v>
      </c>
      <c r="G21" s="103">
        <v>11.417039065878622</v>
      </c>
      <c r="H21" s="103">
        <v>12.152227187545048</v>
      </c>
      <c r="I21" s="103">
        <v>87.847772812454949</v>
      </c>
      <c r="J21" s="104">
        <v>6937</v>
      </c>
      <c r="K21" s="104"/>
      <c r="L21" s="786">
        <v>1</v>
      </c>
      <c r="M21" s="103">
        <v>16.097785977859779</v>
      </c>
      <c r="N21" s="103">
        <v>20.387453874538743</v>
      </c>
      <c r="O21" s="103">
        <v>21.010147601476014</v>
      </c>
      <c r="P21" s="103">
        <v>18.404059040590408</v>
      </c>
      <c r="Q21" s="103">
        <v>11.992619926199263</v>
      </c>
      <c r="R21" s="103">
        <v>12.107933579335793</v>
      </c>
      <c r="S21" s="103">
        <v>87.892066420664207</v>
      </c>
      <c r="T21" s="104">
        <v>4336</v>
      </c>
    </row>
    <row r="22" spans="1:20" x14ac:dyDescent="0.45">
      <c r="A22" s="787" t="s">
        <v>140</v>
      </c>
      <c r="B22" s="786">
        <v>1</v>
      </c>
      <c r="C22" s="103">
        <v>23.794808405438815</v>
      </c>
      <c r="D22" s="103">
        <v>26.081582200247215</v>
      </c>
      <c r="E22" s="103">
        <v>25.010300782859495</v>
      </c>
      <c r="F22" s="103">
        <v>14.647713226205191</v>
      </c>
      <c r="G22" s="103">
        <v>6.8397198187062216</v>
      </c>
      <c r="H22" s="103">
        <v>3.6258755665430575</v>
      </c>
      <c r="I22" s="103">
        <v>96.374124433456927</v>
      </c>
      <c r="J22" s="104">
        <v>4854</v>
      </c>
      <c r="K22" s="104"/>
      <c r="L22" s="786">
        <v>1</v>
      </c>
      <c r="M22" s="103">
        <v>24.348132487667371</v>
      </c>
      <c r="N22" s="103">
        <v>27.695560253699792</v>
      </c>
      <c r="O22" s="103">
        <v>25.264270613107819</v>
      </c>
      <c r="P22" s="103">
        <v>13.988724453840733</v>
      </c>
      <c r="Q22" s="103">
        <v>5.8139534883720927</v>
      </c>
      <c r="R22" s="103">
        <v>2.8893587033121917</v>
      </c>
      <c r="S22" s="103">
        <v>97.110641296687817</v>
      </c>
      <c r="T22" s="104">
        <v>2838</v>
      </c>
    </row>
    <row r="23" spans="1:20" x14ac:dyDescent="0.45">
      <c r="A23" s="690" t="s">
        <v>460</v>
      </c>
      <c r="B23" s="775"/>
      <c r="C23" s="35">
        <v>15.567321398818891</v>
      </c>
      <c r="D23" s="35">
        <v>18.701519891885887</v>
      </c>
      <c r="E23" s="35">
        <v>22.033804172760426</v>
      </c>
      <c r="F23" s="35">
        <v>18.558972175426256</v>
      </c>
      <c r="G23" s="35">
        <v>12.725623414850881</v>
      </c>
      <c r="H23" s="35">
        <v>12.412758946257659</v>
      </c>
      <c r="I23" s="35">
        <v>87.587241053742346</v>
      </c>
      <c r="J23" s="33">
        <v>54017</v>
      </c>
      <c r="K23" s="33"/>
      <c r="L23" s="789"/>
      <c r="M23" s="35">
        <v>16.606626114687298</v>
      </c>
      <c r="N23" s="35">
        <v>19.544676076300714</v>
      </c>
      <c r="O23" s="35">
        <v>22.030945491052972</v>
      </c>
      <c r="P23" s="35">
        <v>18.266107600543318</v>
      </c>
      <c r="Q23" s="35">
        <v>11.95889682867773</v>
      </c>
      <c r="R23" s="35">
        <v>11.592747888737968</v>
      </c>
      <c r="S23" s="35">
        <v>88.407252111262039</v>
      </c>
      <c r="T23" s="33">
        <v>33866</v>
      </c>
    </row>
    <row r="24" spans="1:20" x14ac:dyDescent="0.45">
      <c r="A24" s="787"/>
      <c r="B24" s="788"/>
      <c r="C24" s="103"/>
      <c r="D24" s="103"/>
      <c r="E24" s="103"/>
      <c r="F24" s="103"/>
      <c r="G24" s="103"/>
      <c r="H24" s="103"/>
      <c r="I24" s="103"/>
      <c r="J24" s="104"/>
      <c r="K24" s="104"/>
      <c r="L24" s="786"/>
      <c r="M24" s="103"/>
      <c r="N24" s="103"/>
      <c r="O24" s="103"/>
      <c r="P24" s="103"/>
      <c r="Q24" s="103"/>
      <c r="R24" s="103"/>
      <c r="S24" s="103"/>
      <c r="T24" s="104"/>
    </row>
    <row r="25" spans="1:20" x14ac:dyDescent="0.45">
      <c r="A25" s="787" t="s">
        <v>82</v>
      </c>
      <c r="B25" s="786">
        <v>2</v>
      </c>
      <c r="C25" s="103">
        <v>23.219814241486066</v>
      </c>
      <c r="D25" s="103">
        <v>19.040247678018577</v>
      </c>
      <c r="E25" s="103">
        <v>20.123839009287924</v>
      </c>
      <c r="F25" s="103">
        <v>16.795665634674922</v>
      </c>
      <c r="G25" s="103">
        <v>11.261609907120743</v>
      </c>
      <c r="H25" s="103">
        <v>9.5588235294117645</v>
      </c>
      <c r="I25" s="103">
        <v>90.441176470588232</v>
      </c>
      <c r="J25" s="104">
        <v>2584</v>
      </c>
      <c r="K25" s="104"/>
      <c r="L25" s="786">
        <v>2</v>
      </c>
      <c r="M25" s="103">
        <v>27.177177177177175</v>
      </c>
      <c r="N25" s="103">
        <v>18.993993993993993</v>
      </c>
      <c r="O25" s="103">
        <v>20.495495495495494</v>
      </c>
      <c r="P25" s="103">
        <v>15.015015015015015</v>
      </c>
      <c r="Q25" s="103">
        <v>9.0840840840840844</v>
      </c>
      <c r="R25" s="103">
        <v>9.2342342342342345</v>
      </c>
      <c r="S25" s="103">
        <v>90.76576576576575</v>
      </c>
      <c r="T25" s="104">
        <v>1332</v>
      </c>
    </row>
    <row r="26" spans="1:20" x14ac:dyDescent="0.45">
      <c r="A26" s="2" t="s">
        <v>90</v>
      </c>
      <c r="B26" s="786">
        <v>2</v>
      </c>
      <c r="C26" s="103">
        <v>23.376623376623375</v>
      </c>
      <c r="D26" s="103">
        <v>33.896103896103895</v>
      </c>
      <c r="E26" s="103">
        <v>24.285714285714285</v>
      </c>
      <c r="F26" s="103">
        <v>13.376623376623375</v>
      </c>
      <c r="G26" s="103">
        <v>3.116883116883117</v>
      </c>
      <c r="H26" s="103">
        <v>1.948051948051948</v>
      </c>
      <c r="I26" s="103">
        <v>98.051948051948045</v>
      </c>
      <c r="J26" s="104">
        <v>770</v>
      </c>
      <c r="K26" s="104"/>
      <c r="L26" s="786">
        <v>2</v>
      </c>
      <c r="M26" s="103">
        <v>23.165137614678898</v>
      </c>
      <c r="N26" s="103">
        <v>33.715596330275226</v>
      </c>
      <c r="O26" s="103">
        <v>27.064220183486238</v>
      </c>
      <c r="P26" s="103">
        <v>13.302752293577983</v>
      </c>
      <c r="Q26" s="103">
        <v>2.0642201834862388</v>
      </c>
      <c r="R26" s="103">
        <v>0.68807339449541294</v>
      </c>
      <c r="S26" s="103">
        <v>99.311926605504581</v>
      </c>
      <c r="T26" s="104">
        <v>436</v>
      </c>
    </row>
    <row r="27" spans="1:20" x14ac:dyDescent="0.45">
      <c r="A27" s="787" t="s">
        <v>93</v>
      </c>
      <c r="B27" s="786">
        <v>2</v>
      </c>
      <c r="C27" s="103">
        <v>25.784753363228702</v>
      </c>
      <c r="D27" s="103">
        <v>19.170403587443946</v>
      </c>
      <c r="E27" s="103">
        <v>18.497757847533634</v>
      </c>
      <c r="F27" s="103">
        <v>15.807174887892378</v>
      </c>
      <c r="G27" s="103">
        <v>11.995515695067265</v>
      </c>
      <c r="H27" s="103">
        <v>8.7443946188340806</v>
      </c>
      <c r="I27" s="103">
        <v>91.255605381165921</v>
      </c>
      <c r="J27" s="104">
        <v>892</v>
      </c>
      <c r="K27" s="104"/>
      <c r="L27" s="786">
        <v>2</v>
      </c>
      <c r="M27" s="103">
        <v>27.768860353130016</v>
      </c>
      <c r="N27" s="103">
        <v>20.064205457463885</v>
      </c>
      <c r="O27" s="103">
        <v>20.706260032102726</v>
      </c>
      <c r="P27" s="103">
        <v>13.804173354735152</v>
      </c>
      <c r="Q27" s="103">
        <v>9.9518459069020864</v>
      </c>
      <c r="R27" s="103">
        <v>7.7046548956661312</v>
      </c>
      <c r="S27" s="103">
        <v>92.295345104333876</v>
      </c>
      <c r="T27" s="104">
        <v>623</v>
      </c>
    </row>
    <row r="28" spans="1:20" x14ac:dyDescent="0.45">
      <c r="A28" s="787" t="s">
        <v>94</v>
      </c>
      <c r="B28" s="786">
        <v>2</v>
      </c>
      <c r="C28" s="103">
        <v>24.770642201834864</v>
      </c>
      <c r="D28" s="103">
        <v>15.596330275229359</v>
      </c>
      <c r="E28" s="103">
        <v>20.795107033639145</v>
      </c>
      <c r="F28" s="103">
        <v>18.348623853211009</v>
      </c>
      <c r="G28" s="103">
        <v>14.678899082568808</v>
      </c>
      <c r="H28" s="103">
        <v>5.81039755351682</v>
      </c>
      <c r="I28" s="103">
        <v>94.189602446483178</v>
      </c>
      <c r="J28" s="104">
        <v>327</v>
      </c>
      <c r="K28" s="104"/>
      <c r="L28" s="786">
        <v>2</v>
      </c>
      <c r="M28" s="103">
        <v>27.310924369747898</v>
      </c>
      <c r="N28" s="103">
        <v>18.487394957983195</v>
      </c>
      <c r="O28" s="103">
        <v>15.966386554621847</v>
      </c>
      <c r="P28" s="103">
        <v>21.008403361344538</v>
      </c>
      <c r="Q28" s="103">
        <v>13.865546218487395</v>
      </c>
      <c r="R28" s="103">
        <v>3.3613445378151261</v>
      </c>
      <c r="S28" s="103">
        <v>96.638655462184872</v>
      </c>
      <c r="T28" s="104">
        <v>238</v>
      </c>
    </row>
    <row r="29" spans="1:20" x14ac:dyDescent="0.45">
      <c r="A29" s="787" t="s">
        <v>95</v>
      </c>
      <c r="B29" s="786">
        <v>2</v>
      </c>
      <c r="C29" s="103">
        <v>24.634146341463413</v>
      </c>
      <c r="D29" s="103">
        <v>20.73170731707317</v>
      </c>
      <c r="E29" s="103">
        <v>20.73170731707317</v>
      </c>
      <c r="F29" s="103">
        <v>15.609756097560975</v>
      </c>
      <c r="G29" s="103">
        <v>10.365853658536585</v>
      </c>
      <c r="H29" s="103">
        <v>7.9268292682926829</v>
      </c>
      <c r="I29" s="103">
        <v>92.073170731707307</v>
      </c>
      <c r="J29" s="104">
        <v>820</v>
      </c>
      <c r="K29" s="104"/>
      <c r="L29" s="786">
        <v>2</v>
      </c>
      <c r="M29" s="103">
        <v>22.943037974683545</v>
      </c>
      <c r="N29" s="103">
        <v>25.316455696202532</v>
      </c>
      <c r="O29" s="103">
        <v>19.778481012658229</v>
      </c>
      <c r="P29" s="103">
        <v>14.556962025316455</v>
      </c>
      <c r="Q29" s="103">
        <v>9.3354430379746827</v>
      </c>
      <c r="R29" s="103">
        <v>8.0696202531645564</v>
      </c>
      <c r="S29" s="103">
        <v>91.930379746835442</v>
      </c>
      <c r="T29" s="104">
        <v>632</v>
      </c>
    </row>
    <row r="30" spans="1:20" x14ac:dyDescent="0.45">
      <c r="A30" s="695" t="s">
        <v>281</v>
      </c>
      <c r="B30" s="786">
        <v>2</v>
      </c>
      <c r="C30" s="103">
        <v>55.319148936170215</v>
      </c>
      <c r="D30" s="103">
        <v>25.531914893617021</v>
      </c>
      <c r="E30" s="103">
        <v>10.638297872340425</v>
      </c>
      <c r="F30" s="103">
        <v>5.3191489361702127</v>
      </c>
      <c r="G30" s="103">
        <v>0</v>
      </c>
      <c r="H30" s="103">
        <v>3.1914893617021276</v>
      </c>
      <c r="I30" s="103">
        <v>96.808510638297875</v>
      </c>
      <c r="J30" s="104">
        <v>94</v>
      </c>
      <c r="K30"/>
      <c r="L30" s="786">
        <v>2</v>
      </c>
      <c r="M30" s="103">
        <v>70.967741935483872</v>
      </c>
      <c r="N30" s="103">
        <v>17.741935483870968</v>
      </c>
      <c r="O30" s="103">
        <v>8.064516129032258</v>
      </c>
      <c r="P30" s="103">
        <v>1.6129032258064515</v>
      </c>
      <c r="Q30" s="103">
        <v>1.6129032258064515</v>
      </c>
      <c r="R30" s="103">
        <v>0</v>
      </c>
      <c r="S30" s="103">
        <v>100</v>
      </c>
      <c r="T30" s="104">
        <v>62</v>
      </c>
    </row>
    <row r="31" spans="1:20" x14ac:dyDescent="0.45">
      <c r="A31" s="694" t="s">
        <v>280</v>
      </c>
      <c r="B31" s="786">
        <v>2</v>
      </c>
      <c r="C31" s="103">
        <v>92.307692307692307</v>
      </c>
      <c r="D31" s="103">
        <v>7.6923076923076925</v>
      </c>
      <c r="E31" s="103">
        <v>0</v>
      </c>
      <c r="F31" s="103">
        <v>0</v>
      </c>
      <c r="G31" s="103">
        <v>0</v>
      </c>
      <c r="H31" s="103">
        <v>0</v>
      </c>
      <c r="I31" s="103">
        <v>100</v>
      </c>
      <c r="J31" s="104">
        <v>13</v>
      </c>
      <c r="K31"/>
      <c r="L31" s="786">
        <v>2</v>
      </c>
      <c r="M31" s="103">
        <v>62.5</v>
      </c>
      <c r="N31" s="103">
        <v>12.5</v>
      </c>
      <c r="O31" s="103">
        <v>12.5</v>
      </c>
      <c r="P31" s="103">
        <v>12.5</v>
      </c>
      <c r="Q31" s="103">
        <v>0</v>
      </c>
      <c r="R31" s="103">
        <v>0</v>
      </c>
      <c r="S31" s="103">
        <v>100</v>
      </c>
      <c r="T31" s="104">
        <v>8</v>
      </c>
    </row>
    <row r="32" spans="1:20" x14ac:dyDescent="0.45">
      <c r="A32" s="2" t="s">
        <v>107</v>
      </c>
      <c r="B32" s="786">
        <v>2</v>
      </c>
      <c r="C32" s="103">
        <v>19.611727416798733</v>
      </c>
      <c r="D32" s="103">
        <v>21.59270998415214</v>
      </c>
      <c r="E32" s="103">
        <v>22.107765451664026</v>
      </c>
      <c r="F32" s="103">
        <v>19.175911251980981</v>
      </c>
      <c r="G32" s="103">
        <v>10.221870047543581</v>
      </c>
      <c r="H32" s="103">
        <v>7.2900158478605386</v>
      </c>
      <c r="I32" s="103">
        <v>92.709984152139455</v>
      </c>
      <c r="J32" s="104">
        <v>2524</v>
      </c>
      <c r="K32" s="104"/>
      <c r="L32" s="786">
        <v>2</v>
      </c>
      <c r="M32" s="103">
        <v>21.64024810475534</v>
      </c>
      <c r="N32" s="103">
        <v>25.706409372846313</v>
      </c>
      <c r="O32" s="103">
        <v>21.709166092350106</v>
      </c>
      <c r="P32" s="103">
        <v>16.471399035148174</v>
      </c>
      <c r="Q32" s="103">
        <v>8.3390764989662305</v>
      </c>
      <c r="R32" s="103">
        <v>6.1337008959338384</v>
      </c>
      <c r="S32" s="103">
        <v>93.866299104066158</v>
      </c>
      <c r="T32" s="104">
        <v>1451</v>
      </c>
    </row>
    <row r="33" spans="1:20" x14ac:dyDescent="0.45">
      <c r="A33" s="2" t="s">
        <v>108</v>
      </c>
      <c r="B33" s="786">
        <v>2</v>
      </c>
      <c r="C33" s="103">
        <v>13.782051282051283</v>
      </c>
      <c r="D33" s="103">
        <v>19.551282051282051</v>
      </c>
      <c r="E33" s="103">
        <v>24.358974358974358</v>
      </c>
      <c r="F33" s="103">
        <v>24.03846153846154</v>
      </c>
      <c r="G33" s="103">
        <v>10.576923076923077</v>
      </c>
      <c r="H33" s="103">
        <v>7.6923076923076925</v>
      </c>
      <c r="I33" s="103">
        <v>92.307692307692307</v>
      </c>
      <c r="J33" s="104">
        <v>312</v>
      </c>
      <c r="K33" s="104"/>
      <c r="L33" s="786">
        <v>2</v>
      </c>
      <c r="M33" s="103">
        <v>16.374269005847953</v>
      </c>
      <c r="N33" s="103">
        <v>21.637426900584796</v>
      </c>
      <c r="O33" s="103">
        <v>35.087719298245609</v>
      </c>
      <c r="P33" s="103">
        <v>17.543859649122805</v>
      </c>
      <c r="Q33" s="103">
        <v>8.7719298245614024</v>
      </c>
      <c r="R33" s="103">
        <v>0.58479532163742687</v>
      </c>
      <c r="S33" s="103">
        <v>99.415204678362571</v>
      </c>
      <c r="T33" s="104">
        <v>171</v>
      </c>
    </row>
    <row r="34" spans="1:20" x14ac:dyDescent="0.45">
      <c r="A34" s="2" t="s">
        <v>458</v>
      </c>
      <c r="B34" s="786">
        <v>2</v>
      </c>
      <c r="C34" s="103">
        <v>20.0524246395806</v>
      </c>
      <c r="D34" s="103">
        <v>19.65923984272608</v>
      </c>
      <c r="E34" s="103">
        <v>22.280471821756226</v>
      </c>
      <c r="F34" s="103">
        <v>20.183486238532112</v>
      </c>
      <c r="G34" s="103">
        <v>10.878112712975097</v>
      </c>
      <c r="H34" s="103">
        <v>6.9462647444298824</v>
      </c>
      <c r="I34" s="103">
        <v>93.053735255570118</v>
      </c>
      <c r="J34" s="104">
        <v>763</v>
      </c>
      <c r="K34" s="104"/>
      <c r="L34" s="786">
        <v>2</v>
      </c>
      <c r="M34" s="103">
        <v>20.554272517321014</v>
      </c>
      <c r="N34" s="103">
        <v>22.170900692840647</v>
      </c>
      <c r="O34" s="103">
        <v>22.401847575057737</v>
      </c>
      <c r="P34" s="103">
        <v>16.397228637413395</v>
      </c>
      <c r="Q34" s="103">
        <v>10.623556581986143</v>
      </c>
      <c r="R34" s="103">
        <v>7.8521939953810627</v>
      </c>
      <c r="S34" s="103">
        <v>92.147806004618928</v>
      </c>
      <c r="T34" s="104">
        <v>433</v>
      </c>
    </row>
    <row r="35" spans="1:20" x14ac:dyDescent="0.45">
      <c r="A35" s="690" t="s">
        <v>461</v>
      </c>
      <c r="B35" s="786"/>
      <c r="C35" s="35">
        <v>22.50796790856138</v>
      </c>
      <c r="D35" s="35">
        <v>21.167161226508409</v>
      </c>
      <c r="E35" s="35">
        <v>21.145180789097704</v>
      </c>
      <c r="F35" s="35">
        <v>17.408506429277942</v>
      </c>
      <c r="G35" s="35">
        <v>10.209913177272227</v>
      </c>
      <c r="H35" s="35">
        <v>7.5612704692823387</v>
      </c>
      <c r="I35" s="35">
        <v>92.438729530717666</v>
      </c>
      <c r="J35" s="33">
        <v>9099</v>
      </c>
      <c r="K35" s="104"/>
      <c r="L35" s="775"/>
      <c r="M35" s="35">
        <v>24.619383587077611</v>
      </c>
      <c r="N35" s="35">
        <v>23.152617898254736</v>
      </c>
      <c r="O35" s="35">
        <v>21.55588562940958</v>
      </c>
      <c r="P35" s="35">
        <v>15.373189751206834</v>
      </c>
      <c r="Q35" s="35">
        <v>8.670627552914965</v>
      </c>
      <c r="R35" s="35">
        <v>6.6282955811362783</v>
      </c>
      <c r="S35" s="35">
        <v>93.371704418863729</v>
      </c>
      <c r="T35" s="33">
        <v>5386</v>
      </c>
    </row>
    <row r="36" spans="1:20" x14ac:dyDescent="0.45">
      <c r="A36" s="690"/>
      <c r="B36" s="786"/>
      <c r="C36" s="103"/>
      <c r="D36" s="103"/>
      <c r="E36" s="103"/>
      <c r="F36" s="103"/>
      <c r="G36" s="103"/>
      <c r="H36" s="103"/>
      <c r="I36" s="103"/>
      <c r="J36" s="104"/>
      <c r="K36" s="33"/>
      <c r="L36" s="775"/>
      <c r="M36" s="35"/>
      <c r="N36" s="35"/>
      <c r="O36" s="35"/>
      <c r="P36" s="35"/>
      <c r="Q36" s="35"/>
      <c r="R36" s="35"/>
      <c r="S36" s="35"/>
      <c r="T36" s="33"/>
    </row>
    <row r="37" spans="1:20" x14ac:dyDescent="0.45">
      <c r="A37" s="782" t="s">
        <v>62</v>
      </c>
      <c r="B37" s="776"/>
      <c r="C37" s="103">
        <v>13.966480446927374</v>
      </c>
      <c r="D37" s="103">
        <v>18.715083798882681</v>
      </c>
      <c r="E37" s="103">
        <v>17.039106145251395</v>
      </c>
      <c r="F37" s="103">
        <v>22.067039106145252</v>
      </c>
      <c r="G37" s="103">
        <v>12.569832402234638</v>
      </c>
      <c r="H37" s="103">
        <v>15.64245810055866</v>
      </c>
      <c r="I37" s="103">
        <v>84.35754189944133</v>
      </c>
      <c r="J37" s="104">
        <v>358</v>
      </c>
      <c r="K37" s="780"/>
      <c r="L37" s="779">
        <v>3</v>
      </c>
      <c r="M37" s="103">
        <v>20.175438596491226</v>
      </c>
      <c r="N37" s="103">
        <v>19.736842105263158</v>
      </c>
      <c r="O37" s="103">
        <v>16.666666666666664</v>
      </c>
      <c r="P37" s="103">
        <v>17.982456140350877</v>
      </c>
      <c r="Q37" s="103">
        <v>14.035087719298245</v>
      </c>
      <c r="R37" s="103">
        <v>11.403508771929824</v>
      </c>
      <c r="S37" s="103">
        <v>88.596491228070164</v>
      </c>
      <c r="T37" s="104">
        <v>228</v>
      </c>
    </row>
    <row r="38" spans="1:20" x14ac:dyDescent="0.45">
      <c r="A38" s="781" t="s">
        <v>683</v>
      </c>
      <c r="B38" s="776"/>
      <c r="C38" s="103">
        <v>24.798227567653107</v>
      </c>
      <c r="D38" s="103">
        <v>13.942079442949835</v>
      </c>
      <c r="E38" s="103">
        <v>15.144801392625414</v>
      </c>
      <c r="F38" s="103">
        <v>15.002373793321727</v>
      </c>
      <c r="G38" s="103">
        <v>13.071688558316188</v>
      </c>
      <c r="H38" s="103">
        <v>18.040829245133725</v>
      </c>
      <c r="I38" s="103">
        <v>81.959170754866264</v>
      </c>
      <c r="J38" s="104">
        <v>6319</v>
      </c>
      <c r="K38" s="780"/>
      <c r="L38" s="779">
        <v>3</v>
      </c>
      <c r="M38" s="103">
        <v>26.068844551633415</v>
      </c>
      <c r="N38" s="103">
        <v>14.382810787108092</v>
      </c>
      <c r="O38" s="103">
        <v>15.369436527077395</v>
      </c>
      <c r="P38" s="103">
        <v>14.645910984433238</v>
      </c>
      <c r="Q38" s="103">
        <v>13.089234816926112</v>
      </c>
      <c r="R38" s="103">
        <v>16.443762332821748</v>
      </c>
      <c r="S38" s="103">
        <v>83.556237667178252</v>
      </c>
      <c r="T38" s="104">
        <v>4561</v>
      </c>
    </row>
    <row r="39" spans="1:20" x14ac:dyDescent="0.45">
      <c r="A39" s="785" t="s">
        <v>64</v>
      </c>
      <c r="B39" s="776"/>
      <c r="C39" s="103"/>
      <c r="D39" s="103"/>
      <c r="E39" s="103"/>
      <c r="F39" s="103"/>
      <c r="G39" s="103"/>
      <c r="H39" s="103"/>
      <c r="I39" s="103"/>
      <c r="J39" s="104"/>
      <c r="K39" s="780"/>
      <c r="L39" s="779">
        <v>3</v>
      </c>
      <c r="M39" s="103"/>
      <c r="N39" s="103"/>
      <c r="O39" s="103"/>
      <c r="P39" s="103"/>
      <c r="Q39" s="103"/>
      <c r="R39" s="103"/>
      <c r="S39" s="103"/>
      <c r="T39" s="104"/>
    </row>
    <row r="40" spans="1:20" x14ac:dyDescent="0.45">
      <c r="A40" s="784" t="s">
        <v>770</v>
      </c>
      <c r="B40" s="776"/>
      <c r="C40" s="103">
        <v>24.923963502481193</v>
      </c>
      <c r="D40" s="103">
        <v>13.958700176084522</v>
      </c>
      <c r="E40" s="103">
        <v>15.143268769009124</v>
      </c>
      <c r="F40" s="103">
        <v>14.90315351368657</v>
      </c>
      <c r="G40" s="103">
        <v>12.96622378741796</v>
      </c>
      <c r="H40" s="103">
        <v>18.104690251320633</v>
      </c>
      <c r="I40" s="103">
        <v>81.895309748679367</v>
      </c>
      <c r="J40" s="104">
        <v>6247</v>
      </c>
      <c r="K40" s="780"/>
      <c r="L40" s="779">
        <v>3</v>
      </c>
      <c r="M40" s="103">
        <v>26.323987538940806</v>
      </c>
      <c r="N40" s="103">
        <v>14.463729417000446</v>
      </c>
      <c r="O40" s="103">
        <v>15.331553182020471</v>
      </c>
      <c r="P40" s="103">
        <v>14.574988874054295</v>
      </c>
      <c r="Q40" s="103">
        <v>12.906097018246552</v>
      </c>
      <c r="R40" s="103">
        <v>16.399643969737426</v>
      </c>
      <c r="S40" s="103">
        <v>83.600356030262574</v>
      </c>
      <c r="T40" s="104">
        <v>4494</v>
      </c>
    </row>
    <row r="41" spans="1:20" x14ac:dyDescent="0.45">
      <c r="A41" s="783" t="s">
        <v>769</v>
      </c>
      <c r="B41" s="776"/>
      <c r="C41" s="103">
        <v>0</v>
      </c>
      <c r="D41" s="103">
        <v>0</v>
      </c>
      <c r="E41" s="103">
        <v>0</v>
      </c>
      <c r="F41" s="103">
        <v>33.333333333333329</v>
      </c>
      <c r="G41" s="103">
        <v>0</v>
      </c>
      <c r="H41" s="103">
        <v>66.666666666666657</v>
      </c>
      <c r="I41" s="103">
        <v>33.333333333333329</v>
      </c>
      <c r="J41" s="104">
        <v>3</v>
      </c>
      <c r="K41" s="780"/>
      <c r="L41" s="779">
        <v>3</v>
      </c>
      <c r="M41" s="103">
        <v>0</v>
      </c>
      <c r="N41" s="103">
        <v>0</v>
      </c>
      <c r="O41" s="103">
        <v>0</v>
      </c>
      <c r="P41" s="103">
        <v>100</v>
      </c>
      <c r="Q41" s="103">
        <v>0</v>
      </c>
      <c r="R41" s="103">
        <v>0</v>
      </c>
      <c r="S41" s="103">
        <v>100</v>
      </c>
      <c r="T41" s="104">
        <v>1</v>
      </c>
    </row>
    <row r="42" spans="1:20" x14ac:dyDescent="0.45">
      <c r="A42" s="784" t="s">
        <v>67</v>
      </c>
      <c r="B42" s="776"/>
      <c r="C42" s="103">
        <v>15.254237288135593</v>
      </c>
      <c r="D42" s="103">
        <v>10.16949152542373</v>
      </c>
      <c r="E42" s="103">
        <v>15.254237288135593</v>
      </c>
      <c r="F42" s="103">
        <v>22.033898305084744</v>
      </c>
      <c r="G42" s="103">
        <v>27.118644067796609</v>
      </c>
      <c r="H42" s="103">
        <v>10.16949152542373</v>
      </c>
      <c r="I42" s="103">
        <v>89.830508474576263</v>
      </c>
      <c r="J42" s="104">
        <v>59</v>
      </c>
      <c r="K42" s="780"/>
      <c r="L42" s="779">
        <v>3</v>
      </c>
      <c r="M42" s="103">
        <v>9.0909090909090917</v>
      </c>
      <c r="N42" s="103">
        <v>9.0909090909090917</v>
      </c>
      <c r="O42" s="103">
        <v>18.181818181818183</v>
      </c>
      <c r="P42" s="103">
        <v>18.181818181818183</v>
      </c>
      <c r="Q42" s="103">
        <v>25.757575757575758</v>
      </c>
      <c r="R42" s="103">
        <v>19.696969696969695</v>
      </c>
      <c r="S42" s="103">
        <v>80.303030303030312</v>
      </c>
      <c r="T42" s="104">
        <v>66</v>
      </c>
    </row>
    <row r="43" spans="1:20" x14ac:dyDescent="0.45">
      <c r="A43" s="783" t="s">
        <v>768</v>
      </c>
      <c r="B43" s="776"/>
      <c r="C43" s="103">
        <v>0</v>
      </c>
      <c r="D43" s="103">
        <v>33.333333333333329</v>
      </c>
      <c r="E43" s="103">
        <v>22.222222222222221</v>
      </c>
      <c r="F43" s="103">
        <v>33.333333333333329</v>
      </c>
      <c r="G43" s="103">
        <v>0</v>
      </c>
      <c r="H43" s="103">
        <v>11.111111111111111</v>
      </c>
      <c r="I43" s="103">
        <v>88.888888888888886</v>
      </c>
      <c r="J43" s="104">
        <v>9</v>
      </c>
      <c r="K43" s="780"/>
      <c r="L43" s="779">
        <v>3</v>
      </c>
      <c r="M43" s="103">
        <v>0</v>
      </c>
      <c r="N43" s="103">
        <v>0</v>
      </c>
      <c r="O43" s="103">
        <v>0</v>
      </c>
      <c r="P43" s="103">
        <v>0</v>
      </c>
      <c r="Q43" s="103">
        <v>0</v>
      </c>
      <c r="R43" s="103">
        <v>0</v>
      </c>
      <c r="S43" s="103">
        <v>0</v>
      </c>
      <c r="T43" s="104">
        <v>0</v>
      </c>
    </row>
    <row r="44" spans="1:20" x14ac:dyDescent="0.45">
      <c r="A44" s="783" t="s">
        <v>767</v>
      </c>
      <c r="B44" s="776"/>
      <c r="C44" s="103">
        <v>100</v>
      </c>
      <c r="D44" s="103">
        <v>0</v>
      </c>
      <c r="E44" s="103">
        <v>0</v>
      </c>
      <c r="F44" s="103">
        <v>0</v>
      </c>
      <c r="G44" s="103">
        <v>0</v>
      </c>
      <c r="H44" s="103">
        <v>0</v>
      </c>
      <c r="I44" s="103">
        <v>100</v>
      </c>
      <c r="J44" s="104">
        <v>1</v>
      </c>
      <c r="K44" s="780"/>
      <c r="L44" s="779">
        <v>3</v>
      </c>
      <c r="M44" s="103">
        <v>0</v>
      </c>
      <c r="N44" s="103">
        <v>0</v>
      </c>
      <c r="O44" s="103">
        <v>0</v>
      </c>
      <c r="P44" s="103">
        <v>0</v>
      </c>
      <c r="Q44" s="103">
        <v>0</v>
      </c>
      <c r="R44" s="103">
        <v>0</v>
      </c>
      <c r="S44" s="103">
        <v>0</v>
      </c>
      <c r="T44" s="104">
        <v>0</v>
      </c>
    </row>
    <row r="45" spans="1:20" x14ac:dyDescent="0.45">
      <c r="A45" s="781" t="s">
        <v>836</v>
      </c>
      <c r="B45" s="776"/>
      <c r="C45" s="103">
        <v>43.722172751558325</v>
      </c>
      <c r="D45" s="103">
        <v>17.542297417631346</v>
      </c>
      <c r="E45" s="103">
        <v>13.802315227070347</v>
      </c>
      <c r="F45" s="103">
        <v>9.7951914514692788</v>
      </c>
      <c r="G45" s="103">
        <v>7.2128227960819231</v>
      </c>
      <c r="H45" s="103">
        <v>7.92520035618878</v>
      </c>
      <c r="I45" s="103">
        <v>92.074799643811218</v>
      </c>
      <c r="J45" s="104">
        <v>1123</v>
      </c>
      <c r="K45" s="780"/>
      <c r="L45" s="779">
        <v>3</v>
      </c>
      <c r="M45" s="103">
        <v>45.642407906558851</v>
      </c>
      <c r="N45" s="103">
        <v>19.137466307277627</v>
      </c>
      <c r="O45" s="103">
        <v>15.902964959568733</v>
      </c>
      <c r="P45" s="103">
        <v>9.1644204851752029</v>
      </c>
      <c r="Q45" s="103">
        <v>4.4923629829290208</v>
      </c>
      <c r="R45" s="103">
        <v>5.6603773584905666</v>
      </c>
      <c r="S45" s="103">
        <v>94.339622641509436</v>
      </c>
      <c r="T45" s="104">
        <v>1113</v>
      </c>
    </row>
    <row r="46" spans="1:20" x14ac:dyDescent="0.45">
      <c r="A46" s="781" t="s">
        <v>75</v>
      </c>
      <c r="B46" s="776"/>
      <c r="C46" s="103">
        <v>15.531335149863759</v>
      </c>
      <c r="D46" s="103">
        <v>15.803814713896458</v>
      </c>
      <c r="E46" s="103">
        <v>25.340599455040874</v>
      </c>
      <c r="F46" s="103">
        <v>23.978201634877383</v>
      </c>
      <c r="G46" s="103">
        <v>10.626702997275205</v>
      </c>
      <c r="H46" s="103">
        <v>8.7193460490463206</v>
      </c>
      <c r="I46" s="103">
        <v>91.280653950953678</v>
      </c>
      <c r="J46" s="104">
        <v>367</v>
      </c>
      <c r="K46" s="780"/>
      <c r="L46" s="779">
        <v>3</v>
      </c>
      <c r="M46" s="103">
        <v>17.094017094017094</v>
      </c>
      <c r="N46" s="103">
        <v>20.512820512820511</v>
      </c>
      <c r="O46" s="103">
        <v>26.923076923076923</v>
      </c>
      <c r="P46" s="103">
        <v>16.239316239316238</v>
      </c>
      <c r="Q46" s="103">
        <v>13.247863247863249</v>
      </c>
      <c r="R46" s="103">
        <v>5.982905982905983</v>
      </c>
      <c r="S46" s="103">
        <v>94.01709401709401</v>
      </c>
      <c r="T46" s="104">
        <v>234</v>
      </c>
    </row>
    <row r="47" spans="1:20" x14ac:dyDescent="0.45">
      <c r="A47" s="781" t="s">
        <v>79</v>
      </c>
      <c r="B47" s="776"/>
      <c r="C47" s="103">
        <v>11.235955056179774</v>
      </c>
      <c r="D47" s="103">
        <v>12.921348314606742</v>
      </c>
      <c r="E47" s="103">
        <v>11.797752808988763</v>
      </c>
      <c r="F47" s="103">
        <v>18.539325842696631</v>
      </c>
      <c r="G47" s="103">
        <v>17.415730337078653</v>
      </c>
      <c r="H47" s="103">
        <v>28.08988764044944</v>
      </c>
      <c r="I47" s="103">
        <v>71.910112359550567</v>
      </c>
      <c r="J47" s="104">
        <v>178</v>
      </c>
      <c r="K47" s="780"/>
      <c r="L47" s="779">
        <v>3</v>
      </c>
      <c r="M47" s="103">
        <v>4.7619047619047619</v>
      </c>
      <c r="N47" s="103">
        <v>8.3333333333333321</v>
      </c>
      <c r="O47" s="103">
        <v>11.904761904761903</v>
      </c>
      <c r="P47" s="103">
        <v>19.047619047619047</v>
      </c>
      <c r="Q47" s="103">
        <v>17.857142857142858</v>
      </c>
      <c r="R47" s="103">
        <v>38.095238095238095</v>
      </c>
      <c r="S47" s="103">
        <v>61.904761904761912</v>
      </c>
      <c r="T47" s="104">
        <v>84</v>
      </c>
    </row>
    <row r="48" spans="1:20" x14ac:dyDescent="0.45">
      <c r="A48" s="781" t="s">
        <v>83</v>
      </c>
      <c r="B48" s="776"/>
      <c r="C48" s="103">
        <v>19.659735349716446</v>
      </c>
      <c r="D48" s="103">
        <v>17.076244486452428</v>
      </c>
      <c r="E48" s="103">
        <v>19.785759294265912</v>
      </c>
      <c r="F48" s="103">
        <v>15.374921235034655</v>
      </c>
      <c r="G48" s="103">
        <v>13.358538122243226</v>
      </c>
      <c r="H48" s="103">
        <v>14.744801512287333</v>
      </c>
      <c r="I48" s="103">
        <v>85.255198487712676</v>
      </c>
      <c r="J48" s="104">
        <v>1587</v>
      </c>
      <c r="K48" s="780"/>
      <c r="L48" s="779">
        <v>3</v>
      </c>
      <c r="M48" s="103">
        <v>20.209059233449477</v>
      </c>
      <c r="N48" s="103">
        <v>14.982578397212542</v>
      </c>
      <c r="O48" s="103">
        <v>17.770034843205575</v>
      </c>
      <c r="P48" s="103">
        <v>19.512195121951219</v>
      </c>
      <c r="Q48" s="103">
        <v>13.588850174216027</v>
      </c>
      <c r="R48" s="103">
        <v>13.937282229965156</v>
      </c>
      <c r="S48" s="103">
        <v>86.062717770034851</v>
      </c>
      <c r="T48" s="104">
        <v>861</v>
      </c>
    </row>
    <row r="49" spans="1:20" x14ac:dyDescent="0.45">
      <c r="A49" s="781" t="s">
        <v>85</v>
      </c>
      <c r="B49" s="776"/>
      <c r="C49" s="103">
        <v>11.557243624525231</v>
      </c>
      <c r="D49" s="103">
        <v>13.781877373846987</v>
      </c>
      <c r="E49" s="103">
        <v>18.448182311448726</v>
      </c>
      <c r="F49" s="103">
        <v>18.665219750406944</v>
      </c>
      <c r="G49" s="103">
        <v>16.0607704829083</v>
      </c>
      <c r="H49" s="103">
        <v>21.486706456863807</v>
      </c>
      <c r="I49" s="103">
        <v>78.513293543136186</v>
      </c>
      <c r="J49" s="104">
        <v>1843</v>
      </c>
      <c r="K49" s="780"/>
      <c r="L49" s="779">
        <v>3</v>
      </c>
      <c r="M49" s="103">
        <v>11.965811965811966</v>
      </c>
      <c r="N49" s="103">
        <v>12.735042735042734</v>
      </c>
      <c r="O49" s="103">
        <v>18.119658119658119</v>
      </c>
      <c r="P49" s="103">
        <v>18.29059829059829</v>
      </c>
      <c r="Q49" s="103">
        <v>19.401709401709404</v>
      </c>
      <c r="R49" s="103">
        <v>19.487179487179489</v>
      </c>
      <c r="S49" s="103">
        <v>80.512820512820511</v>
      </c>
      <c r="T49" s="104">
        <v>1170</v>
      </c>
    </row>
    <row r="50" spans="1:20" x14ac:dyDescent="0.45">
      <c r="A50" s="782" t="s">
        <v>835</v>
      </c>
      <c r="B50" s="776"/>
      <c r="C50" s="103">
        <v>13.174946004319654</v>
      </c>
      <c r="D50" s="103">
        <v>12.742980561555076</v>
      </c>
      <c r="E50" s="103">
        <v>16.846652267818573</v>
      </c>
      <c r="F50" s="103">
        <v>23.110151187904968</v>
      </c>
      <c r="G50" s="103">
        <v>14.902807775377969</v>
      </c>
      <c r="H50" s="103">
        <v>19.222462203023756</v>
      </c>
      <c r="I50" s="103">
        <v>80.777537796976247</v>
      </c>
      <c r="J50" s="104">
        <v>463</v>
      </c>
      <c r="K50" s="780"/>
      <c r="L50" s="779">
        <v>3</v>
      </c>
      <c r="M50" s="103">
        <v>8.7804878048780477</v>
      </c>
      <c r="N50" s="103">
        <v>17.073170731707318</v>
      </c>
      <c r="O50" s="103">
        <v>19.024390243902438</v>
      </c>
      <c r="P50" s="103">
        <v>23.414634146341466</v>
      </c>
      <c r="Q50" s="103">
        <v>12.195121951219512</v>
      </c>
      <c r="R50" s="103">
        <v>19.512195121951219</v>
      </c>
      <c r="S50" s="103">
        <v>80.487804878048792</v>
      </c>
      <c r="T50" s="104">
        <v>205</v>
      </c>
    </row>
    <row r="51" spans="1:20" x14ac:dyDescent="0.45">
      <c r="A51" s="781" t="s">
        <v>834</v>
      </c>
      <c r="B51" s="776"/>
      <c r="C51" s="103">
        <v>12.708830548926015</v>
      </c>
      <c r="D51" s="103">
        <v>23.150357995226731</v>
      </c>
      <c r="E51" s="103">
        <v>33.353221957040574</v>
      </c>
      <c r="F51" s="103">
        <v>19.689737470167064</v>
      </c>
      <c r="G51" s="103">
        <v>6.9212410501193311</v>
      </c>
      <c r="H51" s="103">
        <v>4.1766109785202863</v>
      </c>
      <c r="I51" s="103">
        <v>95.823389021479713</v>
      </c>
      <c r="J51" s="104">
        <v>1676</v>
      </c>
      <c r="K51" s="780"/>
      <c r="L51" s="779">
        <v>3</v>
      </c>
      <c r="M51" s="103">
        <v>11.793020457280386</v>
      </c>
      <c r="N51" s="103">
        <v>25.030084235860411</v>
      </c>
      <c r="O51" s="103">
        <v>29.963898916967509</v>
      </c>
      <c r="P51" s="103">
        <v>21.299638989169676</v>
      </c>
      <c r="Q51" s="103">
        <v>7.9422382671480145</v>
      </c>
      <c r="R51" s="103">
        <v>3.9711191335740073</v>
      </c>
      <c r="S51" s="103">
        <v>96.028880866426007</v>
      </c>
      <c r="T51" s="104">
        <v>831</v>
      </c>
    </row>
    <row r="52" spans="1:20" x14ac:dyDescent="0.45">
      <c r="A52" s="781" t="s">
        <v>833</v>
      </c>
      <c r="B52" s="776"/>
      <c r="C52" s="103">
        <v>83.582089552238799</v>
      </c>
      <c r="D52" s="103">
        <v>7.4626865671641784</v>
      </c>
      <c r="E52" s="103">
        <v>4.4776119402985071</v>
      </c>
      <c r="F52" s="103">
        <v>1.4925373134328357</v>
      </c>
      <c r="G52" s="103">
        <v>2.9850746268656714</v>
      </c>
      <c r="H52" s="103">
        <v>0</v>
      </c>
      <c r="I52" s="103">
        <v>99.999999999999986</v>
      </c>
      <c r="J52" s="104">
        <v>67</v>
      </c>
      <c r="K52" s="780"/>
      <c r="L52" s="779">
        <v>3</v>
      </c>
      <c r="M52" s="103">
        <v>85.714285714285708</v>
      </c>
      <c r="N52" s="103">
        <v>0</v>
      </c>
      <c r="O52" s="103">
        <v>9.5238095238095237</v>
      </c>
      <c r="P52" s="103">
        <v>0</v>
      </c>
      <c r="Q52" s="103">
        <v>0</v>
      </c>
      <c r="R52" s="103">
        <v>4.7619047619047619</v>
      </c>
      <c r="S52" s="103">
        <v>95.238095238095227</v>
      </c>
      <c r="T52" s="104">
        <v>21</v>
      </c>
    </row>
    <row r="53" spans="1:20" x14ac:dyDescent="0.45">
      <c r="A53" s="781" t="s">
        <v>832</v>
      </c>
      <c r="B53" s="776"/>
      <c r="C53" s="103">
        <v>54.54545454545454</v>
      </c>
      <c r="D53" s="103">
        <v>24.675324675324674</v>
      </c>
      <c r="E53" s="103">
        <v>10.38961038961039</v>
      </c>
      <c r="F53" s="103">
        <v>7.7922077922077921</v>
      </c>
      <c r="G53" s="103">
        <v>0</v>
      </c>
      <c r="H53" s="103">
        <v>2.5974025974025974</v>
      </c>
      <c r="I53" s="103">
        <v>97.402597402597394</v>
      </c>
      <c r="J53" s="104">
        <v>77</v>
      </c>
      <c r="K53" s="780"/>
      <c r="L53" s="779">
        <v>3</v>
      </c>
      <c r="M53" s="103">
        <v>57.142857142857139</v>
      </c>
      <c r="N53" s="103">
        <v>22.222222222222221</v>
      </c>
      <c r="O53" s="103">
        <v>11.111111111111111</v>
      </c>
      <c r="P53" s="103">
        <v>1.5873015873015872</v>
      </c>
      <c r="Q53" s="103">
        <v>3.1746031746031744</v>
      </c>
      <c r="R53" s="103">
        <v>4.7619047619047619</v>
      </c>
      <c r="S53" s="103">
        <v>95.238095238095241</v>
      </c>
      <c r="T53" s="104">
        <v>63</v>
      </c>
    </row>
    <row r="54" spans="1:20" x14ac:dyDescent="0.45">
      <c r="A54" s="781" t="s">
        <v>831</v>
      </c>
      <c r="B54" s="776"/>
      <c r="C54" s="103">
        <v>71.428571428571431</v>
      </c>
      <c r="D54" s="103">
        <v>7.1428571428571423</v>
      </c>
      <c r="E54" s="103">
        <v>10.714285714285714</v>
      </c>
      <c r="F54" s="103">
        <v>7.1428571428571423</v>
      </c>
      <c r="G54" s="103">
        <v>0</v>
      </c>
      <c r="H54" s="103">
        <v>3.5714285714285712</v>
      </c>
      <c r="I54" s="103">
        <v>96.428571428571416</v>
      </c>
      <c r="J54" s="104">
        <v>28</v>
      </c>
      <c r="K54" s="780"/>
      <c r="L54" s="779">
        <v>3</v>
      </c>
      <c r="M54" s="103">
        <v>60.714285714285708</v>
      </c>
      <c r="N54" s="103">
        <v>21.428571428571427</v>
      </c>
      <c r="O54" s="103">
        <v>10.714285714285714</v>
      </c>
      <c r="P54" s="103">
        <v>3.5714285714285712</v>
      </c>
      <c r="Q54" s="103">
        <v>3.5714285714285712</v>
      </c>
      <c r="R54" s="103">
        <v>0</v>
      </c>
      <c r="S54" s="103">
        <v>99.999999999999986</v>
      </c>
      <c r="T54" s="104">
        <v>28</v>
      </c>
    </row>
    <row r="55" spans="1:20" x14ac:dyDescent="0.45">
      <c r="A55" s="781" t="s">
        <v>830</v>
      </c>
      <c r="B55" s="776"/>
      <c r="C55" s="103">
        <v>23.602484472049689</v>
      </c>
      <c r="D55" s="103">
        <v>25.77639751552795</v>
      </c>
      <c r="E55" s="103">
        <v>18.944099378881987</v>
      </c>
      <c r="F55" s="103">
        <v>16.149068322981368</v>
      </c>
      <c r="G55" s="103">
        <v>7.4534161490683228</v>
      </c>
      <c r="H55" s="103">
        <v>8.0745341614906838</v>
      </c>
      <c r="I55" s="103">
        <v>91.925465838509311</v>
      </c>
      <c r="J55" s="104">
        <v>322</v>
      </c>
      <c r="K55" s="780"/>
      <c r="L55" s="779">
        <v>3</v>
      </c>
      <c r="M55" s="103">
        <v>25.414364640883981</v>
      </c>
      <c r="N55" s="103">
        <v>30.386740331491712</v>
      </c>
      <c r="O55" s="103">
        <v>15.469613259668508</v>
      </c>
      <c r="P55" s="103">
        <v>14.3646408839779</v>
      </c>
      <c r="Q55" s="103">
        <v>8.8397790055248606</v>
      </c>
      <c r="R55" s="103">
        <v>5.5248618784530388</v>
      </c>
      <c r="S55" s="103">
        <v>94.475138121546962</v>
      </c>
      <c r="T55" s="104">
        <v>181</v>
      </c>
    </row>
    <row r="56" spans="1:20" x14ac:dyDescent="0.45">
      <c r="A56" s="778" t="s">
        <v>829</v>
      </c>
      <c r="B56" s="776"/>
      <c r="C56" s="35">
        <v>22.057190449750138</v>
      </c>
      <c r="D56" s="35">
        <v>16.011937812326487</v>
      </c>
      <c r="E56" s="35">
        <v>18.413381454747363</v>
      </c>
      <c r="F56" s="35">
        <v>16.268739589117157</v>
      </c>
      <c r="G56" s="35">
        <v>12.083564686285397</v>
      </c>
      <c r="H56" s="35">
        <v>15.16518600777346</v>
      </c>
      <c r="I56" s="35">
        <v>84.834813992226543</v>
      </c>
      <c r="J56" s="33">
        <v>14408</v>
      </c>
      <c r="K56" s="777"/>
      <c r="L56" s="776"/>
      <c r="M56" s="35">
        <v>24.363256784968684</v>
      </c>
      <c r="N56" s="35">
        <v>16.336116910229645</v>
      </c>
      <c r="O56" s="35">
        <v>17.55741127348643</v>
      </c>
      <c r="P56" s="35">
        <v>15.657620041753653</v>
      </c>
      <c r="Q56" s="35">
        <v>12.306889352818372</v>
      </c>
      <c r="R56" s="35">
        <v>13.778705636743215</v>
      </c>
      <c r="S56" s="35">
        <v>86.221294363256789</v>
      </c>
      <c r="T56" s="33">
        <v>9580</v>
      </c>
    </row>
    <row r="57" spans="1:20" x14ac:dyDescent="0.45">
      <c r="A57" s="690"/>
      <c r="B57" s="775"/>
      <c r="C57" s="35"/>
      <c r="D57" s="35"/>
      <c r="E57" s="35"/>
      <c r="F57" s="35"/>
      <c r="G57" s="35"/>
      <c r="H57" s="35"/>
      <c r="I57" s="35"/>
      <c r="J57" s="33"/>
      <c r="K57" s="33"/>
      <c r="L57" s="775"/>
      <c r="M57" s="35"/>
      <c r="N57" s="35"/>
      <c r="O57" s="35"/>
      <c r="P57" s="35"/>
      <c r="Q57" s="35"/>
      <c r="R57" s="35"/>
      <c r="S57" s="35"/>
      <c r="T57" s="33"/>
    </row>
    <row r="58" spans="1:20" x14ac:dyDescent="0.45">
      <c r="A58" s="690" t="s">
        <v>141</v>
      </c>
      <c r="B58" s="690"/>
      <c r="C58" s="35">
        <v>17.588101749135753</v>
      </c>
      <c r="D58" s="35">
        <v>18.491047933543161</v>
      </c>
      <c r="E58" s="35">
        <v>21.256643104070996</v>
      </c>
      <c r="F58" s="35">
        <v>17.998297301480832</v>
      </c>
      <c r="G58" s="35">
        <v>12.311026262834734</v>
      </c>
      <c r="H58" s="35">
        <v>12.354883648934525</v>
      </c>
      <c r="I58" s="35">
        <v>87.645116351065468</v>
      </c>
      <c r="J58" s="33">
        <v>77524</v>
      </c>
      <c r="K58" s="33"/>
      <c r="L58" s="690"/>
      <c r="M58" s="35">
        <v>19.012123197903012</v>
      </c>
      <c r="N58" s="35">
        <v>19.313155307994759</v>
      </c>
      <c r="O58" s="35">
        <v>21.100917431192663</v>
      </c>
      <c r="P58" s="35">
        <v>17.435288335517694</v>
      </c>
      <c r="Q58" s="35">
        <v>11.664482306684141</v>
      </c>
      <c r="R58" s="35">
        <v>11.474033420707732</v>
      </c>
      <c r="S58" s="35">
        <v>88.525966579292259</v>
      </c>
      <c r="T58" s="33">
        <v>48832</v>
      </c>
    </row>
    <row r="59" spans="1:20" x14ac:dyDescent="0.45">
      <c r="A59" s="774"/>
      <c r="B59" s="773"/>
      <c r="C59" s="198"/>
      <c r="D59" s="198"/>
      <c r="E59" s="198"/>
      <c r="F59" s="198"/>
      <c r="G59" s="198"/>
      <c r="H59" s="198"/>
      <c r="I59" s="198"/>
      <c r="J59" s="199"/>
      <c r="K59" s="199"/>
      <c r="L59" s="773"/>
      <c r="M59" s="118"/>
      <c r="N59" s="118"/>
      <c r="O59" s="118"/>
      <c r="P59" s="118"/>
      <c r="Q59" s="118"/>
      <c r="R59" s="118"/>
      <c r="S59" s="118"/>
      <c r="T59" s="393"/>
    </row>
    <row r="60" spans="1:20" ht="13.15" customHeight="1" x14ac:dyDescent="0.45">
      <c r="A60" s="772"/>
      <c r="B60" s="771"/>
      <c r="C60" s="687"/>
      <c r="D60" s="688"/>
      <c r="E60" s="687"/>
      <c r="F60" s="687"/>
      <c r="G60" s="687"/>
      <c r="H60" s="687"/>
      <c r="I60" s="687"/>
      <c r="J60" s="686" t="s">
        <v>828</v>
      </c>
      <c r="K60" s="686"/>
      <c r="L60" s="686"/>
      <c r="M60" s="687"/>
      <c r="N60" s="688"/>
      <c r="O60" s="687"/>
      <c r="P60" s="687"/>
      <c r="Q60" s="687"/>
      <c r="R60" s="687"/>
      <c r="S60" s="687"/>
      <c r="T60" s="10" t="s">
        <v>721</v>
      </c>
    </row>
    <row r="61" spans="1:20" ht="13.15" customHeight="1" x14ac:dyDescent="0.45">
      <c r="A61" s="687"/>
      <c r="B61" s="687"/>
      <c r="C61" s="687"/>
      <c r="D61" s="688"/>
      <c r="E61" s="687"/>
      <c r="F61" s="687"/>
      <c r="G61" s="687"/>
      <c r="H61" s="687"/>
      <c r="I61" s="687"/>
      <c r="J61" s="686"/>
      <c r="K61" s="686"/>
      <c r="L61" s="686"/>
      <c r="M61" s="687"/>
      <c r="N61" s="688"/>
      <c r="O61" s="687"/>
      <c r="P61" s="687"/>
      <c r="Q61" s="687"/>
      <c r="R61" s="687"/>
      <c r="S61" s="687"/>
      <c r="T61" s="686"/>
    </row>
    <row r="62" spans="1:20" ht="13.15" customHeight="1" x14ac:dyDescent="0.45">
      <c r="A62" s="687" t="s">
        <v>827</v>
      </c>
      <c r="B62" s="687"/>
      <c r="C62" s="683"/>
      <c r="D62" s="683"/>
      <c r="E62" s="683"/>
      <c r="F62" s="683"/>
      <c r="G62" s="683"/>
      <c r="H62" s="678"/>
      <c r="I62" s="678"/>
      <c r="J62" s="679"/>
      <c r="K62" s="683"/>
      <c r="L62" s="683"/>
      <c r="M62" s="683"/>
      <c r="N62" s="683"/>
      <c r="O62" s="683"/>
      <c r="P62" s="683"/>
      <c r="Q62" s="678"/>
      <c r="R62" s="678"/>
      <c r="S62" s="679"/>
      <c r="T62" s="769"/>
    </row>
    <row r="63" spans="1:20" ht="13.15" customHeight="1" x14ac:dyDescent="0.45">
      <c r="A63" s="678" t="s">
        <v>826</v>
      </c>
      <c r="B63" s="678"/>
      <c r="C63" s="683"/>
      <c r="D63" s="683"/>
      <c r="E63" s="683"/>
      <c r="F63" s="678"/>
      <c r="G63" s="678"/>
      <c r="H63" s="678"/>
      <c r="I63" s="678"/>
      <c r="J63" s="679"/>
      <c r="K63" s="683"/>
      <c r="L63" s="683"/>
      <c r="M63" s="683"/>
      <c r="N63" s="683"/>
      <c r="O63" s="678"/>
      <c r="P63" s="678"/>
      <c r="Q63" s="678"/>
      <c r="R63" s="678"/>
      <c r="S63" s="679"/>
      <c r="T63" s="769"/>
    </row>
    <row r="64" spans="1:20" ht="13.15" customHeight="1" x14ac:dyDescent="0.45">
      <c r="A64" s="682" t="s">
        <v>113</v>
      </c>
      <c r="B64" s="682"/>
      <c r="C64" s="681"/>
      <c r="D64" s="681"/>
      <c r="E64" s="681"/>
      <c r="F64" s="678"/>
      <c r="G64" s="678"/>
      <c r="H64" s="678"/>
      <c r="I64" s="678"/>
      <c r="J64" s="679"/>
      <c r="K64" s="681"/>
      <c r="L64" s="681"/>
      <c r="M64" s="681"/>
      <c r="N64" s="681"/>
      <c r="O64" s="678"/>
      <c r="P64" s="678"/>
      <c r="Q64" s="678"/>
      <c r="R64" s="678"/>
      <c r="S64" s="679"/>
      <c r="T64" s="769"/>
    </row>
    <row r="65" spans="1:20" ht="32.1" customHeight="1" x14ac:dyDescent="0.45">
      <c r="A65" s="1066" t="s">
        <v>825</v>
      </c>
      <c r="B65" s="1067"/>
      <c r="C65" s="1067"/>
      <c r="D65" s="1067"/>
      <c r="E65" s="1067"/>
      <c r="F65" s="1067"/>
      <c r="G65" s="1067"/>
      <c r="H65" s="1067"/>
      <c r="I65" s="1067"/>
      <c r="J65" s="1067"/>
      <c r="K65" s="1067"/>
      <c r="L65" s="1067"/>
      <c r="M65" s="1067"/>
      <c r="N65" s="1067"/>
      <c r="O65" s="1067"/>
      <c r="P65" s="1067"/>
      <c r="Q65" s="1067"/>
      <c r="R65" s="1067"/>
      <c r="S65" s="1067"/>
      <c r="T65" s="1067"/>
    </row>
    <row r="66" spans="1:20" ht="14.65" customHeight="1" x14ac:dyDescent="0.45">
      <c r="A66" s="1063" t="s">
        <v>527</v>
      </c>
      <c r="B66" s="1063"/>
      <c r="C66" s="1063"/>
      <c r="D66" s="1063"/>
      <c r="E66" s="1063"/>
      <c r="F66" s="1063"/>
      <c r="G66" s="1063"/>
      <c r="H66" s="1063"/>
      <c r="I66" s="1063"/>
      <c r="J66" s="654"/>
      <c r="K66" s="654"/>
      <c r="L66" s="654"/>
      <c r="M66" s="654"/>
      <c r="N66" s="654"/>
      <c r="O66" s="654"/>
      <c r="P66" s="654"/>
      <c r="Q66" s="654"/>
      <c r="R66" s="654"/>
      <c r="S66" s="654"/>
      <c r="T66" s="654"/>
    </row>
    <row r="67" spans="1:20" ht="13.15" customHeight="1" x14ac:dyDescent="0.45">
      <c r="A67" s="680"/>
      <c r="B67" s="680"/>
      <c r="C67" s="678"/>
      <c r="D67" s="678"/>
      <c r="E67" s="678"/>
      <c r="F67" s="678"/>
      <c r="G67" s="678"/>
      <c r="H67" s="678"/>
      <c r="I67" s="678"/>
      <c r="J67" s="679"/>
      <c r="K67" s="678"/>
      <c r="L67" s="678"/>
      <c r="M67" s="678"/>
      <c r="N67" s="678"/>
      <c r="O67" s="678"/>
      <c r="P67" s="678"/>
      <c r="Q67" s="678"/>
      <c r="R67" s="678"/>
      <c r="S67" s="679"/>
      <c r="T67" s="769"/>
    </row>
    <row r="68" spans="1:20" ht="13.15" customHeight="1" x14ac:dyDescent="0.45">
      <c r="A68" s="677" t="s">
        <v>23</v>
      </c>
      <c r="B68" s="677"/>
      <c r="C68" s="677"/>
      <c r="D68" s="677"/>
      <c r="E68" s="677"/>
      <c r="F68" s="677"/>
      <c r="G68" s="677"/>
      <c r="H68" s="677"/>
      <c r="I68" s="677"/>
      <c r="J68" s="676"/>
      <c r="K68" s="677"/>
      <c r="L68" s="677"/>
      <c r="M68" s="677"/>
      <c r="N68" s="677"/>
      <c r="O68" s="677"/>
      <c r="P68" s="677"/>
      <c r="Q68" s="677"/>
      <c r="R68" s="677"/>
      <c r="S68" s="676"/>
      <c r="T68" s="769"/>
    </row>
    <row r="69" spans="1:20" ht="13.15" customHeight="1" x14ac:dyDescent="0.45">
      <c r="A69" s="678" t="s">
        <v>116</v>
      </c>
      <c r="B69" s="678"/>
      <c r="C69" s="677"/>
      <c r="D69" s="677"/>
      <c r="E69" s="677"/>
      <c r="F69" s="677"/>
      <c r="G69" s="677"/>
      <c r="H69" s="677"/>
      <c r="I69" s="677"/>
      <c r="J69" s="676"/>
      <c r="K69" s="677"/>
      <c r="L69" s="677"/>
      <c r="M69" s="677"/>
      <c r="N69" s="677"/>
      <c r="O69" s="677"/>
      <c r="P69" s="677"/>
      <c r="Q69" s="677"/>
      <c r="R69" s="677"/>
      <c r="S69" s="676"/>
      <c r="T69" s="769"/>
    </row>
    <row r="70" spans="1:20" ht="22.5" customHeight="1" x14ac:dyDescent="0.45">
      <c r="A70" s="1063" t="s">
        <v>487</v>
      </c>
      <c r="B70" s="1063"/>
      <c r="C70" s="1063"/>
      <c r="D70" s="1063"/>
      <c r="E70" s="1063"/>
      <c r="F70" s="1063"/>
      <c r="G70" s="1063"/>
      <c r="H70" s="1063"/>
      <c r="I70" s="1063"/>
      <c r="J70" s="1063"/>
      <c r="K70" s="1063"/>
      <c r="L70" s="1063"/>
      <c r="M70" s="1063"/>
      <c r="N70" s="1063"/>
      <c r="O70" s="1063"/>
      <c r="P70" s="1063"/>
      <c r="Q70" s="1063"/>
      <c r="R70" s="1063"/>
      <c r="S70" s="1063"/>
      <c r="T70" s="1063"/>
    </row>
    <row r="71" spans="1:20" ht="13.15" customHeight="1" x14ac:dyDescent="0.45">
      <c r="A71" s="653" t="s">
        <v>708</v>
      </c>
      <c r="B71" s="770"/>
      <c r="C71" s="677"/>
      <c r="D71" s="677"/>
      <c r="E71" s="677"/>
      <c r="F71" s="677"/>
      <c r="G71" s="677"/>
      <c r="H71" s="677"/>
      <c r="I71" s="677"/>
      <c r="J71" s="676"/>
      <c r="K71" s="677"/>
      <c r="L71" s="677"/>
      <c r="M71" s="677"/>
      <c r="N71" s="677"/>
      <c r="O71" s="677"/>
      <c r="P71" s="677"/>
      <c r="Q71" s="677"/>
      <c r="R71" s="677"/>
      <c r="S71" s="676"/>
      <c r="T71" s="769"/>
    </row>
    <row r="72" spans="1:20" x14ac:dyDescent="0.45">
      <c r="A72" s="653"/>
    </row>
  </sheetData>
  <mergeCells count="10">
    <mergeCell ref="A65:T65"/>
    <mergeCell ref="A66:I66"/>
    <mergeCell ref="A70:T70"/>
    <mergeCell ref="A4:D4"/>
    <mergeCell ref="B6:J6"/>
    <mergeCell ref="L6:T6"/>
    <mergeCell ref="C7:I7"/>
    <mergeCell ref="J7:J8"/>
    <mergeCell ref="M7:S7"/>
    <mergeCell ref="T7:T8"/>
  </mergeCells>
  <hyperlinks>
    <hyperlink ref="A1" location="Contents!A1" display="Return to contents"/>
    <hyperlink ref="A66:I66" r:id="rId1" display="The full time table for AS and A level reform can be found at Get the facts: AS and A level reform."/>
    <hyperlink ref="A70" r:id="rId2"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ColWidth="9.1328125" defaultRowHeight="14.25" x14ac:dyDescent="0.45"/>
  <cols>
    <col min="1" max="1" width="16.1328125" style="723" customWidth="1"/>
    <col min="2" max="2" width="35.73046875" style="723" customWidth="1"/>
    <col min="3" max="3" width="10.59765625" style="723" customWidth="1"/>
    <col min="4" max="4" width="6.73046875" style="723" customWidth="1"/>
    <col min="5" max="5" width="7.3984375" style="723" customWidth="1"/>
    <col min="6" max="6" width="3" customWidth="1"/>
    <col min="7" max="8" width="9.1328125" style="722" customWidth="1"/>
    <col min="9" max="9" width="9.1328125" style="722"/>
  </cols>
  <sheetData>
    <row r="1" spans="1:11" s="495" customFormat="1" x14ac:dyDescent="0.45">
      <c r="A1" s="579" t="s">
        <v>488</v>
      </c>
      <c r="B1" s="494"/>
      <c r="C1" s="494"/>
      <c r="D1" s="494"/>
    </row>
    <row r="2" spans="1:11" ht="15" customHeight="1" x14ac:dyDescent="0.45">
      <c r="A2" s="308" t="s">
        <v>948</v>
      </c>
      <c r="B2" s="308"/>
      <c r="C2" s="308"/>
      <c r="D2" s="308"/>
      <c r="E2" s="308"/>
    </row>
    <row r="3" spans="1:11" x14ac:dyDescent="0.45">
      <c r="A3" s="142" t="s">
        <v>718</v>
      </c>
      <c r="B3" s="142"/>
      <c r="C3" s="142"/>
      <c r="D3" s="142"/>
      <c r="E3" s="142"/>
    </row>
    <row r="4" spans="1:11" x14ac:dyDescent="0.45">
      <c r="A4" s="655" t="s">
        <v>0</v>
      </c>
      <c r="B4" s="655"/>
      <c r="C4" s="748"/>
      <c r="D4" s="748"/>
      <c r="E4" s="748"/>
      <c r="F4" s="749"/>
      <c r="G4" s="749"/>
      <c r="H4" s="749"/>
      <c r="I4" s="749"/>
    </row>
    <row r="5" spans="1:11" x14ac:dyDescent="0.45">
      <c r="A5" s="655"/>
      <c r="B5" s="655"/>
      <c r="C5" s="748"/>
      <c r="D5" s="748"/>
      <c r="E5" s="748"/>
      <c r="F5" s="749"/>
      <c r="G5" s="748"/>
      <c r="H5" s="748"/>
      <c r="I5" s="748"/>
    </row>
    <row r="6" spans="1:11" x14ac:dyDescent="0.45">
      <c r="A6" s="655"/>
      <c r="B6" s="655"/>
      <c r="C6" s="1089" t="s">
        <v>49</v>
      </c>
      <c r="D6" s="1089"/>
      <c r="E6" s="1089"/>
      <c r="F6" s="1089"/>
      <c r="G6" s="1089"/>
      <c r="H6" s="1089"/>
      <c r="I6" s="1089"/>
    </row>
    <row r="7" spans="1:11" x14ac:dyDescent="0.45">
      <c r="A7" s="747"/>
      <c r="B7" s="747"/>
      <c r="C7" s="1090" t="s">
        <v>817</v>
      </c>
      <c r="D7" s="1090"/>
      <c r="E7" s="1090"/>
      <c r="F7" s="746"/>
      <c r="G7" s="1090" t="s">
        <v>816</v>
      </c>
      <c r="H7" s="1090"/>
      <c r="I7" s="1090"/>
    </row>
    <row r="8" spans="1:11" ht="30" customHeight="1" x14ac:dyDescent="0.45">
      <c r="A8" s="745" t="s">
        <v>815</v>
      </c>
      <c r="B8" s="745"/>
      <c r="C8" s="744" t="s">
        <v>155</v>
      </c>
      <c r="D8" s="744" t="s">
        <v>156</v>
      </c>
      <c r="E8" s="744" t="s">
        <v>291</v>
      </c>
      <c r="G8" s="744" t="s">
        <v>155</v>
      </c>
      <c r="H8" s="744" t="s">
        <v>156</v>
      </c>
      <c r="I8" s="744" t="s">
        <v>291</v>
      </c>
    </row>
    <row r="9" spans="1:11" ht="7.5" customHeight="1" x14ac:dyDescent="0.45">
      <c r="A9" s="736"/>
      <c r="B9" s="736"/>
      <c r="C9" s="736"/>
      <c r="D9" s="736"/>
      <c r="E9" s="736"/>
      <c r="F9" s="743"/>
      <c r="G9" s="742"/>
      <c r="H9" s="742"/>
      <c r="I9" s="742"/>
    </row>
    <row r="10" spans="1:11" s="540" customFormat="1" x14ac:dyDescent="0.45">
      <c r="A10" s="734" t="s">
        <v>814</v>
      </c>
      <c r="B10" s="734"/>
      <c r="C10" s="733">
        <v>15260</v>
      </c>
      <c r="D10" s="733">
        <v>1049</v>
      </c>
      <c r="E10" s="733">
        <v>16309</v>
      </c>
      <c r="F10" s="733"/>
      <c r="G10" s="733">
        <v>7536</v>
      </c>
      <c r="H10" s="629">
        <v>339</v>
      </c>
      <c r="I10" s="733">
        <v>7875</v>
      </c>
      <c r="J10" s="733"/>
      <c r="K10" s="733"/>
    </row>
    <row r="11" spans="1:11" s="292" customFormat="1" x14ac:dyDescent="0.3">
      <c r="A11" s="740"/>
      <c r="B11" s="736" t="s">
        <v>813</v>
      </c>
      <c r="C11" s="735">
        <v>14846</v>
      </c>
      <c r="D11" s="735">
        <v>1043</v>
      </c>
      <c r="E11" s="735">
        <v>15889</v>
      </c>
      <c r="F11" s="735"/>
      <c r="G11" s="735">
        <v>2854</v>
      </c>
      <c r="H11" s="412">
        <v>189</v>
      </c>
      <c r="I11" s="735">
        <v>3043</v>
      </c>
      <c r="J11" s="735"/>
      <c r="K11" s="735"/>
    </row>
    <row r="12" spans="1:11" s="292" customFormat="1" x14ac:dyDescent="0.3">
      <c r="A12" s="736"/>
      <c r="B12" s="736" t="s">
        <v>812</v>
      </c>
      <c r="C12" s="735">
        <v>414</v>
      </c>
      <c r="D12" s="735">
        <v>6</v>
      </c>
      <c r="E12" s="735">
        <v>420</v>
      </c>
      <c r="F12" s="735"/>
      <c r="G12" s="735">
        <v>4682</v>
      </c>
      <c r="H12" s="412">
        <v>150</v>
      </c>
      <c r="I12" s="735">
        <v>4832</v>
      </c>
      <c r="J12" s="735"/>
      <c r="K12" s="735"/>
    </row>
    <row r="13" spans="1:11" s="738" customFormat="1" x14ac:dyDescent="0.3">
      <c r="A13" s="734" t="s">
        <v>811</v>
      </c>
      <c r="B13" s="734"/>
      <c r="C13" s="733">
        <v>6507</v>
      </c>
      <c r="D13" s="733">
        <v>5579</v>
      </c>
      <c r="E13" s="733">
        <v>12086</v>
      </c>
      <c r="F13" s="733"/>
      <c r="G13" s="733">
        <v>0</v>
      </c>
      <c r="H13" s="629">
        <v>0</v>
      </c>
      <c r="I13" s="733">
        <v>0</v>
      </c>
      <c r="J13" s="733"/>
      <c r="K13" s="733"/>
    </row>
    <row r="14" spans="1:11" s="292" customFormat="1" x14ac:dyDescent="0.45">
      <c r="A14" s="736"/>
      <c r="B14" s="736" t="s">
        <v>810</v>
      </c>
      <c r="C14" s="735">
        <v>6484</v>
      </c>
      <c r="D14" s="735">
        <v>5569</v>
      </c>
      <c r="E14" s="735">
        <v>12053</v>
      </c>
      <c r="F14" s="735"/>
      <c r="G14" s="735">
        <v>0</v>
      </c>
      <c r="H14" s="735">
        <v>0</v>
      </c>
      <c r="I14" s="735">
        <v>0</v>
      </c>
      <c r="J14" s="735"/>
      <c r="K14" s="735"/>
    </row>
    <row r="15" spans="1:11" s="292" customFormat="1" x14ac:dyDescent="0.3">
      <c r="A15" s="736"/>
      <c r="B15" s="736" t="s">
        <v>809</v>
      </c>
      <c r="C15" s="735">
        <v>23</v>
      </c>
      <c r="D15" s="735">
        <v>10</v>
      </c>
      <c r="E15" s="735">
        <v>33</v>
      </c>
      <c r="F15" s="735"/>
      <c r="G15" s="735">
        <v>0</v>
      </c>
      <c r="H15" s="412">
        <v>0</v>
      </c>
      <c r="I15" s="735">
        <v>0</v>
      </c>
      <c r="J15" s="735"/>
      <c r="K15" s="733"/>
    </row>
    <row r="16" spans="1:11" s="738" customFormat="1" x14ac:dyDescent="0.3">
      <c r="A16" s="741" t="s">
        <v>808</v>
      </c>
      <c r="B16" s="734"/>
      <c r="C16" s="733">
        <v>0</v>
      </c>
      <c r="D16" s="733">
        <v>0</v>
      </c>
      <c r="E16" s="733">
        <v>0</v>
      </c>
      <c r="F16" s="733"/>
      <c r="G16" s="733">
        <v>3721</v>
      </c>
      <c r="H16" s="629">
        <v>1085</v>
      </c>
      <c r="I16" s="733">
        <v>4806</v>
      </c>
      <c r="J16" s="733"/>
      <c r="K16" s="733"/>
    </row>
    <row r="17" spans="1:11" s="292" customFormat="1" x14ac:dyDescent="0.3">
      <c r="A17" s="736"/>
      <c r="B17" s="736" t="s">
        <v>807</v>
      </c>
      <c r="C17" s="735">
        <v>0</v>
      </c>
      <c r="D17" s="735">
        <v>0</v>
      </c>
      <c r="E17" s="735">
        <v>0</v>
      </c>
      <c r="F17" s="735"/>
      <c r="G17" s="735">
        <v>197</v>
      </c>
      <c r="H17" s="412">
        <v>389</v>
      </c>
      <c r="I17" s="735">
        <v>586</v>
      </c>
      <c r="J17" s="735"/>
      <c r="K17" s="735"/>
    </row>
    <row r="18" spans="1:11" s="292" customFormat="1" x14ac:dyDescent="0.45">
      <c r="A18" s="736"/>
      <c r="B18" s="736" t="s">
        <v>806</v>
      </c>
      <c r="C18" s="735">
        <v>0</v>
      </c>
      <c r="D18" s="735">
        <v>0</v>
      </c>
      <c r="E18" s="735">
        <v>0</v>
      </c>
      <c r="F18" s="735"/>
      <c r="G18" s="735">
        <v>18</v>
      </c>
      <c r="H18" s="735">
        <v>104</v>
      </c>
      <c r="I18" s="735">
        <v>122</v>
      </c>
      <c r="J18" s="735"/>
      <c r="K18" s="735"/>
    </row>
    <row r="19" spans="1:11" s="292" customFormat="1" x14ac:dyDescent="0.3">
      <c r="A19" s="736"/>
      <c r="B19" s="736" t="s">
        <v>805</v>
      </c>
      <c r="C19" s="735">
        <v>0</v>
      </c>
      <c r="D19" s="735">
        <v>0</v>
      </c>
      <c r="E19" s="735">
        <v>0</v>
      </c>
      <c r="F19" s="735"/>
      <c r="G19" s="735">
        <v>3506</v>
      </c>
      <c r="H19" s="412">
        <v>592</v>
      </c>
      <c r="I19" s="735">
        <v>4098</v>
      </c>
      <c r="J19" s="735"/>
      <c r="K19" s="733"/>
    </row>
    <row r="20" spans="1:11" s="738" customFormat="1" x14ac:dyDescent="0.3">
      <c r="A20" s="741" t="s">
        <v>804</v>
      </c>
      <c r="B20" s="734"/>
      <c r="C20" s="733">
        <v>162</v>
      </c>
      <c r="D20" s="733">
        <v>1764</v>
      </c>
      <c r="E20" s="733">
        <v>1926</v>
      </c>
      <c r="F20" s="733"/>
      <c r="G20" s="733">
        <v>209</v>
      </c>
      <c r="H20" s="629">
        <v>2054</v>
      </c>
      <c r="I20" s="733">
        <v>2263</v>
      </c>
      <c r="J20" s="733"/>
      <c r="K20" s="733"/>
    </row>
    <row r="21" spans="1:11" s="292" customFormat="1" x14ac:dyDescent="0.3">
      <c r="A21" s="736"/>
      <c r="B21" s="736" t="s">
        <v>803</v>
      </c>
      <c r="C21" s="735">
        <v>162</v>
      </c>
      <c r="D21" s="735">
        <v>1764</v>
      </c>
      <c r="E21" s="735">
        <v>1926</v>
      </c>
      <c r="F21" s="735"/>
      <c r="G21" s="735">
        <v>206</v>
      </c>
      <c r="H21" s="412">
        <v>2022</v>
      </c>
      <c r="I21" s="735">
        <v>2228</v>
      </c>
      <c r="J21" s="735"/>
      <c r="K21" s="735"/>
    </row>
    <row r="22" spans="1:11" s="292" customFormat="1" x14ac:dyDescent="0.3">
      <c r="A22" s="740"/>
      <c r="B22" s="736" t="s">
        <v>802</v>
      </c>
      <c r="C22" s="735">
        <v>0</v>
      </c>
      <c r="D22" s="735">
        <v>0</v>
      </c>
      <c r="E22" s="735">
        <v>0</v>
      </c>
      <c r="F22" s="735"/>
      <c r="G22" s="735">
        <v>3</v>
      </c>
      <c r="H22" s="412">
        <v>32</v>
      </c>
      <c r="I22" s="735">
        <v>35</v>
      </c>
      <c r="J22" s="735"/>
      <c r="K22" s="735"/>
    </row>
    <row r="23" spans="1:11" s="738" customFormat="1" x14ac:dyDescent="0.3">
      <c r="A23" s="734" t="s">
        <v>801</v>
      </c>
      <c r="B23" s="734"/>
      <c r="C23" s="733">
        <v>15</v>
      </c>
      <c r="D23" s="733">
        <v>70</v>
      </c>
      <c r="E23" s="733">
        <v>85</v>
      </c>
      <c r="F23" s="733"/>
      <c r="G23" s="733">
        <v>39</v>
      </c>
      <c r="H23" s="629">
        <v>535</v>
      </c>
      <c r="I23" s="733">
        <v>574</v>
      </c>
      <c r="J23" s="733"/>
      <c r="K23" s="733"/>
    </row>
    <row r="24" spans="1:11" s="292" customFormat="1" x14ac:dyDescent="0.45">
      <c r="A24" s="736"/>
      <c r="B24" s="736" t="s">
        <v>800</v>
      </c>
      <c r="C24" s="735">
        <v>15</v>
      </c>
      <c r="D24" s="735">
        <v>70</v>
      </c>
      <c r="E24" s="735">
        <v>85</v>
      </c>
      <c r="F24" s="735"/>
      <c r="G24" s="735">
        <v>39</v>
      </c>
      <c r="H24" s="735">
        <v>535</v>
      </c>
      <c r="I24" s="735">
        <v>574</v>
      </c>
      <c r="J24" s="735"/>
      <c r="K24" s="735"/>
    </row>
    <row r="25" spans="1:11" s="738" customFormat="1" x14ac:dyDescent="0.3">
      <c r="A25" s="734" t="s">
        <v>799</v>
      </c>
      <c r="B25" s="734"/>
      <c r="C25" s="733">
        <v>1511</v>
      </c>
      <c r="D25" s="733">
        <v>6757</v>
      </c>
      <c r="E25" s="733">
        <v>8268</v>
      </c>
      <c r="F25" s="733"/>
      <c r="G25" s="733">
        <v>722</v>
      </c>
      <c r="H25" s="629">
        <v>3267</v>
      </c>
      <c r="I25" s="733">
        <v>3989</v>
      </c>
      <c r="J25" s="733"/>
      <c r="K25" s="733"/>
    </row>
    <row r="26" spans="1:11" s="292" customFormat="1" x14ac:dyDescent="0.3">
      <c r="A26" s="740"/>
      <c r="B26" s="736" t="s">
        <v>798</v>
      </c>
      <c r="C26" s="735">
        <v>1511</v>
      </c>
      <c r="D26" s="735">
        <v>6757</v>
      </c>
      <c r="E26" s="735">
        <v>8268</v>
      </c>
      <c r="F26" s="735"/>
      <c r="G26" s="735">
        <v>722</v>
      </c>
      <c r="H26" s="412">
        <v>3267</v>
      </c>
      <c r="I26" s="735">
        <v>3989</v>
      </c>
      <c r="J26" s="735"/>
      <c r="K26" s="735"/>
    </row>
    <row r="27" spans="1:11" s="738" customFormat="1" x14ac:dyDescent="0.3">
      <c r="A27" s="734" t="s">
        <v>797</v>
      </c>
      <c r="B27" s="734"/>
      <c r="C27" s="733">
        <v>705</v>
      </c>
      <c r="D27" s="733">
        <v>274</v>
      </c>
      <c r="E27" s="733">
        <v>979</v>
      </c>
      <c r="F27" s="733"/>
      <c r="G27" s="733">
        <v>1127</v>
      </c>
      <c r="H27" s="629">
        <v>152</v>
      </c>
      <c r="I27" s="733">
        <v>1279</v>
      </c>
      <c r="J27" s="733"/>
      <c r="K27" s="733"/>
    </row>
    <row r="28" spans="1:11" s="292" customFormat="1" x14ac:dyDescent="0.3">
      <c r="A28" s="736"/>
      <c r="B28" s="736" t="s">
        <v>796</v>
      </c>
      <c r="C28" s="735">
        <v>0</v>
      </c>
      <c r="D28" s="735">
        <v>0</v>
      </c>
      <c r="E28" s="735">
        <v>0</v>
      </c>
      <c r="F28" s="735"/>
      <c r="G28" s="735">
        <v>984</v>
      </c>
      <c r="H28" s="412">
        <v>22</v>
      </c>
      <c r="I28" s="735">
        <v>1006</v>
      </c>
      <c r="J28" s="735"/>
      <c r="K28" s="735"/>
    </row>
    <row r="29" spans="1:11" s="292" customFormat="1" x14ac:dyDescent="0.45">
      <c r="A29" s="736"/>
      <c r="B29" s="736" t="s">
        <v>795</v>
      </c>
      <c r="C29" s="735">
        <v>705</v>
      </c>
      <c r="D29" s="735">
        <v>274</v>
      </c>
      <c r="E29" s="735">
        <v>979</v>
      </c>
      <c r="F29" s="735"/>
      <c r="G29" s="735">
        <v>143</v>
      </c>
      <c r="H29" s="735">
        <v>130</v>
      </c>
      <c r="I29" s="735">
        <v>273</v>
      </c>
      <c r="J29" s="735"/>
      <c r="K29" s="735"/>
    </row>
    <row r="30" spans="1:11" s="738" customFormat="1" x14ac:dyDescent="0.3">
      <c r="A30" s="734" t="s">
        <v>794</v>
      </c>
      <c r="B30" s="734"/>
      <c r="C30" s="733">
        <v>2262</v>
      </c>
      <c r="D30" s="733">
        <v>6046</v>
      </c>
      <c r="E30" s="733">
        <v>8308</v>
      </c>
      <c r="F30" s="733"/>
      <c r="G30" s="733">
        <v>318</v>
      </c>
      <c r="H30" s="629">
        <v>978</v>
      </c>
      <c r="I30" s="733">
        <v>1296</v>
      </c>
      <c r="J30" s="733"/>
      <c r="K30" s="733"/>
    </row>
    <row r="31" spans="1:11" s="292" customFormat="1" x14ac:dyDescent="0.3">
      <c r="A31" s="740"/>
      <c r="B31" s="736" t="s">
        <v>793</v>
      </c>
      <c r="C31" s="735">
        <v>2262</v>
      </c>
      <c r="D31" s="735">
        <v>6046</v>
      </c>
      <c r="E31" s="735">
        <v>8308</v>
      </c>
      <c r="F31" s="735"/>
      <c r="G31" s="735">
        <v>313</v>
      </c>
      <c r="H31" s="412">
        <v>978</v>
      </c>
      <c r="I31" s="735">
        <v>1291</v>
      </c>
      <c r="J31" s="735"/>
      <c r="K31" s="735"/>
    </row>
    <row r="32" spans="1:11" s="738" customFormat="1" x14ac:dyDescent="0.45">
      <c r="A32" s="740"/>
      <c r="B32" s="736" t="s">
        <v>792</v>
      </c>
      <c r="C32" s="735">
        <v>0</v>
      </c>
      <c r="D32" s="735">
        <v>0</v>
      </c>
      <c r="E32" s="735">
        <v>0</v>
      </c>
      <c r="F32" s="735"/>
      <c r="G32" s="735">
        <v>5</v>
      </c>
      <c r="H32" s="735">
        <v>0</v>
      </c>
      <c r="I32" s="735">
        <v>5</v>
      </c>
      <c r="J32" s="733"/>
      <c r="K32" s="733"/>
    </row>
    <row r="33" spans="1:11" s="738" customFormat="1" x14ac:dyDescent="0.3">
      <c r="A33" s="734" t="s">
        <v>791</v>
      </c>
      <c r="B33" s="734"/>
      <c r="C33" s="733">
        <v>5436</v>
      </c>
      <c r="D33" s="733">
        <v>3789</v>
      </c>
      <c r="E33" s="733">
        <v>9225</v>
      </c>
      <c r="F33" s="733"/>
      <c r="G33" s="733">
        <v>823</v>
      </c>
      <c r="H33" s="629">
        <v>1457</v>
      </c>
      <c r="I33" s="733">
        <v>2280</v>
      </c>
      <c r="J33" s="733"/>
      <c r="K33" s="733"/>
    </row>
    <row r="34" spans="1:11" s="292" customFormat="1" x14ac:dyDescent="0.3">
      <c r="A34" s="740"/>
      <c r="B34" s="736" t="s">
        <v>790</v>
      </c>
      <c r="C34" s="735">
        <v>2525</v>
      </c>
      <c r="D34" s="735">
        <v>830</v>
      </c>
      <c r="E34" s="735">
        <v>3355</v>
      </c>
      <c r="F34" s="735"/>
      <c r="G34" s="735">
        <v>412</v>
      </c>
      <c r="H34" s="412">
        <v>699</v>
      </c>
      <c r="I34" s="735">
        <v>1111</v>
      </c>
      <c r="J34" s="735"/>
      <c r="K34" s="735"/>
    </row>
    <row r="35" spans="1:11" s="292" customFormat="1" x14ac:dyDescent="0.3">
      <c r="A35" s="736"/>
      <c r="B35" s="736" t="s">
        <v>789</v>
      </c>
      <c r="C35" s="735">
        <v>1462</v>
      </c>
      <c r="D35" s="735">
        <v>540</v>
      </c>
      <c r="E35" s="735">
        <v>2002</v>
      </c>
      <c r="F35" s="735"/>
      <c r="G35" s="735">
        <v>141</v>
      </c>
      <c r="H35" s="412">
        <v>270</v>
      </c>
      <c r="I35" s="735">
        <v>411</v>
      </c>
      <c r="J35" s="735"/>
      <c r="K35" s="735"/>
    </row>
    <row r="36" spans="1:11" s="738" customFormat="1" x14ac:dyDescent="0.45">
      <c r="A36" s="736"/>
      <c r="B36" s="736" t="s">
        <v>788</v>
      </c>
      <c r="C36" s="735">
        <v>1449</v>
      </c>
      <c r="D36" s="735">
        <v>2419</v>
      </c>
      <c r="E36" s="735">
        <v>3868</v>
      </c>
      <c r="F36" s="735"/>
      <c r="G36" s="735">
        <v>270</v>
      </c>
      <c r="H36" s="735">
        <v>488</v>
      </c>
      <c r="I36" s="735">
        <v>758</v>
      </c>
      <c r="J36" s="733"/>
      <c r="K36" s="733"/>
    </row>
    <row r="37" spans="1:11" s="738" customFormat="1" x14ac:dyDescent="0.3">
      <c r="A37" s="734" t="s">
        <v>787</v>
      </c>
      <c r="B37" s="734"/>
      <c r="C37" s="733">
        <v>7258</v>
      </c>
      <c r="D37" s="733">
        <v>2837</v>
      </c>
      <c r="E37" s="733">
        <v>10095</v>
      </c>
      <c r="F37" s="733"/>
      <c r="G37" s="733">
        <v>0</v>
      </c>
      <c r="H37" s="629">
        <v>0</v>
      </c>
      <c r="I37" s="733">
        <v>0</v>
      </c>
      <c r="J37" s="733"/>
      <c r="K37" s="733"/>
    </row>
    <row r="38" spans="1:11" s="738" customFormat="1" x14ac:dyDescent="0.3">
      <c r="A38" s="740"/>
      <c r="B38" s="736" t="s">
        <v>786</v>
      </c>
      <c r="C38" s="735">
        <v>7258</v>
      </c>
      <c r="D38" s="735">
        <v>2837</v>
      </c>
      <c r="E38" s="735">
        <v>10095</v>
      </c>
      <c r="F38" s="735"/>
      <c r="G38" s="735">
        <v>0</v>
      </c>
      <c r="H38" s="412">
        <v>0</v>
      </c>
      <c r="I38" s="735">
        <v>0</v>
      </c>
      <c r="J38" s="733"/>
      <c r="K38" s="733"/>
    </row>
    <row r="39" spans="1:11" s="738" customFormat="1" ht="14.45" customHeight="1" x14ac:dyDescent="0.3">
      <c r="A39" s="734" t="s">
        <v>785</v>
      </c>
      <c r="B39" s="734"/>
      <c r="C39" s="733">
        <v>12095</v>
      </c>
      <c r="D39" s="733">
        <v>17882</v>
      </c>
      <c r="E39" s="733">
        <v>29977</v>
      </c>
      <c r="F39" s="733"/>
      <c r="G39" s="733">
        <v>199</v>
      </c>
      <c r="H39" s="629">
        <v>300</v>
      </c>
      <c r="I39" s="733">
        <v>499</v>
      </c>
      <c r="J39" s="733"/>
      <c r="K39" s="733"/>
    </row>
    <row r="40" spans="1:11" s="292" customFormat="1" ht="14.45" customHeight="1" x14ac:dyDescent="0.3">
      <c r="A40" s="736"/>
      <c r="B40" s="736" t="s">
        <v>784</v>
      </c>
      <c r="C40" s="735">
        <v>3211</v>
      </c>
      <c r="D40" s="735">
        <v>5979</v>
      </c>
      <c r="E40" s="735">
        <v>9190</v>
      </c>
      <c r="F40" s="735"/>
      <c r="G40" s="735">
        <v>134</v>
      </c>
      <c r="H40" s="412">
        <v>213</v>
      </c>
      <c r="I40" s="735">
        <v>347</v>
      </c>
      <c r="J40" s="735"/>
      <c r="K40" s="735"/>
    </row>
    <row r="41" spans="1:11" s="292" customFormat="1" ht="14.45" customHeight="1" x14ac:dyDescent="0.3">
      <c r="A41" s="736"/>
      <c r="B41" s="736" t="s">
        <v>783</v>
      </c>
      <c r="C41" s="735">
        <v>0</v>
      </c>
      <c r="D41" s="735">
        <v>0</v>
      </c>
      <c r="E41" s="735">
        <v>0</v>
      </c>
      <c r="F41" s="735"/>
      <c r="G41" s="735">
        <v>17</v>
      </c>
      <c r="H41" s="412">
        <v>19</v>
      </c>
      <c r="I41" s="735">
        <v>36</v>
      </c>
      <c r="J41" s="735"/>
      <c r="K41" s="735"/>
    </row>
    <row r="42" spans="1:11" s="738" customFormat="1" ht="14.45" customHeight="1" x14ac:dyDescent="0.3">
      <c r="A42" s="736"/>
      <c r="B42" s="736" t="s">
        <v>782</v>
      </c>
      <c r="C42" s="735">
        <v>7738</v>
      </c>
      <c r="D42" s="735">
        <v>11153</v>
      </c>
      <c r="E42" s="735">
        <v>18891</v>
      </c>
      <c r="F42" s="735"/>
      <c r="G42" s="735">
        <v>0</v>
      </c>
      <c r="H42" s="412">
        <v>0</v>
      </c>
      <c r="I42" s="735">
        <v>0</v>
      </c>
      <c r="J42" s="735"/>
      <c r="K42" s="739"/>
    </row>
    <row r="43" spans="1:11" s="292" customFormat="1" ht="14.45" customHeight="1" x14ac:dyDescent="0.3">
      <c r="A43" s="736"/>
      <c r="B43" s="736" t="s">
        <v>781</v>
      </c>
      <c r="C43" s="735">
        <v>0</v>
      </c>
      <c r="D43" s="735">
        <v>0</v>
      </c>
      <c r="E43" s="735">
        <v>0</v>
      </c>
      <c r="F43" s="735"/>
      <c r="G43" s="735">
        <v>48</v>
      </c>
      <c r="H43" s="412">
        <v>68</v>
      </c>
      <c r="I43" s="735">
        <v>116</v>
      </c>
      <c r="J43" s="735"/>
      <c r="K43" s="737"/>
    </row>
    <row r="44" spans="1:11" ht="14.45" customHeight="1" x14ac:dyDescent="0.45">
      <c r="A44" s="736"/>
      <c r="B44" s="736" t="s">
        <v>780</v>
      </c>
      <c r="C44" s="735">
        <v>1146</v>
      </c>
      <c r="D44" s="735">
        <v>750</v>
      </c>
      <c r="E44" s="735">
        <v>1896</v>
      </c>
      <c r="F44" s="735"/>
      <c r="G44" s="735">
        <v>0</v>
      </c>
      <c r="H44" s="412">
        <v>0</v>
      </c>
      <c r="I44" s="735">
        <v>0</v>
      </c>
      <c r="J44" s="735"/>
      <c r="K44" s="341"/>
    </row>
    <row r="45" spans="1:11" s="540" customFormat="1" ht="14.45" customHeight="1" x14ac:dyDescent="0.45">
      <c r="A45" s="734" t="s">
        <v>112</v>
      </c>
      <c r="B45" s="734"/>
      <c r="C45" s="733">
        <v>51211</v>
      </c>
      <c r="D45" s="733">
        <v>46047</v>
      </c>
      <c r="E45" s="733">
        <v>97258</v>
      </c>
      <c r="F45" s="733"/>
      <c r="G45" s="733">
        <v>14694</v>
      </c>
      <c r="H45" s="629">
        <v>10167</v>
      </c>
      <c r="I45" s="733">
        <v>24861</v>
      </c>
      <c r="J45" s="733"/>
      <c r="K45" s="732"/>
    </row>
    <row r="46" spans="1:11" ht="4.3499999999999996" customHeight="1" x14ac:dyDescent="0.45">
      <c r="A46" s="731"/>
      <c r="B46" s="731"/>
      <c r="C46" s="731"/>
      <c r="D46" s="731"/>
      <c r="E46" s="342"/>
      <c r="F46" s="342"/>
      <c r="G46" s="730"/>
      <c r="H46" s="729"/>
      <c r="I46" s="729"/>
    </row>
    <row r="47" spans="1:11" x14ac:dyDescent="0.45">
      <c r="A47" s="313"/>
      <c r="B47" s="728"/>
      <c r="C47" s="728"/>
      <c r="D47" s="728"/>
      <c r="E47" s="728"/>
      <c r="F47" s="728"/>
      <c r="G47" s="728"/>
      <c r="H47" s="728"/>
      <c r="I47" s="10" t="s">
        <v>721</v>
      </c>
    </row>
    <row r="48" spans="1:11" x14ac:dyDescent="0.45">
      <c r="A48" s="313" t="s">
        <v>779</v>
      </c>
      <c r="B48" s="313"/>
      <c r="C48" s="313"/>
      <c r="D48" s="313"/>
      <c r="E48" s="313"/>
      <c r="F48" s="313"/>
      <c r="G48"/>
    </row>
    <row r="49" spans="1:9" x14ac:dyDescent="0.45">
      <c r="A49" s="313" t="s">
        <v>734</v>
      </c>
      <c r="B49" s="313"/>
      <c r="C49" s="313"/>
      <c r="D49" s="313"/>
      <c r="E49" s="313"/>
    </row>
    <row r="50" spans="1:9" x14ac:dyDescent="0.45">
      <c r="A50" s="725" t="s">
        <v>778</v>
      </c>
      <c r="B50" s="313"/>
      <c r="C50" s="313"/>
      <c r="D50" s="313"/>
      <c r="E50" s="313"/>
    </row>
    <row r="51" spans="1:9" x14ac:dyDescent="0.45">
      <c r="A51" s="313"/>
      <c r="B51" s="313"/>
      <c r="C51" s="313"/>
      <c r="D51" s="313"/>
      <c r="E51" s="313"/>
    </row>
    <row r="52" spans="1:9" x14ac:dyDescent="0.45">
      <c r="A52" s="128" t="s">
        <v>23</v>
      </c>
      <c r="B52" s="128"/>
      <c r="C52" s="128"/>
      <c r="D52" s="128"/>
      <c r="E52" s="128"/>
    </row>
    <row r="53" spans="1:9" x14ac:dyDescent="0.45">
      <c r="A53" s="460" t="s">
        <v>777</v>
      </c>
      <c r="B53" s="169"/>
      <c r="C53" s="169"/>
      <c r="D53" s="169"/>
      <c r="E53" s="169"/>
    </row>
    <row r="54" spans="1:9" ht="24.4" customHeight="1" x14ac:dyDescent="0.45">
      <c r="A54" s="1024" t="s">
        <v>487</v>
      </c>
      <c r="B54" s="1024"/>
      <c r="C54" s="1024"/>
      <c r="D54" s="1024"/>
      <c r="E54" s="1024"/>
      <c r="F54" s="1024"/>
      <c r="G54" s="1024"/>
      <c r="H54" s="1024"/>
      <c r="I54" s="1024"/>
    </row>
    <row r="55" spans="1:9" x14ac:dyDescent="0.45">
      <c r="A55" s="727"/>
      <c r="B55" s="727"/>
      <c r="C55" s="727"/>
      <c r="D55" s="727"/>
      <c r="E55" s="727"/>
    </row>
    <row r="56" spans="1:9" x14ac:dyDescent="0.45">
      <c r="A56" s="726" t="s">
        <v>973</v>
      </c>
      <c r="B56" s="726"/>
      <c r="C56" s="726"/>
      <c r="D56" s="726"/>
      <c r="E56" s="726"/>
    </row>
    <row r="57" spans="1:9" x14ac:dyDescent="0.45">
      <c r="A57" s="726" t="s">
        <v>776</v>
      </c>
      <c r="B57" s="725"/>
      <c r="C57" s="725"/>
      <c r="D57" s="725"/>
      <c r="E57" s="725"/>
    </row>
    <row r="58" spans="1:9" x14ac:dyDescent="0.45">
      <c r="A58" s="653" t="s">
        <v>708</v>
      </c>
      <c r="B58" s="724"/>
      <c r="C58" s="724"/>
      <c r="D58" s="724"/>
      <c r="E58" s="724"/>
    </row>
    <row r="59" spans="1:9" x14ac:dyDescent="0.45">
      <c r="A59" s="653"/>
    </row>
  </sheetData>
  <mergeCells count="4">
    <mergeCell ref="C6:I6"/>
    <mergeCell ref="C7:E7"/>
    <mergeCell ref="G7:I7"/>
    <mergeCell ref="A54:I54"/>
  </mergeCells>
  <hyperlinks>
    <hyperlink ref="A50" r:id="rId1" location="sector" display="3. More information about Ofqual sector subject area can be found here."/>
    <hyperlink ref="A1" location="Contents!A1" display="Return to contents"/>
    <hyperlink ref="A54" r:id="rId2" display="Where qualifications taken by a student are in the same subject area and similar in content, ‘discounting’ rules have been applied to avoid double counting qualifications. More information can be found in  'technical guide' document."/>
    <hyperlink ref="A57" r:id="rId3" display="More information on 2018 applied general and tech level qualifications is available here"/>
  </hyperlinks>
  <pageMargins left="0.7" right="0.7" top="0.75" bottom="0.75" header="0.3" footer="0.3"/>
  <pageSetup paperSize="9" orientation="portrait" r:id="rId4"/>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zoomScaleNormal="100" workbookViewId="0"/>
  </sheetViews>
  <sheetFormatPr defaultColWidth="9.1328125" defaultRowHeight="14.25" x14ac:dyDescent="0.45"/>
  <cols>
    <col min="1" max="1" width="16.1328125" style="750" customWidth="1"/>
    <col min="2" max="2" width="38.86328125" style="750" customWidth="1"/>
    <col min="3" max="4" width="9.1328125" style="728" customWidth="1"/>
    <col min="5" max="9" width="9.1328125" style="728"/>
    <col min="10" max="10" width="22.73046875" style="728" customWidth="1"/>
    <col min="11" max="16384" width="9.1328125" style="728"/>
  </cols>
  <sheetData>
    <row r="1" spans="1:6" s="495" customFormat="1" x14ac:dyDescent="0.45">
      <c r="A1" s="579" t="s">
        <v>488</v>
      </c>
      <c r="B1" s="494"/>
    </row>
    <row r="2" spans="1:6" ht="15" customHeight="1" x14ac:dyDescent="0.45">
      <c r="A2" s="768" t="s">
        <v>971</v>
      </c>
      <c r="B2" s="768"/>
    </row>
    <row r="3" spans="1:6" x14ac:dyDescent="0.45">
      <c r="A3" s="767" t="s">
        <v>718</v>
      </c>
      <c r="B3" s="767"/>
    </row>
    <row r="4" spans="1:6" x14ac:dyDescent="0.45">
      <c r="A4" s="766" t="s">
        <v>0</v>
      </c>
      <c r="B4" s="766"/>
      <c r="C4"/>
      <c r="D4"/>
    </row>
    <row r="5" spans="1:6" x14ac:dyDescent="0.45">
      <c r="A5" s="766" t="s">
        <v>966</v>
      </c>
      <c r="B5" s="766"/>
      <c r="C5" s="655"/>
      <c r="D5" s="655"/>
    </row>
    <row r="6" spans="1:6" ht="18.75" customHeight="1" x14ac:dyDescent="0.45">
      <c r="A6" s="766"/>
      <c r="B6" s="766"/>
      <c r="C6" s="1089" t="s">
        <v>49</v>
      </c>
      <c r="D6" s="1089"/>
      <c r="E6" s="1089"/>
    </row>
    <row r="7" spans="1:6" s="764" customFormat="1" x14ac:dyDescent="0.3">
      <c r="A7" s="765"/>
      <c r="B7" s="765"/>
      <c r="C7" s="1091" t="s">
        <v>824</v>
      </c>
      <c r="D7" s="1091"/>
      <c r="E7" s="1091"/>
    </row>
    <row r="8" spans="1:6" ht="30" customHeight="1" x14ac:dyDescent="0.45">
      <c r="A8" s="763" t="s">
        <v>815</v>
      </c>
      <c r="B8" s="763"/>
      <c r="C8" s="762" t="s">
        <v>155</v>
      </c>
      <c r="D8" s="762" t="s">
        <v>156</v>
      </c>
      <c r="E8" s="762" t="s">
        <v>291</v>
      </c>
    </row>
    <row r="9" spans="1:6" ht="7.5" customHeight="1" x14ac:dyDescent="0.45">
      <c r="A9" s="736"/>
      <c r="B9" s="736"/>
      <c r="C9" s="736"/>
      <c r="D9" s="736"/>
      <c r="E9" s="736"/>
    </row>
    <row r="10" spans="1:6" s="757" customFormat="1" ht="14.45" customHeight="1" x14ac:dyDescent="0.45">
      <c r="A10" s="734" t="s">
        <v>814</v>
      </c>
      <c r="B10" s="734"/>
      <c r="C10" s="760">
        <v>95</v>
      </c>
      <c r="D10" s="760">
        <v>10</v>
      </c>
      <c r="E10" s="760">
        <v>105</v>
      </c>
      <c r="F10" s="760"/>
    </row>
    <row r="11" spans="1:6" ht="14.45" customHeight="1" x14ac:dyDescent="0.45">
      <c r="A11" s="740"/>
      <c r="B11" s="736" t="s">
        <v>823</v>
      </c>
      <c r="C11" s="761">
        <v>18</v>
      </c>
      <c r="D11" s="761">
        <v>7</v>
      </c>
      <c r="E11" s="761">
        <v>25</v>
      </c>
      <c r="F11" s="761"/>
    </row>
    <row r="12" spans="1:6" ht="14.45" customHeight="1" x14ac:dyDescent="0.45">
      <c r="A12" s="736"/>
      <c r="B12" s="736" t="s">
        <v>813</v>
      </c>
      <c r="C12" s="761">
        <v>77</v>
      </c>
      <c r="D12" s="761">
        <v>3</v>
      </c>
      <c r="E12" s="761">
        <v>80</v>
      </c>
      <c r="F12" s="759"/>
    </row>
    <row r="13" spans="1:6" s="757" customFormat="1" ht="14.45" customHeight="1" x14ac:dyDescent="0.45">
      <c r="A13" s="734" t="s">
        <v>811</v>
      </c>
      <c r="B13" s="734"/>
      <c r="C13" s="760">
        <v>12</v>
      </c>
      <c r="D13" s="760">
        <v>17</v>
      </c>
      <c r="E13" s="760">
        <v>29</v>
      </c>
      <c r="F13" s="760"/>
    </row>
    <row r="14" spans="1:6" ht="14.45" customHeight="1" x14ac:dyDescent="0.45">
      <c r="A14" s="736"/>
      <c r="B14" s="736" t="s">
        <v>810</v>
      </c>
      <c r="C14" s="761">
        <v>12</v>
      </c>
      <c r="D14" s="761">
        <v>17</v>
      </c>
      <c r="E14" s="761">
        <v>29</v>
      </c>
      <c r="F14" s="761"/>
    </row>
    <row r="15" spans="1:6" s="757" customFormat="1" ht="14.45" customHeight="1" x14ac:dyDescent="0.45">
      <c r="A15" s="734" t="s">
        <v>808</v>
      </c>
      <c r="B15" s="734"/>
      <c r="C15" s="760">
        <v>486</v>
      </c>
      <c r="D15" s="760">
        <v>315</v>
      </c>
      <c r="E15" s="760">
        <v>801</v>
      </c>
      <c r="F15" s="758"/>
    </row>
    <row r="16" spans="1:6" ht="14.45" customHeight="1" x14ac:dyDescent="0.45">
      <c r="A16" s="740"/>
      <c r="B16" s="736" t="s">
        <v>807</v>
      </c>
      <c r="C16" s="761">
        <v>47</v>
      </c>
      <c r="D16" s="761">
        <v>177</v>
      </c>
      <c r="E16" s="761">
        <v>224</v>
      </c>
      <c r="F16" s="759"/>
    </row>
    <row r="17" spans="1:6" s="757" customFormat="1" ht="14.45" customHeight="1" x14ac:dyDescent="0.45">
      <c r="A17" s="736"/>
      <c r="B17" s="736" t="s">
        <v>806</v>
      </c>
      <c r="C17" s="759">
        <v>13</v>
      </c>
      <c r="D17" s="759">
        <v>36</v>
      </c>
      <c r="E17" s="759">
        <v>49</v>
      </c>
      <c r="F17" s="758"/>
    </row>
    <row r="18" spans="1:6" ht="14.45" customHeight="1" x14ac:dyDescent="0.45">
      <c r="A18" s="736"/>
      <c r="B18" s="736" t="s">
        <v>805</v>
      </c>
      <c r="C18" s="761">
        <v>426</v>
      </c>
      <c r="D18" s="761">
        <v>102</v>
      </c>
      <c r="E18" s="761">
        <v>528</v>
      </c>
      <c r="F18" s="761"/>
    </row>
    <row r="19" spans="1:6" s="757" customFormat="1" ht="14.45" customHeight="1" x14ac:dyDescent="0.45">
      <c r="A19" s="734" t="s">
        <v>804</v>
      </c>
      <c r="B19" s="734"/>
      <c r="C19" s="760">
        <v>27</v>
      </c>
      <c r="D19" s="760">
        <v>407</v>
      </c>
      <c r="E19" s="760">
        <v>434</v>
      </c>
      <c r="F19" s="760"/>
    </row>
    <row r="20" spans="1:6" ht="14.45" customHeight="1" x14ac:dyDescent="0.45">
      <c r="A20" s="740"/>
      <c r="B20" s="736" t="s">
        <v>803</v>
      </c>
      <c r="C20" s="761">
        <v>12</v>
      </c>
      <c r="D20" s="761">
        <v>226</v>
      </c>
      <c r="E20" s="761">
        <v>238</v>
      </c>
      <c r="F20" s="761"/>
    </row>
    <row r="21" spans="1:6" ht="14.45" customHeight="1" x14ac:dyDescent="0.45">
      <c r="A21" s="736"/>
      <c r="B21" s="736" t="s">
        <v>802</v>
      </c>
      <c r="C21" s="761">
        <v>15</v>
      </c>
      <c r="D21" s="761">
        <v>181</v>
      </c>
      <c r="E21" s="761">
        <v>196</v>
      </c>
      <c r="F21" s="761"/>
    </row>
    <row r="22" spans="1:6" s="757" customFormat="1" ht="14.45" customHeight="1" x14ac:dyDescent="0.45">
      <c r="A22" s="741" t="s">
        <v>801</v>
      </c>
      <c r="B22" s="734"/>
      <c r="C22" s="760">
        <v>22</v>
      </c>
      <c r="D22" s="760">
        <v>637</v>
      </c>
      <c r="E22" s="760">
        <v>659</v>
      </c>
      <c r="F22" s="760"/>
    </row>
    <row r="23" spans="1:6" ht="14.45" customHeight="1" x14ac:dyDescent="0.45">
      <c r="A23" s="736"/>
      <c r="B23" s="736" t="s">
        <v>800</v>
      </c>
      <c r="C23" s="759">
        <v>22</v>
      </c>
      <c r="D23" s="759">
        <v>637</v>
      </c>
      <c r="E23" s="759">
        <v>659</v>
      </c>
      <c r="F23" s="759"/>
    </row>
    <row r="24" spans="1:6" s="757" customFormat="1" ht="14.45" customHeight="1" x14ac:dyDescent="0.45">
      <c r="A24" s="734" t="s">
        <v>799</v>
      </c>
      <c r="B24" s="734"/>
      <c r="C24" s="733">
        <v>16</v>
      </c>
      <c r="D24" s="733">
        <v>203</v>
      </c>
      <c r="E24" s="733">
        <v>219</v>
      </c>
      <c r="F24" s="733"/>
    </row>
    <row r="25" spans="1:6" ht="14.45" customHeight="1" x14ac:dyDescent="0.45">
      <c r="A25" s="736"/>
      <c r="B25" s="736" t="s">
        <v>798</v>
      </c>
      <c r="C25" s="735">
        <v>16</v>
      </c>
      <c r="D25" s="735">
        <v>203</v>
      </c>
      <c r="E25" s="735">
        <v>219</v>
      </c>
      <c r="F25" s="733"/>
    </row>
    <row r="26" spans="1:6" s="757" customFormat="1" ht="14.45" customHeight="1" x14ac:dyDescent="0.45">
      <c r="A26" s="741" t="s">
        <v>797</v>
      </c>
      <c r="B26" s="734"/>
      <c r="C26" s="733">
        <v>2711</v>
      </c>
      <c r="D26" s="733">
        <v>471</v>
      </c>
      <c r="E26" s="733">
        <v>3182</v>
      </c>
      <c r="F26" s="733"/>
    </row>
    <row r="27" spans="1:6" ht="14.45" customHeight="1" x14ac:dyDescent="0.45">
      <c r="A27" s="736"/>
      <c r="B27" s="736" t="s">
        <v>822</v>
      </c>
      <c r="C27" s="735">
        <v>1</v>
      </c>
      <c r="D27" s="735">
        <v>8</v>
      </c>
      <c r="E27" s="735">
        <v>9</v>
      </c>
      <c r="F27" s="759"/>
    </row>
    <row r="28" spans="1:6" s="757" customFormat="1" ht="14.45" customHeight="1" x14ac:dyDescent="0.45">
      <c r="A28" s="736"/>
      <c r="B28" s="736" t="s">
        <v>796</v>
      </c>
      <c r="C28" s="735">
        <v>2373</v>
      </c>
      <c r="D28" s="735">
        <v>130</v>
      </c>
      <c r="E28" s="735">
        <v>2503</v>
      </c>
      <c r="F28" s="733"/>
    </row>
    <row r="29" spans="1:6" ht="14.45" customHeight="1" x14ac:dyDescent="0.45">
      <c r="A29" s="736"/>
      <c r="B29" s="736" t="s">
        <v>795</v>
      </c>
      <c r="C29" s="735">
        <v>337</v>
      </c>
      <c r="D29" s="735">
        <v>333</v>
      </c>
      <c r="E29" s="735">
        <v>670</v>
      </c>
      <c r="F29" s="735"/>
    </row>
    <row r="30" spans="1:6" s="757" customFormat="1" ht="14.45" customHeight="1" x14ac:dyDescent="0.45">
      <c r="A30" s="734" t="s">
        <v>794</v>
      </c>
      <c r="B30" s="734"/>
      <c r="C30" s="733">
        <v>52</v>
      </c>
      <c r="D30" s="733">
        <v>252</v>
      </c>
      <c r="E30" s="733">
        <v>304</v>
      </c>
      <c r="F30" s="733"/>
    </row>
    <row r="31" spans="1:6" s="757" customFormat="1" ht="14.45" customHeight="1" x14ac:dyDescent="0.45">
      <c r="A31" s="740"/>
      <c r="B31" s="736" t="s">
        <v>793</v>
      </c>
      <c r="C31" s="735">
        <v>52</v>
      </c>
      <c r="D31" s="735">
        <v>252</v>
      </c>
      <c r="E31" s="735">
        <v>304</v>
      </c>
      <c r="F31" s="733"/>
    </row>
    <row r="32" spans="1:6" s="757" customFormat="1" ht="14.45" customHeight="1" x14ac:dyDescent="0.45">
      <c r="A32" s="741" t="s">
        <v>791</v>
      </c>
      <c r="B32" s="734"/>
      <c r="C32" s="733">
        <v>161</v>
      </c>
      <c r="D32" s="733">
        <v>331</v>
      </c>
      <c r="E32" s="733">
        <v>492</v>
      </c>
      <c r="F32" s="733"/>
    </row>
    <row r="33" spans="1:6" ht="14.45" customHeight="1" x14ac:dyDescent="0.45">
      <c r="A33" s="736"/>
      <c r="B33" s="736" t="s">
        <v>790</v>
      </c>
      <c r="C33" s="735">
        <v>8</v>
      </c>
      <c r="D33" s="735">
        <v>3</v>
      </c>
      <c r="E33" s="735">
        <v>11</v>
      </c>
      <c r="F33" s="733"/>
    </row>
    <row r="34" spans="1:6" ht="14.45" customHeight="1" x14ac:dyDescent="0.45">
      <c r="A34" s="740"/>
      <c r="B34" s="736" t="s">
        <v>789</v>
      </c>
      <c r="C34" s="735">
        <v>42</v>
      </c>
      <c r="D34" s="735">
        <v>38</v>
      </c>
      <c r="E34" s="735">
        <v>80</v>
      </c>
      <c r="F34" s="735"/>
    </row>
    <row r="35" spans="1:6" ht="14.45" customHeight="1" x14ac:dyDescent="0.45">
      <c r="A35" s="736"/>
      <c r="B35" s="736" t="s">
        <v>788</v>
      </c>
      <c r="C35" s="735">
        <v>111</v>
      </c>
      <c r="D35" s="735">
        <v>290</v>
      </c>
      <c r="E35" s="735">
        <v>401</v>
      </c>
      <c r="F35" s="759"/>
    </row>
    <row r="36" spans="1:6" s="757" customFormat="1" ht="14.45" customHeight="1" x14ac:dyDescent="0.45">
      <c r="A36" s="734" t="s">
        <v>785</v>
      </c>
      <c r="B36" s="734"/>
      <c r="C36" s="733">
        <v>471</v>
      </c>
      <c r="D36" s="733">
        <v>723</v>
      </c>
      <c r="E36" s="733">
        <v>1194</v>
      </c>
      <c r="F36" s="733"/>
    </row>
    <row r="37" spans="1:6" ht="14.45" customHeight="1" x14ac:dyDescent="0.45">
      <c r="A37" s="736"/>
      <c r="B37" s="736" t="s">
        <v>784</v>
      </c>
      <c r="C37" s="735">
        <v>369</v>
      </c>
      <c r="D37" s="735">
        <v>546</v>
      </c>
      <c r="E37" s="735">
        <v>915</v>
      </c>
      <c r="F37" s="733"/>
    </row>
    <row r="38" spans="1:6" ht="14.45" customHeight="1" x14ac:dyDescent="0.45">
      <c r="A38" s="740"/>
      <c r="B38" s="736" t="s">
        <v>783</v>
      </c>
      <c r="C38" s="735">
        <v>102</v>
      </c>
      <c r="D38" s="735">
        <v>177</v>
      </c>
      <c r="E38" s="735">
        <v>279</v>
      </c>
      <c r="F38" s="759"/>
    </row>
    <row r="39" spans="1:6" s="757" customFormat="1" ht="14.25" customHeight="1" x14ac:dyDescent="0.45">
      <c r="A39" s="734" t="s">
        <v>112</v>
      </c>
      <c r="B39" s="734"/>
      <c r="C39" s="733">
        <v>4053</v>
      </c>
      <c r="D39" s="733">
        <v>3366</v>
      </c>
      <c r="E39" s="733">
        <v>7419</v>
      </c>
      <c r="F39" s="758"/>
    </row>
    <row r="40" spans="1:6" ht="4.5" customHeight="1" x14ac:dyDescent="0.45">
      <c r="A40" s="756"/>
      <c r="B40" s="756"/>
      <c r="C40" s="755"/>
      <c r="D40" s="755"/>
    </row>
    <row r="41" spans="1:6" x14ac:dyDescent="0.45">
      <c r="A41" s="754"/>
      <c r="B41" s="754"/>
      <c r="C41" s="753"/>
      <c r="D41" s="753"/>
      <c r="E41" s="625" t="s">
        <v>721</v>
      </c>
      <c r="F41" s="10"/>
    </row>
    <row r="42" spans="1:6" ht="34.15" customHeight="1" x14ac:dyDescent="0.45">
      <c r="A42" s="1092" t="s">
        <v>821</v>
      </c>
      <c r="B42" s="1092"/>
      <c r="C42" s="1092"/>
      <c r="D42" s="1092"/>
      <c r="E42" s="1092"/>
    </row>
    <row r="43" spans="1:6" ht="13.9" customHeight="1" x14ac:dyDescent="0.45">
      <c r="A43" s="751" t="s">
        <v>734</v>
      </c>
      <c r="B43" s="751"/>
    </row>
    <row r="44" spans="1:6" ht="13.9" customHeight="1" x14ac:dyDescent="0.45">
      <c r="A44" s="752" t="s">
        <v>820</v>
      </c>
      <c r="B44" s="751"/>
    </row>
    <row r="45" spans="1:6" ht="13.9" customHeight="1" x14ac:dyDescent="0.45">
      <c r="A45" s="751"/>
      <c r="B45" s="751"/>
    </row>
    <row r="46" spans="1:6" customFormat="1" ht="13.9" customHeight="1" x14ac:dyDescent="0.45">
      <c r="A46" s="128" t="s">
        <v>23</v>
      </c>
      <c r="B46" s="128"/>
      <c r="D46" s="722"/>
      <c r="E46" s="722"/>
      <c r="F46" s="722"/>
    </row>
    <row r="47" spans="1:6" customFormat="1" ht="13.15" customHeight="1" x14ac:dyDescent="0.45">
      <c r="A47" s="460" t="s">
        <v>777</v>
      </c>
      <c r="B47" s="169"/>
      <c r="D47" s="722"/>
      <c r="E47" s="722"/>
      <c r="F47" s="722"/>
    </row>
    <row r="48" spans="1:6" customFormat="1" ht="35.25" customHeight="1" x14ac:dyDescent="0.45">
      <c r="A48" s="1024" t="s">
        <v>487</v>
      </c>
      <c r="B48" s="1025"/>
      <c r="C48" s="1025"/>
      <c r="D48" s="1025"/>
      <c r="E48" s="1025"/>
      <c r="F48" s="1025"/>
    </row>
    <row r="49" spans="1:6" customFormat="1" ht="13.15" customHeight="1" x14ac:dyDescent="0.45">
      <c r="A49" s="727"/>
      <c r="B49" s="727"/>
      <c r="D49" s="722"/>
      <c r="E49" s="722"/>
      <c r="F49" s="722"/>
    </row>
    <row r="50" spans="1:6" customFormat="1" ht="13.15" customHeight="1" x14ac:dyDescent="0.45">
      <c r="A50" s="726" t="s">
        <v>819</v>
      </c>
      <c r="B50" s="726"/>
      <c r="D50" s="722"/>
      <c r="E50" s="722"/>
      <c r="F50" s="722"/>
    </row>
    <row r="51" spans="1:6" customFormat="1" x14ac:dyDescent="0.45">
      <c r="A51" s="726" t="s">
        <v>818</v>
      </c>
      <c r="B51" s="725"/>
      <c r="D51" s="722"/>
      <c r="E51" s="722"/>
      <c r="F51" s="722"/>
    </row>
    <row r="52" spans="1:6" customFormat="1" ht="13.15" customHeight="1" x14ac:dyDescent="0.45">
      <c r="A52" s="653" t="s">
        <v>708</v>
      </c>
      <c r="B52" s="724"/>
      <c r="D52" s="722"/>
      <c r="E52" s="722"/>
      <c r="F52" s="722"/>
    </row>
    <row r="53" spans="1:6" ht="16.350000000000001" customHeight="1" x14ac:dyDescent="0.45">
      <c r="A53" s="653"/>
    </row>
  </sheetData>
  <mergeCells count="4">
    <mergeCell ref="C7:E7"/>
    <mergeCell ref="A48:F48"/>
    <mergeCell ref="C6:E6"/>
    <mergeCell ref="A42:E42"/>
  </mergeCells>
  <hyperlinks>
    <hyperlink ref="A51" r:id="rId1" display="More information on 2018 tech certificate qualifications is available here."/>
    <hyperlink ref="A44" r:id="rId2" location="sector"/>
    <hyperlink ref="A1" location="Contents!A1" display="Return to contents"/>
    <hyperlink ref="A48" r:id="rId3" display="Where qualifications taken by a student are in the same subject area and similar in content, ‘discounting’ rules have been applied to avoid double counting qualifications. More information can be found in  'technical guide' document."/>
  </hyperlinks>
  <pageMargins left="0.7" right="0.7" top="0.75" bottom="0.75" header="0.3" footer="0.3"/>
  <pageSetup paperSize="9" orientation="portrait" r:id="rId4"/>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58"/>
  <sheetViews>
    <sheetView zoomScaleNormal="100" workbookViewId="0">
      <selection activeCell="D66" sqref="D66"/>
    </sheetView>
  </sheetViews>
  <sheetFormatPr defaultColWidth="9" defaultRowHeight="14.25" x14ac:dyDescent="0.45"/>
  <cols>
    <col min="1" max="1" width="11.59765625" style="564" customWidth="1"/>
    <col min="2" max="2" width="19" style="495" customWidth="1"/>
    <col min="3" max="5" width="11.59765625" style="495" customWidth="1"/>
    <col min="6" max="6" width="1.59765625" style="495" customWidth="1"/>
    <col min="7" max="9" width="11.59765625" style="495" customWidth="1"/>
    <col min="10" max="10" width="1.59765625" style="495" customWidth="1"/>
    <col min="11" max="13" width="11.59765625" style="495" customWidth="1"/>
    <col min="14" max="16384" width="9" style="495"/>
  </cols>
  <sheetData>
    <row r="1" spans="1:16" ht="14.45" customHeight="1" x14ac:dyDescent="0.45">
      <c r="A1" s="575" t="s">
        <v>488</v>
      </c>
    </row>
    <row r="2" spans="1:16" s="552" customFormat="1" ht="14.45" customHeight="1" x14ac:dyDescent="0.35">
      <c r="A2" s="347" t="s">
        <v>176</v>
      </c>
      <c r="B2" s="335"/>
      <c r="C2" s="335"/>
      <c r="D2" s="335"/>
      <c r="E2" s="335"/>
      <c r="F2" s="335"/>
      <c r="G2" s="335"/>
      <c r="H2" s="335"/>
      <c r="I2" s="335"/>
      <c r="J2" s="335"/>
      <c r="K2" s="335"/>
      <c r="L2" s="335"/>
    </row>
    <row r="3" spans="1:16" s="552" customFormat="1" ht="14.45" customHeight="1" x14ac:dyDescent="0.35">
      <c r="A3" s="576" t="s">
        <v>479</v>
      </c>
      <c r="B3" s="316"/>
      <c r="C3" s="316"/>
      <c r="D3" s="316"/>
      <c r="E3" s="316"/>
      <c r="F3" s="316"/>
      <c r="G3" s="316"/>
      <c r="H3" s="316"/>
      <c r="I3" s="316"/>
      <c r="J3" s="316"/>
      <c r="K3" s="316"/>
      <c r="L3" s="316"/>
    </row>
    <row r="4" spans="1:16" s="552" customFormat="1" ht="14.45" customHeight="1" x14ac:dyDescent="0.35">
      <c r="A4" s="560" t="s">
        <v>0</v>
      </c>
      <c r="B4" s="554"/>
      <c r="C4" s="553"/>
      <c r="D4" s="553"/>
      <c r="E4" s="553"/>
      <c r="F4" s="553"/>
    </row>
    <row r="5" spans="1:16" s="551" customFormat="1" ht="15" customHeight="1" x14ac:dyDescent="0.35">
      <c r="A5" s="577"/>
    </row>
    <row r="6" spans="1:16" s="542" customFormat="1" ht="15" customHeight="1" x14ac:dyDescent="0.3">
      <c r="A6" s="461"/>
      <c r="B6" s="462"/>
      <c r="C6" s="1093" t="s">
        <v>33</v>
      </c>
      <c r="D6" s="1093"/>
      <c r="E6" s="1093"/>
      <c r="F6" s="463"/>
      <c r="G6" s="1093" t="s">
        <v>155</v>
      </c>
      <c r="H6" s="1093"/>
      <c r="I6" s="1093"/>
      <c r="J6" s="463"/>
      <c r="K6" s="1093" t="s">
        <v>156</v>
      </c>
      <c r="L6" s="1093"/>
      <c r="M6" s="1093"/>
    </row>
    <row r="7" spans="1:16" s="542" customFormat="1" ht="35.25" customHeight="1" x14ac:dyDescent="0.3">
      <c r="A7" s="464" t="s">
        <v>177</v>
      </c>
      <c r="B7" s="465"/>
      <c r="C7" s="466" t="s">
        <v>178</v>
      </c>
      <c r="D7" s="466" t="s">
        <v>179</v>
      </c>
      <c r="E7" s="466" t="s">
        <v>175</v>
      </c>
      <c r="F7" s="466"/>
      <c r="G7" s="466" t="s">
        <v>178</v>
      </c>
      <c r="H7" s="466" t="s">
        <v>179</v>
      </c>
      <c r="I7" s="466" t="s">
        <v>175</v>
      </c>
      <c r="J7" s="466"/>
      <c r="K7" s="466" t="s">
        <v>178</v>
      </c>
      <c r="L7" s="466" t="s">
        <v>179</v>
      </c>
      <c r="M7" s="466" t="s">
        <v>175</v>
      </c>
    </row>
    <row r="8" spans="1:16" s="543" customFormat="1" ht="15" customHeight="1" x14ac:dyDescent="0.3">
      <c r="A8" s="578"/>
      <c r="B8" s="550"/>
      <c r="C8" s="550"/>
      <c r="D8" s="550"/>
      <c r="E8" s="550"/>
      <c r="F8" s="550"/>
      <c r="G8" s="550"/>
      <c r="H8" s="550"/>
      <c r="I8" s="549"/>
      <c r="J8" s="550"/>
      <c r="K8" s="550"/>
      <c r="L8" s="550"/>
      <c r="M8" s="549"/>
    </row>
    <row r="9" spans="1:16" s="543" customFormat="1" ht="15" customHeight="1" x14ac:dyDescent="0.3">
      <c r="A9" s="321" t="s">
        <v>180</v>
      </c>
      <c r="B9" s="321"/>
      <c r="C9" s="322">
        <f>'SQL - Gender split table 8a'!G60</f>
        <v>0</v>
      </c>
      <c r="D9" s="322">
        <f>'SQL - Gender split table 8a'!H60</f>
        <v>0</v>
      </c>
      <c r="E9" s="548">
        <f>'SQL - Gender split table 8a'!I60</f>
        <v>0</v>
      </c>
      <c r="F9" s="323"/>
      <c r="G9" s="322">
        <f>'SQL - Gender split table 8a'!G36</f>
        <v>0</v>
      </c>
      <c r="H9" s="322">
        <f>'SQL - Gender split table 8a'!H36</f>
        <v>0</v>
      </c>
      <c r="I9" s="548">
        <f>'SQL - Gender split table 8a'!I36</f>
        <v>0</v>
      </c>
      <c r="J9" s="322"/>
      <c r="K9" s="322">
        <f>'SQL - Gender split table 8a'!G14</f>
        <v>0</v>
      </c>
      <c r="L9" s="322">
        <f>'SQL - Gender split table 8a'!H14</f>
        <v>0</v>
      </c>
      <c r="M9" s="548">
        <f>'SQL - Gender split table 8a'!I14</f>
        <v>0</v>
      </c>
      <c r="O9" s="546"/>
      <c r="P9" s="546"/>
    </row>
    <row r="10" spans="1:16" s="543" customFormat="1" ht="15" customHeight="1" x14ac:dyDescent="0.3">
      <c r="A10" s="324" t="s">
        <v>32</v>
      </c>
      <c r="B10" s="325" t="s">
        <v>181</v>
      </c>
      <c r="C10" s="326"/>
      <c r="D10" s="326">
        <f>'SQL - Gender split table 8a'!H61</f>
        <v>0</v>
      </c>
      <c r="E10" s="547">
        <f>'SQL - Gender split table 8a'!I61</f>
        <v>0</v>
      </c>
      <c r="F10" s="327"/>
      <c r="G10" s="326"/>
      <c r="H10" s="326">
        <f>'SQL - Gender split table 8a'!H37</f>
        <v>0</v>
      </c>
      <c r="I10" s="547">
        <f>'SQL - Gender split table 8a'!I37</f>
        <v>0</v>
      </c>
      <c r="J10" s="327"/>
      <c r="K10" s="326"/>
      <c r="L10" s="326">
        <f>'SQL - Gender split table 8a'!H15</f>
        <v>0</v>
      </c>
      <c r="M10" s="547">
        <f>'SQL - Gender split table 8a'!I15</f>
        <v>0</v>
      </c>
      <c r="O10" s="546"/>
      <c r="P10" s="546"/>
    </row>
    <row r="11" spans="1:16" s="543" customFormat="1" ht="15" customHeight="1" x14ac:dyDescent="0.3">
      <c r="A11" s="321"/>
      <c r="B11" s="325" t="s">
        <v>182</v>
      </c>
      <c r="C11" s="326"/>
      <c r="D11" s="326">
        <f>'SQL - Gender split table 8a'!H62</f>
        <v>0</v>
      </c>
      <c r="E11" s="547">
        <f>'SQL - Gender split table 8a'!I62</f>
        <v>0</v>
      </c>
      <c r="F11" s="327"/>
      <c r="G11" s="326"/>
      <c r="H11" s="326">
        <f>'SQL - Gender split table 8a'!H38</f>
        <v>0</v>
      </c>
      <c r="I11" s="547">
        <f>'SQL - Gender split table 8a'!I38</f>
        <v>0</v>
      </c>
      <c r="J11" s="327"/>
      <c r="K11" s="326"/>
      <c r="L11" s="326">
        <f>'SQL - Gender split table 8a'!H16</f>
        <v>0</v>
      </c>
      <c r="M11" s="547">
        <f>'SQL - Gender split table 8a'!I16</f>
        <v>0</v>
      </c>
      <c r="O11" s="546"/>
      <c r="P11" s="546"/>
    </row>
    <row r="12" spans="1:16" s="543" customFormat="1" ht="15" customHeight="1" x14ac:dyDescent="0.3">
      <c r="A12" s="321"/>
      <c r="B12" s="325"/>
      <c r="C12" s="326"/>
      <c r="D12" s="326"/>
      <c r="E12" s="547"/>
      <c r="F12" s="327"/>
      <c r="G12" s="326"/>
      <c r="H12" s="326"/>
      <c r="I12" s="547"/>
      <c r="J12" s="327"/>
      <c r="K12" s="326"/>
      <c r="L12" s="326"/>
      <c r="M12" s="547"/>
      <c r="O12" s="546"/>
      <c r="P12" s="546"/>
    </row>
    <row r="13" spans="1:16" s="543" customFormat="1" ht="15" customHeight="1" x14ac:dyDescent="0.3">
      <c r="A13" s="324" t="s">
        <v>32</v>
      </c>
      <c r="B13" s="325"/>
      <c r="C13" s="322">
        <f>'SQL - Gender split table 8a'!G57</f>
        <v>187238</v>
      </c>
      <c r="D13" s="322">
        <f>'SQL - Gender split table 8a'!H57</f>
        <v>172027</v>
      </c>
      <c r="E13" s="548">
        <f>'SQL - Gender split table 8a'!I57</f>
        <v>91.876114891207976</v>
      </c>
      <c r="F13" s="327"/>
      <c r="G13" s="322">
        <f>'SQL - Gender split table 8a'!G33</f>
        <v>72365</v>
      </c>
      <c r="H13" s="322">
        <f>'SQL - Gender split table 8a'!H33</f>
        <v>66983</v>
      </c>
      <c r="I13" s="548">
        <f>'SQL - Gender split table 8a'!I33</f>
        <v>92.562702964140115</v>
      </c>
      <c r="J13" s="327"/>
      <c r="K13" s="322">
        <f>'SQL - Gender split table 8a'!G11</f>
        <v>114873</v>
      </c>
      <c r="L13" s="322">
        <f>'SQL - Gender split table 8a'!H11</f>
        <v>105044</v>
      </c>
      <c r="M13" s="548">
        <f>'SQL - Gender split table 8a'!I11</f>
        <v>91.443594230149813</v>
      </c>
      <c r="O13" s="546"/>
      <c r="P13" s="546"/>
    </row>
    <row r="14" spans="1:16" s="543" customFormat="1" ht="15" customHeight="1" x14ac:dyDescent="0.3">
      <c r="A14" s="324"/>
      <c r="B14" s="325" t="s">
        <v>183</v>
      </c>
      <c r="C14" s="326"/>
      <c r="D14" s="326">
        <f>'SQL - Gender split table 8a'!H58</f>
        <v>58719</v>
      </c>
      <c r="E14" s="547">
        <f>'SQL - Gender split table 8a'!I58</f>
        <v>31.36062124141467</v>
      </c>
      <c r="F14" s="327"/>
      <c r="G14" s="326"/>
      <c r="H14" s="326">
        <f>'SQL - Gender split table 8a'!H34</f>
        <v>24571</v>
      </c>
      <c r="I14" s="547">
        <f>'SQL - Gender split table 8a'!I34</f>
        <v>33.954259655911009</v>
      </c>
      <c r="J14" s="327"/>
      <c r="K14" s="326"/>
      <c r="L14" s="326">
        <f>'SQL - Gender split table 8a'!H12</f>
        <v>34148</v>
      </c>
      <c r="M14" s="547">
        <f>'SQL - Gender split table 8a'!I12</f>
        <v>29.726741706057997</v>
      </c>
      <c r="O14" s="546"/>
      <c r="P14" s="546"/>
    </row>
    <row r="15" spans="1:16" s="543" customFormat="1" ht="15" customHeight="1" x14ac:dyDescent="0.3">
      <c r="A15" s="321"/>
      <c r="B15" s="325" t="s">
        <v>184</v>
      </c>
      <c r="C15" s="326"/>
      <c r="D15" s="326">
        <f>'SQL - Gender split table 8a'!H59</f>
        <v>113308</v>
      </c>
      <c r="E15" s="547">
        <f>'SQL - Gender split table 8a'!I59</f>
        <v>60.515493649793306</v>
      </c>
      <c r="F15" s="327"/>
      <c r="G15" s="326"/>
      <c r="H15" s="326">
        <f>'SQL - Gender split table 8a'!H35</f>
        <v>42412</v>
      </c>
      <c r="I15" s="547">
        <f>'SQL - Gender split table 8a'!I35</f>
        <v>58.60844330822912</v>
      </c>
      <c r="J15" s="327"/>
      <c r="K15" s="326"/>
      <c r="L15" s="326">
        <f>'SQL - Gender split table 8a'!H13</f>
        <v>70896</v>
      </c>
      <c r="M15" s="547">
        <f>'SQL - Gender split table 8a'!I13</f>
        <v>61.716852524091827</v>
      </c>
      <c r="O15" s="546"/>
      <c r="P15" s="546"/>
    </row>
    <row r="16" spans="1:16" s="543" customFormat="1" ht="15" customHeight="1" x14ac:dyDescent="0.3">
      <c r="A16" s="321" t="s">
        <v>185</v>
      </c>
      <c r="B16" s="325"/>
      <c r="C16" s="326"/>
      <c r="D16" s="326"/>
      <c r="E16" s="547"/>
      <c r="F16" s="327"/>
      <c r="G16" s="326"/>
      <c r="H16" s="326"/>
      <c r="I16" s="547"/>
      <c r="J16" s="327"/>
      <c r="K16" s="326"/>
      <c r="L16" s="326"/>
      <c r="M16" s="547"/>
      <c r="O16" s="546"/>
      <c r="P16" s="546"/>
    </row>
    <row r="17" spans="1:16" s="543" customFormat="1" ht="15" customHeight="1" x14ac:dyDescent="0.3">
      <c r="A17" s="324" t="s">
        <v>32</v>
      </c>
      <c r="B17" s="325"/>
      <c r="C17" s="322">
        <f>'SQL - Gender split table 8a'!G66</f>
        <v>0</v>
      </c>
      <c r="D17" s="322">
        <f>'SQL - Gender split table 8a'!H66</f>
        <v>0</v>
      </c>
      <c r="E17" s="548">
        <f>'SQL - Gender split table 8a'!I66</f>
        <v>0</v>
      </c>
      <c r="F17" s="322"/>
      <c r="G17" s="322">
        <f>'SQL - Gender split table 8a'!G42</f>
        <v>0</v>
      </c>
      <c r="H17" s="322">
        <f>'SQL - Gender split table 8a'!H42</f>
        <v>0</v>
      </c>
      <c r="I17" s="548">
        <f>'SQL - Gender split table 8a'!I42</f>
        <v>0</v>
      </c>
      <c r="J17" s="323"/>
      <c r="K17" s="322">
        <f>'SQL - Gender split table 8a'!G20</f>
        <v>0</v>
      </c>
      <c r="L17" s="322">
        <f>'SQL - Gender split table 8a'!H20</f>
        <v>0</v>
      </c>
      <c r="M17" s="548">
        <f>'SQL - Gender split table 8a'!I20</f>
        <v>0</v>
      </c>
      <c r="O17" s="546"/>
      <c r="P17" s="546"/>
    </row>
    <row r="18" spans="1:16" s="543" customFormat="1" ht="15" customHeight="1" x14ac:dyDescent="0.3">
      <c r="A18" s="321"/>
      <c r="B18" s="325" t="s">
        <v>181</v>
      </c>
      <c r="C18" s="326"/>
      <c r="D18" s="326">
        <f>'SQL - Gender split table 8a'!H67</f>
        <v>0</v>
      </c>
      <c r="E18" s="547">
        <f>'SQL - Gender split table 8a'!I67</f>
        <v>0</v>
      </c>
      <c r="F18" s="327"/>
      <c r="G18" s="326"/>
      <c r="H18" s="326">
        <f>'SQL - Gender split table 8a'!H43</f>
        <v>0</v>
      </c>
      <c r="I18" s="547">
        <f>'SQL - Gender split table 8a'!I43</f>
        <v>0</v>
      </c>
      <c r="J18" s="327"/>
      <c r="K18" s="326"/>
      <c r="L18" s="326">
        <f>'SQL - Gender split table 8a'!H21</f>
        <v>0</v>
      </c>
      <c r="M18" s="547">
        <f>'SQL - Gender split table 8a'!I21</f>
        <v>0</v>
      </c>
      <c r="O18" s="546"/>
      <c r="P18" s="546"/>
    </row>
    <row r="19" spans="1:16" s="543" customFormat="1" ht="15" customHeight="1" x14ac:dyDescent="0.3">
      <c r="A19" s="321"/>
      <c r="B19" s="325" t="s">
        <v>182</v>
      </c>
      <c r="C19" s="326"/>
      <c r="D19" s="326">
        <f>'SQL - Gender split table 8a'!H68</f>
        <v>0</v>
      </c>
      <c r="E19" s="547">
        <f>'SQL - Gender split table 8a'!I68</f>
        <v>0</v>
      </c>
      <c r="F19" s="327"/>
      <c r="G19" s="326"/>
      <c r="H19" s="326">
        <f>'SQL - Gender split table 8a'!H44</f>
        <v>0</v>
      </c>
      <c r="I19" s="547">
        <f>'SQL - Gender split table 8a'!I44</f>
        <v>0</v>
      </c>
      <c r="J19" s="327"/>
      <c r="K19" s="326"/>
      <c r="L19" s="326">
        <f>'SQL - Gender split table 8a'!H22</f>
        <v>0</v>
      </c>
      <c r="M19" s="547">
        <f>'SQL - Gender split table 8a'!I22</f>
        <v>0</v>
      </c>
      <c r="O19" s="546"/>
      <c r="P19" s="546"/>
    </row>
    <row r="20" spans="1:16" s="543" customFormat="1" ht="15" customHeight="1" x14ac:dyDescent="0.3">
      <c r="A20" s="324" t="s">
        <v>32</v>
      </c>
      <c r="B20" s="325"/>
      <c r="C20" s="326"/>
      <c r="D20" s="326"/>
      <c r="E20" s="547"/>
      <c r="F20" s="327"/>
      <c r="G20" s="326"/>
      <c r="H20" s="326"/>
      <c r="I20" s="547"/>
      <c r="J20" s="327"/>
      <c r="K20" s="326"/>
      <c r="L20" s="326"/>
      <c r="M20" s="547"/>
      <c r="O20" s="546"/>
      <c r="P20" s="546"/>
    </row>
    <row r="21" spans="1:16" s="543" customFormat="1" ht="15" customHeight="1" x14ac:dyDescent="0.3">
      <c r="A21" s="321"/>
      <c r="B21" s="325"/>
      <c r="C21" s="322">
        <f>'SQL - Gender split table 8a'!G63</f>
        <v>375</v>
      </c>
      <c r="D21" s="322">
        <f>'SQL - Gender split table 8a'!H63</f>
        <v>343</v>
      </c>
      <c r="E21" s="548">
        <f>'SQL - Gender split table 8a'!I63</f>
        <v>91.466666666666669</v>
      </c>
      <c r="F21" s="327"/>
      <c r="G21" s="322">
        <f>'SQL - Gender split table 8a'!G39</f>
        <v>149</v>
      </c>
      <c r="H21" s="322">
        <f>'SQL - Gender split table 8a'!H39</f>
        <v>140</v>
      </c>
      <c r="I21" s="548">
        <f>'SQL - Gender split table 8a'!I39</f>
        <v>93.959731543624159</v>
      </c>
      <c r="J21" s="327"/>
      <c r="K21" s="322">
        <f>'SQL - Gender split table 8a'!G17</f>
        <v>226</v>
      </c>
      <c r="L21" s="322">
        <f>'SQL - Gender split table 8a'!H17</f>
        <v>203</v>
      </c>
      <c r="M21" s="548">
        <f>'SQL - Gender split table 8a'!I17</f>
        <v>89.82300884955751</v>
      </c>
      <c r="O21" s="546"/>
      <c r="P21" s="546"/>
    </row>
    <row r="22" spans="1:16" s="543" customFormat="1" ht="15" customHeight="1" x14ac:dyDescent="0.3">
      <c r="A22" s="328"/>
      <c r="B22" s="325" t="s">
        <v>183</v>
      </c>
      <c r="C22" s="326"/>
      <c r="D22" s="326">
        <f>'SQL - Gender split table 8a'!H64</f>
        <v>220</v>
      </c>
      <c r="E22" s="547">
        <f>'SQL - Gender split table 8a'!I64</f>
        <v>58.666666666666664</v>
      </c>
      <c r="F22" s="327"/>
      <c r="G22" s="326"/>
      <c r="H22" s="326">
        <f>'SQL - Gender split table 8a'!H40</f>
        <v>94</v>
      </c>
      <c r="I22" s="547">
        <f>'SQL - Gender split table 8a'!I40</f>
        <v>63.087248322147651</v>
      </c>
      <c r="J22" s="327"/>
      <c r="K22" s="326"/>
      <c r="L22" s="326">
        <f>'SQL - Gender split table 8a'!H18</f>
        <v>126</v>
      </c>
      <c r="M22" s="547">
        <f>'SQL - Gender split table 8a'!I18</f>
        <v>55.752212389380531</v>
      </c>
      <c r="O22" s="546"/>
      <c r="P22" s="546"/>
    </row>
    <row r="23" spans="1:16" s="543" customFormat="1" ht="15" customHeight="1" x14ac:dyDescent="0.3">
      <c r="A23" s="330" t="s">
        <v>186</v>
      </c>
      <c r="B23" s="325" t="s">
        <v>184</v>
      </c>
      <c r="C23" s="326"/>
      <c r="D23" s="326">
        <f>'SQL - Gender split table 8a'!H65</f>
        <v>123</v>
      </c>
      <c r="E23" s="547">
        <f>'SQL - Gender split table 8a'!I65</f>
        <v>32.800000000000004</v>
      </c>
      <c r="F23" s="327"/>
      <c r="G23" s="326"/>
      <c r="H23" s="326">
        <f>'SQL - Gender split table 8a'!H41</f>
        <v>46</v>
      </c>
      <c r="I23" s="547">
        <f>'SQL - Gender split table 8a'!I41</f>
        <v>30.872483221476511</v>
      </c>
      <c r="J23" s="327"/>
      <c r="K23" s="326"/>
      <c r="L23" s="326">
        <f>'SQL - Gender split table 8a'!H19</f>
        <v>77</v>
      </c>
      <c r="M23" s="547">
        <f>'SQL - Gender split table 8a'!I19</f>
        <v>34.070796460176986</v>
      </c>
      <c r="O23" s="546"/>
      <c r="P23" s="546"/>
    </row>
    <row r="24" spans="1:16" s="543" customFormat="1" ht="15" customHeight="1" x14ac:dyDescent="0.3">
      <c r="A24" s="324" t="s">
        <v>32</v>
      </c>
      <c r="B24" s="329"/>
      <c r="C24" s="326"/>
      <c r="D24" s="326"/>
      <c r="E24" s="547"/>
      <c r="F24" s="327"/>
      <c r="G24" s="326"/>
      <c r="H24" s="326"/>
      <c r="I24" s="547"/>
      <c r="J24" s="327"/>
      <c r="K24" s="326"/>
      <c r="L24" s="326"/>
      <c r="M24" s="547"/>
      <c r="O24" s="546"/>
      <c r="P24" s="546"/>
    </row>
    <row r="25" spans="1:16" s="543" customFormat="1" ht="15" customHeight="1" x14ac:dyDescent="0.3">
      <c r="A25" s="321"/>
      <c r="B25" s="331"/>
      <c r="C25" s="322">
        <f>'SQL - Gender split table 8a'!G71</f>
        <v>10481</v>
      </c>
      <c r="D25" s="322">
        <f>'SQL - Gender split table 8a'!H71</f>
        <v>8296</v>
      </c>
      <c r="E25" s="548">
        <f>'SQL - Gender split table 8a'!I71</f>
        <v>79.152752599942758</v>
      </c>
      <c r="F25" s="322"/>
      <c r="G25" s="322">
        <f>'SQL - Gender split table 8a'!G47</f>
        <v>3305</v>
      </c>
      <c r="H25" s="322">
        <f>'SQL - Gender split table 8a'!H47</f>
        <v>2542</v>
      </c>
      <c r="I25" s="548">
        <f>'SQL - Gender split table 8a'!I47</f>
        <v>76.913767019667162</v>
      </c>
      <c r="J25" s="323"/>
      <c r="K25" s="322">
        <f>'SQL - Gender split table 8a'!G25</f>
        <v>7175</v>
      </c>
      <c r="L25" s="322">
        <f>'SQL - Gender split table 8a'!H25</f>
        <v>5753</v>
      </c>
      <c r="M25" s="548">
        <f>'SQL - Gender split table 8a'!I25</f>
        <v>80.181184668989545</v>
      </c>
      <c r="O25" s="546"/>
      <c r="P25" s="546"/>
    </row>
    <row r="26" spans="1:16" s="543" customFormat="1" ht="15" customHeight="1" x14ac:dyDescent="0.3">
      <c r="A26" s="330" t="s">
        <v>188</v>
      </c>
      <c r="B26" s="325" t="s">
        <v>187</v>
      </c>
      <c r="C26" s="326">
        <f>'SQL - Gender split table 8a'!G56</f>
        <v>10396</v>
      </c>
      <c r="D26" s="326">
        <f>'SQL - Gender split table 8a'!H56</f>
        <v>8211</v>
      </c>
      <c r="E26" s="547">
        <f>'SQL - Gender split table 8a'!I56</f>
        <v>78.982300884955748</v>
      </c>
      <c r="F26" s="327"/>
      <c r="G26" s="326">
        <f>'SQL - Gender split table 8a'!G32</f>
        <v>3278</v>
      </c>
      <c r="H26" s="326">
        <f>'SQL - Gender split table 8a'!H32</f>
        <v>2515</v>
      </c>
      <c r="I26" s="547">
        <f>'SQL - Gender split table 8a'!I32</f>
        <v>76.723611958511285</v>
      </c>
      <c r="J26" s="327"/>
      <c r="K26" s="326">
        <f>'SQL - Gender split table 8a'!G10</f>
        <v>7117</v>
      </c>
      <c r="L26" s="326">
        <f>'SQL - Gender split table 8a'!H10</f>
        <v>5695</v>
      </c>
      <c r="M26" s="547">
        <f>'SQL - Gender split table 8a'!I10</f>
        <v>80.019671209779403</v>
      </c>
      <c r="O26" s="546"/>
      <c r="P26" s="546"/>
    </row>
    <row r="27" spans="1:16" s="543" customFormat="1" ht="15" customHeight="1" x14ac:dyDescent="0.3">
      <c r="A27" s="324" t="s">
        <v>32</v>
      </c>
      <c r="B27" s="325"/>
      <c r="C27" s="326"/>
      <c r="D27" s="326"/>
      <c r="E27" s="547"/>
      <c r="F27" s="327"/>
      <c r="G27" s="326"/>
      <c r="H27" s="326"/>
      <c r="I27" s="547"/>
      <c r="J27" s="327"/>
      <c r="K27" s="326"/>
      <c r="L27" s="322"/>
      <c r="M27" s="548"/>
      <c r="O27" s="546"/>
      <c r="P27" s="546"/>
    </row>
    <row r="28" spans="1:16" s="543" customFormat="1" ht="15" customHeight="1" x14ac:dyDescent="0.3">
      <c r="A28" s="324"/>
      <c r="B28" s="331"/>
      <c r="C28" s="322">
        <f>'SQL - Gender split table 8a'!G70</f>
        <v>22099</v>
      </c>
      <c r="D28" s="322">
        <f>'SQL - Gender split table 8a'!H70</f>
        <v>19329</v>
      </c>
      <c r="E28" s="548">
        <f>'SQL - Gender split table 8a'!I70</f>
        <v>87.465496176297577</v>
      </c>
      <c r="F28" s="323"/>
      <c r="G28" s="322">
        <f>'SQL - Gender split table 8a'!G46</f>
        <v>7590</v>
      </c>
      <c r="H28" s="322">
        <f>'SQL - Gender split table 8a'!H46</f>
        <v>6637</v>
      </c>
      <c r="I28" s="548">
        <f>'SQL - Gender split table 8a'!I46</f>
        <v>87.444005270092234</v>
      </c>
      <c r="J28" s="323"/>
      <c r="K28" s="322">
        <f>'SQL - Gender split table 8a'!G24</f>
        <v>14509</v>
      </c>
      <c r="L28" s="322">
        <f>'SQL - Gender split table 8a'!H24</f>
        <v>12692</v>
      </c>
      <c r="M28" s="548">
        <f>'SQL - Gender split table 8a'!I24</f>
        <v>87.476738576056249</v>
      </c>
      <c r="O28" s="546"/>
      <c r="P28" s="546"/>
    </row>
    <row r="29" spans="1:16" s="543" customFormat="1" ht="15" customHeight="1" x14ac:dyDescent="0.3">
      <c r="A29" s="321" t="s">
        <v>189</v>
      </c>
      <c r="B29" s="325" t="s">
        <v>187</v>
      </c>
      <c r="C29" s="326">
        <f>'SQL - Gender split table 8a'!G55</f>
        <v>21774</v>
      </c>
      <c r="D29" s="326">
        <f>'SQL - Gender split table 8a'!H55</f>
        <v>19004</v>
      </c>
      <c r="E29" s="547">
        <f>'SQL - Gender split table 8a'!I55</f>
        <v>87.278405437677961</v>
      </c>
      <c r="F29" s="327"/>
      <c r="G29" s="326">
        <f>'SQL - Gender split table 8a'!G31</f>
        <v>7474</v>
      </c>
      <c r="H29" s="326">
        <f>'SQL - Gender split table 8a'!H31</f>
        <v>6521</v>
      </c>
      <c r="I29" s="547">
        <f>'SQL - Gender split table 8a'!I31</f>
        <v>87.249130318437253</v>
      </c>
      <c r="J29" s="327"/>
      <c r="K29" s="326">
        <f>'SQL - Gender split table 8a'!G9</f>
        <v>14300</v>
      </c>
      <c r="L29" s="326">
        <f>'SQL - Gender split table 8a'!H9</f>
        <v>12483</v>
      </c>
      <c r="M29" s="547">
        <f>'SQL - Gender split table 8a'!I9</f>
        <v>87.293706293706293</v>
      </c>
      <c r="O29" s="546"/>
      <c r="P29" s="546"/>
    </row>
    <row r="30" spans="1:16" s="543" customFormat="1" ht="15" customHeight="1" x14ac:dyDescent="0.3">
      <c r="A30" s="324" t="s">
        <v>32</v>
      </c>
      <c r="B30" s="325"/>
      <c r="C30" s="326"/>
      <c r="D30" s="326"/>
      <c r="E30" s="547"/>
      <c r="F30" s="327"/>
      <c r="G30" s="326"/>
      <c r="H30" s="326"/>
      <c r="I30" s="547"/>
      <c r="J30" s="327"/>
      <c r="K30" s="326"/>
      <c r="L30" s="326"/>
      <c r="M30" s="547"/>
      <c r="O30" s="546"/>
      <c r="P30" s="546"/>
    </row>
    <row r="31" spans="1:16" s="543" customFormat="1" ht="15" customHeight="1" x14ac:dyDescent="0.3">
      <c r="A31" s="324" t="s">
        <v>30</v>
      </c>
      <c r="B31" s="325"/>
      <c r="C31" s="322">
        <f>'SQL - Gender split table 8a'!G69</f>
        <v>22887</v>
      </c>
      <c r="D31" s="322">
        <f>'SQL - Gender split table 8a'!H69</f>
        <v>22683</v>
      </c>
      <c r="E31" s="548">
        <f>'SQL - Gender split table 8a'!I69</f>
        <v>99.108664307248659</v>
      </c>
      <c r="F31" s="323"/>
      <c r="G31" s="322">
        <f>'SQL - Gender split table 8a'!G45</f>
        <v>7576</v>
      </c>
      <c r="H31" s="322">
        <f>'SQL - Gender split table 8a'!H45</f>
        <v>7502</v>
      </c>
      <c r="I31" s="548">
        <f>'SQL - Gender split table 8a'!I45</f>
        <v>99.023231256599786</v>
      </c>
      <c r="J31" s="323"/>
      <c r="K31" s="322">
        <f>'SQL - Gender split table 8a'!G23</f>
        <v>15311</v>
      </c>
      <c r="L31" s="322">
        <f>'SQL - Gender split table 8a'!H23</f>
        <v>15181</v>
      </c>
      <c r="M31" s="548">
        <f>'SQL - Gender split table 8a'!I23</f>
        <v>99.150937234667893</v>
      </c>
      <c r="O31" s="546"/>
      <c r="P31" s="546"/>
    </row>
    <row r="32" spans="1:16" s="543" customFormat="1" ht="15" customHeight="1" x14ac:dyDescent="0.3">
      <c r="A32" s="324"/>
      <c r="B32" s="325" t="s">
        <v>187</v>
      </c>
      <c r="C32" s="326">
        <f>'SQL - Gender split table 8a'!G51</f>
        <v>20551</v>
      </c>
      <c r="D32" s="326">
        <f>'SQL - Gender split table 8a'!H51</f>
        <v>20551</v>
      </c>
      <c r="E32" s="547">
        <f>'SQL - Gender split table 8a'!I51</f>
        <v>100</v>
      </c>
      <c r="F32" s="327"/>
      <c r="G32" s="326">
        <f>'SQL - Gender split table 8a'!G27</f>
        <v>6842</v>
      </c>
      <c r="H32" s="326">
        <f>'SQL - Gender split table 8a'!H27</f>
        <v>6842</v>
      </c>
      <c r="I32" s="547">
        <f>'SQL - Gender split table 8a'!I27</f>
        <v>100</v>
      </c>
      <c r="J32" s="327"/>
      <c r="K32" s="326">
        <f>'SQL - Gender split table 8a'!G5</f>
        <v>13709</v>
      </c>
      <c r="L32" s="326">
        <f>'SQL - Gender split table 8a'!H5</f>
        <v>13709</v>
      </c>
      <c r="M32" s="547">
        <f>'SQL - Gender split table 8a'!I5</f>
        <v>100</v>
      </c>
      <c r="O32" s="546"/>
      <c r="P32" s="546"/>
    </row>
    <row r="33" spans="1:16" s="543" customFormat="1" ht="15" customHeight="1" x14ac:dyDescent="0.3">
      <c r="A33" s="324"/>
      <c r="B33" s="325" t="s">
        <v>190</v>
      </c>
      <c r="C33" s="326"/>
      <c r="D33" s="326">
        <f>'SQL - Gender split table 8a'!H52</f>
        <v>1696</v>
      </c>
      <c r="E33" s="547">
        <f>'SQL - Gender split table 8a'!I52</f>
        <v>8.2526397742202331</v>
      </c>
      <c r="F33" s="327"/>
      <c r="G33" s="326"/>
      <c r="H33" s="326">
        <f>'SQL - Gender split table 8a'!H28</f>
        <v>547</v>
      </c>
      <c r="I33" s="547">
        <f>'SQL - Gender split table 8a'!I28</f>
        <v>7.9947383805904702</v>
      </c>
      <c r="J33" s="327"/>
      <c r="K33" s="326"/>
      <c r="L33" s="326">
        <f>'SQL - Gender split table 8a'!H6</f>
        <v>1149</v>
      </c>
      <c r="M33" s="547">
        <f>'SQL - Gender split table 8a'!I6</f>
        <v>8.3813553140272816</v>
      </c>
      <c r="O33" s="546"/>
      <c r="P33" s="546"/>
    </row>
    <row r="34" spans="1:16" s="543" customFormat="1" ht="15" customHeight="1" x14ac:dyDescent="0.3">
      <c r="A34" s="324"/>
      <c r="B34" s="325" t="s">
        <v>191</v>
      </c>
      <c r="C34" s="326"/>
      <c r="D34" s="326">
        <f>'SQL - Gender split table 8a'!H53</f>
        <v>4671</v>
      </c>
      <c r="E34" s="547">
        <f>'SQL - Gender split table 8a'!I53</f>
        <v>22.728820981947351</v>
      </c>
      <c r="F34" s="327"/>
      <c r="G34" s="326"/>
      <c r="H34" s="326">
        <f>'SQL - Gender split table 8a'!H29</f>
        <v>1546</v>
      </c>
      <c r="I34" s="547">
        <f>'SQL - Gender split table 8a'!I29</f>
        <v>22.595732242034494</v>
      </c>
      <c r="J34" s="327"/>
      <c r="K34" s="326"/>
      <c r="L34" s="326">
        <f>'SQL - Gender split table 8a'!H7</f>
        <v>3125</v>
      </c>
      <c r="M34" s="547">
        <f>'SQL - Gender split table 8a'!I7</f>
        <v>22.795244000291778</v>
      </c>
      <c r="O34" s="546"/>
      <c r="P34" s="546"/>
    </row>
    <row r="35" spans="1:16" s="543" customFormat="1" ht="15" customHeight="1" x14ac:dyDescent="0.3">
      <c r="A35" s="324"/>
      <c r="B35" s="325" t="s">
        <v>192</v>
      </c>
      <c r="C35" s="326"/>
      <c r="D35" s="326">
        <f>'SQL - Gender split table 8a'!H54</f>
        <v>14184</v>
      </c>
      <c r="E35" s="547">
        <f>'SQL - Gender split table 8a'!I54</f>
        <v>69.018539243832421</v>
      </c>
      <c r="F35" s="327"/>
      <c r="G35" s="326"/>
      <c r="H35" s="326">
        <f>'SQL - Gender split table 8a'!H30</f>
        <v>4749</v>
      </c>
      <c r="I35" s="547">
        <f>'SQL - Gender split table 8a'!I30</f>
        <v>69.409529377375037</v>
      </c>
      <c r="J35" s="327"/>
      <c r="K35" s="326"/>
      <c r="L35" s="326">
        <f>'SQL - Gender split table 8a'!H8</f>
        <v>9435</v>
      </c>
      <c r="M35" s="547">
        <f>'SQL - Gender split table 8a'!I8</f>
        <v>68.823400685680937</v>
      </c>
      <c r="O35" s="546"/>
      <c r="P35" s="546"/>
    </row>
    <row r="36" spans="1:16" s="543" customFormat="1" ht="15" customHeight="1" x14ac:dyDescent="0.3">
      <c r="A36" s="545"/>
      <c r="B36" s="545"/>
      <c r="C36" s="544"/>
      <c r="D36" s="544"/>
      <c r="E36" s="544"/>
      <c r="F36" s="544"/>
      <c r="G36" s="544"/>
      <c r="H36" s="544"/>
      <c r="I36" s="544"/>
      <c r="J36" s="544"/>
      <c r="K36" s="544"/>
      <c r="L36" s="544"/>
      <c r="M36" s="544"/>
    </row>
    <row r="37" spans="1:16" s="543" customFormat="1" ht="15" customHeight="1" x14ac:dyDescent="0.3">
      <c r="A37" s="566"/>
      <c r="B37" s="566"/>
      <c r="C37" s="567"/>
      <c r="D37" s="567"/>
      <c r="E37" s="567"/>
      <c r="F37" s="567"/>
      <c r="G37" s="567"/>
      <c r="H37" s="567"/>
      <c r="I37" s="567"/>
      <c r="J37" s="567"/>
      <c r="K37" s="542"/>
      <c r="L37" s="567"/>
      <c r="M37" s="268" t="s">
        <v>480</v>
      </c>
    </row>
    <row r="38" spans="1:16" s="542" customFormat="1" ht="13.15" customHeight="1" x14ac:dyDescent="0.3">
      <c r="A38" s="467" t="s">
        <v>193</v>
      </c>
      <c r="B38" s="468"/>
      <c r="C38" s="468"/>
      <c r="D38" s="468"/>
      <c r="F38" s="268"/>
    </row>
    <row r="39" spans="1:16" s="542" customFormat="1" ht="13.15" customHeight="1" x14ac:dyDescent="0.3">
      <c r="A39" s="468" t="s">
        <v>194</v>
      </c>
      <c r="B39" s="468"/>
      <c r="C39" s="468"/>
      <c r="D39" s="468"/>
      <c r="E39" s="468"/>
      <c r="F39" s="468"/>
    </row>
    <row r="40" spans="1:16" s="542" customFormat="1" ht="13.15" customHeight="1" x14ac:dyDescent="0.3">
      <c r="A40" s="468" t="s">
        <v>554</v>
      </c>
      <c r="B40" s="468"/>
      <c r="C40" s="468"/>
      <c r="D40" s="468"/>
      <c r="E40" s="468"/>
      <c r="F40" s="468"/>
    </row>
    <row r="41" spans="1:16" s="542" customFormat="1" ht="13.15" customHeight="1" x14ac:dyDescent="0.3">
      <c r="A41" s="468" t="s">
        <v>129</v>
      </c>
      <c r="B41" s="328"/>
      <c r="C41" s="328"/>
      <c r="D41" s="328"/>
      <c r="E41" s="328"/>
      <c r="F41" s="328"/>
      <c r="G41" s="328"/>
      <c r="H41" s="328"/>
      <c r="I41" s="328"/>
      <c r="J41" s="328"/>
      <c r="K41" s="328"/>
      <c r="L41" s="328"/>
    </row>
    <row r="42" spans="1:16" s="542" customFormat="1" ht="13.15" customHeight="1" x14ac:dyDescent="0.3">
      <c r="A42" s="208" t="s">
        <v>195</v>
      </c>
      <c r="B42" s="208"/>
      <c r="C42" s="208"/>
      <c r="D42" s="208"/>
      <c r="E42" s="208"/>
      <c r="F42" s="208"/>
      <c r="G42" s="208"/>
      <c r="H42" s="208"/>
      <c r="I42" s="208"/>
      <c r="J42" s="208"/>
      <c r="K42" s="208"/>
      <c r="L42" s="333"/>
    </row>
    <row r="43" spans="1:16" s="542" customFormat="1" ht="13.15" customHeight="1" x14ac:dyDescent="0.3">
      <c r="A43" s="333"/>
      <c r="B43" s="202"/>
      <c r="C43" s="202"/>
      <c r="D43" s="202"/>
      <c r="E43" s="202"/>
      <c r="F43" s="202"/>
      <c r="G43" s="202"/>
      <c r="H43" s="202"/>
      <c r="I43" s="202"/>
      <c r="J43" s="202"/>
      <c r="K43" s="202"/>
      <c r="L43" s="334"/>
    </row>
    <row r="44" spans="1:16" s="542" customFormat="1" ht="13.15" customHeight="1" x14ac:dyDescent="0.3">
      <c r="A44" s="469" t="s">
        <v>23</v>
      </c>
      <c r="B44" s="338"/>
      <c r="C44" s="338"/>
      <c r="D44" s="338"/>
      <c r="E44" s="338"/>
      <c r="F44" s="338"/>
      <c r="G44" s="338"/>
      <c r="H44" s="338"/>
      <c r="I44" s="338"/>
      <c r="J44" s="338"/>
      <c r="K44" s="338"/>
      <c r="L44" s="338"/>
    </row>
    <row r="45" spans="1:16" s="542" customFormat="1" ht="13.15" customHeight="1" x14ac:dyDescent="0.3">
      <c r="A45" s="270" t="s">
        <v>116</v>
      </c>
      <c r="B45" s="333"/>
      <c r="C45" s="333"/>
      <c r="D45" s="333"/>
      <c r="E45" s="333"/>
      <c r="F45" s="333"/>
      <c r="G45" s="333"/>
      <c r="H45" s="333"/>
      <c r="I45" s="333"/>
      <c r="J45" s="333"/>
      <c r="K45" s="333"/>
      <c r="L45" s="333"/>
    </row>
    <row r="46" spans="1:16" s="542" customFormat="1" ht="13.15" customHeight="1" x14ac:dyDescent="0.3">
      <c r="A46" s="346"/>
    </row>
    <row r="47" spans="1:16" s="542" customFormat="1" ht="13.15" customHeight="1" x14ac:dyDescent="0.45">
      <c r="A47" s="563"/>
    </row>
    <row r="48" spans="1:16" s="542" customFormat="1" ht="13.15" customHeight="1" x14ac:dyDescent="0.45">
      <c r="A48" s="563"/>
      <c r="B48" s="346"/>
      <c r="C48" s="346"/>
      <c r="D48" s="346"/>
      <c r="E48" s="346"/>
      <c r="F48" s="337"/>
    </row>
    <row r="49" spans="1:1" ht="13.15" customHeight="1" x14ac:dyDescent="0.45">
      <c r="A49" s="563"/>
    </row>
    <row r="50" spans="1:1" ht="13.15" customHeight="1" x14ac:dyDescent="0.45"/>
    <row r="51" spans="1:1" ht="13.15" customHeight="1" x14ac:dyDescent="0.45"/>
    <row r="52" spans="1:1" ht="13.15" customHeight="1" x14ac:dyDescent="0.45"/>
    <row r="53" spans="1:1" ht="13.15" customHeight="1" x14ac:dyDescent="0.45"/>
    <row r="54" spans="1:1" ht="13.15" customHeight="1" x14ac:dyDescent="0.45"/>
    <row r="55" spans="1:1" ht="13.15" customHeight="1" x14ac:dyDescent="0.45"/>
    <row r="56" spans="1:1" ht="13.15" customHeight="1" x14ac:dyDescent="0.45"/>
    <row r="57" spans="1:1" ht="13.15" customHeight="1" x14ac:dyDescent="0.45"/>
    <row r="58" spans="1:1" ht="13.15" customHeight="1" x14ac:dyDescent="0.45"/>
  </sheetData>
  <mergeCells count="3">
    <mergeCell ref="C6:E6"/>
    <mergeCell ref="G6:I6"/>
    <mergeCell ref="K6:M6"/>
  </mergeCells>
  <hyperlinks>
    <hyperlink ref="A1" location="Contents!A1" display="Return to contents"/>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topLeftCell="A7" workbookViewId="0">
      <selection activeCell="L2" sqref="L2"/>
    </sheetView>
  </sheetViews>
  <sheetFormatPr defaultRowHeight="14.25" x14ac:dyDescent="0.45"/>
  <cols>
    <col min="1" max="1" width="9.1328125" customWidth="1"/>
    <col min="2" max="2" width="19" customWidth="1"/>
    <col min="3" max="5" width="11.59765625" customWidth="1"/>
    <col min="6" max="6" width="1.59765625" customWidth="1"/>
    <col min="7" max="9" width="11.59765625" customWidth="1"/>
    <col min="10" max="10" width="1.59765625" customWidth="1"/>
    <col min="11" max="13" width="11.59765625" customWidth="1"/>
  </cols>
  <sheetData>
    <row r="1" spans="1:13" x14ac:dyDescent="0.45">
      <c r="A1" s="434" t="s">
        <v>488</v>
      </c>
    </row>
    <row r="2" spans="1:13" s="315" customFormat="1" ht="15" customHeight="1" x14ac:dyDescent="0.35">
      <c r="A2" s="347" t="s">
        <v>176</v>
      </c>
      <c r="B2" s="335"/>
      <c r="C2" s="335"/>
      <c r="D2" s="335"/>
      <c r="E2" s="335"/>
      <c r="F2" s="335"/>
      <c r="G2" s="335"/>
      <c r="H2" s="335"/>
      <c r="I2" s="335"/>
      <c r="J2" s="335"/>
      <c r="K2" s="335"/>
      <c r="L2" s="335"/>
    </row>
    <row r="3" spans="1:13" s="315" customFormat="1" ht="15" customHeight="1" x14ac:dyDescent="0.35">
      <c r="A3" s="348" t="s">
        <v>479</v>
      </c>
      <c r="B3" s="316"/>
      <c r="C3" s="316"/>
      <c r="D3" s="316"/>
      <c r="E3" s="316"/>
      <c r="F3" s="316"/>
      <c r="G3" s="316"/>
      <c r="H3" s="316"/>
      <c r="I3" s="316"/>
      <c r="J3" s="316"/>
      <c r="K3" s="316"/>
      <c r="L3" s="316"/>
    </row>
    <row r="4" spans="1:13" s="315" customFormat="1" ht="15" customHeight="1" x14ac:dyDescent="0.35">
      <c r="A4" s="348" t="s">
        <v>0</v>
      </c>
      <c r="B4" s="308"/>
      <c r="C4" s="317"/>
      <c r="D4" s="317"/>
      <c r="E4" s="317"/>
      <c r="F4" s="317"/>
    </row>
    <row r="5" spans="1:13" s="318" customFormat="1" ht="15" customHeight="1" x14ac:dyDescent="0.35"/>
    <row r="6" spans="1:13" s="319" customFormat="1" ht="15" customHeight="1" x14ac:dyDescent="0.3">
      <c r="A6" s="461"/>
      <c r="B6" s="462"/>
      <c r="C6" s="1093" t="s">
        <v>33</v>
      </c>
      <c r="D6" s="1093"/>
      <c r="E6" s="1093"/>
      <c r="F6" s="463"/>
      <c r="G6" s="1093" t="s">
        <v>155</v>
      </c>
      <c r="H6" s="1093"/>
      <c r="I6" s="1093"/>
      <c r="J6" s="463"/>
      <c r="K6" s="1093" t="s">
        <v>156</v>
      </c>
      <c r="L6" s="1093"/>
      <c r="M6" s="1093"/>
    </row>
    <row r="7" spans="1:13" s="319" customFormat="1" ht="35.25" customHeight="1" x14ac:dyDescent="0.3">
      <c r="A7" s="464" t="s">
        <v>177</v>
      </c>
      <c r="B7" s="465"/>
      <c r="C7" s="466" t="s">
        <v>178</v>
      </c>
      <c r="D7" s="466" t="s">
        <v>179</v>
      </c>
      <c r="E7" s="466" t="s">
        <v>175</v>
      </c>
      <c r="F7" s="466"/>
      <c r="G7" s="466" t="s">
        <v>178</v>
      </c>
      <c r="H7" s="466" t="s">
        <v>179</v>
      </c>
      <c r="I7" s="466" t="s">
        <v>175</v>
      </c>
      <c r="J7" s="466"/>
      <c r="K7" s="466" t="s">
        <v>178</v>
      </c>
      <c r="L7" s="466" t="s">
        <v>179</v>
      </c>
      <c r="M7" s="466" t="s">
        <v>175</v>
      </c>
    </row>
    <row r="8" spans="1:13" s="320" customFormat="1" ht="15" customHeight="1" x14ac:dyDescent="0.3">
      <c r="A8" s="310"/>
      <c r="B8" s="310"/>
      <c r="C8" s="310"/>
      <c r="D8" s="310"/>
      <c r="E8" s="310"/>
      <c r="F8" s="310"/>
      <c r="G8" s="310"/>
      <c r="H8" s="310"/>
      <c r="I8" s="310"/>
      <c r="J8" s="310"/>
      <c r="K8" s="310"/>
      <c r="L8" s="310"/>
      <c r="M8" s="310"/>
    </row>
    <row r="9" spans="1:13" s="320" customFormat="1" ht="15" customHeight="1" x14ac:dyDescent="0.3">
      <c r="A9" s="321" t="s">
        <v>180</v>
      </c>
      <c r="B9" s="321"/>
      <c r="C9" s="322"/>
      <c r="D9" s="322"/>
      <c r="E9" s="323"/>
      <c r="F9" s="323"/>
      <c r="G9" s="322"/>
      <c r="H9" s="322"/>
      <c r="I9" s="323"/>
      <c r="J9" s="323"/>
      <c r="K9" s="322"/>
      <c r="L9" s="322"/>
      <c r="M9" s="323"/>
    </row>
    <row r="10" spans="1:13" s="320" customFormat="1" ht="15" customHeight="1" x14ac:dyDescent="0.3">
      <c r="A10" s="324" t="s">
        <v>32</v>
      </c>
      <c r="B10" s="325" t="s">
        <v>181</v>
      </c>
      <c r="C10" s="326"/>
      <c r="D10" s="326"/>
      <c r="E10" s="327"/>
      <c r="F10" s="327"/>
      <c r="G10" s="326"/>
      <c r="H10" s="326"/>
      <c r="I10" s="327"/>
      <c r="J10" s="327"/>
      <c r="K10" s="326"/>
      <c r="L10" s="326"/>
      <c r="M10" s="327"/>
    </row>
    <row r="11" spans="1:13" s="320" customFormat="1" ht="15" customHeight="1" x14ac:dyDescent="0.3">
      <c r="A11" s="321"/>
      <c r="B11" s="325" t="s">
        <v>182</v>
      </c>
      <c r="C11" s="326"/>
      <c r="D11" s="326"/>
      <c r="E11" s="327"/>
      <c r="F11" s="327"/>
      <c r="G11" s="326"/>
      <c r="H11" s="326"/>
      <c r="I11" s="327"/>
      <c r="J11" s="327"/>
      <c r="K11" s="326"/>
      <c r="L11" s="326"/>
      <c r="M11" s="327"/>
    </row>
    <row r="12" spans="1:13" s="320" customFormat="1" ht="15" customHeight="1" x14ac:dyDescent="0.3">
      <c r="A12" s="321"/>
      <c r="B12" s="325"/>
      <c r="C12" s="326"/>
      <c r="D12" s="326"/>
      <c r="E12" s="327"/>
      <c r="F12" s="327"/>
      <c r="G12" s="326"/>
      <c r="H12" s="326"/>
      <c r="I12" s="327"/>
      <c r="J12" s="327"/>
      <c r="K12" s="326"/>
      <c r="L12" s="326"/>
      <c r="M12" s="327"/>
    </row>
    <row r="13" spans="1:13" s="320" customFormat="1" ht="15" customHeight="1" x14ac:dyDescent="0.3">
      <c r="A13" s="324" t="s">
        <v>32</v>
      </c>
      <c r="B13" s="325" t="s">
        <v>183</v>
      </c>
      <c r="C13" s="326"/>
      <c r="D13" s="326"/>
      <c r="E13" s="327"/>
      <c r="F13" s="327"/>
      <c r="G13" s="326"/>
      <c r="H13" s="326"/>
      <c r="I13" s="327"/>
      <c r="J13" s="327"/>
      <c r="K13" s="326"/>
      <c r="L13" s="326"/>
      <c r="M13" s="327"/>
    </row>
    <row r="14" spans="1:13" s="320" customFormat="1" ht="15" customHeight="1" x14ac:dyDescent="0.3">
      <c r="A14" s="324"/>
      <c r="B14" s="325" t="s">
        <v>184</v>
      </c>
      <c r="C14" s="326"/>
      <c r="D14" s="326"/>
      <c r="E14" s="327"/>
      <c r="F14" s="327"/>
      <c r="G14" s="326"/>
      <c r="H14" s="326"/>
      <c r="I14" s="327"/>
      <c r="J14" s="327"/>
      <c r="K14" s="326"/>
      <c r="L14" s="326"/>
      <c r="M14" s="327"/>
    </row>
    <row r="15" spans="1:13" s="320" customFormat="1" ht="15" customHeight="1" x14ac:dyDescent="0.3">
      <c r="A15" s="321"/>
      <c r="B15" s="325"/>
      <c r="C15" s="326"/>
      <c r="D15" s="326"/>
      <c r="E15" s="327"/>
      <c r="F15" s="327"/>
      <c r="G15" s="326"/>
      <c r="H15" s="326"/>
      <c r="I15" s="327"/>
      <c r="J15" s="327"/>
      <c r="K15" s="326"/>
      <c r="L15" s="326"/>
      <c r="M15" s="327"/>
    </row>
    <row r="16" spans="1:13" s="320" customFormat="1" ht="15" customHeight="1" x14ac:dyDescent="0.3">
      <c r="A16" s="321" t="s">
        <v>185</v>
      </c>
      <c r="B16" s="325"/>
      <c r="C16" s="322"/>
      <c r="D16" s="322"/>
      <c r="E16" s="323"/>
      <c r="F16" s="323"/>
      <c r="G16" s="322"/>
      <c r="H16" s="322"/>
      <c r="I16" s="323"/>
      <c r="J16" s="323"/>
      <c r="K16" s="322"/>
      <c r="L16" s="322"/>
      <c r="M16" s="323"/>
    </row>
    <row r="17" spans="1:13" s="320" customFormat="1" ht="15" customHeight="1" x14ac:dyDescent="0.3">
      <c r="A17" s="324" t="s">
        <v>32</v>
      </c>
      <c r="B17" s="325" t="s">
        <v>181</v>
      </c>
      <c r="C17" s="326"/>
      <c r="D17" s="326"/>
      <c r="E17" s="327"/>
      <c r="F17" s="327"/>
      <c r="G17" s="326"/>
      <c r="H17" s="326"/>
      <c r="I17" s="327"/>
      <c r="J17" s="327"/>
      <c r="K17" s="326"/>
      <c r="L17" s="326"/>
      <c r="M17" s="327"/>
    </row>
    <row r="18" spans="1:13" s="320" customFormat="1" ht="15" customHeight="1" x14ac:dyDescent="0.3">
      <c r="A18" s="321"/>
      <c r="B18" s="325" t="s">
        <v>182</v>
      </c>
      <c r="C18" s="326"/>
      <c r="D18" s="326"/>
      <c r="E18" s="327"/>
      <c r="F18" s="327"/>
      <c r="G18" s="326"/>
      <c r="H18" s="326"/>
      <c r="I18" s="327"/>
      <c r="J18" s="327"/>
      <c r="K18" s="326"/>
      <c r="L18" s="326"/>
      <c r="M18" s="327"/>
    </row>
    <row r="19" spans="1:13" s="320" customFormat="1" ht="15" customHeight="1" x14ac:dyDescent="0.3">
      <c r="A19" s="321"/>
      <c r="B19" s="325"/>
      <c r="C19" s="326"/>
      <c r="D19" s="326"/>
      <c r="E19" s="327"/>
      <c r="F19" s="327"/>
      <c r="G19" s="326"/>
      <c r="H19" s="326"/>
      <c r="I19" s="327"/>
      <c r="J19" s="327"/>
      <c r="K19" s="326"/>
      <c r="L19" s="326"/>
      <c r="M19" s="327"/>
    </row>
    <row r="20" spans="1:13" s="320" customFormat="1" ht="15" customHeight="1" x14ac:dyDescent="0.3">
      <c r="A20" s="324" t="s">
        <v>32</v>
      </c>
      <c r="B20" s="325" t="s">
        <v>183</v>
      </c>
      <c r="C20" s="326"/>
      <c r="D20" s="326"/>
      <c r="E20" s="327"/>
      <c r="F20" s="327"/>
      <c r="G20" s="326"/>
      <c r="H20" s="326"/>
      <c r="I20" s="327"/>
      <c r="J20" s="327"/>
      <c r="K20" s="326"/>
      <c r="L20" s="326"/>
      <c r="M20" s="327"/>
    </row>
    <row r="21" spans="1:13" s="320" customFormat="1" ht="15" customHeight="1" x14ac:dyDescent="0.3">
      <c r="A21" s="321"/>
      <c r="B21" s="325" t="s">
        <v>184</v>
      </c>
      <c r="C21" s="326"/>
      <c r="D21" s="326"/>
      <c r="E21" s="327"/>
      <c r="F21" s="327"/>
      <c r="G21" s="326"/>
      <c r="H21" s="326"/>
      <c r="I21" s="327"/>
      <c r="J21" s="327"/>
      <c r="K21" s="326"/>
      <c r="L21" s="326"/>
      <c r="M21" s="327"/>
    </row>
    <row r="22" spans="1:13" s="320" customFormat="1" ht="15" customHeight="1" x14ac:dyDescent="0.3">
      <c r="A22" s="328"/>
      <c r="B22" s="329"/>
      <c r="C22" s="326"/>
      <c r="D22" s="326"/>
      <c r="E22" s="327"/>
      <c r="F22" s="327"/>
      <c r="G22" s="326"/>
      <c r="H22" s="326"/>
      <c r="I22" s="327"/>
      <c r="J22" s="327"/>
      <c r="K22" s="326"/>
      <c r="L22" s="326"/>
      <c r="M22" s="327"/>
    </row>
    <row r="23" spans="1:13" s="320" customFormat="1" ht="15" customHeight="1" x14ac:dyDescent="0.3">
      <c r="A23" s="330" t="s">
        <v>186</v>
      </c>
      <c r="B23" s="331"/>
      <c r="C23" s="322"/>
      <c r="D23" s="322"/>
      <c r="E23" s="323"/>
      <c r="F23" s="323"/>
      <c r="G23" s="322"/>
      <c r="H23" s="322"/>
      <c r="I23" s="323"/>
      <c r="J23" s="323"/>
      <c r="K23" s="322"/>
      <c r="L23" s="322"/>
      <c r="M23" s="323"/>
    </row>
    <row r="24" spans="1:13" s="320" customFormat="1" ht="15" customHeight="1" x14ac:dyDescent="0.3">
      <c r="A24" s="324" t="s">
        <v>32</v>
      </c>
      <c r="B24" s="325" t="s">
        <v>187</v>
      </c>
      <c r="C24" s="326"/>
      <c r="D24" s="326"/>
      <c r="E24" s="327"/>
      <c r="F24" s="327"/>
      <c r="G24" s="326"/>
      <c r="H24" s="326"/>
      <c r="I24" s="327"/>
      <c r="J24" s="327"/>
      <c r="K24" s="326"/>
      <c r="L24" s="326"/>
      <c r="M24" s="327"/>
    </row>
    <row r="25" spans="1:13" s="320" customFormat="1" ht="15" customHeight="1" x14ac:dyDescent="0.3">
      <c r="A25" s="321"/>
      <c r="B25" s="325"/>
      <c r="C25" s="326"/>
      <c r="D25" s="326"/>
      <c r="E25" s="327"/>
      <c r="F25" s="327"/>
      <c r="G25" s="326"/>
      <c r="H25" s="326"/>
      <c r="I25" s="327"/>
      <c r="J25" s="327"/>
      <c r="K25" s="326"/>
      <c r="L25" s="326"/>
      <c r="M25" s="327"/>
    </row>
    <row r="26" spans="1:13" s="320" customFormat="1" ht="15" customHeight="1" x14ac:dyDescent="0.3">
      <c r="A26" s="330" t="s">
        <v>188</v>
      </c>
      <c r="B26" s="331"/>
      <c r="C26" s="322"/>
      <c r="D26" s="322"/>
      <c r="E26" s="323"/>
      <c r="F26" s="323"/>
      <c r="G26" s="322"/>
      <c r="H26" s="322"/>
      <c r="I26" s="323"/>
      <c r="J26" s="323"/>
      <c r="K26" s="322"/>
      <c r="L26" s="322"/>
      <c r="M26" s="323"/>
    </row>
    <row r="27" spans="1:13" s="320" customFormat="1" ht="15" customHeight="1" x14ac:dyDescent="0.3">
      <c r="A27" s="324" t="s">
        <v>32</v>
      </c>
      <c r="B27" s="325" t="s">
        <v>187</v>
      </c>
      <c r="C27" s="326"/>
      <c r="D27" s="326"/>
      <c r="E27" s="327"/>
      <c r="F27" s="327"/>
      <c r="G27" s="326"/>
      <c r="H27" s="326"/>
      <c r="I27" s="327"/>
      <c r="J27" s="327"/>
      <c r="K27" s="326"/>
      <c r="L27" s="326"/>
      <c r="M27" s="327"/>
    </row>
    <row r="28" spans="1:13" s="320" customFormat="1" ht="15" customHeight="1" x14ac:dyDescent="0.3">
      <c r="A28" s="324"/>
      <c r="B28" s="325"/>
      <c r="C28" s="326"/>
      <c r="D28" s="326"/>
      <c r="E28" s="327"/>
      <c r="F28" s="327"/>
      <c r="G28" s="326"/>
      <c r="H28" s="326"/>
      <c r="I28" s="327"/>
      <c r="J28" s="327"/>
      <c r="K28" s="326"/>
      <c r="L28" s="326"/>
      <c r="M28" s="327"/>
    </row>
    <row r="29" spans="1:13" s="320" customFormat="1" ht="15" customHeight="1" x14ac:dyDescent="0.3">
      <c r="A29" s="321" t="s">
        <v>189</v>
      </c>
      <c r="B29" s="325"/>
      <c r="C29" s="322"/>
      <c r="D29" s="322"/>
      <c r="E29" s="323"/>
      <c r="F29" s="323"/>
      <c r="G29" s="322"/>
      <c r="H29" s="322"/>
      <c r="I29" s="323"/>
      <c r="J29" s="323"/>
      <c r="K29" s="322"/>
      <c r="L29" s="322"/>
      <c r="M29" s="323"/>
    </row>
    <row r="30" spans="1:13" s="320" customFormat="1" ht="15" customHeight="1" x14ac:dyDescent="0.3">
      <c r="A30" s="324" t="s">
        <v>32</v>
      </c>
      <c r="B30" s="325" t="s">
        <v>187</v>
      </c>
      <c r="C30" s="326"/>
      <c r="D30" s="326"/>
      <c r="E30" s="327"/>
      <c r="F30" s="327"/>
      <c r="G30" s="326"/>
      <c r="H30" s="326"/>
      <c r="I30" s="327"/>
      <c r="J30" s="327"/>
      <c r="K30" s="326"/>
      <c r="L30" s="326"/>
      <c r="M30" s="327"/>
    </row>
    <row r="31" spans="1:13" s="320" customFormat="1" ht="15" customHeight="1" x14ac:dyDescent="0.3">
      <c r="A31" s="324" t="s">
        <v>30</v>
      </c>
      <c r="B31" s="325" t="s">
        <v>190</v>
      </c>
      <c r="C31" s="326"/>
      <c r="D31" s="326"/>
      <c r="E31" s="327"/>
      <c r="F31" s="327"/>
      <c r="G31" s="326"/>
      <c r="H31" s="326"/>
      <c r="I31" s="327"/>
      <c r="J31" s="327"/>
      <c r="K31" s="326"/>
      <c r="L31" s="326"/>
      <c r="M31" s="327"/>
    </row>
    <row r="32" spans="1:13" s="320" customFormat="1" ht="15" customHeight="1" x14ac:dyDescent="0.3">
      <c r="A32" s="324"/>
      <c r="B32" s="325" t="s">
        <v>191</v>
      </c>
      <c r="C32" s="326"/>
      <c r="D32" s="326"/>
      <c r="E32" s="327"/>
      <c r="F32" s="327"/>
      <c r="G32" s="326"/>
      <c r="H32" s="326"/>
      <c r="I32" s="327"/>
      <c r="J32" s="327"/>
      <c r="K32" s="326"/>
      <c r="L32" s="326"/>
      <c r="M32" s="327"/>
    </row>
    <row r="33" spans="1:13" s="320" customFormat="1" ht="15" customHeight="1" x14ac:dyDescent="0.3">
      <c r="A33" s="314"/>
      <c r="B33" s="325" t="s">
        <v>192</v>
      </c>
      <c r="C33" s="326"/>
      <c r="D33" s="326"/>
      <c r="E33" s="327"/>
      <c r="F33" s="327"/>
      <c r="G33" s="326"/>
      <c r="H33" s="326"/>
      <c r="I33" s="327"/>
      <c r="J33" s="327"/>
      <c r="K33" s="326"/>
      <c r="L33" s="326"/>
      <c r="M33" s="327"/>
    </row>
    <row r="34" spans="1:13" s="320" customFormat="1" ht="15" customHeight="1" x14ac:dyDescent="0.3">
      <c r="A34" s="311"/>
      <c r="B34" s="311"/>
      <c r="C34" s="312"/>
      <c r="D34" s="312"/>
      <c r="E34" s="312"/>
      <c r="F34" s="312"/>
      <c r="G34" s="312"/>
      <c r="H34" s="312"/>
      <c r="I34" s="312"/>
      <c r="J34" s="312"/>
      <c r="K34" s="312"/>
      <c r="L34" s="312"/>
      <c r="M34" s="312"/>
    </row>
    <row r="35" spans="1:13" s="319" customFormat="1" ht="12.95" customHeight="1" x14ac:dyDescent="0.3">
      <c r="A35" s="313"/>
      <c r="B35" s="313"/>
      <c r="C35" s="313"/>
      <c r="D35" s="313"/>
      <c r="F35" s="123"/>
      <c r="M35" s="123" t="s">
        <v>480</v>
      </c>
    </row>
    <row r="36" spans="1:13" s="319" customFormat="1" ht="12.95" customHeight="1" x14ac:dyDescent="0.3">
      <c r="A36" s="313"/>
      <c r="B36" s="313"/>
      <c r="C36" s="313"/>
      <c r="D36" s="313"/>
      <c r="E36" s="313"/>
      <c r="F36" s="313"/>
    </row>
    <row r="37" spans="1:13" s="319" customFormat="1" ht="12.95" customHeight="1" x14ac:dyDescent="0.3">
      <c r="A37" s="467" t="s">
        <v>193</v>
      </c>
      <c r="B37" s="313"/>
      <c r="C37" s="313"/>
      <c r="D37" s="313"/>
      <c r="E37" s="313"/>
      <c r="F37" s="313"/>
    </row>
    <row r="38" spans="1:13" s="319" customFormat="1" ht="12.95" customHeight="1" x14ac:dyDescent="0.3">
      <c r="A38" s="468" t="s">
        <v>194</v>
      </c>
      <c r="B38" s="328"/>
      <c r="C38" s="328"/>
      <c r="D38" s="328"/>
      <c r="E38" s="328"/>
      <c r="F38" s="328"/>
      <c r="G38" s="328"/>
      <c r="H38" s="328"/>
      <c r="I38" s="328"/>
      <c r="J38" s="328"/>
      <c r="K38" s="328"/>
      <c r="L38" s="328"/>
    </row>
    <row r="39" spans="1:13" s="319" customFormat="1" ht="12.95" customHeight="1" x14ac:dyDescent="0.3">
      <c r="A39" s="468" t="s">
        <v>554</v>
      </c>
      <c r="B39" s="208"/>
      <c r="C39" s="208"/>
      <c r="D39" s="208"/>
      <c r="E39" s="208"/>
      <c r="F39" s="208"/>
      <c r="G39" s="208"/>
      <c r="H39" s="208"/>
      <c r="I39" s="208"/>
      <c r="J39" s="208"/>
      <c r="K39" s="208"/>
      <c r="L39" s="333"/>
    </row>
    <row r="40" spans="1:13" s="319" customFormat="1" ht="12.95" customHeight="1" x14ac:dyDescent="0.3">
      <c r="A40" s="468" t="s">
        <v>129</v>
      </c>
      <c r="B40" s="202"/>
      <c r="C40" s="202"/>
      <c r="D40" s="202"/>
      <c r="E40" s="202"/>
      <c r="F40" s="202"/>
      <c r="G40" s="202"/>
      <c r="H40" s="202"/>
      <c r="I40" s="202"/>
      <c r="J40" s="202"/>
      <c r="K40" s="202"/>
      <c r="L40" s="334"/>
    </row>
    <row r="41" spans="1:13" s="319" customFormat="1" ht="12.95" customHeight="1" x14ac:dyDescent="0.3">
      <c r="A41" s="208" t="s">
        <v>195</v>
      </c>
      <c r="B41" s="338"/>
      <c r="C41" s="338"/>
      <c r="D41" s="338"/>
      <c r="E41" s="338"/>
      <c r="F41" s="338"/>
      <c r="G41" s="338"/>
      <c r="H41" s="338"/>
      <c r="I41" s="338"/>
      <c r="J41" s="338"/>
      <c r="K41" s="338"/>
      <c r="L41" s="338"/>
    </row>
    <row r="42" spans="1:13" s="319" customFormat="1" ht="12.95" customHeight="1" x14ac:dyDescent="0.3">
      <c r="A42" s="333"/>
      <c r="B42" s="333"/>
      <c r="C42" s="333"/>
      <c r="D42" s="333"/>
      <c r="E42" s="333"/>
      <c r="F42" s="333"/>
      <c r="G42" s="333"/>
      <c r="H42" s="333"/>
      <c r="I42" s="333"/>
      <c r="J42" s="333"/>
      <c r="K42" s="333"/>
      <c r="L42" s="333"/>
    </row>
    <row r="43" spans="1:13" s="319" customFormat="1" ht="12.95" customHeight="1" x14ac:dyDescent="0.3">
      <c r="A43" s="469" t="s">
        <v>23</v>
      </c>
    </row>
    <row r="44" spans="1:13" s="319" customFormat="1" ht="12.95" customHeight="1" x14ac:dyDescent="0.3">
      <c r="A44" s="270" t="s">
        <v>116</v>
      </c>
    </row>
    <row r="45" spans="1:13" s="319" customFormat="1" ht="12.95" customHeight="1" x14ac:dyDescent="0.3">
      <c r="A45" s="346"/>
      <c r="B45" s="346"/>
      <c r="C45" s="346"/>
      <c r="D45" s="346"/>
      <c r="E45" s="346"/>
      <c r="F45" s="337"/>
    </row>
    <row r="46" spans="1:13" ht="12.95" customHeight="1" x14ac:dyDescent="0.45"/>
    <row r="47" spans="1:13" ht="12.95" customHeight="1" x14ac:dyDescent="0.45"/>
    <row r="48" spans="1:13" ht="12.95" customHeight="1" x14ac:dyDescent="0.45"/>
    <row r="49" ht="12.95" customHeight="1" x14ac:dyDescent="0.45"/>
    <row r="50" ht="12.95" customHeight="1" x14ac:dyDescent="0.45"/>
    <row r="51" ht="12.95" customHeight="1" x14ac:dyDescent="0.45"/>
    <row r="52" ht="12.95" customHeight="1" x14ac:dyDescent="0.45"/>
    <row r="53" ht="12.95" customHeight="1" x14ac:dyDescent="0.45"/>
    <row r="54" ht="12.95" customHeight="1" x14ac:dyDescent="0.45"/>
    <row r="55" ht="12.95" customHeight="1" x14ac:dyDescent="0.45"/>
  </sheetData>
  <mergeCells count="3">
    <mergeCell ref="C6:E6"/>
    <mergeCell ref="G6:I6"/>
    <mergeCell ref="K6:M6"/>
  </mergeCells>
  <hyperlinks>
    <hyperlink ref="A1" location="Contents!A1" display="Return to contents"/>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78"/>
  <sheetViews>
    <sheetView topLeftCell="F1" zoomScale="85" zoomScaleNormal="85" workbookViewId="0">
      <pane ySplit="3" topLeftCell="A4" activePane="bottomLeft" state="frozen"/>
      <selection activeCell="L2" sqref="L2"/>
      <selection pane="bottomLeft" activeCell="S4" sqref="S4"/>
    </sheetView>
  </sheetViews>
  <sheetFormatPr defaultRowHeight="14.25" x14ac:dyDescent="0.45"/>
  <cols>
    <col min="2" max="2" width="29" customWidth="1"/>
    <col min="7" max="7" width="14.3984375" bestFit="1" customWidth="1"/>
    <col min="12" max="12" width="6.73046875" bestFit="1" customWidth="1"/>
    <col min="13" max="13" width="28" bestFit="1" customWidth="1"/>
    <col min="19" max="19" width="24.86328125" bestFit="1" customWidth="1"/>
  </cols>
  <sheetData>
    <row r="1" spans="1:17" x14ac:dyDescent="0.45">
      <c r="A1" s="540" t="s">
        <v>645</v>
      </c>
      <c r="C1" s="541" t="s">
        <v>644</v>
      </c>
    </row>
    <row r="2" spans="1:17" x14ac:dyDescent="0.45">
      <c r="A2" s="540"/>
      <c r="B2" s="541" t="s">
        <v>706</v>
      </c>
      <c r="M2" s="541" t="s">
        <v>707</v>
      </c>
    </row>
    <row r="3" spans="1:17" x14ac:dyDescent="0.45">
      <c r="A3" s="518" t="s">
        <v>640</v>
      </c>
      <c r="B3" s="518" t="s">
        <v>639</v>
      </c>
      <c r="C3" s="518" t="s">
        <v>638</v>
      </c>
      <c r="D3" s="518" t="s">
        <v>637</v>
      </c>
      <c r="E3" s="509"/>
      <c r="F3" s="525" t="s">
        <v>636</v>
      </c>
      <c r="G3" s="525" t="s">
        <v>635</v>
      </c>
      <c r="H3" s="525" t="s">
        <v>634</v>
      </c>
      <c r="I3" s="525" t="s">
        <v>633</v>
      </c>
      <c r="L3" t="s">
        <v>640</v>
      </c>
      <c r="M3" t="s">
        <v>639</v>
      </c>
      <c r="N3" t="s">
        <v>638</v>
      </c>
      <c r="O3" t="s">
        <v>637</v>
      </c>
    </row>
    <row r="4" spans="1:17" x14ac:dyDescent="0.45">
      <c r="A4" s="518" t="s">
        <v>311</v>
      </c>
      <c r="B4" s="518" t="s">
        <v>349</v>
      </c>
      <c r="C4" s="518">
        <v>142290</v>
      </c>
      <c r="D4" s="518">
        <v>169305</v>
      </c>
      <c r="E4" s="509"/>
      <c r="F4" s="525"/>
      <c r="G4" s="525"/>
      <c r="H4" s="525"/>
      <c r="I4" s="539"/>
      <c r="L4" t="s">
        <v>311</v>
      </c>
      <c r="M4" t="s">
        <v>349</v>
      </c>
      <c r="N4">
        <v>127822</v>
      </c>
      <c r="O4">
        <v>149261</v>
      </c>
      <c r="Q4" t="b">
        <f>M4=B4</f>
        <v>1</v>
      </c>
    </row>
    <row r="5" spans="1:17" x14ac:dyDescent="0.45">
      <c r="A5" s="518" t="s">
        <v>311</v>
      </c>
      <c r="B5" s="518" t="s">
        <v>629</v>
      </c>
      <c r="C5" s="518">
        <v>2298</v>
      </c>
      <c r="D5" s="518">
        <v>2298</v>
      </c>
      <c r="E5" s="509"/>
      <c r="F5" s="523" t="s">
        <v>632</v>
      </c>
      <c r="G5" s="523">
        <f>SUM(O5:O7)</f>
        <v>21715</v>
      </c>
      <c r="H5" s="523">
        <f>SUM(N5:N7)</f>
        <v>21715</v>
      </c>
      <c r="I5" s="522">
        <f>(IFERROR(H5/G5,""))*100</f>
        <v>100</v>
      </c>
      <c r="K5">
        <v>100</v>
      </c>
      <c r="L5" t="s">
        <v>311</v>
      </c>
      <c r="M5" t="s">
        <v>629</v>
      </c>
      <c r="N5">
        <v>2143</v>
      </c>
      <c r="O5">
        <v>2143</v>
      </c>
      <c r="Q5" t="b">
        <f t="shared" ref="Q5:Q68" si="0">M5=B5</f>
        <v>1</v>
      </c>
    </row>
    <row r="6" spans="1:17" x14ac:dyDescent="0.45">
      <c r="A6" s="518" t="s">
        <v>311</v>
      </c>
      <c r="B6" s="518" t="s">
        <v>627</v>
      </c>
      <c r="C6" s="518">
        <v>4781</v>
      </c>
      <c r="D6" s="518">
        <v>4781</v>
      </c>
      <c r="E6" s="509"/>
      <c r="F6" s="523" t="s">
        <v>626</v>
      </c>
      <c r="G6" s="523"/>
      <c r="H6" s="523">
        <f>N5</f>
        <v>2143</v>
      </c>
      <c r="I6" s="522">
        <f>(H6/G5)*100</f>
        <v>9.8687543172921934</v>
      </c>
      <c r="L6" t="s">
        <v>311</v>
      </c>
      <c r="M6" t="s">
        <v>627</v>
      </c>
      <c r="N6">
        <v>4181</v>
      </c>
      <c r="O6">
        <v>4181</v>
      </c>
      <c r="Q6" t="b">
        <f t="shared" si="0"/>
        <v>1</v>
      </c>
    </row>
    <row r="7" spans="1:17" x14ac:dyDescent="0.45">
      <c r="A7" s="518" t="s">
        <v>311</v>
      </c>
      <c r="B7" s="518" t="s">
        <v>625</v>
      </c>
      <c r="C7" s="518">
        <v>16328</v>
      </c>
      <c r="D7" s="518">
        <v>16328</v>
      </c>
      <c r="E7" s="509"/>
      <c r="F7" s="523" t="s">
        <v>631</v>
      </c>
      <c r="G7" s="523"/>
      <c r="H7" s="523">
        <f>N6</f>
        <v>4181</v>
      </c>
      <c r="I7" s="522">
        <f>(H7/G5)*100</f>
        <v>19.253971908818791</v>
      </c>
      <c r="L7" t="s">
        <v>311</v>
      </c>
      <c r="M7" t="s">
        <v>625</v>
      </c>
      <c r="N7">
        <v>15391</v>
      </c>
      <c r="O7">
        <v>15391</v>
      </c>
      <c r="Q7" t="b">
        <f t="shared" si="0"/>
        <v>1</v>
      </c>
    </row>
    <row r="8" spans="1:17" x14ac:dyDescent="0.45">
      <c r="A8" s="518" t="s">
        <v>311</v>
      </c>
      <c r="B8" s="518" t="s">
        <v>623</v>
      </c>
      <c r="C8" s="518">
        <v>0</v>
      </c>
      <c r="D8" s="518">
        <v>143</v>
      </c>
      <c r="E8" s="509"/>
      <c r="F8" s="523" t="s">
        <v>622</v>
      </c>
      <c r="G8" s="523"/>
      <c r="H8" s="523">
        <f>N7</f>
        <v>15391</v>
      </c>
      <c r="I8" s="522">
        <f>(H8/G5)*100</f>
        <v>70.877273773889016</v>
      </c>
      <c r="L8" t="s">
        <v>311</v>
      </c>
      <c r="M8" t="s">
        <v>621</v>
      </c>
      <c r="N8">
        <v>15862</v>
      </c>
      <c r="O8">
        <v>24651</v>
      </c>
      <c r="Q8" t="b">
        <f t="shared" si="0"/>
        <v>0</v>
      </c>
    </row>
    <row r="9" spans="1:17" x14ac:dyDescent="0.45">
      <c r="A9" s="518" t="s">
        <v>311</v>
      </c>
      <c r="B9" s="518" t="s">
        <v>621</v>
      </c>
      <c r="C9" s="518">
        <v>15018</v>
      </c>
      <c r="D9" s="518">
        <v>24661</v>
      </c>
      <c r="E9" s="509"/>
      <c r="F9" s="535" t="s">
        <v>620</v>
      </c>
      <c r="G9" s="535">
        <f>O8</f>
        <v>24651</v>
      </c>
      <c r="H9" s="535">
        <f>N8</f>
        <v>15862</v>
      </c>
      <c r="I9" s="534">
        <f>(IFERROR(H9/G9,""))*100</f>
        <v>64.346273984828201</v>
      </c>
      <c r="L9" t="s">
        <v>311</v>
      </c>
      <c r="M9" t="s">
        <v>619</v>
      </c>
      <c r="N9">
        <v>4165</v>
      </c>
      <c r="O9">
        <v>6660</v>
      </c>
      <c r="Q9" t="b">
        <f t="shared" si="0"/>
        <v>0</v>
      </c>
    </row>
    <row r="10" spans="1:17" x14ac:dyDescent="0.45">
      <c r="A10" s="518" t="s">
        <v>311</v>
      </c>
      <c r="B10" s="518" t="s">
        <v>619</v>
      </c>
      <c r="C10" s="518">
        <v>3866</v>
      </c>
      <c r="D10" s="518">
        <v>8327</v>
      </c>
      <c r="E10" s="509"/>
      <c r="F10" s="533" t="s">
        <v>618</v>
      </c>
      <c r="G10" s="533">
        <f>O9</f>
        <v>6660</v>
      </c>
      <c r="H10" s="533">
        <f>N9</f>
        <v>4165</v>
      </c>
      <c r="I10" s="532">
        <f>(IFERROR(H10/G10,""))*100</f>
        <v>62.537537537537538</v>
      </c>
      <c r="L10" t="s">
        <v>311</v>
      </c>
      <c r="M10" t="s">
        <v>617</v>
      </c>
      <c r="N10">
        <v>0</v>
      </c>
      <c r="O10">
        <v>8768</v>
      </c>
      <c r="Q10" t="b">
        <f t="shared" si="0"/>
        <v>0</v>
      </c>
    </row>
    <row r="11" spans="1:17" x14ac:dyDescent="0.45">
      <c r="A11" s="518" t="s">
        <v>311</v>
      </c>
      <c r="B11" s="518" t="s">
        <v>617</v>
      </c>
      <c r="C11" s="518">
        <v>0</v>
      </c>
      <c r="D11" s="518">
        <v>11464</v>
      </c>
      <c r="E11" s="509"/>
      <c r="F11" s="521" t="s">
        <v>630</v>
      </c>
      <c r="G11" s="521">
        <f>SUM(O10:O12)</f>
        <v>90054</v>
      </c>
      <c r="H11" s="521">
        <f>SUM(N10:N12)</f>
        <v>81286</v>
      </c>
      <c r="I11" s="520">
        <f>(IFERROR(H11/G11,""))*100</f>
        <v>90.263619606014174</v>
      </c>
      <c r="L11" t="s">
        <v>311</v>
      </c>
      <c r="M11" t="s">
        <v>615</v>
      </c>
      <c r="N11">
        <v>61851</v>
      </c>
      <c r="O11">
        <v>61851</v>
      </c>
      <c r="Q11" t="b">
        <f t="shared" si="0"/>
        <v>0</v>
      </c>
    </row>
    <row r="12" spans="1:17" x14ac:dyDescent="0.45">
      <c r="A12" s="518" t="s">
        <v>311</v>
      </c>
      <c r="B12" s="518" t="s">
        <v>615</v>
      </c>
      <c r="C12" s="518">
        <v>68336</v>
      </c>
      <c r="D12" s="518">
        <v>68336</v>
      </c>
      <c r="E12" s="509"/>
      <c r="F12" s="521" t="s">
        <v>614</v>
      </c>
      <c r="G12" s="521"/>
      <c r="H12" s="521">
        <f>N12</f>
        <v>19435</v>
      </c>
      <c r="I12" s="520">
        <f>(H12/G11)*100</f>
        <v>21.581495547116177</v>
      </c>
      <c r="L12" t="s">
        <v>311</v>
      </c>
      <c r="M12" t="s">
        <v>613</v>
      </c>
      <c r="N12">
        <v>19435</v>
      </c>
      <c r="O12">
        <v>19435</v>
      </c>
      <c r="Q12" t="b">
        <f t="shared" si="0"/>
        <v>0</v>
      </c>
    </row>
    <row r="13" spans="1:17" x14ac:dyDescent="0.45">
      <c r="A13" s="518" t="s">
        <v>311</v>
      </c>
      <c r="B13" s="518" t="s">
        <v>613</v>
      </c>
      <c r="C13" s="518">
        <v>24016</v>
      </c>
      <c r="D13" s="518">
        <v>24016</v>
      </c>
      <c r="E13" s="509"/>
      <c r="F13" s="521" t="s">
        <v>612</v>
      </c>
      <c r="G13" s="521"/>
      <c r="H13" s="521">
        <f>N11</f>
        <v>61851</v>
      </c>
      <c r="I13" s="520">
        <f>(H13/G11)*100</f>
        <v>68.682124058897998</v>
      </c>
      <c r="L13" t="s">
        <v>311</v>
      </c>
      <c r="M13" t="s">
        <v>611</v>
      </c>
      <c r="N13">
        <v>94</v>
      </c>
      <c r="O13">
        <v>94</v>
      </c>
      <c r="Q13" t="b">
        <f t="shared" si="0"/>
        <v>0</v>
      </c>
    </row>
    <row r="14" spans="1:17" x14ac:dyDescent="0.45">
      <c r="A14" s="518" t="s">
        <v>311</v>
      </c>
      <c r="B14" s="518" t="s">
        <v>611</v>
      </c>
      <c r="C14" s="518">
        <v>228</v>
      </c>
      <c r="D14" s="518">
        <v>228</v>
      </c>
      <c r="E14" s="509"/>
      <c r="F14" s="518" t="s">
        <v>610</v>
      </c>
      <c r="G14" s="518">
        <f>SUM(O13:O15)</f>
        <v>136</v>
      </c>
      <c r="H14" s="518">
        <f>SUM(N13:N15)</f>
        <v>127</v>
      </c>
      <c r="I14" s="507">
        <f>(IFERROR(H14/G14,""))*100</f>
        <v>93.382352941176478</v>
      </c>
      <c r="L14" t="s">
        <v>311</v>
      </c>
      <c r="M14" t="s">
        <v>609</v>
      </c>
      <c r="N14">
        <v>33</v>
      </c>
      <c r="O14">
        <v>33</v>
      </c>
      <c r="Q14" t="b">
        <f t="shared" si="0"/>
        <v>0</v>
      </c>
    </row>
    <row r="15" spans="1:17" x14ac:dyDescent="0.45">
      <c r="A15" s="518" t="s">
        <v>311</v>
      </c>
      <c r="B15" s="518" t="s">
        <v>609</v>
      </c>
      <c r="C15" s="518">
        <v>143</v>
      </c>
      <c r="D15" s="518">
        <v>143</v>
      </c>
      <c r="E15" s="509"/>
      <c r="F15" s="518" t="s">
        <v>608</v>
      </c>
      <c r="G15" s="518"/>
      <c r="H15" s="518">
        <f>N13</f>
        <v>94</v>
      </c>
      <c r="I15" s="507">
        <f>(H15/G14)*100</f>
        <v>69.117647058823522</v>
      </c>
      <c r="L15" t="s">
        <v>311</v>
      </c>
      <c r="M15" t="s">
        <v>607</v>
      </c>
      <c r="N15">
        <v>0</v>
      </c>
      <c r="O15">
        <v>9</v>
      </c>
      <c r="Q15" t="b">
        <f t="shared" si="0"/>
        <v>0</v>
      </c>
    </row>
    <row r="16" spans="1:17" x14ac:dyDescent="0.45">
      <c r="A16" s="518" t="s">
        <v>311</v>
      </c>
      <c r="B16" s="518" t="s">
        <v>607</v>
      </c>
      <c r="C16" s="518">
        <v>0</v>
      </c>
      <c r="D16" s="518">
        <v>12</v>
      </c>
      <c r="E16" s="509"/>
      <c r="F16" s="518" t="s">
        <v>595</v>
      </c>
      <c r="G16" s="518"/>
      <c r="H16" s="518">
        <f>N14</f>
        <v>33</v>
      </c>
      <c r="I16" s="507">
        <f>(H16/G14)*100</f>
        <v>24.264705882352942</v>
      </c>
      <c r="L16" t="s">
        <v>311</v>
      </c>
      <c r="M16" t="s">
        <v>606</v>
      </c>
      <c r="N16">
        <v>10</v>
      </c>
      <c r="O16">
        <v>10</v>
      </c>
      <c r="Q16" t="b">
        <f t="shared" si="0"/>
        <v>0</v>
      </c>
    </row>
    <row r="17" spans="1:23" x14ac:dyDescent="0.45">
      <c r="A17" s="518" t="s">
        <v>311</v>
      </c>
      <c r="B17" s="518" t="s">
        <v>604</v>
      </c>
      <c r="C17" s="518">
        <v>0</v>
      </c>
      <c r="D17" s="518">
        <v>1</v>
      </c>
      <c r="E17" s="509"/>
      <c r="F17" s="517" t="s">
        <v>605</v>
      </c>
      <c r="G17" s="517">
        <f>SUM(O16:O18)</f>
        <v>21</v>
      </c>
      <c r="H17" s="517">
        <f>SUM(N16:N18)</f>
        <v>14</v>
      </c>
      <c r="I17" s="516">
        <f>(IFERROR(H17/G17,""))*100</f>
        <v>66.666666666666657</v>
      </c>
      <c r="L17" t="s">
        <v>311</v>
      </c>
      <c r="M17" t="s">
        <v>604</v>
      </c>
      <c r="N17">
        <v>0</v>
      </c>
      <c r="O17">
        <v>7</v>
      </c>
      <c r="Q17" t="b">
        <f t="shared" si="0"/>
        <v>1</v>
      </c>
      <c r="S17" s="414" t="s">
        <v>606</v>
      </c>
      <c r="T17">
        <v>10</v>
      </c>
      <c r="U17">
        <v>10</v>
      </c>
      <c r="W17" t="b">
        <f>S17=B17</f>
        <v>0</v>
      </c>
    </row>
    <row r="18" spans="1:23" x14ac:dyDescent="0.45">
      <c r="A18" s="518" t="s">
        <v>311</v>
      </c>
      <c r="B18" s="518" t="s">
        <v>602</v>
      </c>
      <c r="C18" s="518">
        <v>7</v>
      </c>
      <c r="D18" s="518">
        <v>7</v>
      </c>
      <c r="E18" s="509"/>
      <c r="F18" s="517" t="s">
        <v>603</v>
      </c>
      <c r="G18" s="517"/>
      <c r="H18" s="517">
        <f>N18</f>
        <v>4</v>
      </c>
      <c r="I18" s="516">
        <f>(H18/G17)*100</f>
        <v>19.047619047619047</v>
      </c>
      <c r="L18" t="s">
        <v>311</v>
      </c>
      <c r="M18" t="s">
        <v>602</v>
      </c>
      <c r="N18">
        <v>4</v>
      </c>
      <c r="O18">
        <v>4</v>
      </c>
      <c r="Q18" t="b">
        <f t="shared" si="0"/>
        <v>1</v>
      </c>
    </row>
    <row r="19" spans="1:23" x14ac:dyDescent="0.45">
      <c r="A19" s="518" t="s">
        <v>311</v>
      </c>
      <c r="B19" s="518" t="s">
        <v>600</v>
      </c>
      <c r="C19" s="518">
        <v>54</v>
      </c>
      <c r="D19" s="518">
        <v>54</v>
      </c>
      <c r="E19" s="509"/>
      <c r="F19" s="517" t="s">
        <v>601</v>
      </c>
      <c r="G19" s="517"/>
      <c r="H19" s="517">
        <f>N16</f>
        <v>10</v>
      </c>
      <c r="I19" s="516">
        <f>(H19/G17)*100</f>
        <v>47.619047619047613</v>
      </c>
      <c r="L19" t="s">
        <v>311</v>
      </c>
      <c r="M19" t="s">
        <v>594</v>
      </c>
      <c r="N19">
        <v>1429</v>
      </c>
      <c r="O19">
        <v>1516</v>
      </c>
      <c r="Q19" t="b">
        <f t="shared" si="0"/>
        <v>0</v>
      </c>
    </row>
    <row r="20" spans="1:23" x14ac:dyDescent="0.45">
      <c r="A20" s="518" t="s">
        <v>311</v>
      </c>
      <c r="B20" s="518" t="s">
        <v>598</v>
      </c>
      <c r="C20" s="518">
        <v>269</v>
      </c>
      <c r="D20" s="518">
        <v>269</v>
      </c>
      <c r="E20" s="509"/>
      <c r="F20" s="515" t="s">
        <v>599</v>
      </c>
      <c r="G20" s="515"/>
      <c r="H20" s="515"/>
      <c r="I20" s="514"/>
      <c r="L20" t="s">
        <v>311</v>
      </c>
      <c r="M20" t="s">
        <v>592</v>
      </c>
      <c r="N20">
        <v>2406</v>
      </c>
      <c r="O20">
        <v>3394</v>
      </c>
      <c r="Q20" t="b">
        <f t="shared" si="0"/>
        <v>0</v>
      </c>
    </row>
    <row r="21" spans="1:23" x14ac:dyDescent="0.45">
      <c r="A21" s="518" t="s">
        <v>311</v>
      </c>
      <c r="B21" s="518" t="s">
        <v>596</v>
      </c>
      <c r="C21" s="518">
        <v>0</v>
      </c>
      <c r="D21" s="518">
        <v>37</v>
      </c>
      <c r="E21" s="509"/>
      <c r="F21" s="515" t="s">
        <v>608</v>
      </c>
      <c r="G21" s="515"/>
      <c r="H21" s="515"/>
      <c r="I21" s="514"/>
      <c r="L21" t="s">
        <v>311</v>
      </c>
      <c r="M21" t="s">
        <v>590</v>
      </c>
      <c r="N21">
        <v>818</v>
      </c>
      <c r="O21">
        <v>1079</v>
      </c>
      <c r="Q21" t="b">
        <f t="shared" si="0"/>
        <v>0</v>
      </c>
    </row>
    <row r="22" spans="1:23" x14ac:dyDescent="0.45">
      <c r="A22" s="518" t="s">
        <v>311</v>
      </c>
      <c r="B22" s="518" t="s">
        <v>594</v>
      </c>
      <c r="C22" s="518">
        <v>1734</v>
      </c>
      <c r="D22" s="518">
        <v>1785</v>
      </c>
      <c r="E22" s="509"/>
      <c r="F22" s="515" t="s">
        <v>595</v>
      </c>
      <c r="G22" s="515"/>
      <c r="H22" s="515"/>
      <c r="I22" s="514"/>
      <c r="L22" t="s">
        <v>311</v>
      </c>
      <c r="M22" t="s">
        <v>643</v>
      </c>
      <c r="N22">
        <v>0</v>
      </c>
      <c r="O22">
        <v>35</v>
      </c>
      <c r="Q22" t="b">
        <f t="shared" si="0"/>
        <v>0</v>
      </c>
    </row>
    <row r="23" spans="1:23" x14ac:dyDescent="0.45">
      <c r="A23" s="518" t="s">
        <v>311</v>
      </c>
      <c r="B23" s="518" t="s">
        <v>592</v>
      </c>
      <c r="C23" s="518">
        <v>3314</v>
      </c>
      <c r="D23" s="518">
        <v>4044</v>
      </c>
      <c r="E23" s="509"/>
      <c r="F23" s="508" t="s">
        <v>593</v>
      </c>
      <c r="G23" s="508">
        <f>SUM(O19,G5)</f>
        <v>23231</v>
      </c>
      <c r="H23" s="508">
        <f>N19+SUM(N5:N7)</f>
        <v>23144</v>
      </c>
      <c r="I23" s="538">
        <f>(IFERROR(H23/G23,""))*100</f>
        <v>99.625500408936347</v>
      </c>
      <c r="L23" t="s">
        <v>310</v>
      </c>
      <c r="M23" t="s">
        <v>349</v>
      </c>
      <c r="N23">
        <v>133912</v>
      </c>
      <c r="O23">
        <v>155017</v>
      </c>
      <c r="Q23" t="b">
        <f t="shared" si="0"/>
        <v>0</v>
      </c>
    </row>
    <row r="24" spans="1:23" x14ac:dyDescent="0.45">
      <c r="A24" s="518" t="s">
        <v>311</v>
      </c>
      <c r="B24" s="518" t="s">
        <v>590</v>
      </c>
      <c r="C24" s="518">
        <v>1898</v>
      </c>
      <c r="D24" s="518">
        <v>2266</v>
      </c>
      <c r="E24" s="509"/>
      <c r="F24" s="513" t="s">
        <v>591</v>
      </c>
      <c r="G24" s="513">
        <f>SUM(O20,G9)</f>
        <v>28045</v>
      </c>
      <c r="H24" s="513">
        <f>N20+N8</f>
        <v>18268</v>
      </c>
      <c r="I24" s="512">
        <f>(IFERROR(H24/G24,""))*100</f>
        <v>65.138170796933508</v>
      </c>
      <c r="L24" t="s">
        <v>310</v>
      </c>
      <c r="M24" t="s">
        <v>629</v>
      </c>
      <c r="N24">
        <v>1139</v>
      </c>
      <c r="O24">
        <v>1139</v>
      </c>
      <c r="Q24" t="b">
        <f t="shared" si="0"/>
        <v>0</v>
      </c>
    </row>
    <row r="25" spans="1:23" x14ac:dyDescent="0.45">
      <c r="A25" s="518" t="s">
        <v>311</v>
      </c>
      <c r="B25" s="518" t="s">
        <v>643</v>
      </c>
      <c r="C25" s="518">
        <v>0</v>
      </c>
      <c r="D25" s="518">
        <v>105</v>
      </c>
      <c r="E25" s="509"/>
      <c r="F25" s="537" t="s">
        <v>589</v>
      </c>
      <c r="G25" s="537">
        <f>SUM(O21,O9,O22)</f>
        <v>7774</v>
      </c>
      <c r="H25" s="537">
        <f>SUM(N21:N22)+N9</f>
        <v>4983</v>
      </c>
      <c r="I25" s="536">
        <f>(IFERROR(H25/G25,""))*100</f>
        <v>64.098276305634158</v>
      </c>
      <c r="L25" t="s">
        <v>310</v>
      </c>
      <c r="M25" t="s">
        <v>627</v>
      </c>
      <c r="N25">
        <v>2741</v>
      </c>
      <c r="O25">
        <v>2741</v>
      </c>
      <c r="Q25" t="b">
        <f t="shared" si="0"/>
        <v>0</v>
      </c>
    </row>
    <row r="26" spans="1:23" x14ac:dyDescent="0.45">
      <c r="A26" s="518" t="s">
        <v>310</v>
      </c>
      <c r="B26" s="518" t="s">
        <v>349</v>
      </c>
      <c r="C26" s="518">
        <v>148825</v>
      </c>
      <c r="D26" s="518">
        <v>175043</v>
      </c>
      <c r="E26" s="509"/>
      <c r="F26" s="527"/>
      <c r="G26" s="527"/>
      <c r="H26" s="527"/>
      <c r="I26" s="555"/>
      <c r="L26" t="s">
        <v>310</v>
      </c>
      <c r="M26" t="s">
        <v>625</v>
      </c>
      <c r="N26">
        <v>12431</v>
      </c>
      <c r="O26">
        <v>12431</v>
      </c>
      <c r="Q26" t="b">
        <f t="shared" si="0"/>
        <v>0</v>
      </c>
    </row>
    <row r="27" spans="1:23" x14ac:dyDescent="0.45">
      <c r="A27" s="518" t="s">
        <v>310</v>
      </c>
      <c r="B27" s="518" t="s">
        <v>629</v>
      </c>
      <c r="C27" s="518">
        <v>1210</v>
      </c>
      <c r="D27" s="518">
        <v>1210</v>
      </c>
      <c r="E27" s="509"/>
      <c r="F27" s="525" t="s">
        <v>632</v>
      </c>
      <c r="G27" s="525">
        <f>SUM(O24:O26)</f>
        <v>16311</v>
      </c>
      <c r="H27" s="525">
        <f>SUM(N24:N26)</f>
        <v>16311</v>
      </c>
      <c r="I27" s="524">
        <f>(IFERROR(H27/G27,""))*100</f>
        <v>100</v>
      </c>
      <c r="L27" t="s">
        <v>310</v>
      </c>
      <c r="M27" t="s">
        <v>621</v>
      </c>
      <c r="N27">
        <v>13031</v>
      </c>
      <c r="O27">
        <v>21431</v>
      </c>
      <c r="Q27" t="b">
        <f t="shared" si="0"/>
        <v>0</v>
      </c>
    </row>
    <row r="28" spans="1:23" x14ac:dyDescent="0.45">
      <c r="A28" s="518" t="s">
        <v>310</v>
      </c>
      <c r="B28" s="518" t="s">
        <v>627</v>
      </c>
      <c r="C28" s="518">
        <v>3274</v>
      </c>
      <c r="D28" s="518">
        <v>3274</v>
      </c>
      <c r="E28" s="509"/>
      <c r="F28" s="525" t="s">
        <v>626</v>
      </c>
      <c r="G28" s="525"/>
      <c r="H28" s="525">
        <f>N24</f>
        <v>1139</v>
      </c>
      <c r="I28" s="524">
        <f>(H28/G27)*100</f>
        <v>6.9830175954877074</v>
      </c>
      <c r="L28" t="s">
        <v>310</v>
      </c>
      <c r="M28" t="s">
        <v>619</v>
      </c>
      <c r="N28">
        <v>3036</v>
      </c>
      <c r="O28">
        <v>5755</v>
      </c>
      <c r="Q28" t="b">
        <f t="shared" si="0"/>
        <v>0</v>
      </c>
    </row>
    <row r="29" spans="1:23" x14ac:dyDescent="0.45">
      <c r="A29" s="518" t="s">
        <v>310</v>
      </c>
      <c r="B29" s="518" t="s">
        <v>625</v>
      </c>
      <c r="C29" s="518">
        <v>13100</v>
      </c>
      <c r="D29" s="518">
        <v>13100</v>
      </c>
      <c r="E29" s="509"/>
      <c r="F29" s="525" t="s">
        <v>631</v>
      </c>
      <c r="G29" s="525"/>
      <c r="H29" s="525">
        <f>N25</f>
        <v>2741</v>
      </c>
      <c r="I29" s="524">
        <f>(H29/G27)*100</f>
        <v>16.804610385629328</v>
      </c>
      <c r="L29" t="s">
        <v>310</v>
      </c>
      <c r="M29" t="s">
        <v>617</v>
      </c>
      <c r="N29">
        <v>0</v>
      </c>
      <c r="O29">
        <v>8760</v>
      </c>
      <c r="Q29" t="b">
        <f t="shared" si="0"/>
        <v>0</v>
      </c>
    </row>
    <row r="30" spans="1:23" x14ac:dyDescent="0.45">
      <c r="A30" s="518" t="s">
        <v>310</v>
      </c>
      <c r="B30" s="518" t="s">
        <v>623</v>
      </c>
      <c r="C30" s="518">
        <v>0</v>
      </c>
      <c r="D30" s="518">
        <v>96</v>
      </c>
      <c r="E30" s="509"/>
      <c r="F30" s="525" t="s">
        <v>622</v>
      </c>
      <c r="G30" s="525"/>
      <c r="H30" s="525">
        <f>N26</f>
        <v>12431</v>
      </c>
      <c r="I30" s="524">
        <f>(H30/G27)*100</f>
        <v>76.212372018882974</v>
      </c>
      <c r="L30" t="s">
        <v>310</v>
      </c>
      <c r="M30" t="s">
        <v>615</v>
      </c>
      <c r="N30">
        <v>76240</v>
      </c>
      <c r="O30">
        <v>76240</v>
      </c>
      <c r="Q30" t="b">
        <f t="shared" si="0"/>
        <v>0</v>
      </c>
    </row>
    <row r="31" spans="1:23" x14ac:dyDescent="0.45">
      <c r="A31" s="518" t="s">
        <v>310</v>
      </c>
      <c r="B31" s="518" t="s">
        <v>621</v>
      </c>
      <c r="C31" s="518">
        <v>11755</v>
      </c>
      <c r="D31" s="518">
        <v>21176</v>
      </c>
      <c r="E31" s="509"/>
      <c r="F31" s="523" t="s">
        <v>620</v>
      </c>
      <c r="G31" s="523">
        <f>O27</f>
        <v>21431</v>
      </c>
      <c r="H31" s="523">
        <f>N27</f>
        <v>13031</v>
      </c>
      <c r="I31" s="522">
        <f>(IFERROR(H31/G31,""))*100</f>
        <v>60.804442163221509</v>
      </c>
      <c r="L31" t="s">
        <v>310</v>
      </c>
      <c r="M31" t="s">
        <v>613</v>
      </c>
      <c r="N31">
        <v>20812</v>
      </c>
      <c r="O31">
        <v>20812</v>
      </c>
      <c r="Q31" t="b">
        <f t="shared" si="0"/>
        <v>0</v>
      </c>
    </row>
    <row r="32" spans="1:23" x14ac:dyDescent="0.45">
      <c r="A32" s="518" t="s">
        <v>310</v>
      </c>
      <c r="B32" s="518" t="s">
        <v>619</v>
      </c>
      <c r="C32" s="518">
        <v>2508</v>
      </c>
      <c r="D32" s="518">
        <v>6608</v>
      </c>
      <c r="E32" s="509"/>
      <c r="F32" s="535" t="s">
        <v>618</v>
      </c>
      <c r="G32" s="535">
        <f>O28</f>
        <v>5755</v>
      </c>
      <c r="H32" s="535">
        <f>N28</f>
        <v>3036</v>
      </c>
      <c r="I32" s="534">
        <f>(IFERROR(H32/G32,""))*100</f>
        <v>52.754126846220672</v>
      </c>
      <c r="L32" t="s">
        <v>310</v>
      </c>
      <c r="M32" t="s">
        <v>611</v>
      </c>
      <c r="N32">
        <v>55</v>
      </c>
      <c r="O32">
        <v>55</v>
      </c>
      <c r="Q32" t="b">
        <f t="shared" si="0"/>
        <v>0</v>
      </c>
    </row>
    <row r="33" spans="1:23" x14ac:dyDescent="0.45">
      <c r="A33" s="518" t="s">
        <v>310</v>
      </c>
      <c r="B33" s="518" t="s">
        <v>617</v>
      </c>
      <c r="C33" s="518">
        <v>0</v>
      </c>
      <c r="D33" s="518">
        <v>11172</v>
      </c>
      <c r="E33" s="509"/>
      <c r="F33" s="533" t="s">
        <v>630</v>
      </c>
      <c r="G33" s="533">
        <f>SUM(O29:O31)</f>
        <v>105812</v>
      </c>
      <c r="H33" s="533">
        <f>SUM(N29:N31)</f>
        <v>97052</v>
      </c>
      <c r="I33" s="532">
        <f>(IFERROR(H33/G33,""))*100</f>
        <v>91.721165841303446</v>
      </c>
      <c r="L33" t="s">
        <v>310</v>
      </c>
      <c r="M33" t="s">
        <v>609</v>
      </c>
      <c r="N33">
        <v>20</v>
      </c>
      <c r="O33">
        <v>20</v>
      </c>
      <c r="Q33" t="b">
        <f t="shared" si="0"/>
        <v>0</v>
      </c>
    </row>
    <row r="34" spans="1:23" x14ac:dyDescent="0.45">
      <c r="A34" s="518" t="s">
        <v>310</v>
      </c>
      <c r="B34" s="518" t="s">
        <v>615</v>
      </c>
      <c r="C34" s="518">
        <v>84188</v>
      </c>
      <c r="D34" s="518">
        <v>84188</v>
      </c>
      <c r="E34" s="509"/>
      <c r="F34" s="533" t="s">
        <v>614</v>
      </c>
      <c r="G34" s="533"/>
      <c r="H34" s="533">
        <f>N31</f>
        <v>20812</v>
      </c>
      <c r="I34" s="532">
        <f>(H34/G33)*100</f>
        <v>19.668846633652137</v>
      </c>
      <c r="L34" t="s">
        <v>310</v>
      </c>
      <c r="M34" t="s">
        <v>607</v>
      </c>
      <c r="N34">
        <v>0</v>
      </c>
      <c r="O34">
        <v>3</v>
      </c>
      <c r="Q34" t="b">
        <f t="shared" si="0"/>
        <v>0</v>
      </c>
    </row>
    <row r="35" spans="1:23" x14ac:dyDescent="0.45">
      <c r="A35" s="518" t="s">
        <v>310</v>
      </c>
      <c r="B35" s="518" t="s">
        <v>613</v>
      </c>
      <c r="C35" s="518">
        <v>24406</v>
      </c>
      <c r="D35" s="518">
        <v>24406</v>
      </c>
      <c r="E35" s="509"/>
      <c r="F35" s="533" t="s">
        <v>612</v>
      </c>
      <c r="G35" s="533"/>
      <c r="H35" s="533">
        <f>N30</f>
        <v>76240</v>
      </c>
      <c r="I35" s="532">
        <f>(H35/G33)*100</f>
        <v>72.052319207651308</v>
      </c>
      <c r="L35" t="s">
        <v>310</v>
      </c>
      <c r="M35" t="s">
        <v>606</v>
      </c>
      <c r="N35">
        <v>9</v>
      </c>
      <c r="O35">
        <v>9</v>
      </c>
      <c r="Q35" t="b">
        <f t="shared" si="0"/>
        <v>0</v>
      </c>
    </row>
    <row r="36" spans="1:23" x14ac:dyDescent="0.45">
      <c r="A36" s="518" t="s">
        <v>310</v>
      </c>
      <c r="B36" s="518" t="s">
        <v>611</v>
      </c>
      <c r="C36" s="518">
        <v>187</v>
      </c>
      <c r="D36" s="518">
        <v>187</v>
      </c>
      <c r="E36" s="509"/>
      <c r="F36" s="521" t="s">
        <v>610</v>
      </c>
      <c r="G36" s="521">
        <f>SUM(O32:O34)</f>
        <v>78</v>
      </c>
      <c r="H36" s="521">
        <f>SUM(N32:N34)</f>
        <v>75</v>
      </c>
      <c r="I36" s="520">
        <f>(IFERROR(H36/G36,""))*100</f>
        <v>96.15384615384616</v>
      </c>
      <c r="L36" t="s">
        <v>310</v>
      </c>
      <c r="M36" t="s">
        <v>604</v>
      </c>
      <c r="N36">
        <v>0</v>
      </c>
      <c r="O36">
        <v>4</v>
      </c>
      <c r="Q36" t="b">
        <f t="shared" si="0"/>
        <v>0</v>
      </c>
    </row>
    <row r="37" spans="1:23" x14ac:dyDescent="0.45">
      <c r="A37" s="518" t="s">
        <v>310</v>
      </c>
      <c r="B37" s="518" t="s">
        <v>609</v>
      </c>
      <c r="C37" s="518">
        <v>209</v>
      </c>
      <c r="D37" s="518">
        <v>209</v>
      </c>
      <c r="E37" s="509"/>
      <c r="F37" s="521" t="s">
        <v>608</v>
      </c>
      <c r="G37" s="521"/>
      <c r="H37" s="521">
        <f>N32</f>
        <v>55</v>
      </c>
      <c r="I37" s="520">
        <f>(H37/G36)*100</f>
        <v>70.512820512820511</v>
      </c>
      <c r="L37" t="s">
        <v>310</v>
      </c>
      <c r="M37" t="s">
        <v>602</v>
      </c>
      <c r="N37">
        <v>6</v>
      </c>
      <c r="O37">
        <v>6</v>
      </c>
      <c r="Q37" t="b">
        <f t="shared" si="0"/>
        <v>0</v>
      </c>
    </row>
    <row r="38" spans="1:23" x14ac:dyDescent="0.45">
      <c r="A38" s="518" t="s">
        <v>310</v>
      </c>
      <c r="B38" s="518" t="s">
        <v>607</v>
      </c>
      <c r="C38" s="518">
        <v>0</v>
      </c>
      <c r="D38" s="518">
        <v>8</v>
      </c>
      <c r="E38" s="509"/>
      <c r="F38" s="521" t="s">
        <v>595</v>
      </c>
      <c r="G38" s="521"/>
      <c r="H38" s="521">
        <f>N33</f>
        <v>20</v>
      </c>
      <c r="I38" s="520">
        <f>(H38/G36)*100</f>
        <v>25.641025641025639</v>
      </c>
      <c r="L38" t="s">
        <v>310</v>
      </c>
      <c r="M38" t="s">
        <v>594</v>
      </c>
      <c r="N38">
        <v>763</v>
      </c>
      <c r="O38">
        <v>794</v>
      </c>
      <c r="Q38" t="b">
        <f t="shared" si="0"/>
        <v>0</v>
      </c>
    </row>
    <row r="39" spans="1:23" ht="13.5" customHeight="1" x14ac:dyDescent="0.45">
      <c r="A39" s="518" t="s">
        <v>310</v>
      </c>
      <c r="B39" s="518" t="s">
        <v>606</v>
      </c>
      <c r="C39" s="518">
        <v>1</v>
      </c>
      <c r="D39" s="518">
        <v>1</v>
      </c>
      <c r="E39" s="509"/>
      <c r="F39" s="518" t="s">
        <v>605</v>
      </c>
      <c r="G39" s="518">
        <f>SUM(O35:O37)</f>
        <v>19</v>
      </c>
      <c r="H39" s="518">
        <f>SUM(N35:N37)</f>
        <v>15</v>
      </c>
      <c r="I39" s="507">
        <f>(IFERROR(H39/G39,""))*100</f>
        <v>78.94736842105263</v>
      </c>
      <c r="L39" t="s">
        <v>310</v>
      </c>
      <c r="M39" t="s">
        <v>592</v>
      </c>
      <c r="N39">
        <v>2800</v>
      </c>
      <c r="O39">
        <v>3662</v>
      </c>
      <c r="Q39" t="b">
        <f t="shared" si="0"/>
        <v>0</v>
      </c>
    </row>
    <row r="40" spans="1:23" x14ac:dyDescent="0.45">
      <c r="A40" s="518" t="s">
        <v>310</v>
      </c>
      <c r="B40" s="518" t="s">
        <v>602</v>
      </c>
      <c r="C40" s="518">
        <v>7</v>
      </c>
      <c r="D40" s="518">
        <v>7</v>
      </c>
      <c r="E40" s="509"/>
      <c r="F40" s="518" t="s">
        <v>603</v>
      </c>
      <c r="G40" s="518"/>
      <c r="H40" s="518">
        <f>N37</f>
        <v>6</v>
      </c>
      <c r="I40" s="507">
        <f>(H40/G39)*100</f>
        <v>31.578947368421051</v>
      </c>
      <c r="L40" t="s">
        <v>310</v>
      </c>
      <c r="M40" t="s">
        <v>590</v>
      </c>
      <c r="N40">
        <v>829</v>
      </c>
      <c r="O40">
        <v>1127</v>
      </c>
      <c r="Q40" t="b">
        <f t="shared" si="0"/>
        <v>0</v>
      </c>
      <c r="S40" t="s">
        <v>604</v>
      </c>
      <c r="T40">
        <v>0</v>
      </c>
      <c r="U40">
        <v>4</v>
      </c>
      <c r="W40" t="b">
        <f>S40=B40</f>
        <v>0</v>
      </c>
    </row>
    <row r="41" spans="1:23" x14ac:dyDescent="0.45">
      <c r="A41" s="518" t="s">
        <v>310</v>
      </c>
      <c r="B41" s="518" t="s">
        <v>600</v>
      </c>
      <c r="C41" s="518">
        <v>112</v>
      </c>
      <c r="D41" s="518">
        <v>112</v>
      </c>
      <c r="E41" s="509"/>
      <c r="F41" s="518" t="s">
        <v>601</v>
      </c>
      <c r="G41" s="518"/>
      <c r="H41" s="518">
        <f>N35</f>
        <v>9</v>
      </c>
      <c r="I41" s="507">
        <f>(H41/G39)*100</f>
        <v>47.368421052631575</v>
      </c>
      <c r="L41" t="s">
        <v>310</v>
      </c>
      <c r="M41" t="s">
        <v>643</v>
      </c>
      <c r="N41">
        <v>0</v>
      </c>
      <c r="O41">
        <v>28</v>
      </c>
      <c r="Q41" t="b">
        <f t="shared" si="0"/>
        <v>0</v>
      </c>
    </row>
    <row r="42" spans="1:23" x14ac:dyDescent="0.45">
      <c r="A42" s="518" t="s">
        <v>310</v>
      </c>
      <c r="B42" s="518" t="s">
        <v>598</v>
      </c>
      <c r="C42" s="518">
        <v>382</v>
      </c>
      <c r="D42" s="518">
        <v>382</v>
      </c>
      <c r="E42" s="509"/>
      <c r="F42" s="517" t="s">
        <v>599</v>
      </c>
      <c r="G42" s="517"/>
      <c r="H42" s="517"/>
      <c r="I42" s="516"/>
      <c r="L42" t="s">
        <v>51</v>
      </c>
      <c r="M42" t="s">
        <v>349</v>
      </c>
      <c r="N42">
        <v>261752</v>
      </c>
      <c r="O42">
        <v>304302</v>
      </c>
      <c r="Q42" t="b">
        <f t="shared" si="0"/>
        <v>0</v>
      </c>
    </row>
    <row r="43" spans="1:23" x14ac:dyDescent="0.45">
      <c r="A43" s="518" t="s">
        <v>310</v>
      </c>
      <c r="B43" s="518" t="s">
        <v>596</v>
      </c>
      <c r="C43" s="518">
        <v>0</v>
      </c>
      <c r="D43" s="518">
        <v>40</v>
      </c>
      <c r="E43" s="509"/>
      <c r="F43" s="517" t="s">
        <v>608</v>
      </c>
      <c r="G43" s="517"/>
      <c r="H43" s="517"/>
      <c r="I43" s="516"/>
      <c r="L43" t="s">
        <v>51</v>
      </c>
      <c r="M43" t="s">
        <v>629</v>
      </c>
      <c r="N43">
        <v>3282</v>
      </c>
      <c r="O43">
        <v>3282</v>
      </c>
      <c r="Q43" t="b">
        <f t="shared" si="0"/>
        <v>0</v>
      </c>
    </row>
    <row r="44" spans="1:23" x14ac:dyDescent="0.45">
      <c r="A44" s="518" t="s">
        <v>310</v>
      </c>
      <c r="B44" s="518" t="s">
        <v>594</v>
      </c>
      <c r="C44" s="518">
        <v>917</v>
      </c>
      <c r="D44" s="518">
        <v>953</v>
      </c>
      <c r="E44" s="509"/>
      <c r="F44" s="517" t="s">
        <v>595</v>
      </c>
      <c r="G44" s="517"/>
      <c r="H44" s="517"/>
      <c r="I44" s="516"/>
      <c r="L44" t="s">
        <v>51</v>
      </c>
      <c r="M44" t="s">
        <v>627</v>
      </c>
      <c r="N44">
        <v>6922</v>
      </c>
      <c r="O44">
        <v>6922</v>
      </c>
      <c r="Q44" t="b">
        <f t="shared" si="0"/>
        <v>0</v>
      </c>
    </row>
    <row r="45" spans="1:23" x14ac:dyDescent="0.45">
      <c r="A45" s="518" t="s">
        <v>310</v>
      </c>
      <c r="B45" s="518" t="s">
        <v>592</v>
      </c>
      <c r="C45" s="518">
        <v>4777</v>
      </c>
      <c r="D45" s="518">
        <v>5623</v>
      </c>
      <c r="E45" s="509"/>
      <c r="F45" s="515" t="s">
        <v>593</v>
      </c>
      <c r="G45" s="515">
        <f>SUM(O38,G27)</f>
        <v>17105</v>
      </c>
      <c r="H45" s="515">
        <f>N38+SUM(N24:N26)</f>
        <v>17074</v>
      </c>
      <c r="I45" s="514">
        <f>(IFERROR(H45/G45,""))*100</f>
        <v>99.818766442560658</v>
      </c>
      <c r="L45" t="s">
        <v>51</v>
      </c>
      <c r="M45" t="s">
        <v>625</v>
      </c>
      <c r="N45">
        <v>27822</v>
      </c>
      <c r="O45">
        <v>27822</v>
      </c>
      <c r="Q45" t="b">
        <f t="shared" si="0"/>
        <v>0</v>
      </c>
    </row>
    <row r="46" spans="1:23" x14ac:dyDescent="0.45">
      <c r="A46" s="518" t="s">
        <v>310</v>
      </c>
      <c r="B46" s="518" t="s">
        <v>590</v>
      </c>
      <c r="C46" s="518">
        <v>1792</v>
      </c>
      <c r="D46" s="518">
        <v>2181</v>
      </c>
      <c r="E46" s="509"/>
      <c r="F46" s="531" t="s">
        <v>591</v>
      </c>
      <c r="G46" s="531">
        <f>SUM(O39,G31)</f>
        <v>25093</v>
      </c>
      <c r="H46" s="531">
        <f>N39+SUM(N27)</f>
        <v>15831</v>
      </c>
      <c r="I46" s="530">
        <f>(IFERROR(H46/G46,""))*100</f>
        <v>63.089307775076719</v>
      </c>
      <c r="L46" t="s">
        <v>51</v>
      </c>
      <c r="M46" t="s">
        <v>621</v>
      </c>
      <c r="N46">
        <v>28904</v>
      </c>
      <c r="O46">
        <v>46099</v>
      </c>
      <c r="Q46" t="b">
        <f t="shared" si="0"/>
        <v>0</v>
      </c>
    </row>
    <row r="47" spans="1:23" x14ac:dyDescent="0.45">
      <c r="A47" s="518" t="s">
        <v>310</v>
      </c>
      <c r="B47" s="518" t="s">
        <v>643</v>
      </c>
      <c r="C47" s="518">
        <v>0</v>
      </c>
      <c r="D47" s="518">
        <v>110</v>
      </c>
      <c r="E47" s="509"/>
      <c r="F47" s="529" t="s">
        <v>589</v>
      </c>
      <c r="G47" s="529">
        <f>SUM(O40,O28,O41)</f>
        <v>6910</v>
      </c>
      <c r="H47" s="529">
        <f>SUM(N40:N41)+N28</f>
        <v>3865</v>
      </c>
      <c r="I47" s="528">
        <f>(IFERROR(H47/G47,""))*100</f>
        <v>55.933429811866866</v>
      </c>
      <c r="L47" t="s">
        <v>51</v>
      </c>
      <c r="M47" t="s">
        <v>619</v>
      </c>
      <c r="N47">
        <v>7207</v>
      </c>
      <c r="O47">
        <v>12421</v>
      </c>
      <c r="Q47" t="b">
        <f t="shared" si="0"/>
        <v>0</v>
      </c>
    </row>
    <row r="48" spans="1:23" x14ac:dyDescent="0.45">
      <c r="A48" s="518" t="s">
        <v>51</v>
      </c>
      <c r="B48" s="518" t="s">
        <v>349</v>
      </c>
      <c r="C48" s="518">
        <v>291115</v>
      </c>
      <c r="D48" s="518">
        <v>344348</v>
      </c>
      <c r="E48" s="509"/>
      <c r="F48" s="527"/>
      <c r="G48" s="527"/>
      <c r="H48" s="527"/>
      <c r="I48" s="555"/>
      <c r="L48" t="s">
        <v>51</v>
      </c>
      <c r="M48" t="s">
        <v>617</v>
      </c>
      <c r="N48">
        <v>0</v>
      </c>
      <c r="O48">
        <v>17528</v>
      </c>
      <c r="Q48" t="b">
        <f t="shared" si="0"/>
        <v>0</v>
      </c>
    </row>
    <row r="49" spans="1:17" x14ac:dyDescent="0.45">
      <c r="A49" s="518" t="s">
        <v>51</v>
      </c>
      <c r="B49" s="518" t="s">
        <v>629</v>
      </c>
      <c r="C49" s="518">
        <v>3508</v>
      </c>
      <c r="D49" s="518">
        <v>3508</v>
      </c>
      <c r="E49" s="509"/>
      <c r="F49" s="525" t="s">
        <v>628</v>
      </c>
      <c r="G49" s="525">
        <f>SUM(O43:O45)</f>
        <v>38026</v>
      </c>
      <c r="H49" s="525">
        <f>SUM(N43:N45)</f>
        <v>38026</v>
      </c>
      <c r="I49" s="524">
        <f>(IFERROR(H49/G49,""))*100</f>
        <v>100</v>
      </c>
      <c r="L49" t="s">
        <v>51</v>
      </c>
      <c r="M49" t="s">
        <v>615</v>
      </c>
      <c r="N49">
        <v>138091</v>
      </c>
      <c r="O49">
        <v>138091</v>
      </c>
      <c r="Q49" t="b">
        <f t="shared" si="0"/>
        <v>0</v>
      </c>
    </row>
    <row r="50" spans="1:17" x14ac:dyDescent="0.45">
      <c r="A50" s="518" t="s">
        <v>51</v>
      </c>
      <c r="B50" s="518" t="s">
        <v>627</v>
      </c>
      <c r="C50" s="518">
        <v>8055</v>
      </c>
      <c r="D50" s="518">
        <v>8055</v>
      </c>
      <c r="E50" s="509"/>
      <c r="F50" s="525" t="s">
        <v>626</v>
      </c>
      <c r="G50" s="525"/>
      <c r="H50" s="525">
        <f>N43</f>
        <v>3282</v>
      </c>
      <c r="I50" s="524">
        <f>(H50/G49)*100</f>
        <v>8.6309367275022346</v>
      </c>
      <c r="L50" t="s">
        <v>51</v>
      </c>
      <c r="M50" t="s">
        <v>613</v>
      </c>
      <c r="N50">
        <v>40247</v>
      </c>
      <c r="O50">
        <v>40247</v>
      </c>
      <c r="Q50" t="b">
        <f t="shared" si="0"/>
        <v>0</v>
      </c>
    </row>
    <row r="51" spans="1:17" x14ac:dyDescent="0.45">
      <c r="A51" s="518" t="s">
        <v>51</v>
      </c>
      <c r="B51" s="518" t="s">
        <v>625</v>
      </c>
      <c r="C51" s="518">
        <v>29428</v>
      </c>
      <c r="D51" s="518">
        <v>29428</v>
      </c>
      <c r="E51" s="509"/>
      <c r="F51" s="525" t="s">
        <v>624</v>
      </c>
      <c r="G51" s="525"/>
      <c r="H51" s="525">
        <f>N44</f>
        <v>6922</v>
      </c>
      <c r="I51" s="524">
        <f>(H51/G49)*100</f>
        <v>18.203334560563825</v>
      </c>
      <c r="L51" t="s">
        <v>51</v>
      </c>
      <c r="M51" t="s">
        <v>611</v>
      </c>
      <c r="N51">
        <v>149</v>
      </c>
      <c r="O51">
        <v>149</v>
      </c>
      <c r="Q51" t="b">
        <f t="shared" si="0"/>
        <v>0</v>
      </c>
    </row>
    <row r="52" spans="1:17" x14ac:dyDescent="0.45">
      <c r="A52" s="518" t="s">
        <v>51</v>
      </c>
      <c r="B52" s="518" t="s">
        <v>623</v>
      </c>
      <c r="C52" s="518">
        <v>0</v>
      </c>
      <c r="D52" s="518">
        <v>239</v>
      </c>
      <c r="E52" s="509"/>
      <c r="F52" s="525" t="s">
        <v>622</v>
      </c>
      <c r="G52" s="525"/>
      <c r="H52" s="525">
        <f>N45</f>
        <v>27822</v>
      </c>
      <c r="I52" s="524">
        <f>(H52/G49)*100</f>
        <v>73.165728711933937</v>
      </c>
      <c r="L52" t="s">
        <v>51</v>
      </c>
      <c r="M52" t="s">
        <v>609</v>
      </c>
      <c r="N52">
        <v>53</v>
      </c>
      <c r="O52">
        <v>53</v>
      </c>
      <c r="Q52" t="b">
        <f t="shared" si="0"/>
        <v>0</v>
      </c>
    </row>
    <row r="53" spans="1:17" x14ac:dyDescent="0.45">
      <c r="A53" s="518" t="s">
        <v>51</v>
      </c>
      <c r="B53" s="518" t="s">
        <v>621</v>
      </c>
      <c r="C53" s="518">
        <v>26773</v>
      </c>
      <c r="D53" s="518">
        <v>45837</v>
      </c>
      <c r="E53" s="509"/>
      <c r="F53" s="523" t="s">
        <v>620</v>
      </c>
      <c r="G53" s="523">
        <f>O46</f>
        <v>46099</v>
      </c>
      <c r="H53" s="523">
        <f>N46</f>
        <v>28904</v>
      </c>
      <c r="I53" s="522">
        <f>(IFERROR(H53/G53,""))*100</f>
        <v>62.699841645154997</v>
      </c>
      <c r="L53" t="s">
        <v>51</v>
      </c>
      <c r="M53" t="s">
        <v>607</v>
      </c>
      <c r="N53">
        <v>0</v>
      </c>
      <c r="O53">
        <v>12</v>
      </c>
      <c r="Q53" t="b">
        <f t="shared" si="0"/>
        <v>0</v>
      </c>
    </row>
    <row r="54" spans="1:17" x14ac:dyDescent="0.45">
      <c r="A54" s="518" t="s">
        <v>51</v>
      </c>
      <c r="B54" s="518" t="s">
        <v>619</v>
      </c>
      <c r="C54" s="518">
        <v>6374</v>
      </c>
      <c r="D54" s="518">
        <v>14935</v>
      </c>
      <c r="E54" s="509"/>
      <c r="F54" s="521" t="s">
        <v>618</v>
      </c>
      <c r="G54" s="521">
        <f>O47</f>
        <v>12421</v>
      </c>
      <c r="H54" s="521">
        <f>N47</f>
        <v>7207</v>
      </c>
      <c r="I54" s="520">
        <f>(IFERROR(H54/G54,""))*100</f>
        <v>58.022703486031723</v>
      </c>
      <c r="L54" t="s">
        <v>51</v>
      </c>
      <c r="M54" t="s">
        <v>606</v>
      </c>
      <c r="N54">
        <v>19</v>
      </c>
      <c r="O54">
        <v>19</v>
      </c>
      <c r="Q54" t="b">
        <f t="shared" si="0"/>
        <v>0</v>
      </c>
    </row>
    <row r="55" spans="1:17" x14ac:dyDescent="0.45">
      <c r="A55" s="518" t="s">
        <v>51</v>
      </c>
      <c r="B55" s="518" t="s">
        <v>617</v>
      </c>
      <c r="C55" s="518">
        <v>0</v>
      </c>
      <c r="D55" s="518">
        <v>22636</v>
      </c>
      <c r="E55" s="509"/>
      <c r="F55" s="518" t="s">
        <v>616</v>
      </c>
      <c r="G55" s="518">
        <f>SUM(O48:O50)</f>
        <v>195866</v>
      </c>
      <c r="H55" s="518">
        <f>SUM(N48:N50)</f>
        <v>178338</v>
      </c>
      <c r="I55" s="507">
        <f>(IFERROR(H55/G55,""))*100</f>
        <v>91.051024680138454</v>
      </c>
      <c r="L55" t="s">
        <v>51</v>
      </c>
      <c r="M55" t="s">
        <v>604</v>
      </c>
      <c r="N55">
        <v>0</v>
      </c>
      <c r="O55">
        <v>11</v>
      </c>
      <c r="Q55" t="b">
        <f t="shared" si="0"/>
        <v>0</v>
      </c>
    </row>
    <row r="56" spans="1:17" x14ac:dyDescent="0.45">
      <c r="A56" s="518" t="s">
        <v>51</v>
      </c>
      <c r="B56" s="518" t="s">
        <v>615</v>
      </c>
      <c r="C56" s="518">
        <v>152524</v>
      </c>
      <c r="D56" s="518">
        <v>152524</v>
      </c>
      <c r="E56" s="509"/>
      <c r="F56" s="519" t="s">
        <v>614</v>
      </c>
      <c r="G56" s="518"/>
      <c r="H56" s="518">
        <f>N50</f>
        <v>40247</v>
      </c>
      <c r="I56" s="507">
        <f>(H56/G55)*100</f>
        <v>20.548231954499503</v>
      </c>
      <c r="L56" t="s">
        <v>51</v>
      </c>
      <c r="M56" t="s">
        <v>602</v>
      </c>
      <c r="N56">
        <v>10</v>
      </c>
      <c r="O56">
        <v>10</v>
      </c>
      <c r="Q56" t="b">
        <f t="shared" si="0"/>
        <v>0</v>
      </c>
    </row>
    <row r="57" spans="1:17" x14ac:dyDescent="0.45">
      <c r="A57" s="518" t="s">
        <v>51</v>
      </c>
      <c r="B57" s="518" t="s">
        <v>613</v>
      </c>
      <c r="C57" s="518">
        <v>48422</v>
      </c>
      <c r="D57" s="518">
        <v>48422</v>
      </c>
      <c r="E57" s="509"/>
      <c r="F57" s="518" t="s">
        <v>612</v>
      </c>
      <c r="G57" s="518"/>
      <c r="H57" s="518">
        <f>N49</f>
        <v>138091</v>
      </c>
      <c r="I57" s="507">
        <f>(H57/G55)*100</f>
        <v>70.502792725638955</v>
      </c>
      <c r="L57" t="s">
        <v>51</v>
      </c>
      <c r="M57" t="s">
        <v>594</v>
      </c>
      <c r="N57">
        <v>2192</v>
      </c>
      <c r="O57">
        <v>2310</v>
      </c>
      <c r="Q57" t="b">
        <f t="shared" si="0"/>
        <v>0</v>
      </c>
    </row>
    <row r="58" spans="1:17" x14ac:dyDescent="0.45">
      <c r="A58" s="518" t="s">
        <v>51</v>
      </c>
      <c r="B58" s="518" t="s">
        <v>611</v>
      </c>
      <c r="C58" s="518">
        <v>415</v>
      </c>
      <c r="D58" s="518">
        <v>415</v>
      </c>
      <c r="E58" s="509"/>
      <c r="F58" s="517" t="s">
        <v>610</v>
      </c>
      <c r="G58" s="517">
        <f>SUM(O51:O53)</f>
        <v>214</v>
      </c>
      <c r="H58" s="517">
        <f>SUM(N51:N53)</f>
        <v>202</v>
      </c>
      <c r="I58" s="516">
        <f>(IFERROR(H58/G58,""))*100</f>
        <v>94.392523364485982</v>
      </c>
      <c r="L58" t="s">
        <v>51</v>
      </c>
      <c r="M58" t="s">
        <v>592</v>
      </c>
      <c r="N58">
        <v>5207</v>
      </c>
      <c r="O58">
        <v>7057</v>
      </c>
      <c r="Q58" t="b">
        <f t="shared" si="0"/>
        <v>0</v>
      </c>
    </row>
    <row r="59" spans="1:17" x14ac:dyDescent="0.45">
      <c r="A59" s="518" t="s">
        <v>51</v>
      </c>
      <c r="B59" s="518" t="s">
        <v>609</v>
      </c>
      <c r="C59" s="518">
        <v>352</v>
      </c>
      <c r="D59" s="518">
        <v>352</v>
      </c>
      <c r="E59" s="509"/>
      <c r="F59" s="517" t="s">
        <v>608</v>
      </c>
      <c r="G59" s="517"/>
      <c r="H59" s="517">
        <f>N51</f>
        <v>149</v>
      </c>
      <c r="I59" s="516">
        <f>(H59/G58)*100</f>
        <v>69.626168224299064</v>
      </c>
      <c r="L59" t="s">
        <v>51</v>
      </c>
      <c r="M59" t="s">
        <v>590</v>
      </c>
      <c r="N59">
        <v>1647</v>
      </c>
      <c r="O59">
        <v>2206</v>
      </c>
      <c r="Q59" t="b">
        <f t="shared" si="0"/>
        <v>0</v>
      </c>
    </row>
    <row r="60" spans="1:17" x14ac:dyDescent="0.45">
      <c r="A60" s="518" t="s">
        <v>51</v>
      </c>
      <c r="B60" s="518" t="s">
        <v>607</v>
      </c>
      <c r="C60" s="518">
        <v>0</v>
      </c>
      <c r="D60" s="518">
        <v>20</v>
      </c>
      <c r="E60" s="509"/>
      <c r="F60" s="517" t="s">
        <v>595</v>
      </c>
      <c r="G60" s="517"/>
      <c r="H60" s="517">
        <f>N52</f>
        <v>53</v>
      </c>
      <c r="I60" s="516">
        <f>(H60/G58)*100</f>
        <v>24.766355140186917</v>
      </c>
      <c r="L60" t="s">
        <v>51</v>
      </c>
      <c r="M60" t="s">
        <v>643</v>
      </c>
      <c r="N60">
        <v>0</v>
      </c>
      <c r="O60">
        <v>63</v>
      </c>
      <c r="Q60" t="b">
        <f t="shared" si="0"/>
        <v>0</v>
      </c>
    </row>
    <row r="61" spans="1:17" x14ac:dyDescent="0.45">
      <c r="A61" s="518" t="s">
        <v>51</v>
      </c>
      <c r="B61" s="518" t="s">
        <v>606</v>
      </c>
      <c r="C61" s="518">
        <v>1</v>
      </c>
      <c r="D61" s="518">
        <v>1</v>
      </c>
      <c r="E61" s="509"/>
      <c r="F61" s="515" t="s">
        <v>605</v>
      </c>
      <c r="G61" s="515">
        <f>SUM(O54:O56)</f>
        <v>40</v>
      </c>
      <c r="H61" s="515">
        <f>SUM(N54:N56)</f>
        <v>29</v>
      </c>
      <c r="I61" s="514">
        <f>(IFERROR(H61/G61,""))*100</f>
        <v>72.5</v>
      </c>
      <c r="L61" t="s">
        <v>30</v>
      </c>
      <c r="M61" t="s">
        <v>349</v>
      </c>
      <c r="N61">
        <v>18</v>
      </c>
      <c r="O61">
        <v>24</v>
      </c>
      <c r="Q61" t="b">
        <f t="shared" si="0"/>
        <v>0</v>
      </c>
    </row>
    <row r="62" spans="1:17" x14ac:dyDescent="0.45">
      <c r="A62" s="518" t="s">
        <v>51</v>
      </c>
      <c r="B62" s="518" t="s">
        <v>604</v>
      </c>
      <c r="C62" s="518">
        <v>0</v>
      </c>
      <c r="D62" s="518">
        <v>1</v>
      </c>
      <c r="E62" s="509"/>
      <c r="F62" s="515" t="s">
        <v>603</v>
      </c>
      <c r="G62" s="515"/>
      <c r="H62" s="515">
        <f>N56</f>
        <v>10</v>
      </c>
      <c r="I62" s="514">
        <f>(H62/G61)*100</f>
        <v>25</v>
      </c>
      <c r="L62" t="s">
        <v>30</v>
      </c>
      <c r="M62" t="s">
        <v>621</v>
      </c>
      <c r="N62">
        <v>11</v>
      </c>
      <c r="O62">
        <v>17</v>
      </c>
      <c r="Q62" t="b">
        <f t="shared" si="0"/>
        <v>0</v>
      </c>
    </row>
    <row r="63" spans="1:17" x14ac:dyDescent="0.45">
      <c r="A63" s="518" t="s">
        <v>51</v>
      </c>
      <c r="B63" s="518" t="s">
        <v>602</v>
      </c>
      <c r="C63" s="518">
        <v>14</v>
      </c>
      <c r="D63" s="518">
        <v>14</v>
      </c>
      <c r="E63" s="509"/>
      <c r="F63" s="515" t="s">
        <v>601</v>
      </c>
      <c r="G63" s="515"/>
      <c r="H63" s="515">
        <f>N54</f>
        <v>19</v>
      </c>
      <c r="I63" s="514">
        <f>(H63/G61)*100</f>
        <v>47.5</v>
      </c>
      <c r="L63" t="s">
        <v>30</v>
      </c>
      <c r="M63" t="s">
        <v>619</v>
      </c>
      <c r="N63">
        <v>6</v>
      </c>
      <c r="O63">
        <v>6</v>
      </c>
      <c r="Q63" t="b">
        <f t="shared" si="0"/>
        <v>0</v>
      </c>
    </row>
    <row r="64" spans="1:17" x14ac:dyDescent="0.45">
      <c r="A64" s="518" t="s">
        <v>51</v>
      </c>
      <c r="B64" s="518" t="s">
        <v>600</v>
      </c>
      <c r="C64" s="518">
        <v>166</v>
      </c>
      <c r="D64" s="518">
        <v>166</v>
      </c>
      <c r="E64" s="509"/>
      <c r="F64" s="513" t="s">
        <v>599</v>
      </c>
      <c r="G64" s="513"/>
      <c r="H64" s="513"/>
      <c r="I64" s="512"/>
      <c r="L64" t="s">
        <v>30</v>
      </c>
      <c r="M64" t="s">
        <v>592</v>
      </c>
      <c r="N64">
        <v>1</v>
      </c>
      <c r="O64">
        <v>1</v>
      </c>
      <c r="Q64" t="b">
        <f t="shared" si="0"/>
        <v>0</v>
      </c>
    </row>
    <row r="65" spans="1:17" x14ac:dyDescent="0.45">
      <c r="A65" s="518" t="s">
        <v>51</v>
      </c>
      <c r="B65" s="518" t="s">
        <v>598</v>
      </c>
      <c r="C65" s="518">
        <v>651</v>
      </c>
      <c r="D65" s="518">
        <v>651</v>
      </c>
      <c r="E65" s="509"/>
      <c r="F65" s="513" t="s">
        <v>597</v>
      </c>
      <c r="G65" s="513"/>
      <c r="H65" s="513"/>
      <c r="I65" s="512"/>
      <c r="Q65" t="b">
        <f t="shared" si="0"/>
        <v>0</v>
      </c>
    </row>
    <row r="66" spans="1:17" x14ac:dyDescent="0.45">
      <c r="A66" s="518" t="s">
        <v>51</v>
      </c>
      <c r="B66" s="518" t="s">
        <v>596</v>
      </c>
      <c r="C66" s="518">
        <v>0</v>
      </c>
      <c r="D66" s="518">
        <v>77</v>
      </c>
      <c r="E66" s="509"/>
      <c r="F66" s="513" t="s">
        <v>595</v>
      </c>
      <c r="G66" s="513"/>
      <c r="H66" s="513"/>
      <c r="I66" s="512"/>
      <c r="Q66" t="b">
        <f t="shared" si="0"/>
        <v>0</v>
      </c>
    </row>
    <row r="67" spans="1:17" x14ac:dyDescent="0.45">
      <c r="A67" s="518" t="s">
        <v>51</v>
      </c>
      <c r="B67" s="518" t="s">
        <v>594</v>
      </c>
      <c r="C67" s="518">
        <v>2651</v>
      </c>
      <c r="D67" s="518">
        <v>2738</v>
      </c>
      <c r="E67" s="509"/>
      <c r="F67" s="511" t="s">
        <v>593</v>
      </c>
      <c r="G67" s="511">
        <f>SUM(O57,G49)</f>
        <v>40336</v>
      </c>
      <c r="H67" s="511">
        <f>N57+SUM(N43:N45)</f>
        <v>40218</v>
      </c>
      <c r="I67" s="510">
        <f>(IFERROR(H67/G67,""))*100</f>
        <v>99.707457358191192</v>
      </c>
      <c r="Q67" t="b">
        <f t="shared" si="0"/>
        <v>0</v>
      </c>
    </row>
    <row r="68" spans="1:17" x14ac:dyDescent="0.45">
      <c r="A68" s="518" t="s">
        <v>51</v>
      </c>
      <c r="B68" s="518" t="s">
        <v>592</v>
      </c>
      <c r="C68" s="518">
        <v>8091</v>
      </c>
      <c r="D68" s="518">
        <v>9667</v>
      </c>
      <c r="E68" s="509"/>
      <c r="F68" s="508" t="s">
        <v>591</v>
      </c>
      <c r="G68" s="508">
        <f>SUM(O58,G53)</f>
        <v>53156</v>
      </c>
      <c r="H68" s="508">
        <f>N58+N46</f>
        <v>34111</v>
      </c>
      <c r="I68" s="538">
        <f>(IFERROR(H68/G68,""))*100</f>
        <v>64.171495221611863</v>
      </c>
      <c r="Q68" t="b">
        <f t="shared" si="0"/>
        <v>0</v>
      </c>
    </row>
    <row r="69" spans="1:17" x14ac:dyDescent="0.45">
      <c r="A69" s="518" t="s">
        <v>51</v>
      </c>
      <c r="B69" s="518" t="s">
        <v>590</v>
      </c>
      <c r="C69" s="518">
        <v>3690</v>
      </c>
      <c r="D69" s="518">
        <v>4447</v>
      </c>
      <c r="E69" s="509"/>
      <c r="F69" s="506" t="s">
        <v>589</v>
      </c>
      <c r="G69" s="506">
        <f>SUM(O59,O47,O60)</f>
        <v>14690</v>
      </c>
      <c r="H69" s="506">
        <f>SUM(N59:N60)+N47</f>
        <v>8854</v>
      </c>
      <c r="I69" s="505">
        <f>(IFERROR(H69/G69,""))*100</f>
        <v>60.272294077603817</v>
      </c>
      <c r="Q69" t="b">
        <f t="shared" ref="Q69:Q77" si="1">M69=B69</f>
        <v>0</v>
      </c>
    </row>
    <row r="70" spans="1:17" x14ac:dyDescent="0.45">
      <c r="A70" s="518" t="s">
        <v>51</v>
      </c>
      <c r="B70" s="518" t="s">
        <v>643</v>
      </c>
      <c r="C70" s="518">
        <v>0</v>
      </c>
      <c r="D70" s="518">
        <v>215</v>
      </c>
      <c r="E70" s="509"/>
      <c r="F70" s="509"/>
      <c r="G70" s="509"/>
      <c r="H70" s="509"/>
      <c r="I70" s="509"/>
      <c r="Q70" t="b">
        <f t="shared" si="1"/>
        <v>0</v>
      </c>
    </row>
    <row r="71" spans="1:17" x14ac:dyDescent="0.45">
      <c r="Q71" t="b">
        <f t="shared" si="1"/>
        <v>1</v>
      </c>
    </row>
    <row r="72" spans="1:17" x14ac:dyDescent="0.45">
      <c r="Q72" t="b">
        <f t="shared" si="1"/>
        <v>1</v>
      </c>
    </row>
    <row r="73" spans="1:17" x14ac:dyDescent="0.45">
      <c r="Q73" t="b">
        <f t="shared" si="1"/>
        <v>1</v>
      </c>
    </row>
    <row r="74" spans="1:17" x14ac:dyDescent="0.45">
      <c r="Q74" t="b">
        <f t="shared" si="1"/>
        <v>1</v>
      </c>
    </row>
    <row r="75" spans="1:17" x14ac:dyDescent="0.45">
      <c r="Q75" t="b">
        <f t="shared" si="1"/>
        <v>1</v>
      </c>
    </row>
    <row r="76" spans="1:17" x14ac:dyDescent="0.45">
      <c r="Q76" t="b">
        <f t="shared" si="1"/>
        <v>1</v>
      </c>
    </row>
    <row r="77" spans="1:17" x14ac:dyDescent="0.45">
      <c r="Q77" t="b">
        <f t="shared" si="1"/>
        <v>1</v>
      </c>
    </row>
    <row r="78" spans="1:17" x14ac:dyDescent="0.45">
      <c r="Q78" t="b">
        <f t="shared" ref="Q78" si="2">M81=B78</f>
        <v>1</v>
      </c>
    </row>
  </sheetData>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heetViews>
  <sheetFormatPr defaultColWidth="9" defaultRowHeight="14.25" x14ac:dyDescent="0.45"/>
  <cols>
    <col min="1" max="1" width="9.73046875" style="495" customWidth="1"/>
    <col min="2" max="2" width="19" style="495" customWidth="1"/>
    <col min="3" max="5" width="11.59765625" style="495" customWidth="1"/>
    <col min="6" max="6" width="1.59765625" style="495" customWidth="1"/>
    <col min="7" max="9" width="11.59765625" style="495" customWidth="1"/>
    <col min="10" max="10" width="1.59765625" style="495" customWidth="1"/>
    <col min="11" max="13" width="11.59765625" style="495" customWidth="1"/>
    <col min="14" max="16384" width="9" style="495"/>
  </cols>
  <sheetData>
    <row r="1" spans="1:16" x14ac:dyDescent="0.45">
      <c r="A1" s="579" t="s">
        <v>488</v>
      </c>
      <c r="B1" s="494"/>
      <c r="C1" s="494"/>
      <c r="D1" s="494"/>
      <c r="E1" s="494"/>
    </row>
    <row r="2" spans="1:16" s="552" customFormat="1" ht="15" customHeight="1" x14ac:dyDescent="0.35">
      <c r="A2" s="347" t="s">
        <v>953</v>
      </c>
      <c r="B2" s="335"/>
      <c r="C2" s="335"/>
      <c r="D2" s="335"/>
      <c r="E2" s="335"/>
      <c r="F2" s="335"/>
      <c r="G2" s="335"/>
      <c r="H2" s="335"/>
      <c r="I2" s="335"/>
      <c r="J2" s="335"/>
      <c r="K2" s="335"/>
      <c r="L2" s="335"/>
    </row>
    <row r="3" spans="1:16" s="552" customFormat="1" ht="15" customHeight="1" x14ac:dyDescent="0.35">
      <c r="A3" s="580" t="s">
        <v>718</v>
      </c>
      <c r="B3" s="316"/>
      <c r="C3" s="316"/>
      <c r="D3" s="316"/>
      <c r="E3" s="316"/>
      <c r="F3" s="316"/>
      <c r="G3" s="316"/>
      <c r="H3" s="316"/>
      <c r="I3" s="316"/>
      <c r="J3" s="316"/>
      <c r="K3" s="316"/>
      <c r="L3" s="316"/>
    </row>
    <row r="4" spans="1:16" s="552" customFormat="1" ht="15" customHeight="1" x14ac:dyDescent="0.35">
      <c r="A4" s="580" t="s">
        <v>0</v>
      </c>
      <c r="B4" s="554"/>
      <c r="C4" s="553"/>
      <c r="D4" s="553"/>
      <c r="E4" s="553"/>
      <c r="F4" s="553"/>
    </row>
    <row r="5" spans="1:16" s="551" customFormat="1" ht="15" customHeight="1" x14ac:dyDescent="0.35"/>
    <row r="6" spans="1:16" s="542" customFormat="1" ht="15" customHeight="1" x14ac:dyDescent="0.3">
      <c r="A6" s="461"/>
      <c r="B6" s="462"/>
      <c r="C6" s="1093" t="s">
        <v>33</v>
      </c>
      <c r="D6" s="1093"/>
      <c r="E6" s="1093"/>
      <c r="F6" s="463"/>
      <c r="G6" s="1093" t="s">
        <v>155</v>
      </c>
      <c r="H6" s="1093"/>
      <c r="I6" s="1093"/>
      <c r="J6" s="463"/>
      <c r="K6" s="1093" t="s">
        <v>156</v>
      </c>
      <c r="L6" s="1093"/>
      <c r="M6" s="1093"/>
    </row>
    <row r="7" spans="1:16" s="542" customFormat="1" ht="35.25" customHeight="1" x14ac:dyDescent="0.3">
      <c r="A7" s="464" t="s">
        <v>177</v>
      </c>
      <c r="B7" s="465"/>
      <c r="C7" s="466" t="s">
        <v>178</v>
      </c>
      <c r="D7" s="466" t="s">
        <v>179</v>
      </c>
      <c r="E7" s="466" t="s">
        <v>175</v>
      </c>
      <c r="F7" s="466"/>
      <c r="G7" s="466" t="s">
        <v>178</v>
      </c>
      <c r="H7" s="466" t="s">
        <v>179</v>
      </c>
      <c r="I7" s="466" t="s">
        <v>175</v>
      </c>
      <c r="J7" s="466"/>
      <c r="K7" s="466" t="s">
        <v>178</v>
      </c>
      <c r="L7" s="466" t="s">
        <v>179</v>
      </c>
      <c r="M7" s="466" t="s">
        <v>175</v>
      </c>
    </row>
    <row r="8" spans="1:16" s="543" customFormat="1" ht="15" customHeight="1" x14ac:dyDescent="0.3">
      <c r="A8" s="550"/>
      <c r="B8" s="550"/>
      <c r="C8" s="550"/>
      <c r="D8" s="550"/>
      <c r="E8" s="550"/>
      <c r="F8" s="550"/>
      <c r="G8" s="550"/>
      <c r="H8" s="550"/>
      <c r="I8" s="549"/>
      <c r="J8" s="550"/>
      <c r="K8" s="550"/>
      <c r="L8" s="550"/>
      <c r="M8" s="549"/>
    </row>
    <row r="9" spans="1:16" s="543" customFormat="1" ht="15" customHeight="1" x14ac:dyDescent="0.3">
      <c r="A9" s="321" t="s">
        <v>649</v>
      </c>
      <c r="B9" s="321"/>
      <c r="C9" s="322">
        <v>0</v>
      </c>
      <c r="D9" s="322">
        <v>0</v>
      </c>
      <c r="E9" s="548">
        <v>0</v>
      </c>
      <c r="F9" s="323"/>
      <c r="G9" s="322">
        <v>0</v>
      </c>
      <c r="H9" s="322">
        <v>0</v>
      </c>
      <c r="I9" s="548">
        <v>0</v>
      </c>
      <c r="J9" s="322"/>
      <c r="K9" s="322">
        <v>0</v>
      </c>
      <c r="L9" s="322">
        <v>0</v>
      </c>
      <c r="M9" s="548">
        <v>0</v>
      </c>
      <c r="O9" s="546"/>
      <c r="P9" s="546"/>
    </row>
    <row r="10" spans="1:16" s="543" customFormat="1" ht="15" customHeight="1" x14ac:dyDescent="0.3">
      <c r="A10" s="324" t="s">
        <v>32</v>
      </c>
      <c r="B10" s="325" t="s">
        <v>181</v>
      </c>
      <c r="C10" s="326"/>
      <c r="D10" s="326">
        <v>0</v>
      </c>
      <c r="E10" s="547">
        <v>0</v>
      </c>
      <c r="F10" s="327"/>
      <c r="G10" s="326"/>
      <c r="H10" s="326">
        <v>0</v>
      </c>
      <c r="I10" s="547">
        <v>0</v>
      </c>
      <c r="J10" s="327"/>
      <c r="K10" s="326"/>
      <c r="L10" s="326">
        <v>0</v>
      </c>
      <c r="M10" s="547">
        <v>0</v>
      </c>
      <c r="O10" s="546"/>
      <c r="P10" s="546"/>
    </row>
    <row r="11" spans="1:16" s="543" customFormat="1" ht="15" customHeight="1" x14ac:dyDescent="0.3">
      <c r="A11" s="321"/>
      <c r="B11" s="325" t="s">
        <v>182</v>
      </c>
      <c r="C11" s="326"/>
      <c r="D11" s="326">
        <v>0</v>
      </c>
      <c r="E11" s="547">
        <v>0</v>
      </c>
      <c r="F11" s="327"/>
      <c r="G11" s="326"/>
      <c r="H11" s="326">
        <v>0</v>
      </c>
      <c r="I11" s="547">
        <v>0</v>
      </c>
      <c r="J11" s="327"/>
      <c r="K11" s="326"/>
      <c r="L11" s="326">
        <v>0</v>
      </c>
      <c r="M11" s="547">
        <v>0</v>
      </c>
      <c r="O11" s="546"/>
      <c r="P11" s="546"/>
    </row>
    <row r="12" spans="1:16" s="543" customFormat="1" ht="15" customHeight="1" x14ac:dyDescent="0.3">
      <c r="A12" s="321"/>
      <c r="B12" s="325"/>
      <c r="C12" s="326"/>
      <c r="D12" s="326"/>
      <c r="E12" s="547"/>
      <c r="F12" s="327"/>
      <c r="G12" s="326"/>
      <c r="H12" s="326"/>
      <c r="I12" s="547"/>
      <c r="J12" s="327"/>
      <c r="K12" s="326"/>
      <c r="L12" s="326"/>
      <c r="M12" s="547"/>
      <c r="O12" s="546"/>
      <c r="P12" s="546"/>
    </row>
    <row r="13" spans="1:16" s="543" customFormat="1" ht="15" customHeight="1" x14ac:dyDescent="0.3">
      <c r="A13" s="321" t="s">
        <v>650</v>
      </c>
      <c r="B13" s="325"/>
      <c r="C13" s="322">
        <v>187299</v>
      </c>
      <c r="D13" s="322">
        <v>170619</v>
      </c>
      <c r="E13" s="548">
        <v>91.094453253888162</v>
      </c>
      <c r="F13" s="327"/>
      <c r="G13" s="322">
        <v>73554</v>
      </c>
      <c r="H13" s="322">
        <v>67719</v>
      </c>
      <c r="I13" s="548">
        <v>92.067052777551183</v>
      </c>
      <c r="J13" s="327"/>
      <c r="K13" s="322">
        <v>113744</v>
      </c>
      <c r="L13" s="322">
        <v>102900</v>
      </c>
      <c r="M13" s="548">
        <v>90.466310310873538</v>
      </c>
      <c r="O13" s="546"/>
      <c r="P13" s="546"/>
    </row>
    <row r="14" spans="1:16" s="543" customFormat="1" ht="15" customHeight="1" x14ac:dyDescent="0.3">
      <c r="A14" s="324" t="s">
        <v>32</v>
      </c>
      <c r="B14" s="325" t="s">
        <v>183</v>
      </c>
      <c r="C14" s="326"/>
      <c r="D14" s="326">
        <v>52452</v>
      </c>
      <c r="E14" s="547">
        <v>28.004420739032241</v>
      </c>
      <c r="F14" s="327"/>
      <c r="G14" s="326"/>
      <c r="H14" s="326">
        <v>23062</v>
      </c>
      <c r="I14" s="547">
        <v>31.35383527748321</v>
      </c>
      <c r="J14" s="327"/>
      <c r="K14" s="326"/>
      <c r="L14" s="326">
        <v>29390</v>
      </c>
      <c r="M14" s="547">
        <v>25.838725559150372</v>
      </c>
      <c r="O14" s="546"/>
      <c r="P14" s="546"/>
    </row>
    <row r="15" spans="1:16" s="543" customFormat="1" ht="15" customHeight="1" x14ac:dyDescent="0.3">
      <c r="A15" s="324"/>
      <c r="B15" s="325" t="s">
        <v>184</v>
      </c>
      <c r="C15" s="326"/>
      <c r="D15" s="326">
        <v>118167</v>
      </c>
      <c r="E15" s="547">
        <v>63.09003251485592</v>
      </c>
      <c r="F15" s="327"/>
      <c r="G15" s="326"/>
      <c r="H15" s="326">
        <v>44657</v>
      </c>
      <c r="I15" s="547">
        <v>60.713217500067969</v>
      </c>
      <c r="J15" s="327"/>
      <c r="K15" s="326"/>
      <c r="L15" s="326">
        <v>73510</v>
      </c>
      <c r="M15" s="547">
        <v>64.627584751723163</v>
      </c>
      <c r="O15" s="546"/>
      <c r="P15" s="546"/>
    </row>
    <row r="16" spans="1:16" s="543" customFormat="1" ht="15" customHeight="1" x14ac:dyDescent="0.3">
      <c r="A16" s="321"/>
      <c r="B16" s="325"/>
      <c r="C16" s="326"/>
      <c r="D16" s="326"/>
      <c r="E16" s="547"/>
      <c r="F16" s="327"/>
      <c r="G16" s="326"/>
      <c r="H16" s="326"/>
      <c r="I16" s="547"/>
      <c r="J16" s="327"/>
      <c r="K16" s="326"/>
      <c r="L16" s="326"/>
      <c r="M16" s="547"/>
      <c r="O16" s="546"/>
      <c r="P16" s="546"/>
    </row>
    <row r="17" spans="1:16" s="543" customFormat="1" ht="15" customHeight="1" x14ac:dyDescent="0.3">
      <c r="A17" s="321" t="s">
        <v>651</v>
      </c>
      <c r="B17" s="325"/>
      <c r="C17" s="322">
        <v>0</v>
      </c>
      <c r="D17" s="322">
        <v>0</v>
      </c>
      <c r="E17" s="548">
        <v>0</v>
      </c>
      <c r="F17" s="322"/>
      <c r="G17" s="322">
        <v>0</v>
      </c>
      <c r="H17" s="322">
        <v>0</v>
      </c>
      <c r="I17" s="548">
        <v>0</v>
      </c>
      <c r="J17" s="323"/>
      <c r="K17" s="322">
        <v>0</v>
      </c>
      <c r="L17" s="322">
        <v>0</v>
      </c>
      <c r="M17" s="548">
        <v>0</v>
      </c>
      <c r="O17" s="546"/>
      <c r="P17" s="546"/>
    </row>
    <row r="18" spans="1:16" s="543" customFormat="1" ht="15" customHeight="1" x14ac:dyDescent="0.3">
      <c r="A18" s="324" t="s">
        <v>32</v>
      </c>
      <c r="B18" s="325" t="s">
        <v>181</v>
      </c>
      <c r="C18" s="326"/>
      <c r="D18" s="326">
        <v>0</v>
      </c>
      <c r="E18" s="547">
        <v>0</v>
      </c>
      <c r="F18" s="327"/>
      <c r="G18" s="326"/>
      <c r="H18" s="326">
        <v>0</v>
      </c>
      <c r="I18" s="547">
        <v>0</v>
      </c>
      <c r="J18" s="327"/>
      <c r="K18" s="326"/>
      <c r="L18" s="326">
        <v>0</v>
      </c>
      <c r="M18" s="547">
        <v>0</v>
      </c>
      <c r="O18" s="546"/>
      <c r="P18" s="546"/>
    </row>
    <row r="19" spans="1:16" s="543" customFormat="1" ht="15" customHeight="1" x14ac:dyDescent="0.3">
      <c r="A19" s="321"/>
      <c r="B19" s="325" t="s">
        <v>182</v>
      </c>
      <c r="C19" s="326"/>
      <c r="D19" s="326">
        <v>0</v>
      </c>
      <c r="E19" s="547">
        <v>0</v>
      </c>
      <c r="F19" s="327"/>
      <c r="G19" s="326"/>
      <c r="H19" s="326">
        <v>0</v>
      </c>
      <c r="I19" s="547">
        <v>0</v>
      </c>
      <c r="J19" s="327"/>
      <c r="K19" s="326"/>
      <c r="L19" s="326">
        <v>0</v>
      </c>
      <c r="M19" s="547">
        <v>0</v>
      </c>
      <c r="O19" s="546"/>
      <c r="P19" s="546"/>
    </row>
    <row r="20" spans="1:16" s="543" customFormat="1" ht="15" customHeight="1" x14ac:dyDescent="0.3">
      <c r="A20" s="321"/>
      <c r="B20" s="325"/>
      <c r="C20" s="326"/>
      <c r="D20" s="326"/>
      <c r="E20" s="547"/>
      <c r="F20" s="327"/>
      <c r="G20" s="326"/>
      <c r="H20" s="326"/>
      <c r="I20" s="547"/>
      <c r="J20" s="327"/>
      <c r="K20" s="326"/>
      <c r="L20" s="326"/>
      <c r="M20" s="547"/>
      <c r="O20" s="546"/>
      <c r="P20" s="546"/>
    </row>
    <row r="21" spans="1:16" s="543" customFormat="1" ht="15" customHeight="1" x14ac:dyDescent="0.3">
      <c r="A21" s="321" t="s">
        <v>652</v>
      </c>
      <c r="B21" s="325"/>
      <c r="C21" s="322">
        <v>136</v>
      </c>
      <c r="D21" s="322">
        <v>129</v>
      </c>
      <c r="E21" s="548">
        <v>94.85294117647058</v>
      </c>
      <c r="F21" s="327"/>
      <c r="G21" s="322">
        <v>71</v>
      </c>
      <c r="H21" s="322">
        <v>69</v>
      </c>
      <c r="I21" s="548">
        <v>97.183098591549296</v>
      </c>
      <c r="J21" s="327"/>
      <c r="K21" s="322">
        <v>65</v>
      </c>
      <c r="L21" s="322">
        <v>60</v>
      </c>
      <c r="M21" s="548">
        <v>92.307692307692307</v>
      </c>
      <c r="O21" s="546"/>
      <c r="P21" s="546"/>
    </row>
    <row r="22" spans="1:16" s="543" customFormat="1" ht="15" customHeight="1" x14ac:dyDescent="0.3">
      <c r="A22" s="324" t="s">
        <v>32</v>
      </c>
      <c r="B22" s="325" t="s">
        <v>183</v>
      </c>
      <c r="C22" s="326"/>
      <c r="D22" s="326">
        <v>95</v>
      </c>
      <c r="E22" s="547">
        <v>69.85294117647058</v>
      </c>
      <c r="F22" s="327"/>
      <c r="G22" s="326"/>
      <c r="H22" s="326">
        <v>56</v>
      </c>
      <c r="I22" s="547">
        <v>78.873239436619713</v>
      </c>
      <c r="J22" s="327"/>
      <c r="K22" s="326"/>
      <c r="L22" s="326">
        <v>39</v>
      </c>
      <c r="M22" s="547">
        <v>60</v>
      </c>
      <c r="O22" s="546"/>
      <c r="P22" s="546"/>
    </row>
    <row r="23" spans="1:16" s="543" customFormat="1" ht="15" customHeight="1" x14ac:dyDescent="0.3">
      <c r="A23" s="321"/>
      <c r="B23" s="325" t="s">
        <v>184</v>
      </c>
      <c r="C23" s="326"/>
      <c r="D23" s="326">
        <v>34</v>
      </c>
      <c r="E23" s="547">
        <v>25</v>
      </c>
      <c r="F23" s="327"/>
      <c r="G23" s="326"/>
      <c r="H23" s="326">
        <v>13</v>
      </c>
      <c r="I23" s="547">
        <v>18.30985915492958</v>
      </c>
      <c r="J23" s="327"/>
      <c r="K23" s="326"/>
      <c r="L23" s="326">
        <v>21</v>
      </c>
      <c r="M23" s="547">
        <v>32.307692307692307</v>
      </c>
      <c r="O23" s="546"/>
      <c r="P23" s="546"/>
    </row>
    <row r="24" spans="1:16" s="543" customFormat="1" ht="15" customHeight="1" x14ac:dyDescent="0.3">
      <c r="A24" s="328"/>
      <c r="B24" s="329"/>
      <c r="C24" s="326"/>
      <c r="D24" s="326"/>
      <c r="E24" s="547"/>
      <c r="F24" s="327"/>
      <c r="G24" s="326"/>
      <c r="H24" s="326"/>
      <c r="I24" s="547"/>
      <c r="J24" s="327"/>
      <c r="K24" s="326"/>
      <c r="L24" s="326"/>
      <c r="M24" s="547"/>
      <c r="O24" s="546"/>
      <c r="P24" s="546"/>
    </row>
    <row r="25" spans="1:16" s="543" customFormat="1" ht="15" customHeight="1" x14ac:dyDescent="0.3">
      <c r="A25" s="330" t="s">
        <v>186</v>
      </c>
      <c r="B25" s="331"/>
      <c r="C25" s="322">
        <v>8785</v>
      </c>
      <c r="D25" s="322">
        <v>7955</v>
      </c>
      <c r="E25" s="548">
        <v>90.552077404667045</v>
      </c>
      <c r="F25" s="322"/>
      <c r="G25" s="322">
        <v>2659</v>
      </c>
      <c r="H25" s="322">
        <v>2393</v>
      </c>
      <c r="I25" s="548">
        <v>89.996239187664543</v>
      </c>
      <c r="J25" s="323"/>
      <c r="K25" s="322">
        <v>6125</v>
      </c>
      <c r="L25" s="322">
        <v>5561</v>
      </c>
      <c r="M25" s="548">
        <v>90.791836734693874</v>
      </c>
      <c r="O25" s="546"/>
      <c r="P25" s="546"/>
    </row>
    <row r="26" spans="1:16" s="543" customFormat="1" ht="15" customHeight="1" x14ac:dyDescent="0.3">
      <c r="A26" s="324" t="s">
        <v>32</v>
      </c>
      <c r="B26" s="325" t="s">
        <v>187</v>
      </c>
      <c r="C26" s="326">
        <v>8643</v>
      </c>
      <c r="D26" s="326">
        <v>7813</v>
      </c>
      <c r="E26" s="547">
        <v>90.396852944579436</v>
      </c>
      <c r="F26" s="327"/>
      <c r="G26" s="326">
        <v>2613</v>
      </c>
      <c r="H26" s="326">
        <v>2347</v>
      </c>
      <c r="I26" s="547">
        <v>89.820130118637593</v>
      </c>
      <c r="J26" s="327"/>
      <c r="K26" s="326">
        <v>6029</v>
      </c>
      <c r="L26" s="326">
        <v>5465</v>
      </c>
      <c r="M26" s="547">
        <v>90.645214795156747</v>
      </c>
      <c r="O26" s="546"/>
      <c r="P26" s="546"/>
    </row>
    <row r="27" spans="1:16" s="543" customFormat="1" ht="15" customHeight="1" x14ac:dyDescent="0.3">
      <c r="A27" s="321"/>
      <c r="B27" s="325"/>
      <c r="C27" s="326"/>
      <c r="D27" s="326"/>
      <c r="E27" s="547"/>
      <c r="F27" s="327"/>
      <c r="G27" s="326"/>
      <c r="H27" s="326"/>
      <c r="I27" s="547"/>
      <c r="J27" s="327"/>
      <c r="K27" s="326"/>
      <c r="L27" s="322"/>
      <c r="M27" s="548"/>
      <c r="O27" s="546"/>
      <c r="P27" s="546"/>
    </row>
    <row r="28" spans="1:16" s="543" customFormat="1" ht="15" customHeight="1" x14ac:dyDescent="0.3">
      <c r="A28" s="330" t="s">
        <v>188</v>
      </c>
      <c r="B28" s="331"/>
      <c r="C28" s="322">
        <v>17901</v>
      </c>
      <c r="D28" s="322">
        <v>17633</v>
      </c>
      <c r="E28" s="548">
        <v>98.502876934249485</v>
      </c>
      <c r="F28" s="323"/>
      <c r="G28" s="322">
        <v>6094</v>
      </c>
      <c r="H28" s="322">
        <v>6007</v>
      </c>
      <c r="I28" s="548">
        <v>98.572366261896946</v>
      </c>
      <c r="J28" s="323"/>
      <c r="K28" s="322">
        <v>11807</v>
      </c>
      <c r="L28" s="322">
        <v>11626</v>
      </c>
      <c r="M28" s="548">
        <v>98.467011095113065</v>
      </c>
      <c r="O28" s="546"/>
      <c r="P28" s="546"/>
    </row>
    <row r="29" spans="1:16" s="543" customFormat="1" ht="15" customHeight="1" x14ac:dyDescent="0.3">
      <c r="A29" s="324" t="s">
        <v>32</v>
      </c>
      <c r="B29" s="325" t="s">
        <v>187</v>
      </c>
      <c r="C29" s="326">
        <v>17547</v>
      </c>
      <c r="D29" s="326">
        <v>17279</v>
      </c>
      <c r="E29" s="547">
        <v>98.472673391462934</v>
      </c>
      <c r="F29" s="327"/>
      <c r="G29" s="326">
        <v>5975</v>
      </c>
      <c r="H29" s="326">
        <v>5888</v>
      </c>
      <c r="I29" s="547">
        <v>98.543933054393307</v>
      </c>
      <c r="J29" s="327"/>
      <c r="K29" s="326">
        <v>11572</v>
      </c>
      <c r="L29" s="326">
        <v>11391</v>
      </c>
      <c r="M29" s="547">
        <v>98.43587970964397</v>
      </c>
      <c r="O29" s="546"/>
      <c r="P29" s="546"/>
    </row>
    <row r="30" spans="1:16" s="543" customFormat="1" ht="15" customHeight="1" x14ac:dyDescent="0.3">
      <c r="A30" s="324"/>
      <c r="B30" s="325"/>
      <c r="C30" s="326"/>
      <c r="D30" s="326"/>
      <c r="E30" s="547"/>
      <c r="F30" s="327"/>
      <c r="G30" s="326"/>
      <c r="H30" s="326"/>
      <c r="I30" s="547"/>
      <c r="J30" s="327"/>
      <c r="K30" s="326"/>
      <c r="L30" s="326"/>
      <c r="M30" s="547"/>
      <c r="O30" s="546"/>
      <c r="P30" s="546"/>
    </row>
    <row r="31" spans="1:16" s="543" customFormat="1" ht="15" customHeight="1" x14ac:dyDescent="0.3">
      <c r="A31" s="321" t="s">
        <v>189</v>
      </c>
      <c r="B31" s="325"/>
      <c r="C31" s="322">
        <v>20109</v>
      </c>
      <c r="D31" s="322">
        <v>19999</v>
      </c>
      <c r="E31" s="548">
        <v>99.452981252175647</v>
      </c>
      <c r="F31" s="323"/>
      <c r="G31" s="322">
        <v>6597</v>
      </c>
      <c r="H31" s="322">
        <v>6572</v>
      </c>
      <c r="I31" s="548">
        <v>99.621039866606026</v>
      </c>
      <c r="J31" s="323"/>
      <c r="K31" s="322">
        <v>13512</v>
      </c>
      <c r="L31" s="322">
        <v>13427</v>
      </c>
      <c r="M31" s="548">
        <v>99.370929544108947</v>
      </c>
      <c r="O31" s="546"/>
      <c r="P31" s="546"/>
    </row>
    <row r="32" spans="1:16" s="543" customFormat="1" ht="15" customHeight="1" x14ac:dyDescent="0.3">
      <c r="A32" s="324" t="s">
        <v>32</v>
      </c>
      <c r="B32" s="325" t="s">
        <v>187</v>
      </c>
      <c r="C32" s="326">
        <v>18072</v>
      </c>
      <c r="D32" s="326">
        <v>18072</v>
      </c>
      <c r="E32" s="547">
        <v>100</v>
      </c>
      <c r="F32" s="327"/>
      <c r="G32" s="326">
        <v>5959</v>
      </c>
      <c r="H32" s="326">
        <v>5959</v>
      </c>
      <c r="I32" s="547">
        <v>100</v>
      </c>
      <c r="J32" s="327"/>
      <c r="K32" s="326">
        <v>12113</v>
      </c>
      <c r="L32" s="326">
        <v>12113</v>
      </c>
      <c r="M32" s="547">
        <v>100</v>
      </c>
      <c r="O32" s="546"/>
      <c r="P32" s="546"/>
    </row>
    <row r="33" spans="1:16" s="543" customFormat="1" ht="15" customHeight="1" x14ac:dyDescent="0.3">
      <c r="A33" s="324" t="s">
        <v>30</v>
      </c>
      <c r="B33" s="325" t="s">
        <v>190</v>
      </c>
      <c r="C33" s="326"/>
      <c r="D33" s="326">
        <v>1454</v>
      </c>
      <c r="E33" s="547">
        <v>8.045595396193006</v>
      </c>
      <c r="F33" s="327"/>
      <c r="G33" s="326"/>
      <c r="H33" s="326">
        <v>483</v>
      </c>
      <c r="I33" s="547">
        <v>8.1053868098674275</v>
      </c>
      <c r="J33" s="327"/>
      <c r="K33" s="326"/>
      <c r="L33" s="326">
        <v>971</v>
      </c>
      <c r="M33" s="547">
        <v>8.0161809626021618</v>
      </c>
      <c r="O33" s="546"/>
      <c r="P33" s="546"/>
    </row>
    <row r="34" spans="1:16" s="543" customFormat="1" ht="15" customHeight="1" x14ac:dyDescent="0.3">
      <c r="A34" s="324"/>
      <c r="B34" s="325" t="s">
        <v>191</v>
      </c>
      <c r="C34" s="326"/>
      <c r="D34" s="326">
        <v>3928</v>
      </c>
      <c r="E34" s="547">
        <v>21.735281097830899</v>
      </c>
      <c r="F34" s="327"/>
      <c r="G34" s="326"/>
      <c r="H34" s="326">
        <v>1287</v>
      </c>
      <c r="I34" s="547">
        <v>21.597583487162275</v>
      </c>
      <c r="J34" s="327"/>
      <c r="K34" s="326"/>
      <c r="L34" s="326">
        <v>2641</v>
      </c>
      <c r="M34" s="547">
        <v>21.803021547098158</v>
      </c>
      <c r="O34" s="546"/>
      <c r="P34" s="546"/>
    </row>
    <row r="35" spans="1:16" s="543" customFormat="1" ht="15" customHeight="1" x14ac:dyDescent="0.3">
      <c r="A35" s="581"/>
      <c r="B35" s="325" t="s">
        <v>192</v>
      </c>
      <c r="C35" s="326"/>
      <c r="D35" s="326">
        <v>12690</v>
      </c>
      <c r="E35" s="547">
        <v>70.2191235059761</v>
      </c>
      <c r="F35" s="327"/>
      <c r="G35" s="326"/>
      <c r="H35" s="326">
        <v>4189</v>
      </c>
      <c r="I35" s="547">
        <v>70.297029702970292</v>
      </c>
      <c r="J35" s="327"/>
      <c r="K35" s="326"/>
      <c r="L35" s="326">
        <v>8501</v>
      </c>
      <c r="M35" s="547">
        <v>70.180797490299668</v>
      </c>
      <c r="O35" s="546"/>
      <c r="P35" s="546"/>
    </row>
    <row r="36" spans="1:16" s="543" customFormat="1" ht="15" customHeight="1" x14ac:dyDescent="0.3">
      <c r="A36" s="545"/>
      <c r="B36" s="545"/>
      <c r="C36" s="544"/>
      <c r="D36" s="544"/>
      <c r="E36" s="544"/>
      <c r="F36" s="544"/>
      <c r="G36" s="544"/>
      <c r="H36" s="544"/>
      <c r="I36" s="544"/>
      <c r="J36" s="544"/>
      <c r="K36" s="544"/>
      <c r="L36" s="544"/>
      <c r="M36" s="544"/>
    </row>
    <row r="37" spans="1:16" s="542" customFormat="1" ht="13.15" customHeight="1" x14ac:dyDescent="0.3">
      <c r="A37" s="468"/>
      <c r="B37" s="468"/>
      <c r="C37" s="468"/>
      <c r="D37" s="468"/>
      <c r="F37" s="268"/>
      <c r="M37" s="268" t="s">
        <v>721</v>
      </c>
    </row>
    <row r="38" spans="1:16" s="542" customFormat="1" ht="13.15" customHeight="1" x14ac:dyDescent="0.3">
      <c r="A38" s="468"/>
      <c r="B38" s="468"/>
      <c r="C38" s="468"/>
      <c r="D38" s="468"/>
      <c r="E38" s="468"/>
      <c r="F38" s="468"/>
    </row>
    <row r="39" spans="1:16" s="542" customFormat="1" ht="13.15" customHeight="1" x14ac:dyDescent="0.3">
      <c r="A39" s="467" t="s">
        <v>193</v>
      </c>
      <c r="B39" s="468"/>
      <c r="C39" s="468"/>
      <c r="D39" s="468"/>
      <c r="E39" s="468"/>
      <c r="F39" s="468"/>
    </row>
    <row r="40" spans="1:16" s="542" customFormat="1" ht="13.15" customHeight="1" x14ac:dyDescent="0.3">
      <c r="A40" s="468" t="s">
        <v>722</v>
      </c>
      <c r="B40" s="328"/>
      <c r="C40" s="328"/>
      <c r="D40" s="328"/>
      <c r="E40" s="328"/>
      <c r="F40" s="328"/>
      <c r="G40" s="328"/>
      <c r="H40" s="328"/>
      <c r="I40" s="328"/>
      <c r="J40" s="328"/>
      <c r="K40" s="328"/>
      <c r="L40" s="328"/>
    </row>
    <row r="41" spans="1:16" s="542" customFormat="1" ht="13.15" customHeight="1" x14ac:dyDescent="0.3">
      <c r="A41" s="468" t="s">
        <v>727</v>
      </c>
      <c r="B41" s="208"/>
      <c r="C41" s="208"/>
      <c r="D41" s="208"/>
      <c r="E41" s="208"/>
      <c r="F41" s="208"/>
      <c r="G41" s="208"/>
      <c r="H41" s="208"/>
      <c r="I41" s="208"/>
      <c r="J41" s="208"/>
      <c r="K41" s="208"/>
      <c r="L41" s="333"/>
    </row>
    <row r="42" spans="1:16" s="542" customFormat="1" ht="13.15" customHeight="1" x14ac:dyDescent="0.3">
      <c r="A42" s="468" t="s">
        <v>129</v>
      </c>
      <c r="B42" s="202"/>
      <c r="C42" s="202"/>
      <c r="D42" s="202"/>
      <c r="E42" s="202"/>
      <c r="F42" s="202"/>
      <c r="G42" s="202"/>
      <c r="H42" s="202"/>
      <c r="I42" s="202"/>
      <c r="J42" s="202"/>
      <c r="K42" s="202"/>
      <c r="L42" s="334"/>
    </row>
    <row r="43" spans="1:16" s="542" customFormat="1" ht="13.15" customHeight="1" x14ac:dyDescent="0.3">
      <c r="A43" s="208" t="s">
        <v>195</v>
      </c>
      <c r="B43" s="338"/>
      <c r="C43" s="338"/>
      <c r="D43" s="338"/>
      <c r="E43" s="338"/>
      <c r="F43" s="338"/>
      <c r="G43" s="338"/>
      <c r="H43" s="338"/>
      <c r="I43" s="338"/>
      <c r="J43" s="338"/>
      <c r="K43" s="338"/>
      <c r="L43" s="338"/>
    </row>
    <row r="44" spans="1:16" s="542" customFormat="1" ht="13.15" customHeight="1" x14ac:dyDescent="0.3">
      <c r="A44" s="333"/>
      <c r="B44" s="333"/>
      <c r="C44" s="333"/>
      <c r="D44" s="333"/>
      <c r="E44" s="333"/>
      <c r="F44" s="333"/>
      <c r="G44" s="333"/>
      <c r="H44" s="333"/>
      <c r="I44" s="333"/>
      <c r="J44" s="333"/>
      <c r="K44" s="333"/>
      <c r="L44" s="333"/>
    </row>
    <row r="45" spans="1:16" s="542" customFormat="1" ht="13.15" customHeight="1" x14ac:dyDescent="0.3">
      <c r="A45" s="469" t="s">
        <v>23</v>
      </c>
    </row>
    <row r="46" spans="1:16" s="542" customFormat="1" ht="13.15" customHeight="1" x14ac:dyDescent="0.3">
      <c r="A46" s="270" t="s">
        <v>116</v>
      </c>
    </row>
    <row r="47" spans="1:16" s="542" customFormat="1" ht="13.15" customHeight="1" x14ac:dyDescent="0.3">
      <c r="A47" s="460"/>
      <c r="B47" s="346"/>
      <c r="C47" s="346"/>
      <c r="D47" s="346"/>
      <c r="E47" s="346"/>
      <c r="F47" s="337"/>
    </row>
    <row r="48" spans="1:16" ht="13.15" customHeight="1" x14ac:dyDescent="0.45"/>
    <row r="49" ht="13.15" customHeight="1" x14ac:dyDescent="0.45"/>
    <row r="50" ht="13.15" customHeight="1" x14ac:dyDescent="0.45"/>
    <row r="51" ht="13.15" customHeight="1" x14ac:dyDescent="0.45"/>
    <row r="52" ht="13.15" customHeight="1" x14ac:dyDescent="0.45"/>
    <row r="53" ht="13.15" customHeight="1" x14ac:dyDescent="0.45"/>
    <row r="54" ht="13.15" customHeight="1" x14ac:dyDescent="0.45"/>
    <row r="55" ht="13.15" customHeight="1" x14ac:dyDescent="0.45"/>
    <row r="56" ht="13.15" customHeight="1" x14ac:dyDescent="0.45"/>
    <row r="57" ht="13.15" customHeight="1" x14ac:dyDescent="0.45"/>
  </sheetData>
  <mergeCells count="3">
    <mergeCell ref="C6:E6"/>
    <mergeCell ref="G6:I6"/>
    <mergeCell ref="K6:M6"/>
  </mergeCells>
  <hyperlinks>
    <hyperlink ref="A1" location="Contents!A1" display="Return to contents"/>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workbookViewId="0"/>
  </sheetViews>
  <sheetFormatPr defaultColWidth="9" defaultRowHeight="14.25" x14ac:dyDescent="0.45"/>
  <cols>
    <col min="1" max="1" width="9" style="494" customWidth="1"/>
    <col min="2" max="2" width="20" style="494" customWidth="1"/>
    <col min="3" max="5" width="11.59765625" style="494" customWidth="1"/>
    <col min="6" max="6" width="1.59765625" style="495" customWidth="1"/>
    <col min="7" max="9" width="11.59765625" style="495" customWidth="1"/>
    <col min="10" max="10" width="1.59765625" style="495" customWidth="1"/>
    <col min="11" max="13" width="11.59765625" style="495" customWidth="1"/>
    <col min="14" max="16384" width="9" style="495"/>
  </cols>
  <sheetData>
    <row r="1" spans="1:16" x14ac:dyDescent="0.45">
      <c r="A1" s="579" t="s">
        <v>488</v>
      </c>
    </row>
    <row r="2" spans="1:16" x14ac:dyDescent="0.45">
      <c r="A2" s="471" t="s">
        <v>954</v>
      </c>
      <c r="B2" s="495"/>
      <c r="C2" s="495"/>
      <c r="D2" s="495"/>
      <c r="E2" s="495"/>
    </row>
    <row r="3" spans="1:16" x14ac:dyDescent="0.45">
      <c r="A3" s="582" t="s">
        <v>718</v>
      </c>
      <c r="B3" s="316"/>
      <c r="C3" s="316"/>
      <c r="D3" s="316"/>
      <c r="E3" s="316"/>
    </row>
    <row r="4" spans="1:16" x14ac:dyDescent="0.45">
      <c r="A4" s="582" t="s">
        <v>0</v>
      </c>
      <c r="B4" s="554"/>
      <c r="C4" s="553"/>
      <c r="D4" s="553"/>
      <c r="E4" s="553"/>
    </row>
    <row r="5" spans="1:16" x14ac:dyDescent="0.45">
      <c r="A5" s="551"/>
      <c r="B5" s="551"/>
      <c r="C5" s="551"/>
      <c r="D5" s="551"/>
      <c r="E5" s="551"/>
    </row>
    <row r="6" spans="1:16" ht="15" customHeight="1" x14ac:dyDescent="0.45">
      <c r="A6" s="472"/>
      <c r="B6" s="462"/>
      <c r="C6" s="1093" t="s">
        <v>33</v>
      </c>
      <c r="D6" s="1093"/>
      <c r="E6" s="1093"/>
      <c r="F6" s="473"/>
      <c r="G6" s="1093" t="s">
        <v>155</v>
      </c>
      <c r="H6" s="1093"/>
      <c r="I6" s="1093"/>
      <c r="J6" s="473"/>
      <c r="K6" s="1093" t="s">
        <v>156</v>
      </c>
      <c r="L6" s="1093"/>
      <c r="M6" s="1093"/>
    </row>
    <row r="7" spans="1:16" ht="35.25" customHeight="1" x14ac:dyDescent="0.45">
      <c r="A7" s="474" t="s">
        <v>177</v>
      </c>
      <c r="B7" s="465"/>
      <c r="C7" s="466" t="s">
        <v>178</v>
      </c>
      <c r="D7" s="466" t="s">
        <v>179</v>
      </c>
      <c r="E7" s="466" t="s">
        <v>175</v>
      </c>
      <c r="F7" s="475"/>
      <c r="G7" s="466" t="s">
        <v>178</v>
      </c>
      <c r="H7" s="466" t="s">
        <v>179</v>
      </c>
      <c r="I7" s="466" t="s">
        <v>175</v>
      </c>
      <c r="J7" s="475"/>
      <c r="K7" s="466" t="s">
        <v>178</v>
      </c>
      <c r="L7" s="466" t="s">
        <v>179</v>
      </c>
      <c r="M7" s="466" t="s">
        <v>175</v>
      </c>
    </row>
    <row r="8" spans="1:16" x14ac:dyDescent="0.45">
      <c r="A8" s="559"/>
      <c r="B8" s="559"/>
      <c r="C8" s="550"/>
      <c r="D8" s="550"/>
      <c r="E8" s="550"/>
      <c r="G8" s="550"/>
      <c r="H8" s="550"/>
      <c r="I8" s="549"/>
      <c r="K8" s="550"/>
      <c r="L8" s="550"/>
      <c r="M8" s="549"/>
    </row>
    <row r="9" spans="1:16" x14ac:dyDescent="0.45">
      <c r="A9" s="321" t="s">
        <v>649</v>
      </c>
      <c r="B9" s="321"/>
      <c r="C9" s="322">
        <v>0</v>
      </c>
      <c r="D9" s="322">
        <v>0</v>
      </c>
      <c r="E9" s="548">
        <v>0</v>
      </c>
      <c r="G9" s="322">
        <v>0</v>
      </c>
      <c r="H9" s="322">
        <v>0</v>
      </c>
      <c r="I9" s="548">
        <v>0</v>
      </c>
      <c r="K9" s="322">
        <v>0</v>
      </c>
      <c r="L9" s="322">
        <v>0</v>
      </c>
      <c r="M9" s="548">
        <v>0</v>
      </c>
      <c r="O9" s="557"/>
      <c r="P9" s="557"/>
    </row>
    <row r="10" spans="1:16" x14ac:dyDescent="0.45">
      <c r="A10" s="324" t="s">
        <v>32</v>
      </c>
      <c r="B10" s="325" t="s">
        <v>181</v>
      </c>
      <c r="C10" s="326"/>
      <c r="D10" s="326">
        <v>0</v>
      </c>
      <c r="E10" s="547">
        <v>0</v>
      </c>
      <c r="G10" s="326"/>
      <c r="H10" s="326">
        <v>0</v>
      </c>
      <c r="I10" s="547">
        <v>0</v>
      </c>
      <c r="K10" s="326"/>
      <c r="L10" s="326">
        <v>0</v>
      </c>
      <c r="M10" s="547">
        <v>0</v>
      </c>
      <c r="O10" s="557"/>
      <c r="P10" s="557"/>
    </row>
    <row r="11" spans="1:16" x14ac:dyDescent="0.45">
      <c r="A11" s="321"/>
      <c r="B11" s="325" t="s">
        <v>182</v>
      </c>
      <c r="C11" s="326"/>
      <c r="D11" s="326">
        <v>0</v>
      </c>
      <c r="E11" s="547">
        <v>0</v>
      </c>
      <c r="G11" s="326"/>
      <c r="H11" s="326">
        <v>0</v>
      </c>
      <c r="I11" s="547">
        <v>0</v>
      </c>
      <c r="K11" s="326"/>
      <c r="L11" s="326">
        <v>0</v>
      </c>
      <c r="M11" s="547">
        <v>0</v>
      </c>
      <c r="O11" s="557"/>
      <c r="P11" s="557"/>
    </row>
    <row r="12" spans="1:16" x14ac:dyDescent="0.45">
      <c r="A12" s="321"/>
      <c r="B12" s="325"/>
      <c r="C12" s="326"/>
      <c r="D12" s="326"/>
      <c r="E12" s="547"/>
      <c r="G12" s="326"/>
      <c r="H12" s="326"/>
      <c r="I12" s="547"/>
      <c r="K12" s="326"/>
      <c r="L12" s="326"/>
      <c r="M12" s="547"/>
      <c r="O12" s="557"/>
      <c r="P12" s="557"/>
    </row>
    <row r="13" spans="1:16" x14ac:dyDescent="0.45">
      <c r="A13" s="321" t="s">
        <v>650</v>
      </c>
      <c r="B13" s="325"/>
      <c r="C13" s="322">
        <v>198614</v>
      </c>
      <c r="D13" s="322">
        <v>181114</v>
      </c>
      <c r="E13" s="548">
        <v>91.188939349693371</v>
      </c>
      <c r="G13" s="322">
        <v>105120</v>
      </c>
      <c r="H13" s="322">
        <v>96499</v>
      </c>
      <c r="I13" s="548">
        <v>91.798896499238964</v>
      </c>
      <c r="K13" s="322">
        <v>93489</v>
      </c>
      <c r="L13" s="322">
        <v>84612</v>
      </c>
      <c r="M13" s="548">
        <v>90.504765266501934</v>
      </c>
      <c r="O13" s="557"/>
      <c r="P13" s="557"/>
    </row>
    <row r="14" spans="1:16" x14ac:dyDescent="0.45">
      <c r="A14" s="324" t="s">
        <v>32</v>
      </c>
      <c r="B14" s="325" t="s">
        <v>183</v>
      </c>
      <c r="C14" s="326"/>
      <c r="D14" s="671">
        <v>37346</v>
      </c>
      <c r="E14" s="547">
        <v>18.803306916934357</v>
      </c>
      <c r="G14" s="326"/>
      <c r="H14" s="674">
        <v>18471</v>
      </c>
      <c r="I14" s="547">
        <v>17.571347031963469</v>
      </c>
      <c r="K14" s="326"/>
      <c r="L14" s="671">
        <v>18875</v>
      </c>
      <c r="M14" s="547">
        <v>20.189541015520543</v>
      </c>
      <c r="O14" s="557"/>
      <c r="P14" s="557"/>
    </row>
    <row r="15" spans="1:16" x14ac:dyDescent="0.45">
      <c r="A15" s="324"/>
      <c r="B15" s="325" t="s">
        <v>184</v>
      </c>
      <c r="C15" s="326"/>
      <c r="D15" s="671">
        <v>143768</v>
      </c>
      <c r="E15" s="547">
        <v>72.385632432759024</v>
      </c>
      <c r="G15" s="326"/>
      <c r="H15" s="674">
        <v>78028</v>
      </c>
      <c r="I15" s="547">
        <v>74.227549467275495</v>
      </c>
      <c r="K15" s="326"/>
      <c r="L15" s="671">
        <v>65737</v>
      </c>
      <c r="M15" s="547">
        <v>70.315224250981402</v>
      </c>
      <c r="O15" s="557"/>
      <c r="P15" s="557"/>
    </row>
    <row r="16" spans="1:16" x14ac:dyDescent="0.45">
      <c r="A16" s="321"/>
      <c r="B16" s="325"/>
      <c r="C16" s="326"/>
      <c r="D16" s="326"/>
      <c r="E16" s="547"/>
      <c r="G16" s="326"/>
      <c r="H16" s="326"/>
      <c r="I16" s="547"/>
      <c r="K16" s="326"/>
      <c r="L16" s="326"/>
      <c r="M16" s="547"/>
      <c r="O16" s="557"/>
      <c r="P16" s="557"/>
    </row>
    <row r="17" spans="1:16" x14ac:dyDescent="0.45">
      <c r="A17" s="321" t="s">
        <v>651</v>
      </c>
      <c r="B17" s="325"/>
      <c r="C17" s="322">
        <v>0</v>
      </c>
      <c r="D17" s="322">
        <v>0</v>
      </c>
      <c r="E17" s="548">
        <v>0</v>
      </c>
      <c r="F17" s="322"/>
      <c r="G17" s="322">
        <v>0</v>
      </c>
      <c r="H17" s="322">
        <v>0</v>
      </c>
      <c r="I17" s="548">
        <v>0</v>
      </c>
      <c r="J17" s="322"/>
      <c r="K17" s="322">
        <v>0</v>
      </c>
      <c r="L17" s="322">
        <v>0</v>
      </c>
      <c r="M17" s="548">
        <v>0</v>
      </c>
      <c r="O17" s="557"/>
      <c r="P17" s="557"/>
    </row>
    <row r="18" spans="1:16" x14ac:dyDescent="0.45">
      <c r="A18" s="324" t="s">
        <v>32</v>
      </c>
      <c r="B18" s="325" t="s">
        <v>181</v>
      </c>
      <c r="C18" s="326"/>
      <c r="D18" s="326">
        <v>0</v>
      </c>
      <c r="E18" s="547">
        <v>0</v>
      </c>
      <c r="G18" s="326"/>
      <c r="H18" s="326">
        <v>0</v>
      </c>
      <c r="I18" s="547">
        <v>0</v>
      </c>
      <c r="K18" s="326"/>
      <c r="L18" s="326">
        <v>0</v>
      </c>
      <c r="M18" s="547">
        <v>0</v>
      </c>
      <c r="O18" s="557"/>
      <c r="P18" s="557"/>
    </row>
    <row r="19" spans="1:16" x14ac:dyDescent="0.45">
      <c r="A19" s="321"/>
      <c r="B19" s="325" t="s">
        <v>182</v>
      </c>
      <c r="C19" s="326"/>
      <c r="D19" s="326">
        <v>0</v>
      </c>
      <c r="E19" s="547">
        <v>0</v>
      </c>
      <c r="G19" s="326"/>
      <c r="H19" s="326">
        <v>0</v>
      </c>
      <c r="I19" s="547">
        <v>0</v>
      </c>
      <c r="K19" s="326"/>
      <c r="L19" s="326">
        <v>0</v>
      </c>
      <c r="M19" s="547">
        <v>0</v>
      </c>
      <c r="O19" s="557"/>
      <c r="P19" s="557"/>
    </row>
    <row r="20" spans="1:16" x14ac:dyDescent="0.45">
      <c r="A20" s="321"/>
      <c r="B20" s="325"/>
      <c r="C20" s="326"/>
      <c r="D20" s="326"/>
      <c r="E20" s="547"/>
      <c r="G20" s="326"/>
      <c r="H20" s="326"/>
      <c r="I20" s="547"/>
      <c r="K20" s="326"/>
      <c r="L20" s="326"/>
      <c r="M20" s="547"/>
      <c r="O20" s="557"/>
      <c r="P20" s="557"/>
    </row>
    <row r="21" spans="1:16" x14ac:dyDescent="0.45">
      <c r="A21" s="321" t="s">
        <v>652</v>
      </c>
      <c r="B21" s="325"/>
      <c r="C21" s="322">
        <v>13</v>
      </c>
      <c r="D21" s="322">
        <v>12</v>
      </c>
      <c r="E21" s="548">
        <v>92.307692307692307</v>
      </c>
      <c r="G21" s="322">
        <v>4</v>
      </c>
      <c r="H21" s="322">
        <v>3</v>
      </c>
      <c r="I21" s="548">
        <v>75</v>
      </c>
      <c r="J21" s="326"/>
      <c r="K21" s="322">
        <v>9</v>
      </c>
      <c r="L21" s="322">
        <v>9</v>
      </c>
      <c r="M21" s="548">
        <v>100</v>
      </c>
      <c r="O21" s="557"/>
      <c r="P21" s="557"/>
    </row>
    <row r="22" spans="1:16" x14ac:dyDescent="0.45">
      <c r="A22" s="324" t="s">
        <v>32</v>
      </c>
      <c r="B22" s="325" t="s">
        <v>183</v>
      </c>
      <c r="C22" s="326"/>
      <c r="D22" s="666">
        <v>7</v>
      </c>
      <c r="E22" s="547">
        <v>53.846153846153847</v>
      </c>
      <c r="G22" s="326"/>
      <c r="H22" s="973">
        <v>2</v>
      </c>
      <c r="I22" s="547">
        <v>50</v>
      </c>
      <c r="K22" s="326"/>
      <c r="L22" s="666">
        <v>5</v>
      </c>
      <c r="M22" s="547">
        <v>55.555555555555557</v>
      </c>
      <c r="O22" s="557"/>
      <c r="P22" s="557"/>
    </row>
    <row r="23" spans="1:16" x14ac:dyDescent="0.45">
      <c r="A23" s="321"/>
      <c r="B23" s="325" t="s">
        <v>184</v>
      </c>
      <c r="C23" s="326"/>
      <c r="D23" s="666">
        <v>5</v>
      </c>
      <c r="E23" s="547">
        <v>38.461538461538467</v>
      </c>
      <c r="G23" s="326"/>
      <c r="H23" s="973">
        <v>1</v>
      </c>
      <c r="I23" s="547">
        <v>25</v>
      </c>
      <c r="K23" s="326"/>
      <c r="L23" s="666">
        <v>4</v>
      </c>
      <c r="M23" s="547">
        <v>44.444444444444443</v>
      </c>
      <c r="O23" s="557"/>
      <c r="P23" s="557"/>
    </row>
    <row r="24" spans="1:16" x14ac:dyDescent="0.45">
      <c r="A24" s="328"/>
      <c r="B24" s="329"/>
      <c r="C24" s="326"/>
      <c r="D24" s="326"/>
      <c r="E24" s="547"/>
      <c r="G24" s="326"/>
      <c r="H24" s="326"/>
      <c r="I24" s="547"/>
      <c r="K24" s="326"/>
      <c r="L24" s="326"/>
      <c r="M24" s="547"/>
      <c r="O24" s="557"/>
      <c r="P24" s="557"/>
    </row>
    <row r="25" spans="1:16" x14ac:dyDescent="0.45">
      <c r="A25" s="330" t="s">
        <v>186</v>
      </c>
      <c r="B25" s="331"/>
      <c r="C25" s="322">
        <v>9583</v>
      </c>
      <c r="D25" s="322">
        <v>8046</v>
      </c>
      <c r="E25" s="548">
        <v>83.961181258478561</v>
      </c>
      <c r="F25" s="322"/>
      <c r="G25" s="322">
        <v>4249</v>
      </c>
      <c r="H25" s="322">
        <v>3403</v>
      </c>
      <c r="I25" s="548">
        <v>80.089432807719461</v>
      </c>
      <c r="J25" s="322"/>
      <c r="K25" s="322">
        <v>5332</v>
      </c>
      <c r="L25" s="322">
        <v>4641</v>
      </c>
      <c r="M25" s="548">
        <v>87.040510127531874</v>
      </c>
      <c r="O25" s="557"/>
      <c r="P25" s="557"/>
    </row>
    <row r="26" spans="1:16" x14ac:dyDescent="0.45">
      <c r="A26" s="324" t="s">
        <v>32</v>
      </c>
      <c r="B26" s="325" t="s">
        <v>187</v>
      </c>
      <c r="C26" s="326">
        <v>8616</v>
      </c>
      <c r="D26" s="326">
        <v>7783</v>
      </c>
      <c r="E26" s="547">
        <v>90.331940575673158</v>
      </c>
      <c r="G26" s="326">
        <v>3784</v>
      </c>
      <c r="H26" s="326">
        <v>3305</v>
      </c>
      <c r="I26" s="547">
        <v>87.34143763213531</v>
      </c>
      <c r="K26" s="326">
        <v>4831</v>
      </c>
      <c r="L26" s="326">
        <v>4477</v>
      </c>
      <c r="M26" s="547">
        <v>92.672324570482303</v>
      </c>
      <c r="O26" s="557"/>
      <c r="P26" s="557"/>
    </row>
    <row r="27" spans="1:16" x14ac:dyDescent="0.45">
      <c r="A27" s="321"/>
      <c r="B27" s="325"/>
      <c r="E27" s="547"/>
      <c r="G27" s="494"/>
      <c r="H27" s="494"/>
      <c r="I27" s="547"/>
      <c r="K27" s="494"/>
      <c r="L27" s="494"/>
      <c r="M27" s="547"/>
      <c r="O27" s="557"/>
      <c r="P27" s="557"/>
    </row>
    <row r="28" spans="1:16" x14ac:dyDescent="0.45">
      <c r="A28" s="330" t="s">
        <v>188</v>
      </c>
      <c r="B28" s="331"/>
      <c r="C28" s="322">
        <v>30719</v>
      </c>
      <c r="D28" s="322">
        <v>28811</v>
      </c>
      <c r="E28" s="548">
        <v>93.788860314463363</v>
      </c>
      <c r="F28" s="322"/>
      <c r="G28" s="322">
        <v>13811</v>
      </c>
      <c r="H28" s="322">
        <v>12905</v>
      </c>
      <c r="I28" s="548">
        <v>93.440011584968502</v>
      </c>
      <c r="K28" s="322">
        <v>16905</v>
      </c>
      <c r="L28" s="322">
        <v>15903</v>
      </c>
      <c r="M28" s="548">
        <v>94.072759538598049</v>
      </c>
      <c r="O28" s="557"/>
      <c r="P28" s="557"/>
    </row>
    <row r="29" spans="1:16" x14ac:dyDescent="0.45">
      <c r="A29" s="324" t="s">
        <v>32</v>
      </c>
      <c r="B29" s="325" t="s">
        <v>187</v>
      </c>
      <c r="C29" s="671">
        <v>27223</v>
      </c>
      <c r="D29" s="671">
        <v>26908</v>
      </c>
      <c r="E29" s="547">
        <v>98.84289020313706</v>
      </c>
      <c r="G29" s="671">
        <v>12171</v>
      </c>
      <c r="H29" s="671">
        <v>12022</v>
      </c>
      <c r="I29" s="547">
        <v>98.775778489852925</v>
      </c>
      <c r="K29" s="671">
        <v>15049</v>
      </c>
      <c r="L29" s="671">
        <v>14883</v>
      </c>
      <c r="M29" s="547">
        <v>98.896936673533119</v>
      </c>
      <c r="O29" s="557"/>
      <c r="P29" s="557"/>
    </row>
    <row r="30" spans="1:16" x14ac:dyDescent="0.45">
      <c r="A30" s="324"/>
      <c r="B30" s="325"/>
      <c r="C30" s="666"/>
      <c r="D30" s="666"/>
      <c r="E30" s="547"/>
      <c r="G30" s="666"/>
      <c r="H30" s="666"/>
      <c r="I30" s="547"/>
      <c r="K30" s="666"/>
      <c r="L30" s="666"/>
      <c r="M30" s="547"/>
      <c r="O30" s="557"/>
      <c r="P30" s="557"/>
    </row>
    <row r="31" spans="1:16" x14ac:dyDescent="0.45">
      <c r="A31" s="321" t="s">
        <v>189</v>
      </c>
      <c r="B31" s="325"/>
      <c r="C31" s="322">
        <v>35449</v>
      </c>
      <c r="D31" s="322">
        <v>35368</v>
      </c>
      <c r="E31" s="548">
        <v>99.771502722220646</v>
      </c>
      <c r="G31" s="322">
        <v>14499</v>
      </c>
      <c r="H31" s="322">
        <v>14467</v>
      </c>
      <c r="I31" s="548">
        <v>99.779295123801631</v>
      </c>
      <c r="J31" s="322"/>
      <c r="K31" s="322">
        <v>20949</v>
      </c>
      <c r="L31" s="322">
        <v>20900</v>
      </c>
      <c r="M31" s="548">
        <v>99.766098620459204</v>
      </c>
      <c r="O31" s="557"/>
      <c r="P31" s="557"/>
    </row>
    <row r="32" spans="1:16" x14ac:dyDescent="0.45">
      <c r="A32" s="324" t="s">
        <v>32</v>
      </c>
      <c r="B32" s="325" t="s">
        <v>187</v>
      </c>
      <c r="C32" s="671">
        <v>32909</v>
      </c>
      <c r="D32" s="671">
        <v>32909</v>
      </c>
      <c r="E32" s="547">
        <v>100</v>
      </c>
      <c r="G32" s="671">
        <v>13694</v>
      </c>
      <c r="H32" s="671">
        <v>13694</v>
      </c>
      <c r="I32" s="547">
        <v>100</v>
      </c>
      <c r="K32" s="671">
        <v>19215</v>
      </c>
      <c r="L32" s="671">
        <v>19215</v>
      </c>
      <c r="M32" s="547">
        <v>100</v>
      </c>
      <c r="O32" s="557"/>
      <c r="P32" s="557"/>
    </row>
    <row r="33" spans="1:16" x14ac:dyDescent="0.45">
      <c r="A33" s="324" t="s">
        <v>30</v>
      </c>
      <c r="B33" s="325" t="s">
        <v>190</v>
      </c>
      <c r="C33" s="672"/>
      <c r="D33" s="671">
        <v>3451</v>
      </c>
      <c r="E33" s="547">
        <v>10.486493056610653</v>
      </c>
      <c r="G33" s="672"/>
      <c r="H33" s="671">
        <v>1080</v>
      </c>
      <c r="I33" s="547">
        <v>7.886665693004236</v>
      </c>
      <c r="K33" s="672">
        <v>2371</v>
      </c>
      <c r="L33" s="671">
        <v>2371</v>
      </c>
      <c r="M33" s="547">
        <v>12.339318240957585</v>
      </c>
      <c r="O33" s="557"/>
      <c r="P33" s="557"/>
    </row>
    <row r="34" spans="1:16" x14ac:dyDescent="0.45">
      <c r="A34" s="324"/>
      <c r="B34" s="325" t="s">
        <v>191</v>
      </c>
      <c r="C34" s="672"/>
      <c r="D34" s="671">
        <v>6185</v>
      </c>
      <c r="E34" s="547">
        <v>18.794250812847547</v>
      </c>
      <c r="G34" s="672"/>
      <c r="H34" s="671">
        <v>2367</v>
      </c>
      <c r="I34" s="547">
        <v>17.284942310500952</v>
      </c>
      <c r="K34" s="672">
        <v>3818</v>
      </c>
      <c r="L34" s="671">
        <v>3818</v>
      </c>
      <c r="M34" s="547">
        <v>19.869893312516261</v>
      </c>
      <c r="O34" s="557"/>
      <c r="P34" s="557"/>
    </row>
    <row r="35" spans="1:16" x14ac:dyDescent="0.45">
      <c r="A35" s="583"/>
      <c r="B35" s="325" t="s">
        <v>192</v>
      </c>
      <c r="C35" s="673"/>
      <c r="D35" s="671">
        <v>23273</v>
      </c>
      <c r="E35" s="547">
        <v>70.719256130541794</v>
      </c>
      <c r="F35" s="558"/>
      <c r="G35" s="673"/>
      <c r="H35" s="671">
        <v>10247</v>
      </c>
      <c r="I35" s="547">
        <v>74.828391996494815</v>
      </c>
      <c r="J35" s="558"/>
      <c r="K35" s="673">
        <v>13026</v>
      </c>
      <c r="L35" s="671">
        <v>13026</v>
      </c>
      <c r="M35" s="547">
        <v>67.79078844652615</v>
      </c>
      <c r="O35" s="557"/>
      <c r="P35" s="557"/>
    </row>
    <row r="36" spans="1:16" x14ac:dyDescent="0.45">
      <c r="A36" s="556"/>
      <c r="B36" s="556"/>
      <c r="C36" s="544"/>
      <c r="D36" s="544"/>
      <c r="E36" s="544"/>
      <c r="F36" s="475"/>
      <c r="G36" s="544"/>
      <c r="H36" s="544"/>
      <c r="I36" s="544"/>
      <c r="J36" s="475"/>
      <c r="K36" s="544"/>
      <c r="L36" s="544"/>
      <c r="M36" s="544"/>
    </row>
    <row r="37" spans="1:16" ht="12.95" customHeight="1" x14ac:dyDescent="0.45">
      <c r="A37" s="468"/>
      <c r="B37" s="468"/>
      <c r="C37" s="468"/>
      <c r="D37" s="468"/>
      <c r="M37" s="268" t="s">
        <v>721</v>
      </c>
    </row>
    <row r="38" spans="1:16" ht="12.95" customHeight="1" x14ac:dyDescent="0.45">
      <c r="A38" s="468"/>
      <c r="B38" s="468"/>
      <c r="C38" s="468"/>
      <c r="D38" s="468"/>
      <c r="E38" s="468"/>
    </row>
    <row r="39" spans="1:16" ht="12.95" customHeight="1" x14ac:dyDescent="0.45">
      <c r="A39" s="467" t="s">
        <v>193</v>
      </c>
      <c r="B39" s="468"/>
      <c r="C39" s="468"/>
      <c r="D39" s="468"/>
      <c r="E39" s="468"/>
    </row>
    <row r="40" spans="1:16" ht="12.95" customHeight="1" x14ac:dyDescent="0.45">
      <c r="A40" s="468" t="s">
        <v>725</v>
      </c>
      <c r="B40" s="328"/>
      <c r="C40" s="328"/>
      <c r="D40" s="328"/>
      <c r="E40" s="328"/>
    </row>
    <row r="41" spans="1:16" ht="12.95" customHeight="1" x14ac:dyDescent="0.45">
      <c r="A41" s="468" t="s">
        <v>726</v>
      </c>
      <c r="B41" s="208"/>
      <c r="C41" s="208"/>
      <c r="D41" s="208"/>
      <c r="E41" s="208"/>
    </row>
    <row r="42" spans="1:16" ht="12.95" customHeight="1" x14ac:dyDescent="0.45">
      <c r="A42" s="468" t="s">
        <v>129</v>
      </c>
      <c r="B42" s="202"/>
      <c r="C42" s="202"/>
      <c r="D42" s="202"/>
      <c r="E42" s="202"/>
    </row>
    <row r="43" spans="1:16" s="542" customFormat="1" ht="12.95" customHeight="1" x14ac:dyDescent="0.3">
      <c r="A43" s="208" t="s">
        <v>195</v>
      </c>
      <c r="B43" s="338"/>
      <c r="C43" s="338"/>
      <c r="D43" s="338"/>
      <c r="E43" s="338"/>
      <c r="F43" s="338"/>
      <c r="G43" s="338"/>
      <c r="H43" s="338"/>
      <c r="I43" s="338"/>
      <c r="J43" s="338"/>
      <c r="K43" s="338"/>
      <c r="L43" s="338"/>
    </row>
    <row r="44" spans="1:16" ht="12.95" customHeight="1" x14ac:dyDescent="0.45">
      <c r="A44" s="469" t="s">
        <v>23</v>
      </c>
      <c r="B44" s="542"/>
      <c r="C44" s="542"/>
      <c r="D44" s="542"/>
      <c r="E44" s="542"/>
    </row>
    <row r="45" spans="1:16" ht="12.95" customHeight="1" x14ac:dyDescent="0.45">
      <c r="A45" s="270" t="s">
        <v>116</v>
      </c>
      <c r="B45" s="542"/>
      <c r="C45" s="542"/>
      <c r="D45" s="542"/>
      <c r="E45" s="542"/>
    </row>
    <row r="46" spans="1:16" ht="12.95" customHeight="1" x14ac:dyDescent="0.45">
      <c r="A46" s="460"/>
      <c r="B46" s="346"/>
      <c r="C46" s="346"/>
      <c r="D46" s="346"/>
      <c r="E46" s="346"/>
    </row>
    <row r="47" spans="1:16" ht="12.95" customHeight="1" x14ac:dyDescent="0.45">
      <c r="A47" s="339"/>
      <c r="B47" s="542"/>
      <c r="C47" s="542"/>
      <c r="D47" s="542"/>
      <c r="E47" s="542"/>
    </row>
    <row r="48" spans="1:16" ht="12.95" customHeight="1" x14ac:dyDescent="0.45">
      <c r="A48" s="542"/>
      <c r="B48" s="542"/>
      <c r="C48" s="542"/>
      <c r="D48" s="542"/>
      <c r="E48" s="542"/>
    </row>
    <row r="49" spans="1:5" ht="12.95" customHeight="1" x14ac:dyDescent="0.45">
      <c r="A49" s="542"/>
      <c r="B49" s="542"/>
      <c r="C49" s="542"/>
      <c r="D49" s="542"/>
      <c r="E49" s="542"/>
    </row>
    <row r="50" spans="1:5" ht="12.95" customHeight="1" x14ac:dyDescent="0.45">
      <c r="A50" s="542"/>
      <c r="B50" s="542"/>
      <c r="C50" s="542"/>
      <c r="D50" s="542"/>
      <c r="E50" s="542"/>
    </row>
    <row r="51" spans="1:5" ht="12.95" customHeight="1" x14ac:dyDescent="0.45">
      <c r="A51" s="542"/>
      <c r="B51" s="542"/>
      <c r="C51" s="542"/>
      <c r="D51" s="542"/>
      <c r="E51" s="542"/>
    </row>
    <row r="52" spans="1:5" ht="13.15" customHeight="1" x14ac:dyDescent="0.45">
      <c r="A52" s="542"/>
      <c r="B52" s="542"/>
      <c r="C52" s="542"/>
      <c r="D52" s="542"/>
      <c r="E52" s="542"/>
    </row>
    <row r="53" spans="1:5" ht="13.15" customHeight="1" x14ac:dyDescent="0.45">
      <c r="A53" s="542"/>
      <c r="B53" s="542"/>
      <c r="C53" s="542"/>
      <c r="D53" s="542"/>
      <c r="E53" s="542"/>
    </row>
    <row r="54" spans="1:5" ht="13.15" customHeight="1" x14ac:dyDescent="0.45">
      <c r="A54" s="551"/>
      <c r="B54" s="551"/>
      <c r="C54" s="551"/>
      <c r="D54" s="551"/>
      <c r="E54" s="551"/>
    </row>
    <row r="55" spans="1:5" ht="12.75" customHeight="1" x14ac:dyDescent="0.45"/>
  </sheetData>
  <mergeCells count="3">
    <mergeCell ref="C6:E6"/>
    <mergeCell ref="G6:I6"/>
    <mergeCell ref="K6:M6"/>
  </mergeCells>
  <hyperlinks>
    <hyperlink ref="A1" location="Contents!A1" display="Return to content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O73"/>
  <sheetViews>
    <sheetView showGridLines="0" topLeftCell="A2" zoomScale="130" zoomScaleNormal="130" workbookViewId="0">
      <selection activeCell="AO9" sqref="D9:AO33"/>
    </sheetView>
  </sheetViews>
  <sheetFormatPr defaultRowHeight="14.25" x14ac:dyDescent="0.45"/>
  <cols>
    <col min="1" max="1" width="14.59765625" customWidth="1"/>
    <col min="2" max="2" width="37.3984375" bestFit="1" customWidth="1"/>
    <col min="3" max="3" width="36.1328125" style="1" customWidth="1"/>
    <col min="4" max="4" width="9.86328125" style="1" customWidth="1"/>
    <col min="5" max="5" width="1" style="1" customWidth="1"/>
    <col min="6" max="6" width="8.73046875" style="1" customWidth="1"/>
    <col min="7" max="7" width="8.59765625" style="1" customWidth="1"/>
    <col min="8" max="8" width="12.59765625" style="1" customWidth="1"/>
    <col min="9" max="9" width="1.59765625" style="1" customWidth="1"/>
    <col min="10" max="10" width="8.73046875" style="1" customWidth="1"/>
    <col min="11" max="11" width="6.3984375" style="1" customWidth="1"/>
    <col min="12" max="12" width="7.59765625" style="1" customWidth="1"/>
    <col min="13" max="13" width="11.59765625" style="1" customWidth="1"/>
    <col min="14" max="14" width="1.59765625" style="1" customWidth="1"/>
    <col min="15" max="15" width="13" style="1" customWidth="1"/>
    <col min="16" max="16" width="9.86328125" style="1" customWidth="1"/>
    <col min="17" max="17" width="8.59765625" style="1" customWidth="1"/>
    <col min="18" max="18" width="11.59765625" style="1" customWidth="1"/>
    <col min="19" max="19" width="14.59765625" style="1" customWidth="1"/>
    <col min="20" max="20" width="1.59765625" style="1" customWidth="1"/>
    <col min="21" max="21" width="11.86328125" style="1" customWidth="1"/>
    <col min="22" max="22" width="17.1328125" style="1" customWidth="1"/>
    <col min="23" max="23" width="1.59765625" style="1" customWidth="1"/>
    <col min="24" max="25" width="9.1328125" style="1"/>
    <col min="26" max="26" width="8.59765625" style="1" customWidth="1"/>
    <col min="27" max="27" width="13.265625" style="1" customWidth="1"/>
    <col min="28" max="28" width="1.59765625" style="1" customWidth="1"/>
    <col min="29" max="30" width="9.1328125" style="1"/>
    <col min="31" max="32" width="8.59765625" style="1" customWidth="1"/>
    <col min="33" max="33" width="12.1328125" style="1" customWidth="1"/>
    <col min="34" max="34" width="1.59765625" style="1" customWidth="1"/>
    <col min="35" max="36" width="9.1328125" style="1"/>
    <col min="37" max="38" width="8.59765625" style="1" customWidth="1"/>
    <col min="39" max="39" width="12.1328125" style="1" customWidth="1"/>
    <col min="40" max="40" width="1.59765625" style="1" customWidth="1"/>
    <col min="41" max="41" width="9.1328125" style="1"/>
  </cols>
  <sheetData>
    <row r="1" spans="1:41" x14ac:dyDescent="0.45">
      <c r="C1" s="434" t="s">
        <v>488</v>
      </c>
    </row>
    <row r="2" spans="1:41" x14ac:dyDescent="0.45">
      <c r="C2" s="11" t="s">
        <v>482</v>
      </c>
    </row>
    <row r="3" spans="1:41" x14ac:dyDescent="0.45">
      <c r="C3" s="1" t="s">
        <v>479</v>
      </c>
    </row>
    <row r="4" spans="1:41" x14ac:dyDescent="0.45">
      <c r="C4" s="1" t="s">
        <v>0</v>
      </c>
    </row>
    <row r="5" spans="1:41" x14ac:dyDescent="0.45">
      <c r="C5" s="1" t="s">
        <v>298</v>
      </c>
    </row>
    <row r="6" spans="1:41" s="68" customFormat="1" ht="15.75" customHeight="1" x14ac:dyDescent="0.45">
      <c r="C6" s="66"/>
      <c r="D6" s="66"/>
      <c r="E6" s="66"/>
      <c r="F6" s="1022" t="s">
        <v>36</v>
      </c>
      <c r="G6" s="1022"/>
      <c r="H6" s="1022"/>
      <c r="I6" s="66"/>
      <c r="J6" s="1022" t="s">
        <v>37</v>
      </c>
      <c r="K6" s="1022"/>
      <c r="L6" s="1022"/>
      <c r="M6" s="1022"/>
      <c r="N6" s="1022"/>
      <c r="O6" s="1022"/>
      <c r="P6" s="1022"/>
      <c r="Q6" s="1022"/>
      <c r="R6" s="1022"/>
      <c r="S6" s="1022"/>
      <c r="T6" s="1022"/>
      <c r="U6" s="1022"/>
      <c r="V6" s="1022"/>
      <c r="W6" s="66"/>
      <c r="X6" s="1022" t="s">
        <v>38</v>
      </c>
      <c r="Y6" s="1022"/>
      <c r="Z6" s="1022"/>
      <c r="AA6" s="1022"/>
      <c r="AB6" s="66"/>
      <c r="AC6" s="1022" t="s">
        <v>39</v>
      </c>
      <c r="AD6" s="1022"/>
      <c r="AE6" s="1022"/>
      <c r="AF6" s="605"/>
      <c r="AG6" s="605"/>
      <c r="AH6" s="66"/>
      <c r="AI6" s="1022" t="s">
        <v>40</v>
      </c>
      <c r="AJ6" s="1022"/>
      <c r="AK6" s="1022"/>
      <c r="AL6" s="605"/>
      <c r="AM6" s="603"/>
      <c r="AN6" s="66"/>
      <c r="AO6" s="67" t="s">
        <v>41</v>
      </c>
    </row>
    <row r="7" spans="1:41" s="2" customFormat="1" ht="82.5" customHeight="1" x14ac:dyDescent="0.3">
      <c r="C7" s="65" t="s">
        <v>7</v>
      </c>
      <c r="D7" s="4" t="s">
        <v>28</v>
      </c>
      <c r="E7" s="382"/>
      <c r="F7" s="4" t="s">
        <v>1</v>
      </c>
      <c r="G7" s="4" t="s">
        <v>29</v>
      </c>
      <c r="H7" s="4" t="s">
        <v>197</v>
      </c>
      <c r="I7" s="381"/>
      <c r="J7" s="4" t="s">
        <v>196</v>
      </c>
      <c r="K7" s="4" t="s">
        <v>29</v>
      </c>
      <c r="L7" s="433" t="s">
        <v>3</v>
      </c>
      <c r="M7" s="4" t="s">
        <v>289</v>
      </c>
      <c r="N7" s="380"/>
      <c r="O7" s="4" t="s">
        <v>292</v>
      </c>
      <c r="P7" s="4" t="s">
        <v>198</v>
      </c>
      <c r="Q7" s="6" t="s">
        <v>4</v>
      </c>
      <c r="R7" s="6" t="s">
        <v>199</v>
      </c>
      <c r="S7" s="6" t="s">
        <v>200</v>
      </c>
      <c r="T7" s="380"/>
      <c r="U7" s="6" t="s">
        <v>201</v>
      </c>
      <c r="V7" s="6" t="s">
        <v>202</v>
      </c>
      <c r="W7" s="4"/>
      <c r="X7" s="4" t="s">
        <v>5</v>
      </c>
      <c r="Y7" s="4" t="s">
        <v>29</v>
      </c>
      <c r="Z7" s="433" t="s">
        <v>3</v>
      </c>
      <c r="AA7" s="6" t="s">
        <v>483</v>
      </c>
      <c r="AB7" s="382"/>
      <c r="AC7" s="4" t="s">
        <v>5</v>
      </c>
      <c r="AD7" s="4" t="s">
        <v>29</v>
      </c>
      <c r="AE7" s="433" t="s">
        <v>3</v>
      </c>
      <c r="AF7" s="433" t="s">
        <v>681</v>
      </c>
      <c r="AG7" s="433" t="s">
        <v>678</v>
      </c>
      <c r="AH7" s="382"/>
      <c r="AI7" s="4" t="s">
        <v>5</v>
      </c>
      <c r="AJ7" s="4" t="s">
        <v>29</v>
      </c>
      <c r="AK7" s="433" t="s">
        <v>3</v>
      </c>
      <c r="AL7" s="433" t="s">
        <v>680</v>
      </c>
      <c r="AM7" s="612" t="s">
        <v>679</v>
      </c>
      <c r="AN7" s="382"/>
      <c r="AO7" s="4" t="s">
        <v>6</v>
      </c>
    </row>
    <row r="8" spans="1:41" s="2" customFormat="1" ht="15" customHeight="1" x14ac:dyDescent="0.3">
      <c r="C8" s="7"/>
      <c r="D8" s="7"/>
      <c r="E8" s="7"/>
      <c r="F8" s="8"/>
      <c r="G8" s="8"/>
      <c r="H8" s="9"/>
      <c r="I8" s="7"/>
      <c r="J8" s="7"/>
      <c r="K8" s="7"/>
      <c r="L8" s="7"/>
      <c r="M8" s="7"/>
      <c r="N8" s="7"/>
      <c r="O8" s="7"/>
      <c r="P8" s="7"/>
      <c r="AD8" s="487"/>
    </row>
    <row r="9" spans="1:41" s="2" customFormat="1" ht="11.65" x14ac:dyDescent="0.3">
      <c r="A9" s="2" t="s">
        <v>393</v>
      </c>
      <c r="B9" s="2" t="str">
        <f>IF(A9&lt;&gt;"",CONCATENATE($C$5,A9),"")</f>
        <v>ALL01_ALL_STATE_FUNDED_SCHOOLS</v>
      </c>
      <c r="C9" s="2" t="s">
        <v>217</v>
      </c>
      <c r="D9" s="485" t="e">
        <f>VLOOKUP($A9,#REF!,2,FALSE)</f>
        <v>#REF!</v>
      </c>
      <c r="E9" s="412" t="str">
        <f>IF(E$7&lt;&gt;"",IFERROR(VLOOKUP($B9,#REF!,#REF!,FALSE),""),"")</f>
        <v/>
      </c>
      <c r="F9" s="412" t="str">
        <f>IF(F$7&lt;&gt;"",IFERROR(VLOOKUP($B9,#REF!,#REF!,FALSE),""),"")</f>
        <v/>
      </c>
      <c r="G9" s="616" t="str">
        <f>IF(G$7&lt;&gt;"",IFERROR(VLOOKUP($B9,#REF!,#REF!,FALSE),""),"")</f>
        <v/>
      </c>
      <c r="H9" s="615" t="str">
        <f>IF(H$7&lt;&gt;"",IFERROR(VLOOKUP($B9,#REF!,#REF!,FALSE),""),"")</f>
        <v/>
      </c>
      <c r="I9" s="412" t="str">
        <f>IF(I$7&lt;&gt;"",IFERROR(VLOOKUP($B9,#REF!,#REF!,FALSE),""),"")</f>
        <v/>
      </c>
      <c r="J9" s="412" t="str">
        <f>IF(J$7&lt;&gt;"",IFERROR(VLOOKUP($B9,#REF!,#REF!,FALSE),""),"")</f>
        <v/>
      </c>
      <c r="K9" s="616" t="str">
        <f>IF(K$7&lt;&gt;"",IFERROR(VLOOKUP($B9,#REF!,#REF!,FALSE),""),"")</f>
        <v/>
      </c>
      <c r="L9" s="615" t="str">
        <f>IF(L$7&lt;&gt;"",IFERROR(VLOOKUP($B9,#REF!,#REF!,FALSE),""),"")</f>
        <v/>
      </c>
      <c r="M9" s="615" t="str">
        <f>IF(M$7&lt;&gt;"",IFERROR(VLOOKUP($B9,#REF!,#REF!,FALSE),""),"")</f>
        <v/>
      </c>
      <c r="N9" s="412" t="str">
        <f>IF(N$7&lt;&gt;"",IFERROR(VLOOKUP($B9,#REF!,#REF!,FALSE),""),"")</f>
        <v/>
      </c>
      <c r="O9" s="412" t="str">
        <f>IF(O$7&lt;&gt;"",IFERROR(VLOOKUP($B9,#REF!,#REF!,FALSE),""),"")</f>
        <v/>
      </c>
      <c r="P9" s="616" t="str">
        <f>IF(P$7&lt;&gt;"",IFERROR(VLOOKUP($B9,#REF!,#REF!,FALSE),""),"")</f>
        <v/>
      </c>
      <c r="Q9" s="615" t="str">
        <f>IF(Q$7&lt;&gt;"",IFERROR(VLOOKUP($B9,#REF!,#REF!,FALSE),""),"")</f>
        <v/>
      </c>
      <c r="R9" s="615" t="str">
        <f>IF(R$7&lt;&gt;"",IFERROR(VLOOKUP($B9,#REF!,#REF!,FALSE),""),"")</f>
        <v/>
      </c>
      <c r="S9" s="615" t="str">
        <f>IF(S$7&lt;&gt;"",IFERROR(VLOOKUP($B9,#REF!,#REF!,FALSE),""),"")</f>
        <v/>
      </c>
      <c r="T9" s="412" t="str">
        <f>IF(T$7&lt;&gt;"",IFERROR(VLOOKUP($B9,#REF!,#REF!,FALSE),""),"")</f>
        <v/>
      </c>
      <c r="U9" s="412" t="str">
        <f>IF(U$7&lt;&gt;"",IFERROR(VLOOKUP($B9,#REF!,#REF!,FALSE),""),"")</f>
        <v/>
      </c>
      <c r="V9" s="615" t="str">
        <f>IF(V$7&lt;&gt;"",IFERROR(VLOOKUP($B9,#REF!,#REF!,FALSE),""),"")</f>
        <v/>
      </c>
      <c r="W9" s="412" t="str">
        <f>IF(W$7&lt;&gt;"",IFERROR(VLOOKUP($B9,#REF!,#REF!,FALSE),""),"")</f>
        <v/>
      </c>
      <c r="X9" s="412" t="str">
        <f>IF(X$7&lt;&gt;"",IFERROR(VLOOKUP($B9,#REF!,#REF!,FALSE),""),"")</f>
        <v/>
      </c>
      <c r="Y9" s="616" t="str">
        <f>IF(Y$7&lt;&gt;"",IFERROR(VLOOKUP($B9,#REF!,#REF!,FALSE),""),"")</f>
        <v/>
      </c>
      <c r="Z9" s="615" t="str">
        <f>IF(Z$7&lt;&gt;"",IFERROR(VLOOKUP($B9,#REF!,#REF!,FALSE),""),"")</f>
        <v/>
      </c>
      <c r="AA9" s="615" t="str">
        <f>IF(AA$7&lt;&gt;"",IFERROR(VLOOKUP($B9,#REF!,#REF!,FALSE),""),"")</f>
        <v/>
      </c>
      <c r="AB9" s="412" t="str">
        <f>IF(AB$7&lt;&gt;"",IFERROR(VLOOKUP($B9,#REF!,#REF!,FALSE),""),"")</f>
        <v/>
      </c>
      <c r="AC9" s="412" t="str">
        <f>IF(AC$7&lt;&gt;"",IFERROR(VLOOKUP($B9,#REF!,#REF!,FALSE),""),"")</f>
        <v/>
      </c>
      <c r="AD9" s="616" t="str">
        <f>IF(AD$7&lt;&gt;"",IFERROR(VLOOKUP($B9,#REF!,#REF!,FALSE),""),"")</f>
        <v/>
      </c>
      <c r="AE9" s="412" t="str">
        <f>IF(AE$7&lt;&gt;"",IFERROR(VLOOKUP($B9,#REF!,#REF!,FALSE),""),"")</f>
        <v/>
      </c>
      <c r="AF9" s="485" t="str">
        <f>IF(AF$7&lt;&gt;"",IFERROR(VLOOKUP($B9,#REF!,#REF!,FALSE),""),"")</f>
        <v/>
      </c>
      <c r="AG9" s="614" t="str">
        <f>IF(AG$7&lt;&gt;"",IFERROR(VLOOKUP($B9,#REF!,#REF!,FALSE),""),"")</f>
        <v/>
      </c>
      <c r="AH9" s="485" t="str">
        <f>IF(AH$7&lt;&gt;"",IFERROR(VLOOKUP($B9,#REF!,#REF!,FALSE),""),"")</f>
        <v/>
      </c>
      <c r="AI9" s="485" t="str">
        <f>IF(AI$7&lt;&gt;"",IFERROR(VLOOKUP($B9,#REF!,#REF!,FALSE),""),"")</f>
        <v/>
      </c>
      <c r="AJ9" s="485" t="str">
        <f>IF(AJ$7&lt;&gt;"",IFERROR(VLOOKUP($B9,#REF!,#REF!,FALSE),""),"")</f>
        <v/>
      </c>
      <c r="AK9" s="412" t="str">
        <f>IF(AK$7&lt;&gt;"",IFERROR(VLOOKUP($B9,#REF!,#REF!,FALSE),""),"")</f>
        <v/>
      </c>
      <c r="AL9" s="485" t="str">
        <f>IF(AL$7&lt;&gt;"",IFERROR(VLOOKUP($B9,#REF!,#REF!,FALSE),""),"")</f>
        <v/>
      </c>
      <c r="AM9" s="614" t="str">
        <f>IF(AM$7&lt;&gt;"",IFERROR(VLOOKUP($B9,#REF!,#REF!,FALSE),""),"")</f>
        <v/>
      </c>
      <c r="AN9" s="485" t="str">
        <f>IF(AN$7&lt;&gt;"",IFERROR(VLOOKUP($B9,#REF!,#REF!,FALSE),""),"")</f>
        <v/>
      </c>
      <c r="AO9" s="485" t="str">
        <f>IF(AO$7&lt;&gt;"",IFERROR(VLOOKUP($B9,#REF!,#REF!,FALSE),""),"")</f>
        <v/>
      </c>
    </row>
    <row r="10" spans="1:41" s="2" customFormat="1" ht="10.15" x14ac:dyDescent="0.3">
      <c r="B10" s="2" t="str">
        <f t="shared" ref="B10:B33" si="0">IF(A10&lt;&gt;"",CONCATENATE($C$5,A10),"")</f>
        <v/>
      </c>
      <c r="C10" s="2" t="s">
        <v>8</v>
      </c>
      <c r="D10" s="485"/>
      <c r="E10" s="412" t="str">
        <f>IF(E$7&lt;&gt;"",IFERROR(VLOOKUP($B10,#REF!,#REF!,FALSE),""),"")</f>
        <v/>
      </c>
      <c r="F10" s="412" t="str">
        <f>IF(F$7&lt;&gt;"",IFERROR(VLOOKUP($B10,#REF!,#REF!,FALSE),""),"")</f>
        <v/>
      </c>
      <c r="G10" s="616" t="str">
        <f>IF(G$7&lt;&gt;"",IFERROR(VLOOKUP($B10,#REF!,#REF!,FALSE),""),"")</f>
        <v/>
      </c>
      <c r="H10" s="615" t="str">
        <f>IF(H$7&lt;&gt;"",IFERROR(VLOOKUP($B10,#REF!,#REF!,FALSE),""),"")</f>
        <v/>
      </c>
      <c r="I10" s="412" t="str">
        <f>IF(I$7&lt;&gt;"",IFERROR(VLOOKUP($B10,#REF!,#REF!,FALSE),""),"")</f>
        <v/>
      </c>
      <c r="J10" s="412" t="str">
        <f>IF(J$7&lt;&gt;"",IFERROR(VLOOKUP($B10,#REF!,#REF!,FALSE),""),"")</f>
        <v/>
      </c>
      <c r="K10" s="616" t="str">
        <f>IF(K$7&lt;&gt;"",IFERROR(VLOOKUP($B10,#REF!,#REF!,FALSE),""),"")</f>
        <v/>
      </c>
      <c r="L10" s="615" t="str">
        <f>IF(L$7&lt;&gt;"",IFERROR(VLOOKUP($B10,#REF!,#REF!,FALSE),""),"")</f>
        <v/>
      </c>
      <c r="M10" s="615" t="str">
        <f>IF(M$7&lt;&gt;"",IFERROR(VLOOKUP($B10,#REF!,#REF!,FALSE),""),"")</f>
        <v/>
      </c>
      <c r="N10" s="412" t="str">
        <f>IF(N$7&lt;&gt;"",IFERROR(VLOOKUP($B10,#REF!,#REF!,FALSE),""),"")</f>
        <v/>
      </c>
      <c r="O10" s="412" t="str">
        <f>IF(O$7&lt;&gt;"",IFERROR(VLOOKUP($B10,#REF!,#REF!,FALSE),""),"")</f>
        <v/>
      </c>
      <c r="P10" s="616" t="str">
        <f>IF(P$7&lt;&gt;"",IFERROR(VLOOKUP($B10,#REF!,#REF!,FALSE),""),"")</f>
        <v/>
      </c>
      <c r="Q10" s="615" t="str">
        <f>IF(Q$7&lt;&gt;"",IFERROR(VLOOKUP($B10,#REF!,#REF!,FALSE),""),"")</f>
        <v/>
      </c>
      <c r="R10" s="615" t="str">
        <f>IF(R$7&lt;&gt;"",IFERROR(VLOOKUP($B10,#REF!,#REF!,FALSE),""),"")</f>
        <v/>
      </c>
      <c r="S10" s="615" t="str">
        <f>IF(S$7&lt;&gt;"",IFERROR(VLOOKUP($B10,#REF!,#REF!,FALSE),""),"")</f>
        <v/>
      </c>
      <c r="T10" s="412" t="str">
        <f>IF(T$7&lt;&gt;"",IFERROR(VLOOKUP($B10,#REF!,#REF!,FALSE),""),"")</f>
        <v/>
      </c>
      <c r="U10" s="412" t="str">
        <f>IF(U$7&lt;&gt;"",IFERROR(VLOOKUP($B10,#REF!,#REF!,FALSE),""),"")</f>
        <v/>
      </c>
      <c r="V10" s="615" t="str">
        <f>IF(V$7&lt;&gt;"",IFERROR(VLOOKUP($B10,#REF!,#REF!,FALSE),""),"")</f>
        <v/>
      </c>
      <c r="W10" s="412" t="str">
        <f>IF(W$7&lt;&gt;"",IFERROR(VLOOKUP($B10,#REF!,#REF!,FALSE),""),"")</f>
        <v/>
      </c>
      <c r="X10" s="412" t="str">
        <f>IF(X$7&lt;&gt;"",IFERROR(VLOOKUP($B10,#REF!,#REF!,FALSE),""),"")</f>
        <v/>
      </c>
      <c r="Y10" s="616" t="str">
        <f>IF(Y$7&lt;&gt;"",IFERROR(VLOOKUP($B10,#REF!,#REF!,FALSE),""),"")</f>
        <v/>
      </c>
      <c r="Z10" s="615" t="str">
        <f>IF(Z$7&lt;&gt;"",IFERROR(VLOOKUP($B10,#REF!,#REF!,FALSE),""),"")</f>
        <v/>
      </c>
      <c r="AA10" s="615" t="str">
        <f>IF(AA$7&lt;&gt;"",IFERROR(VLOOKUP($B10,#REF!,#REF!,FALSE),""),"")</f>
        <v/>
      </c>
      <c r="AB10" s="412" t="str">
        <f>IF(AB$7&lt;&gt;"",IFERROR(VLOOKUP($B10,#REF!,#REF!,FALSE),""),"")</f>
        <v/>
      </c>
      <c r="AC10" s="412" t="str">
        <f>IF(AC$7&lt;&gt;"",IFERROR(VLOOKUP($B10,#REF!,#REF!,FALSE),""),"")</f>
        <v/>
      </c>
      <c r="AD10" s="616" t="str">
        <f>IF(AD$7&lt;&gt;"",IFERROR(VLOOKUP($B10,#REF!,#REF!,FALSE),""),"")</f>
        <v/>
      </c>
      <c r="AE10" s="412" t="str">
        <f>IF(AE$7&lt;&gt;"",IFERROR(VLOOKUP($B10,#REF!,#REF!,FALSE),""),"")</f>
        <v/>
      </c>
      <c r="AF10" s="485" t="str">
        <f>IF(AF$7&lt;&gt;"",IFERROR(VLOOKUP($B10,#REF!,#REF!,FALSE),""),"")</f>
        <v/>
      </c>
      <c r="AG10" s="614" t="str">
        <f>IF(AG$7&lt;&gt;"",IFERROR(VLOOKUP($B10,#REF!,#REF!,FALSE),""),"")</f>
        <v/>
      </c>
      <c r="AH10" s="485" t="str">
        <f>IF(AH$7&lt;&gt;"",IFERROR(VLOOKUP($B10,#REF!,#REF!,FALSE),""),"")</f>
        <v/>
      </c>
      <c r="AI10" s="485" t="str">
        <f>IF(AI$7&lt;&gt;"",IFERROR(VLOOKUP($B10,#REF!,#REF!,FALSE),""),"")</f>
        <v/>
      </c>
      <c r="AJ10" s="485" t="str">
        <f>IF(AJ$7&lt;&gt;"",IFERROR(VLOOKUP($B10,#REF!,#REF!,FALSE),""),"")</f>
        <v/>
      </c>
      <c r="AK10" s="412" t="str">
        <f>IF(AK$7&lt;&gt;"",IFERROR(VLOOKUP($B10,#REF!,#REF!,FALSE),""),"")</f>
        <v/>
      </c>
      <c r="AL10" s="485" t="str">
        <f>IF(AL$7&lt;&gt;"",IFERROR(VLOOKUP($B10,#REF!,#REF!,FALSE),""),"")</f>
        <v/>
      </c>
      <c r="AM10" s="614" t="str">
        <f>IF(AM$7&lt;&gt;"",IFERROR(VLOOKUP($B10,#REF!,#REF!,FALSE),""),"")</f>
        <v/>
      </c>
      <c r="AN10" s="485" t="str">
        <f>IF(AN$7&lt;&gt;"",IFERROR(VLOOKUP($B10,#REF!,#REF!,FALSE),""),"")</f>
        <v/>
      </c>
      <c r="AO10" s="485" t="str">
        <f>IF(AO$7&lt;&gt;"",IFERROR(VLOOKUP($B10,#REF!,#REF!,FALSE),""),"")</f>
        <v/>
      </c>
    </row>
    <row r="11" spans="1:41" s="2" customFormat="1" ht="11.65" x14ac:dyDescent="0.3">
      <c r="A11" s="2" t="s">
        <v>394</v>
      </c>
      <c r="B11" s="2" t="str">
        <f t="shared" si="0"/>
        <v>ALL02_LA_MAINTAINED_MAINSTREAM_SCHOOLS</v>
      </c>
      <c r="C11" s="2" t="s">
        <v>218</v>
      </c>
      <c r="D11" s="485" t="e">
        <f>VLOOKUP($A11,#REF!,2,FALSE)</f>
        <v>#REF!</v>
      </c>
      <c r="E11" s="412" t="str">
        <f>IF(E$7&lt;&gt;"",IFERROR(VLOOKUP($B11,#REF!,#REF!,FALSE),""),"")</f>
        <v/>
      </c>
      <c r="F11" s="412" t="str">
        <f>IF(F$7&lt;&gt;"",IFERROR(VLOOKUP($B11,#REF!,#REF!,FALSE),""),"")</f>
        <v/>
      </c>
      <c r="G11" s="616" t="str">
        <f>IF(G$7&lt;&gt;"",IFERROR(VLOOKUP($B11,#REF!,#REF!,FALSE),""),"")</f>
        <v/>
      </c>
      <c r="H11" s="615" t="str">
        <f>IF(H$7&lt;&gt;"",IFERROR(VLOOKUP($B11,#REF!,#REF!,FALSE),""),"")</f>
        <v/>
      </c>
      <c r="I11" s="412" t="str">
        <f>IF(I$7&lt;&gt;"",IFERROR(VLOOKUP($B11,#REF!,#REF!,FALSE),""),"")</f>
        <v/>
      </c>
      <c r="J11" s="412" t="str">
        <f>IF(J$7&lt;&gt;"",IFERROR(VLOOKUP($B11,#REF!,#REF!,FALSE),""),"")</f>
        <v/>
      </c>
      <c r="K11" s="616" t="str">
        <f>IF(K$7&lt;&gt;"",IFERROR(VLOOKUP($B11,#REF!,#REF!,FALSE),""),"")</f>
        <v/>
      </c>
      <c r="L11" s="615" t="str">
        <f>IF(L$7&lt;&gt;"",IFERROR(VLOOKUP($B11,#REF!,#REF!,FALSE),""),"")</f>
        <v/>
      </c>
      <c r="M11" s="615" t="str">
        <f>IF(M$7&lt;&gt;"",IFERROR(VLOOKUP($B11,#REF!,#REF!,FALSE),""),"")</f>
        <v/>
      </c>
      <c r="N11" s="412" t="str">
        <f>IF(N$7&lt;&gt;"",IFERROR(VLOOKUP($B11,#REF!,#REF!,FALSE),""),"")</f>
        <v/>
      </c>
      <c r="O11" s="412" t="str">
        <f>IF(O$7&lt;&gt;"",IFERROR(VLOOKUP($B11,#REF!,#REF!,FALSE),""),"")</f>
        <v/>
      </c>
      <c r="P11" s="616" t="str">
        <f>IF(P$7&lt;&gt;"",IFERROR(VLOOKUP($B11,#REF!,#REF!,FALSE),""),"")</f>
        <v/>
      </c>
      <c r="Q11" s="615" t="str">
        <f>IF(Q$7&lt;&gt;"",IFERROR(VLOOKUP($B11,#REF!,#REF!,FALSE),""),"")</f>
        <v/>
      </c>
      <c r="R11" s="615" t="str">
        <f>IF(R$7&lt;&gt;"",IFERROR(VLOOKUP($B11,#REF!,#REF!,FALSE),""),"")</f>
        <v/>
      </c>
      <c r="S11" s="615" t="str">
        <f>IF(S$7&lt;&gt;"",IFERROR(VLOOKUP($B11,#REF!,#REF!,FALSE),""),"")</f>
        <v/>
      </c>
      <c r="T11" s="412" t="str">
        <f>IF(T$7&lt;&gt;"",IFERROR(VLOOKUP($B11,#REF!,#REF!,FALSE),""),"")</f>
        <v/>
      </c>
      <c r="U11" s="412" t="str">
        <f>IF(U$7&lt;&gt;"",IFERROR(VLOOKUP($B11,#REF!,#REF!,FALSE),""),"")</f>
        <v/>
      </c>
      <c r="V11" s="615" t="str">
        <f>IF(V$7&lt;&gt;"",IFERROR(VLOOKUP($B11,#REF!,#REF!,FALSE),""),"")</f>
        <v/>
      </c>
      <c r="W11" s="412" t="str">
        <f>IF(W$7&lt;&gt;"",IFERROR(VLOOKUP($B11,#REF!,#REF!,FALSE),""),"")</f>
        <v/>
      </c>
      <c r="X11" s="412" t="str">
        <f>IF(X$7&lt;&gt;"",IFERROR(VLOOKUP($B11,#REF!,#REF!,FALSE),""),"")</f>
        <v/>
      </c>
      <c r="Y11" s="616" t="str">
        <f>IF(Y$7&lt;&gt;"",IFERROR(VLOOKUP($B11,#REF!,#REF!,FALSE),""),"")</f>
        <v/>
      </c>
      <c r="Z11" s="615" t="str">
        <f>IF(Z$7&lt;&gt;"",IFERROR(VLOOKUP($B11,#REF!,#REF!,FALSE),""),"")</f>
        <v/>
      </c>
      <c r="AA11" s="615" t="str">
        <f>IF(AA$7&lt;&gt;"",IFERROR(VLOOKUP($B11,#REF!,#REF!,FALSE),""),"")</f>
        <v/>
      </c>
      <c r="AB11" s="412" t="str">
        <f>IF(AB$7&lt;&gt;"",IFERROR(VLOOKUP($B11,#REF!,#REF!,FALSE),""),"")</f>
        <v/>
      </c>
      <c r="AC11" s="412" t="str">
        <f>IF(AC$7&lt;&gt;"",IFERROR(VLOOKUP($B11,#REF!,#REF!,FALSE),""),"")</f>
        <v/>
      </c>
      <c r="AD11" s="616" t="str">
        <f>IF(AD$7&lt;&gt;"",IFERROR(VLOOKUP($B11,#REF!,#REF!,FALSE),""),"")</f>
        <v/>
      </c>
      <c r="AE11" s="412" t="str">
        <f>IF(AE$7&lt;&gt;"",IFERROR(VLOOKUP($B11,#REF!,#REF!,FALSE),""),"")</f>
        <v/>
      </c>
      <c r="AF11" s="485" t="str">
        <f>IF(AF$7&lt;&gt;"",IFERROR(VLOOKUP($B11,#REF!,#REF!,FALSE),""),"")</f>
        <v/>
      </c>
      <c r="AG11" s="614" t="str">
        <f>IF(AG$7&lt;&gt;"",IFERROR(VLOOKUP($B11,#REF!,#REF!,FALSE),""),"")</f>
        <v/>
      </c>
      <c r="AH11" s="485" t="str">
        <f>IF(AH$7&lt;&gt;"",IFERROR(VLOOKUP($B11,#REF!,#REF!,FALSE),""),"")</f>
        <v/>
      </c>
      <c r="AI11" s="485" t="str">
        <f>IF(AI$7&lt;&gt;"",IFERROR(VLOOKUP($B11,#REF!,#REF!,FALSE),""),"")</f>
        <v/>
      </c>
      <c r="AJ11" s="485" t="str">
        <f>IF(AJ$7&lt;&gt;"",IFERROR(VLOOKUP($B11,#REF!,#REF!,FALSE),""),"")</f>
        <v/>
      </c>
      <c r="AK11" s="412" t="str">
        <f>IF(AK$7&lt;&gt;"",IFERROR(VLOOKUP($B11,#REF!,#REF!,FALSE),""),"")</f>
        <v/>
      </c>
      <c r="AL11" s="485" t="str">
        <f>IF(AL$7&lt;&gt;"",IFERROR(VLOOKUP($B11,#REF!,#REF!,FALSE),""),"")</f>
        <v/>
      </c>
      <c r="AM11" s="614" t="str">
        <f>IF(AM$7&lt;&gt;"",IFERROR(VLOOKUP($B11,#REF!,#REF!,FALSE),""),"")</f>
        <v/>
      </c>
      <c r="AN11" s="485" t="str">
        <f>IF(AN$7&lt;&gt;"",IFERROR(VLOOKUP($B11,#REF!,#REF!,FALSE),""),"")</f>
        <v/>
      </c>
      <c r="AO11" s="485" t="str">
        <f>IF(AO$7&lt;&gt;"",IFERROR(VLOOKUP($B11,#REF!,#REF!,FALSE),""),"")</f>
        <v/>
      </c>
    </row>
    <row r="12" spans="1:41" s="2" customFormat="1" ht="11.65" x14ac:dyDescent="0.3">
      <c r="A12" s="2" t="s">
        <v>395</v>
      </c>
      <c r="B12" s="2" t="str">
        <f t="shared" si="0"/>
        <v>ALL03_SPONSORED_ACADEMIES</v>
      </c>
      <c r="C12" s="2" t="s">
        <v>219</v>
      </c>
      <c r="D12" s="485" t="e">
        <f>VLOOKUP($A12,#REF!,2,FALSE)</f>
        <v>#REF!</v>
      </c>
      <c r="E12" s="412" t="str">
        <f>IF(E$7&lt;&gt;"",IFERROR(VLOOKUP($B12,#REF!,#REF!,FALSE),""),"")</f>
        <v/>
      </c>
      <c r="F12" s="412" t="str">
        <f>IF(F$7&lt;&gt;"",IFERROR(VLOOKUP($B12,#REF!,#REF!,FALSE),""),"")</f>
        <v/>
      </c>
      <c r="G12" s="616" t="str">
        <f>IF(G$7&lt;&gt;"",IFERROR(VLOOKUP($B12,#REF!,#REF!,FALSE),""),"")</f>
        <v/>
      </c>
      <c r="H12" s="615" t="str">
        <f>IF(H$7&lt;&gt;"",IFERROR(VLOOKUP($B12,#REF!,#REF!,FALSE),""),"")</f>
        <v/>
      </c>
      <c r="I12" s="412" t="str">
        <f>IF(I$7&lt;&gt;"",IFERROR(VLOOKUP($B12,#REF!,#REF!,FALSE),""),"")</f>
        <v/>
      </c>
      <c r="J12" s="412" t="str">
        <f>IF(J$7&lt;&gt;"",IFERROR(VLOOKUP($B12,#REF!,#REF!,FALSE),""),"")</f>
        <v/>
      </c>
      <c r="K12" s="616" t="str">
        <f>IF(K$7&lt;&gt;"",IFERROR(VLOOKUP($B12,#REF!,#REF!,FALSE),""),"")</f>
        <v/>
      </c>
      <c r="L12" s="615" t="str">
        <f>IF(L$7&lt;&gt;"",IFERROR(VLOOKUP($B12,#REF!,#REF!,FALSE),""),"")</f>
        <v/>
      </c>
      <c r="M12" s="615" t="str">
        <f>IF(M$7&lt;&gt;"",IFERROR(VLOOKUP($B12,#REF!,#REF!,FALSE),""),"")</f>
        <v/>
      </c>
      <c r="N12" s="412" t="str">
        <f>IF(N$7&lt;&gt;"",IFERROR(VLOOKUP($B12,#REF!,#REF!,FALSE),""),"")</f>
        <v/>
      </c>
      <c r="O12" s="412" t="str">
        <f>IF(O$7&lt;&gt;"",IFERROR(VLOOKUP($B12,#REF!,#REF!,FALSE),""),"")</f>
        <v/>
      </c>
      <c r="P12" s="616" t="str">
        <f>IF(P$7&lt;&gt;"",IFERROR(VLOOKUP($B12,#REF!,#REF!,FALSE),""),"")</f>
        <v/>
      </c>
      <c r="Q12" s="615" t="str">
        <f>IF(Q$7&lt;&gt;"",IFERROR(VLOOKUP($B12,#REF!,#REF!,FALSE),""),"")</f>
        <v/>
      </c>
      <c r="R12" s="615" t="str">
        <f>IF(R$7&lt;&gt;"",IFERROR(VLOOKUP($B12,#REF!,#REF!,FALSE),""),"")</f>
        <v/>
      </c>
      <c r="S12" s="615" t="str">
        <f>IF(S$7&lt;&gt;"",IFERROR(VLOOKUP($B12,#REF!,#REF!,FALSE),""),"")</f>
        <v/>
      </c>
      <c r="T12" s="412" t="str">
        <f>IF(T$7&lt;&gt;"",IFERROR(VLOOKUP($B12,#REF!,#REF!,FALSE),""),"")</f>
        <v/>
      </c>
      <c r="U12" s="412" t="str">
        <f>IF(U$7&lt;&gt;"",IFERROR(VLOOKUP($B12,#REF!,#REF!,FALSE),""),"")</f>
        <v/>
      </c>
      <c r="V12" s="615" t="str">
        <f>IF(V$7&lt;&gt;"",IFERROR(VLOOKUP($B12,#REF!,#REF!,FALSE),""),"")</f>
        <v/>
      </c>
      <c r="W12" s="412" t="str">
        <f>IF(W$7&lt;&gt;"",IFERROR(VLOOKUP($B12,#REF!,#REF!,FALSE),""),"")</f>
        <v/>
      </c>
      <c r="X12" s="412" t="str">
        <f>IF(X$7&lt;&gt;"",IFERROR(VLOOKUP($B12,#REF!,#REF!,FALSE),""),"")</f>
        <v/>
      </c>
      <c r="Y12" s="616" t="str">
        <f>IF(Y$7&lt;&gt;"",IFERROR(VLOOKUP($B12,#REF!,#REF!,FALSE),""),"")</f>
        <v/>
      </c>
      <c r="Z12" s="615" t="str">
        <f>IF(Z$7&lt;&gt;"",IFERROR(VLOOKUP($B12,#REF!,#REF!,FALSE),""),"")</f>
        <v/>
      </c>
      <c r="AA12" s="615" t="str">
        <f>IF(AA$7&lt;&gt;"",IFERROR(VLOOKUP($B12,#REF!,#REF!,FALSE),""),"")</f>
        <v/>
      </c>
      <c r="AB12" s="412" t="str">
        <f>IF(AB$7&lt;&gt;"",IFERROR(VLOOKUP($B12,#REF!,#REF!,FALSE),""),"")</f>
        <v/>
      </c>
      <c r="AC12" s="412" t="str">
        <f>IF(AC$7&lt;&gt;"",IFERROR(VLOOKUP($B12,#REF!,#REF!,FALSE),""),"")</f>
        <v/>
      </c>
      <c r="AD12" s="616" t="str">
        <f>IF(AD$7&lt;&gt;"",IFERROR(VLOOKUP($B12,#REF!,#REF!,FALSE),""),"")</f>
        <v/>
      </c>
      <c r="AE12" s="412" t="str">
        <f>IF(AE$7&lt;&gt;"",IFERROR(VLOOKUP($B12,#REF!,#REF!,FALSE),""),"")</f>
        <v/>
      </c>
      <c r="AF12" s="485" t="str">
        <f>IF(AF$7&lt;&gt;"",IFERROR(VLOOKUP($B12,#REF!,#REF!,FALSE),""),"")</f>
        <v/>
      </c>
      <c r="AG12" s="614" t="str">
        <f>IF(AG$7&lt;&gt;"",IFERROR(VLOOKUP($B12,#REF!,#REF!,FALSE),""),"")</f>
        <v/>
      </c>
      <c r="AH12" s="485" t="str">
        <f>IF(AH$7&lt;&gt;"",IFERROR(VLOOKUP($B12,#REF!,#REF!,FALSE),""),"")</f>
        <v/>
      </c>
      <c r="AI12" s="485" t="str">
        <f>IF(AI$7&lt;&gt;"",IFERROR(VLOOKUP($B12,#REF!,#REF!,FALSE),""),"")</f>
        <v/>
      </c>
      <c r="AJ12" s="485" t="str">
        <f>IF(AJ$7&lt;&gt;"",IFERROR(VLOOKUP($B12,#REF!,#REF!,FALSE),""),"")</f>
        <v/>
      </c>
      <c r="AK12" s="412" t="str">
        <f>IF(AK$7&lt;&gt;"",IFERROR(VLOOKUP($B12,#REF!,#REF!,FALSE),""),"")</f>
        <v/>
      </c>
      <c r="AL12" s="485" t="str">
        <f>IF(AL$7&lt;&gt;"",IFERROR(VLOOKUP($B12,#REF!,#REF!,FALSE),""),"")</f>
        <v/>
      </c>
      <c r="AM12" s="614" t="str">
        <f>IF(AM$7&lt;&gt;"",IFERROR(VLOOKUP($B12,#REF!,#REF!,FALSE),""),"")</f>
        <v/>
      </c>
      <c r="AN12" s="485" t="str">
        <f>IF(AN$7&lt;&gt;"",IFERROR(VLOOKUP($B12,#REF!,#REF!,FALSE),""),"")</f>
        <v/>
      </c>
      <c r="AO12" s="485" t="str">
        <f>IF(AO$7&lt;&gt;"",IFERROR(VLOOKUP($B12,#REF!,#REF!,FALSE),""),"")</f>
        <v/>
      </c>
    </row>
    <row r="13" spans="1:41" s="2" customFormat="1" ht="11.65" x14ac:dyDescent="0.3">
      <c r="A13" s="2" t="s">
        <v>396</v>
      </c>
      <c r="B13" s="2" t="str">
        <f t="shared" si="0"/>
        <v>ALL04_CONVERTER_ACADEMIES</v>
      </c>
      <c r="C13" s="2" t="s">
        <v>220</v>
      </c>
      <c r="D13" s="485" t="e">
        <f>VLOOKUP($A13,#REF!,2,FALSE)</f>
        <v>#REF!</v>
      </c>
      <c r="E13" s="412" t="str">
        <f>IF(E$7&lt;&gt;"",IFERROR(VLOOKUP($B13,#REF!,#REF!,FALSE),""),"")</f>
        <v/>
      </c>
      <c r="F13" s="412" t="str">
        <f>IF(F$7&lt;&gt;"",IFERROR(VLOOKUP($B13,#REF!,#REF!,FALSE),""),"")</f>
        <v/>
      </c>
      <c r="G13" s="616" t="str">
        <f>IF(G$7&lt;&gt;"",IFERROR(VLOOKUP($B13,#REF!,#REF!,FALSE),""),"")</f>
        <v/>
      </c>
      <c r="H13" s="615" t="str">
        <f>IF(H$7&lt;&gt;"",IFERROR(VLOOKUP($B13,#REF!,#REF!,FALSE),""),"")</f>
        <v/>
      </c>
      <c r="I13" s="412" t="str">
        <f>IF(I$7&lt;&gt;"",IFERROR(VLOOKUP($B13,#REF!,#REF!,FALSE),""),"")</f>
        <v/>
      </c>
      <c r="J13" s="412" t="str">
        <f>IF(J$7&lt;&gt;"",IFERROR(VLOOKUP($B13,#REF!,#REF!,FALSE),""),"")</f>
        <v/>
      </c>
      <c r="K13" s="616" t="str">
        <f>IF(K$7&lt;&gt;"",IFERROR(VLOOKUP($B13,#REF!,#REF!,FALSE),""),"")</f>
        <v/>
      </c>
      <c r="L13" s="615" t="str">
        <f>IF(L$7&lt;&gt;"",IFERROR(VLOOKUP($B13,#REF!,#REF!,FALSE),""),"")</f>
        <v/>
      </c>
      <c r="M13" s="615" t="str">
        <f>IF(M$7&lt;&gt;"",IFERROR(VLOOKUP($B13,#REF!,#REF!,FALSE),""),"")</f>
        <v/>
      </c>
      <c r="N13" s="412" t="str">
        <f>IF(N$7&lt;&gt;"",IFERROR(VLOOKUP($B13,#REF!,#REF!,FALSE),""),"")</f>
        <v/>
      </c>
      <c r="O13" s="412" t="str">
        <f>IF(O$7&lt;&gt;"",IFERROR(VLOOKUP($B13,#REF!,#REF!,FALSE),""),"")</f>
        <v/>
      </c>
      <c r="P13" s="616" t="str">
        <f>IF(P$7&lt;&gt;"",IFERROR(VLOOKUP($B13,#REF!,#REF!,FALSE),""),"")</f>
        <v/>
      </c>
      <c r="Q13" s="615" t="str">
        <f>IF(Q$7&lt;&gt;"",IFERROR(VLOOKUP($B13,#REF!,#REF!,FALSE),""),"")</f>
        <v/>
      </c>
      <c r="R13" s="615" t="str">
        <f>IF(R$7&lt;&gt;"",IFERROR(VLOOKUP($B13,#REF!,#REF!,FALSE),""),"")</f>
        <v/>
      </c>
      <c r="S13" s="615" t="str">
        <f>IF(S$7&lt;&gt;"",IFERROR(VLOOKUP($B13,#REF!,#REF!,FALSE),""),"")</f>
        <v/>
      </c>
      <c r="T13" s="412" t="str">
        <f>IF(T$7&lt;&gt;"",IFERROR(VLOOKUP($B13,#REF!,#REF!,FALSE),""),"")</f>
        <v/>
      </c>
      <c r="U13" s="412" t="str">
        <f>IF(U$7&lt;&gt;"",IFERROR(VLOOKUP($B13,#REF!,#REF!,FALSE),""),"")</f>
        <v/>
      </c>
      <c r="V13" s="615" t="str">
        <f>IF(V$7&lt;&gt;"",IFERROR(VLOOKUP($B13,#REF!,#REF!,FALSE),""),"")</f>
        <v/>
      </c>
      <c r="W13" s="412" t="str">
        <f>IF(W$7&lt;&gt;"",IFERROR(VLOOKUP($B13,#REF!,#REF!,FALSE),""),"")</f>
        <v/>
      </c>
      <c r="X13" s="412" t="str">
        <f>IF(X$7&lt;&gt;"",IFERROR(VLOOKUP($B13,#REF!,#REF!,FALSE),""),"")</f>
        <v/>
      </c>
      <c r="Y13" s="616" t="str">
        <f>IF(Y$7&lt;&gt;"",IFERROR(VLOOKUP($B13,#REF!,#REF!,FALSE),""),"")</f>
        <v/>
      </c>
      <c r="Z13" s="615" t="str">
        <f>IF(Z$7&lt;&gt;"",IFERROR(VLOOKUP($B13,#REF!,#REF!,FALSE),""),"")</f>
        <v/>
      </c>
      <c r="AA13" s="615" t="str">
        <f>IF(AA$7&lt;&gt;"",IFERROR(VLOOKUP($B13,#REF!,#REF!,FALSE),""),"")</f>
        <v/>
      </c>
      <c r="AB13" s="412" t="str">
        <f>IF(AB$7&lt;&gt;"",IFERROR(VLOOKUP($B13,#REF!,#REF!,FALSE),""),"")</f>
        <v/>
      </c>
      <c r="AC13" s="412" t="str">
        <f>IF(AC$7&lt;&gt;"",IFERROR(VLOOKUP($B13,#REF!,#REF!,FALSE),""),"")</f>
        <v/>
      </c>
      <c r="AD13" s="616" t="str">
        <f>IF(AD$7&lt;&gt;"",IFERROR(VLOOKUP($B13,#REF!,#REF!,FALSE),""),"")</f>
        <v/>
      </c>
      <c r="AE13" s="412" t="str">
        <f>IF(AE$7&lt;&gt;"",IFERROR(VLOOKUP($B13,#REF!,#REF!,FALSE),""),"")</f>
        <v/>
      </c>
      <c r="AF13" s="485" t="str">
        <f>IF(AF$7&lt;&gt;"",IFERROR(VLOOKUP($B13,#REF!,#REF!,FALSE),""),"")</f>
        <v/>
      </c>
      <c r="AG13" s="614" t="str">
        <f>IF(AG$7&lt;&gt;"",IFERROR(VLOOKUP($B13,#REF!,#REF!,FALSE),""),"")</f>
        <v/>
      </c>
      <c r="AH13" s="485" t="str">
        <f>IF(AH$7&lt;&gt;"",IFERROR(VLOOKUP($B13,#REF!,#REF!,FALSE),""),"")</f>
        <v/>
      </c>
      <c r="AI13" s="485" t="str">
        <f>IF(AI$7&lt;&gt;"",IFERROR(VLOOKUP($B13,#REF!,#REF!,FALSE),""),"")</f>
        <v/>
      </c>
      <c r="AJ13" s="485" t="str">
        <f>IF(AJ$7&lt;&gt;"",IFERROR(VLOOKUP($B13,#REF!,#REF!,FALSE),""),"")</f>
        <v/>
      </c>
      <c r="AK13" s="412" t="str">
        <f>IF(AK$7&lt;&gt;"",IFERROR(VLOOKUP($B13,#REF!,#REF!,FALSE),""),"")</f>
        <v/>
      </c>
      <c r="AL13" s="485" t="str">
        <f>IF(AL$7&lt;&gt;"",IFERROR(VLOOKUP($B13,#REF!,#REF!,FALSE),""),"")</f>
        <v/>
      </c>
      <c r="AM13" s="614" t="str">
        <f>IF(AM$7&lt;&gt;"",IFERROR(VLOOKUP($B13,#REF!,#REF!,FALSE),""),"")</f>
        <v/>
      </c>
      <c r="AN13" s="485" t="str">
        <f>IF(AN$7&lt;&gt;"",IFERROR(VLOOKUP($B13,#REF!,#REF!,FALSE),""),"")</f>
        <v/>
      </c>
      <c r="AO13" s="485" t="str">
        <f>IF(AO$7&lt;&gt;"",IFERROR(VLOOKUP($B13,#REF!,#REF!,FALSE),""),"")</f>
        <v/>
      </c>
    </row>
    <row r="14" spans="1:41" s="2" customFormat="1" ht="10.15" x14ac:dyDescent="0.3">
      <c r="A14" s="2" t="s">
        <v>397</v>
      </c>
      <c r="B14" s="2" t="str">
        <f t="shared" si="0"/>
        <v>ALL05_FREE_SCHOOLS</v>
      </c>
      <c r="C14" s="2" t="s">
        <v>9</v>
      </c>
      <c r="D14" s="485" t="e">
        <f>VLOOKUP($A14,#REF!,2,FALSE)</f>
        <v>#REF!</v>
      </c>
      <c r="E14" s="412" t="str">
        <f>IF(E$7&lt;&gt;"",IFERROR(VLOOKUP($B14,#REF!,#REF!,FALSE),""),"")</f>
        <v/>
      </c>
      <c r="F14" s="412" t="str">
        <f>IF(F$7&lt;&gt;"",IFERROR(VLOOKUP($B14,#REF!,#REF!,FALSE),""),"")</f>
        <v/>
      </c>
      <c r="G14" s="616" t="str">
        <f>IF(G$7&lt;&gt;"",IFERROR(VLOOKUP($B14,#REF!,#REF!,FALSE),""),"")</f>
        <v/>
      </c>
      <c r="H14" s="615" t="str">
        <f>IF(H$7&lt;&gt;"",IFERROR(VLOOKUP($B14,#REF!,#REF!,FALSE),""),"")</f>
        <v/>
      </c>
      <c r="I14" s="412" t="str">
        <f>IF(I$7&lt;&gt;"",IFERROR(VLOOKUP($B14,#REF!,#REF!,FALSE),""),"")</f>
        <v/>
      </c>
      <c r="J14" s="412" t="str">
        <f>IF(J$7&lt;&gt;"",IFERROR(VLOOKUP($B14,#REF!,#REF!,FALSE),""),"")</f>
        <v/>
      </c>
      <c r="K14" s="616" t="str">
        <f>IF(K$7&lt;&gt;"",IFERROR(VLOOKUP($B14,#REF!,#REF!,FALSE),""),"")</f>
        <v/>
      </c>
      <c r="L14" s="615" t="str">
        <f>IF(L$7&lt;&gt;"",IFERROR(VLOOKUP($B14,#REF!,#REF!,FALSE),""),"")</f>
        <v/>
      </c>
      <c r="M14" s="615" t="str">
        <f>IF(M$7&lt;&gt;"",IFERROR(VLOOKUP($B14,#REF!,#REF!,FALSE),""),"")</f>
        <v/>
      </c>
      <c r="N14" s="412" t="str">
        <f>IF(N$7&lt;&gt;"",IFERROR(VLOOKUP($B14,#REF!,#REF!,FALSE),""),"")</f>
        <v/>
      </c>
      <c r="O14" s="412" t="str">
        <f>IF(O$7&lt;&gt;"",IFERROR(VLOOKUP($B14,#REF!,#REF!,FALSE),""),"")</f>
        <v/>
      </c>
      <c r="P14" s="616" t="str">
        <f>IF(P$7&lt;&gt;"",IFERROR(VLOOKUP($B14,#REF!,#REF!,FALSE),""),"")</f>
        <v/>
      </c>
      <c r="Q14" s="615" t="str">
        <f>IF(Q$7&lt;&gt;"",IFERROR(VLOOKUP($B14,#REF!,#REF!,FALSE),""),"")</f>
        <v/>
      </c>
      <c r="R14" s="615" t="str">
        <f>IF(R$7&lt;&gt;"",IFERROR(VLOOKUP($B14,#REF!,#REF!,FALSE),""),"")</f>
        <v/>
      </c>
      <c r="S14" s="615" t="str">
        <f>IF(S$7&lt;&gt;"",IFERROR(VLOOKUP($B14,#REF!,#REF!,FALSE),""),"")</f>
        <v/>
      </c>
      <c r="T14" s="412" t="str">
        <f>IF(T$7&lt;&gt;"",IFERROR(VLOOKUP($B14,#REF!,#REF!,FALSE),""),"")</f>
        <v/>
      </c>
      <c r="U14" s="412" t="str">
        <f>IF(U$7&lt;&gt;"",IFERROR(VLOOKUP($B14,#REF!,#REF!,FALSE),""),"")</f>
        <v/>
      </c>
      <c r="V14" s="615" t="str">
        <f>IF(V$7&lt;&gt;"",IFERROR(VLOOKUP($B14,#REF!,#REF!,FALSE),""),"")</f>
        <v/>
      </c>
      <c r="W14" s="412" t="str">
        <f>IF(W$7&lt;&gt;"",IFERROR(VLOOKUP($B14,#REF!,#REF!,FALSE),""),"")</f>
        <v/>
      </c>
      <c r="X14" s="412" t="str">
        <f>IF(X$7&lt;&gt;"",IFERROR(VLOOKUP($B14,#REF!,#REF!,FALSE),""),"")</f>
        <v/>
      </c>
      <c r="Y14" s="616" t="str">
        <f>IF(Y$7&lt;&gt;"",IFERROR(VLOOKUP($B14,#REF!,#REF!,FALSE),""),"")</f>
        <v/>
      </c>
      <c r="Z14" s="615" t="str">
        <f>IF(Z$7&lt;&gt;"",IFERROR(VLOOKUP($B14,#REF!,#REF!,FALSE),""),"")</f>
        <v/>
      </c>
      <c r="AA14" s="615" t="str">
        <f>IF(AA$7&lt;&gt;"",IFERROR(VLOOKUP($B14,#REF!,#REF!,FALSE),""),"")</f>
        <v/>
      </c>
      <c r="AB14" s="412" t="str">
        <f>IF(AB$7&lt;&gt;"",IFERROR(VLOOKUP($B14,#REF!,#REF!,FALSE),""),"")</f>
        <v/>
      </c>
      <c r="AC14" s="412" t="str">
        <f>IF(AC$7&lt;&gt;"",IFERROR(VLOOKUP($B14,#REF!,#REF!,FALSE),""),"")</f>
        <v/>
      </c>
      <c r="AD14" s="616" t="str">
        <f>IF(AD$7&lt;&gt;"",IFERROR(VLOOKUP($B14,#REF!,#REF!,FALSE),""),"")</f>
        <v/>
      </c>
      <c r="AE14" s="412" t="str">
        <f>IF(AE$7&lt;&gt;"",IFERROR(VLOOKUP($B14,#REF!,#REF!,FALSE),""),"")</f>
        <v/>
      </c>
      <c r="AF14" s="485" t="str">
        <f>IF(AF$7&lt;&gt;"",IFERROR(VLOOKUP($B14,#REF!,#REF!,FALSE),""),"")</f>
        <v/>
      </c>
      <c r="AG14" s="614" t="str">
        <f>IF(AG$7&lt;&gt;"",IFERROR(VLOOKUP($B14,#REF!,#REF!,FALSE),""),"")</f>
        <v/>
      </c>
      <c r="AH14" s="485" t="str">
        <f>IF(AH$7&lt;&gt;"",IFERROR(VLOOKUP($B14,#REF!,#REF!,FALSE),""),"")</f>
        <v/>
      </c>
      <c r="AI14" s="485" t="str">
        <f>IF(AI$7&lt;&gt;"",IFERROR(VLOOKUP($B14,#REF!,#REF!,FALSE),""),"")</f>
        <v/>
      </c>
      <c r="AJ14" s="485" t="str">
        <f>IF(AJ$7&lt;&gt;"",IFERROR(VLOOKUP($B14,#REF!,#REF!,FALSE),""),"")</f>
        <v/>
      </c>
      <c r="AK14" s="412" t="str">
        <f>IF(AK$7&lt;&gt;"",IFERROR(VLOOKUP($B14,#REF!,#REF!,FALSE),""),"")</f>
        <v/>
      </c>
      <c r="AL14" s="485" t="str">
        <f>IF(AL$7&lt;&gt;"",IFERROR(VLOOKUP($B14,#REF!,#REF!,FALSE),""),"")</f>
        <v/>
      </c>
      <c r="AM14" s="614" t="str">
        <f>IF(AM$7&lt;&gt;"",IFERROR(VLOOKUP($B14,#REF!,#REF!,FALSE),""),"")</f>
        <v/>
      </c>
      <c r="AN14" s="485" t="str">
        <f>IF(AN$7&lt;&gt;"",IFERROR(VLOOKUP($B14,#REF!,#REF!,FALSE),""),"")</f>
        <v/>
      </c>
      <c r="AO14" s="485" t="str">
        <f>IF(AO$7&lt;&gt;"",IFERROR(VLOOKUP($B14,#REF!,#REF!,FALSE),""),"")</f>
        <v/>
      </c>
    </row>
    <row r="15" spans="1:41" s="2" customFormat="1" ht="10.15" x14ac:dyDescent="0.3">
      <c r="A15" s="2" t="s">
        <v>398</v>
      </c>
      <c r="B15" s="2" t="str">
        <f t="shared" si="0"/>
        <v>ALL06_FREE_SCHOOLS_1619</v>
      </c>
      <c r="C15" s="2" t="s">
        <v>10</v>
      </c>
      <c r="D15" s="485" t="e">
        <f>VLOOKUP($A15,#REF!,2,FALSE)</f>
        <v>#REF!</v>
      </c>
      <c r="E15" s="412" t="str">
        <f>IF(E$7&lt;&gt;"",IFERROR(VLOOKUP($B15,#REF!,#REF!,FALSE),""),"")</f>
        <v/>
      </c>
      <c r="F15" s="412" t="str">
        <f>IF(F$7&lt;&gt;"",IFERROR(VLOOKUP($B15,#REF!,#REF!,FALSE),""),"")</f>
        <v/>
      </c>
      <c r="G15" s="616" t="str">
        <f>IF(G$7&lt;&gt;"",IFERROR(VLOOKUP($B15,#REF!,#REF!,FALSE),""),"")</f>
        <v/>
      </c>
      <c r="H15" s="615" t="str">
        <f>IF(H$7&lt;&gt;"",IFERROR(VLOOKUP($B15,#REF!,#REF!,FALSE),""),"")</f>
        <v/>
      </c>
      <c r="I15" s="412" t="str">
        <f>IF(I$7&lt;&gt;"",IFERROR(VLOOKUP($B15,#REF!,#REF!,FALSE),""),"")</f>
        <v/>
      </c>
      <c r="J15" s="412" t="str">
        <f>IF(J$7&lt;&gt;"",IFERROR(VLOOKUP($B15,#REF!,#REF!,FALSE),""),"")</f>
        <v/>
      </c>
      <c r="K15" s="616" t="str">
        <f>IF(K$7&lt;&gt;"",IFERROR(VLOOKUP($B15,#REF!,#REF!,FALSE),""),"")</f>
        <v/>
      </c>
      <c r="L15" s="615" t="str">
        <f>IF(L$7&lt;&gt;"",IFERROR(VLOOKUP($B15,#REF!,#REF!,FALSE),""),"")</f>
        <v/>
      </c>
      <c r="M15" s="615" t="str">
        <f>IF(M$7&lt;&gt;"",IFERROR(VLOOKUP($B15,#REF!,#REF!,FALSE),""),"")</f>
        <v/>
      </c>
      <c r="N15" s="412" t="str">
        <f>IF(N$7&lt;&gt;"",IFERROR(VLOOKUP($B15,#REF!,#REF!,FALSE),""),"")</f>
        <v/>
      </c>
      <c r="O15" s="412" t="str">
        <f>IF(O$7&lt;&gt;"",IFERROR(VLOOKUP($B15,#REF!,#REF!,FALSE),""),"")</f>
        <v/>
      </c>
      <c r="P15" s="616" t="str">
        <f>IF(P$7&lt;&gt;"",IFERROR(VLOOKUP($B15,#REF!,#REF!,FALSE),""),"")</f>
        <v/>
      </c>
      <c r="Q15" s="615" t="str">
        <f>IF(Q$7&lt;&gt;"",IFERROR(VLOOKUP($B15,#REF!,#REF!,FALSE),""),"")</f>
        <v/>
      </c>
      <c r="R15" s="615" t="str">
        <f>IF(R$7&lt;&gt;"",IFERROR(VLOOKUP($B15,#REF!,#REF!,FALSE),""),"")</f>
        <v/>
      </c>
      <c r="S15" s="615" t="str">
        <f>IF(S$7&lt;&gt;"",IFERROR(VLOOKUP($B15,#REF!,#REF!,FALSE),""),"")</f>
        <v/>
      </c>
      <c r="T15" s="412" t="str">
        <f>IF(T$7&lt;&gt;"",IFERROR(VLOOKUP($B15,#REF!,#REF!,FALSE),""),"")</f>
        <v/>
      </c>
      <c r="U15" s="412" t="str">
        <f>IF(U$7&lt;&gt;"",IFERROR(VLOOKUP($B15,#REF!,#REF!,FALSE),""),"")</f>
        <v/>
      </c>
      <c r="V15" s="615" t="str">
        <f>IF(V$7&lt;&gt;"",IFERROR(VLOOKUP($B15,#REF!,#REF!,FALSE),""),"")</f>
        <v/>
      </c>
      <c r="W15" s="412" t="str">
        <f>IF(W$7&lt;&gt;"",IFERROR(VLOOKUP($B15,#REF!,#REF!,FALSE),""),"")</f>
        <v/>
      </c>
      <c r="X15" s="412" t="str">
        <f>IF(X$7&lt;&gt;"",IFERROR(VLOOKUP($B15,#REF!,#REF!,FALSE),""),"")</f>
        <v/>
      </c>
      <c r="Y15" s="616" t="str">
        <f>IF(Y$7&lt;&gt;"",IFERROR(VLOOKUP($B15,#REF!,#REF!,FALSE),""),"")</f>
        <v/>
      </c>
      <c r="Z15" s="615" t="str">
        <f>IF(Z$7&lt;&gt;"",IFERROR(VLOOKUP($B15,#REF!,#REF!,FALSE),""),"")</f>
        <v/>
      </c>
      <c r="AA15" s="615" t="str">
        <f>IF(AA$7&lt;&gt;"",IFERROR(VLOOKUP($B15,#REF!,#REF!,FALSE),""),"")</f>
        <v/>
      </c>
      <c r="AB15" s="412" t="str">
        <f>IF(AB$7&lt;&gt;"",IFERROR(VLOOKUP($B15,#REF!,#REF!,FALSE),""),"")</f>
        <v/>
      </c>
      <c r="AC15" s="412" t="str">
        <f>IF(AC$7&lt;&gt;"",IFERROR(VLOOKUP($B15,#REF!,#REF!,FALSE),""),"")</f>
        <v/>
      </c>
      <c r="AD15" s="616" t="str">
        <f>IF(AD$7&lt;&gt;"",IFERROR(VLOOKUP($B15,#REF!,#REF!,FALSE),""),"")</f>
        <v/>
      </c>
      <c r="AE15" s="412" t="str">
        <f>IF(AE$7&lt;&gt;"",IFERROR(VLOOKUP($B15,#REF!,#REF!,FALSE),""),"")</f>
        <v/>
      </c>
      <c r="AF15" s="485" t="str">
        <f>IF(AF$7&lt;&gt;"",IFERROR(VLOOKUP($B15,#REF!,#REF!,FALSE),""),"")</f>
        <v/>
      </c>
      <c r="AG15" s="614" t="str">
        <f>IF(AG$7&lt;&gt;"",IFERROR(VLOOKUP($B15,#REF!,#REF!,FALSE),""),"")</f>
        <v/>
      </c>
      <c r="AH15" s="485" t="str">
        <f>IF(AH$7&lt;&gt;"",IFERROR(VLOOKUP($B15,#REF!,#REF!,FALSE),""),"")</f>
        <v/>
      </c>
      <c r="AI15" s="485" t="str">
        <f>IF(AI$7&lt;&gt;"",IFERROR(VLOOKUP($B15,#REF!,#REF!,FALSE),""),"")</f>
        <v/>
      </c>
      <c r="AJ15" s="485" t="str">
        <f>IF(AJ$7&lt;&gt;"",IFERROR(VLOOKUP($B15,#REF!,#REF!,FALSE),""),"")</f>
        <v/>
      </c>
      <c r="AK15" s="412" t="str">
        <f>IF(AK$7&lt;&gt;"",IFERROR(VLOOKUP($B15,#REF!,#REF!,FALSE),""),"")</f>
        <v/>
      </c>
      <c r="AL15" s="485" t="str">
        <f>IF(AL$7&lt;&gt;"",IFERROR(VLOOKUP($B15,#REF!,#REF!,FALSE),""),"")</f>
        <v/>
      </c>
      <c r="AM15" s="614" t="str">
        <f>IF(AM$7&lt;&gt;"",IFERROR(VLOOKUP($B15,#REF!,#REF!,FALSE),""),"")</f>
        <v/>
      </c>
      <c r="AN15" s="485" t="str">
        <f>IF(AN$7&lt;&gt;"",IFERROR(VLOOKUP($B15,#REF!,#REF!,FALSE),""),"")</f>
        <v/>
      </c>
      <c r="AO15" s="485" t="str">
        <f>IF(AO$7&lt;&gt;"",IFERROR(VLOOKUP($B15,#REF!,#REF!,FALSE),""),"")</f>
        <v/>
      </c>
    </row>
    <row r="16" spans="1:41" s="2" customFormat="1" ht="10.15" x14ac:dyDescent="0.3">
      <c r="A16" s="2" t="s">
        <v>399</v>
      </c>
      <c r="B16" s="2" t="str">
        <f t="shared" si="0"/>
        <v>ALL07_UTCS</v>
      </c>
      <c r="C16" s="2" t="s">
        <v>295</v>
      </c>
      <c r="D16" s="485" t="e">
        <f>VLOOKUP($A16,#REF!,2,FALSE)</f>
        <v>#REF!</v>
      </c>
      <c r="E16" s="412" t="str">
        <f>IF(E$7&lt;&gt;"",IFERROR(VLOOKUP($B16,#REF!,#REF!,FALSE),""),"")</f>
        <v/>
      </c>
      <c r="F16" s="412" t="str">
        <f>IF(F$7&lt;&gt;"",IFERROR(VLOOKUP($B16,#REF!,#REF!,FALSE),""),"")</f>
        <v/>
      </c>
      <c r="G16" s="616" t="str">
        <f>IF(G$7&lt;&gt;"",IFERROR(VLOOKUP($B16,#REF!,#REF!,FALSE),""),"")</f>
        <v/>
      </c>
      <c r="H16" s="615" t="str">
        <f>IF(H$7&lt;&gt;"",IFERROR(VLOOKUP($B16,#REF!,#REF!,FALSE),""),"")</f>
        <v/>
      </c>
      <c r="I16" s="412" t="str">
        <f>IF(I$7&lt;&gt;"",IFERROR(VLOOKUP($B16,#REF!,#REF!,FALSE),""),"")</f>
        <v/>
      </c>
      <c r="J16" s="412" t="str">
        <f>IF(J$7&lt;&gt;"",IFERROR(VLOOKUP($B16,#REF!,#REF!,FALSE),""),"")</f>
        <v/>
      </c>
      <c r="K16" s="616" t="str">
        <f>IF(K$7&lt;&gt;"",IFERROR(VLOOKUP($B16,#REF!,#REF!,FALSE),""),"")</f>
        <v/>
      </c>
      <c r="L16" s="615" t="str">
        <f>IF(L$7&lt;&gt;"",IFERROR(VLOOKUP($B16,#REF!,#REF!,FALSE),""),"")</f>
        <v/>
      </c>
      <c r="M16" s="615" t="str">
        <f>IF(M$7&lt;&gt;"",IFERROR(VLOOKUP($B16,#REF!,#REF!,FALSE),""),"")</f>
        <v/>
      </c>
      <c r="N16" s="412" t="str">
        <f>IF(N$7&lt;&gt;"",IFERROR(VLOOKUP($B16,#REF!,#REF!,FALSE),""),"")</f>
        <v/>
      </c>
      <c r="O16" s="412" t="str">
        <f>IF(O$7&lt;&gt;"",IFERROR(VLOOKUP($B16,#REF!,#REF!,FALSE),""),"")</f>
        <v/>
      </c>
      <c r="P16" s="616" t="str">
        <f>IF(P$7&lt;&gt;"",IFERROR(VLOOKUP($B16,#REF!,#REF!,FALSE),""),"")</f>
        <v/>
      </c>
      <c r="Q16" s="615" t="str">
        <f>IF(Q$7&lt;&gt;"",IFERROR(VLOOKUP($B16,#REF!,#REF!,FALSE),""),"")</f>
        <v/>
      </c>
      <c r="R16" s="615" t="str">
        <f>IF(R$7&lt;&gt;"",IFERROR(VLOOKUP($B16,#REF!,#REF!,FALSE),""),"")</f>
        <v/>
      </c>
      <c r="S16" s="615" t="str">
        <f>IF(S$7&lt;&gt;"",IFERROR(VLOOKUP($B16,#REF!,#REF!,FALSE),""),"")</f>
        <v/>
      </c>
      <c r="T16" s="412" t="str">
        <f>IF(T$7&lt;&gt;"",IFERROR(VLOOKUP($B16,#REF!,#REF!,FALSE),""),"")</f>
        <v/>
      </c>
      <c r="U16" s="412" t="str">
        <f>IF(U$7&lt;&gt;"",IFERROR(VLOOKUP($B16,#REF!,#REF!,FALSE),""),"")</f>
        <v/>
      </c>
      <c r="V16" s="615" t="str">
        <f>IF(V$7&lt;&gt;"",IFERROR(VLOOKUP($B16,#REF!,#REF!,FALSE),""),"")</f>
        <v/>
      </c>
      <c r="W16" s="412" t="str">
        <f>IF(W$7&lt;&gt;"",IFERROR(VLOOKUP($B16,#REF!,#REF!,FALSE),""),"")</f>
        <v/>
      </c>
      <c r="X16" s="412" t="str">
        <f>IF(X$7&lt;&gt;"",IFERROR(VLOOKUP($B16,#REF!,#REF!,FALSE),""),"")</f>
        <v/>
      </c>
      <c r="Y16" s="616" t="str">
        <f>IF(Y$7&lt;&gt;"",IFERROR(VLOOKUP($B16,#REF!,#REF!,FALSE),""),"")</f>
        <v/>
      </c>
      <c r="Z16" s="615" t="str">
        <f>IF(Z$7&lt;&gt;"",IFERROR(VLOOKUP($B16,#REF!,#REF!,FALSE),""),"")</f>
        <v/>
      </c>
      <c r="AA16" s="615" t="str">
        <f>IF(AA$7&lt;&gt;"",IFERROR(VLOOKUP($B16,#REF!,#REF!,FALSE),""),"")</f>
        <v/>
      </c>
      <c r="AB16" s="412" t="str">
        <f>IF(AB$7&lt;&gt;"",IFERROR(VLOOKUP($B16,#REF!,#REF!,FALSE),""),"")</f>
        <v/>
      </c>
      <c r="AC16" s="412" t="str">
        <f>IF(AC$7&lt;&gt;"",IFERROR(VLOOKUP($B16,#REF!,#REF!,FALSE),""),"")</f>
        <v/>
      </c>
      <c r="AD16" s="616" t="str">
        <f>IF(AD$7&lt;&gt;"",IFERROR(VLOOKUP($B16,#REF!,#REF!,FALSE),""),"")</f>
        <v/>
      </c>
      <c r="AE16" s="412" t="str">
        <f>IF(AE$7&lt;&gt;"",IFERROR(VLOOKUP($B16,#REF!,#REF!,FALSE),""),"")</f>
        <v/>
      </c>
      <c r="AF16" s="485" t="str">
        <f>IF(AF$7&lt;&gt;"",IFERROR(VLOOKUP($B16,#REF!,#REF!,FALSE),""),"")</f>
        <v/>
      </c>
      <c r="AG16" s="614" t="str">
        <f>IF(AG$7&lt;&gt;"",IFERROR(VLOOKUP($B16,#REF!,#REF!,FALSE),""),"")</f>
        <v/>
      </c>
      <c r="AH16" s="485" t="str">
        <f>IF(AH$7&lt;&gt;"",IFERROR(VLOOKUP($B16,#REF!,#REF!,FALSE),""),"")</f>
        <v/>
      </c>
      <c r="AI16" s="485" t="str">
        <f>IF(AI$7&lt;&gt;"",IFERROR(VLOOKUP($B16,#REF!,#REF!,FALSE),""),"")</f>
        <v/>
      </c>
      <c r="AJ16" s="485" t="str">
        <f>IF(AJ$7&lt;&gt;"",IFERROR(VLOOKUP($B16,#REF!,#REF!,FALSE),""),"")</f>
        <v/>
      </c>
      <c r="AK16" s="412" t="str">
        <f>IF(AK$7&lt;&gt;"",IFERROR(VLOOKUP($B16,#REF!,#REF!,FALSE),""),"")</f>
        <v/>
      </c>
      <c r="AL16" s="485" t="str">
        <f>IF(AL$7&lt;&gt;"",IFERROR(VLOOKUP($B16,#REF!,#REF!,FALSE),""),"")</f>
        <v/>
      </c>
      <c r="AM16" s="614" t="str">
        <f>IF(AM$7&lt;&gt;"",IFERROR(VLOOKUP($B16,#REF!,#REF!,FALSE),""),"")</f>
        <v/>
      </c>
      <c r="AN16" s="485" t="str">
        <f>IF(AN$7&lt;&gt;"",IFERROR(VLOOKUP($B16,#REF!,#REF!,FALSE),""),"")</f>
        <v/>
      </c>
      <c r="AO16" s="485" t="str">
        <f>IF(AO$7&lt;&gt;"",IFERROR(VLOOKUP($B16,#REF!,#REF!,FALSE),""),"")</f>
        <v/>
      </c>
    </row>
    <row r="17" spans="1:41" s="2" customFormat="1" ht="10.15" x14ac:dyDescent="0.3">
      <c r="A17" s="2" t="s">
        <v>400</v>
      </c>
      <c r="B17" s="2" t="str">
        <f t="shared" si="0"/>
        <v>ALL08_STUDIO_SCHOOLS</v>
      </c>
      <c r="C17" s="2" t="s">
        <v>11</v>
      </c>
      <c r="D17" s="485" t="e">
        <f>VLOOKUP($A17,#REF!,2,FALSE)</f>
        <v>#REF!</v>
      </c>
      <c r="E17" s="412" t="str">
        <f>IF(E$7&lt;&gt;"",IFERROR(VLOOKUP($B17,#REF!,#REF!,FALSE),""),"")</f>
        <v/>
      </c>
      <c r="F17" s="412" t="str">
        <f>IF(F$7&lt;&gt;"",IFERROR(VLOOKUP($B17,#REF!,#REF!,FALSE),""),"")</f>
        <v/>
      </c>
      <c r="G17" s="616" t="str">
        <f>IF(G$7&lt;&gt;"",IFERROR(VLOOKUP($B17,#REF!,#REF!,FALSE),""),"")</f>
        <v/>
      </c>
      <c r="H17" s="615" t="str">
        <f>IF(H$7&lt;&gt;"",IFERROR(VLOOKUP($B17,#REF!,#REF!,FALSE),""),"")</f>
        <v/>
      </c>
      <c r="I17" s="412" t="str">
        <f>IF(I$7&lt;&gt;"",IFERROR(VLOOKUP($B17,#REF!,#REF!,FALSE),""),"")</f>
        <v/>
      </c>
      <c r="J17" s="412" t="str">
        <f>IF(J$7&lt;&gt;"",IFERROR(VLOOKUP($B17,#REF!,#REF!,FALSE),""),"")</f>
        <v/>
      </c>
      <c r="K17" s="616" t="str">
        <f>IF(K$7&lt;&gt;"",IFERROR(VLOOKUP($B17,#REF!,#REF!,FALSE),""),"")</f>
        <v/>
      </c>
      <c r="L17" s="615" t="str">
        <f>IF(L$7&lt;&gt;"",IFERROR(VLOOKUP($B17,#REF!,#REF!,FALSE),""),"")</f>
        <v/>
      </c>
      <c r="M17" s="615" t="str">
        <f>IF(M$7&lt;&gt;"",IFERROR(VLOOKUP($B17,#REF!,#REF!,FALSE),""),"")</f>
        <v/>
      </c>
      <c r="N17" s="412" t="str">
        <f>IF(N$7&lt;&gt;"",IFERROR(VLOOKUP($B17,#REF!,#REF!,FALSE),""),"")</f>
        <v/>
      </c>
      <c r="O17" s="412" t="str">
        <f>IF(O$7&lt;&gt;"",IFERROR(VLOOKUP($B17,#REF!,#REF!,FALSE),""),"")</f>
        <v/>
      </c>
      <c r="P17" s="616" t="str">
        <f>IF(P$7&lt;&gt;"",IFERROR(VLOOKUP($B17,#REF!,#REF!,FALSE),""),"")</f>
        <v/>
      </c>
      <c r="Q17" s="615" t="str">
        <f>IF(Q$7&lt;&gt;"",IFERROR(VLOOKUP($B17,#REF!,#REF!,FALSE),""),"")</f>
        <v/>
      </c>
      <c r="R17" s="615" t="str">
        <f>IF(R$7&lt;&gt;"",IFERROR(VLOOKUP($B17,#REF!,#REF!,FALSE),""),"")</f>
        <v/>
      </c>
      <c r="S17" s="615" t="str">
        <f>IF(S$7&lt;&gt;"",IFERROR(VLOOKUP($B17,#REF!,#REF!,FALSE),""),"")</f>
        <v/>
      </c>
      <c r="T17" s="412" t="str">
        <f>IF(T$7&lt;&gt;"",IFERROR(VLOOKUP($B17,#REF!,#REF!,FALSE),""),"")</f>
        <v/>
      </c>
      <c r="U17" s="412" t="str">
        <f>IF(U$7&lt;&gt;"",IFERROR(VLOOKUP($B17,#REF!,#REF!,FALSE),""),"")</f>
        <v/>
      </c>
      <c r="V17" s="615" t="str">
        <f>IF(V$7&lt;&gt;"",IFERROR(VLOOKUP($B17,#REF!,#REF!,FALSE),""),"")</f>
        <v/>
      </c>
      <c r="W17" s="412" t="str">
        <f>IF(W$7&lt;&gt;"",IFERROR(VLOOKUP($B17,#REF!,#REF!,FALSE),""),"")</f>
        <v/>
      </c>
      <c r="X17" s="412" t="str">
        <f>IF(X$7&lt;&gt;"",IFERROR(VLOOKUP($B17,#REF!,#REF!,FALSE),""),"")</f>
        <v/>
      </c>
      <c r="Y17" s="616" t="str">
        <f>IF(Y$7&lt;&gt;"",IFERROR(VLOOKUP($B17,#REF!,#REF!,FALSE),""),"")</f>
        <v/>
      </c>
      <c r="Z17" s="615" t="str">
        <f>IF(Z$7&lt;&gt;"",IFERROR(VLOOKUP($B17,#REF!,#REF!,FALSE),""),"")</f>
        <v/>
      </c>
      <c r="AA17" s="615" t="str">
        <f>IF(AA$7&lt;&gt;"",IFERROR(VLOOKUP($B17,#REF!,#REF!,FALSE),""),"")</f>
        <v/>
      </c>
      <c r="AB17" s="412" t="str">
        <f>IF(AB$7&lt;&gt;"",IFERROR(VLOOKUP($B17,#REF!,#REF!,FALSE),""),"")</f>
        <v/>
      </c>
      <c r="AC17" s="412" t="str">
        <f>IF(AC$7&lt;&gt;"",IFERROR(VLOOKUP($B17,#REF!,#REF!,FALSE),""),"")</f>
        <v/>
      </c>
      <c r="AD17" s="616" t="str">
        <f>IF(AD$7&lt;&gt;"",IFERROR(VLOOKUP($B17,#REF!,#REF!,FALSE),""),"")</f>
        <v/>
      </c>
      <c r="AE17" s="412" t="str">
        <f>IF(AE$7&lt;&gt;"",IFERROR(VLOOKUP($B17,#REF!,#REF!,FALSE),""),"")</f>
        <v/>
      </c>
      <c r="AF17" s="485" t="str">
        <f>IF(AF$7&lt;&gt;"",IFERROR(VLOOKUP($B17,#REF!,#REF!,FALSE),""),"")</f>
        <v/>
      </c>
      <c r="AG17" s="614" t="str">
        <f>IF(AG$7&lt;&gt;"",IFERROR(VLOOKUP($B17,#REF!,#REF!,FALSE),""),"")</f>
        <v/>
      </c>
      <c r="AH17" s="485" t="str">
        <f>IF(AH$7&lt;&gt;"",IFERROR(VLOOKUP($B17,#REF!,#REF!,FALSE),""),"")</f>
        <v/>
      </c>
      <c r="AI17" s="485" t="str">
        <f>IF(AI$7&lt;&gt;"",IFERROR(VLOOKUP($B17,#REF!,#REF!,FALSE),""),"")</f>
        <v/>
      </c>
      <c r="AJ17" s="485" t="str">
        <f>IF(AJ$7&lt;&gt;"",IFERROR(VLOOKUP($B17,#REF!,#REF!,FALSE),""),"")</f>
        <v/>
      </c>
      <c r="AK17" s="412" t="str">
        <f>IF(AK$7&lt;&gt;"",IFERROR(VLOOKUP($B17,#REF!,#REF!,FALSE),""),"")</f>
        <v/>
      </c>
      <c r="AL17" s="485" t="str">
        <f>IF(AL$7&lt;&gt;"",IFERROR(VLOOKUP($B17,#REF!,#REF!,FALSE),""),"")</f>
        <v/>
      </c>
      <c r="AM17" s="614" t="str">
        <f>IF(AM$7&lt;&gt;"",IFERROR(VLOOKUP($B17,#REF!,#REF!,FALSE),""),"")</f>
        <v/>
      </c>
      <c r="AN17" s="485" t="str">
        <f>IF(AN$7&lt;&gt;"",IFERROR(VLOOKUP($B17,#REF!,#REF!,FALSE),""),"")</f>
        <v/>
      </c>
      <c r="AO17" s="485" t="str">
        <f>IF(AO$7&lt;&gt;"",IFERROR(VLOOKUP($B17,#REF!,#REF!,FALSE),""),"")</f>
        <v/>
      </c>
    </row>
    <row r="18" spans="1:41" s="2" customFormat="1" ht="10.15" x14ac:dyDescent="0.3">
      <c r="B18" s="2" t="str">
        <f t="shared" si="0"/>
        <v/>
      </c>
      <c r="D18" s="485"/>
      <c r="E18" s="412" t="str">
        <f>IF(E$7&lt;&gt;"",IFERROR(VLOOKUP($B18,#REF!,#REF!,FALSE),""),"")</f>
        <v/>
      </c>
      <c r="F18" s="412" t="str">
        <f>IF(F$7&lt;&gt;"",IFERROR(VLOOKUP($B18,#REF!,#REF!,FALSE),""),"")</f>
        <v/>
      </c>
      <c r="G18" s="616" t="str">
        <f>IF(G$7&lt;&gt;"",IFERROR(VLOOKUP($B18,#REF!,#REF!,FALSE),""),"")</f>
        <v/>
      </c>
      <c r="H18" s="615" t="str">
        <f>IF(H$7&lt;&gt;"",IFERROR(VLOOKUP($B18,#REF!,#REF!,FALSE),""),"")</f>
        <v/>
      </c>
      <c r="I18" s="412" t="str">
        <f>IF(I$7&lt;&gt;"",IFERROR(VLOOKUP($B18,#REF!,#REF!,FALSE),""),"")</f>
        <v/>
      </c>
      <c r="J18" s="412" t="str">
        <f>IF(J$7&lt;&gt;"",IFERROR(VLOOKUP($B18,#REF!,#REF!,FALSE),""),"")</f>
        <v/>
      </c>
      <c r="K18" s="616" t="str">
        <f>IF(K$7&lt;&gt;"",IFERROR(VLOOKUP($B18,#REF!,#REF!,FALSE),""),"")</f>
        <v/>
      </c>
      <c r="L18" s="615" t="str">
        <f>IF(L$7&lt;&gt;"",IFERROR(VLOOKUP($B18,#REF!,#REF!,FALSE),""),"")</f>
        <v/>
      </c>
      <c r="M18" s="615" t="str">
        <f>IF(M$7&lt;&gt;"",IFERROR(VLOOKUP($B18,#REF!,#REF!,FALSE),""),"")</f>
        <v/>
      </c>
      <c r="N18" s="412" t="str">
        <f>IF(N$7&lt;&gt;"",IFERROR(VLOOKUP($B18,#REF!,#REF!,FALSE),""),"")</f>
        <v/>
      </c>
      <c r="O18" s="412" t="str">
        <f>IF(O$7&lt;&gt;"",IFERROR(VLOOKUP($B18,#REF!,#REF!,FALSE),""),"")</f>
        <v/>
      </c>
      <c r="P18" s="616" t="str">
        <f>IF(P$7&lt;&gt;"",IFERROR(VLOOKUP($B18,#REF!,#REF!,FALSE),""),"")</f>
        <v/>
      </c>
      <c r="Q18" s="615" t="str">
        <f>IF(Q$7&lt;&gt;"",IFERROR(VLOOKUP($B18,#REF!,#REF!,FALSE),""),"")</f>
        <v/>
      </c>
      <c r="R18" s="615" t="str">
        <f>IF(R$7&lt;&gt;"",IFERROR(VLOOKUP($B18,#REF!,#REF!,FALSE),""),"")</f>
        <v/>
      </c>
      <c r="S18" s="615" t="str">
        <f>IF(S$7&lt;&gt;"",IFERROR(VLOOKUP($B18,#REF!,#REF!,FALSE),""),"")</f>
        <v/>
      </c>
      <c r="T18" s="412" t="str">
        <f>IF(T$7&lt;&gt;"",IFERROR(VLOOKUP($B18,#REF!,#REF!,FALSE),""),"")</f>
        <v/>
      </c>
      <c r="U18" s="412" t="str">
        <f>IF(U$7&lt;&gt;"",IFERROR(VLOOKUP($B18,#REF!,#REF!,FALSE),""),"")</f>
        <v/>
      </c>
      <c r="V18" s="615" t="str">
        <f>IF(V$7&lt;&gt;"",IFERROR(VLOOKUP($B18,#REF!,#REF!,FALSE),""),"")</f>
        <v/>
      </c>
      <c r="W18" s="412" t="str">
        <f>IF(W$7&lt;&gt;"",IFERROR(VLOOKUP($B18,#REF!,#REF!,FALSE),""),"")</f>
        <v/>
      </c>
      <c r="X18" s="412" t="str">
        <f>IF(X$7&lt;&gt;"",IFERROR(VLOOKUP($B18,#REF!,#REF!,FALSE),""),"")</f>
        <v/>
      </c>
      <c r="Y18" s="616" t="str">
        <f>IF(Y$7&lt;&gt;"",IFERROR(VLOOKUP($B18,#REF!,#REF!,FALSE),""),"")</f>
        <v/>
      </c>
      <c r="Z18" s="615" t="str">
        <f>IF(Z$7&lt;&gt;"",IFERROR(VLOOKUP($B18,#REF!,#REF!,FALSE),""),"")</f>
        <v/>
      </c>
      <c r="AA18" s="615" t="str">
        <f>IF(AA$7&lt;&gt;"",IFERROR(VLOOKUP($B18,#REF!,#REF!,FALSE),""),"")</f>
        <v/>
      </c>
      <c r="AB18" s="412" t="str">
        <f>IF(AB$7&lt;&gt;"",IFERROR(VLOOKUP($B18,#REF!,#REF!,FALSE),""),"")</f>
        <v/>
      </c>
      <c r="AC18" s="412" t="str">
        <f>IF(AC$7&lt;&gt;"",IFERROR(VLOOKUP($B18,#REF!,#REF!,FALSE),""),"")</f>
        <v/>
      </c>
      <c r="AD18" s="616" t="str">
        <f>IF(AD$7&lt;&gt;"",IFERROR(VLOOKUP($B18,#REF!,#REF!,FALSE),""),"")</f>
        <v/>
      </c>
      <c r="AE18" s="412" t="str">
        <f>IF(AE$7&lt;&gt;"",IFERROR(VLOOKUP($B18,#REF!,#REF!,FALSE),""),"")</f>
        <v/>
      </c>
      <c r="AF18" s="485" t="str">
        <f>IF(AF$7&lt;&gt;"",IFERROR(VLOOKUP($B18,#REF!,#REF!,FALSE),""),"")</f>
        <v/>
      </c>
      <c r="AG18" s="614" t="str">
        <f>IF(AG$7&lt;&gt;"",IFERROR(VLOOKUP($B18,#REF!,#REF!,FALSE),""),"")</f>
        <v/>
      </c>
      <c r="AH18" s="485" t="str">
        <f>IF(AH$7&lt;&gt;"",IFERROR(VLOOKUP($B18,#REF!,#REF!,FALSE),""),"")</f>
        <v/>
      </c>
      <c r="AI18" s="485" t="str">
        <f>IF(AI$7&lt;&gt;"",IFERROR(VLOOKUP($B18,#REF!,#REF!,FALSE),""),"")</f>
        <v/>
      </c>
      <c r="AJ18" s="485" t="str">
        <f>IF(AJ$7&lt;&gt;"",IFERROR(VLOOKUP($B18,#REF!,#REF!,FALSE),""),"")</f>
        <v/>
      </c>
      <c r="AK18" s="412" t="str">
        <f>IF(AK$7&lt;&gt;"",IFERROR(VLOOKUP($B18,#REF!,#REF!,FALSE),""),"")</f>
        <v/>
      </c>
      <c r="AL18" s="485" t="str">
        <f>IF(AL$7&lt;&gt;"",IFERROR(VLOOKUP($B18,#REF!,#REF!,FALSE),""),"")</f>
        <v/>
      </c>
      <c r="AM18" s="614" t="str">
        <f>IF(AM$7&lt;&gt;"",IFERROR(VLOOKUP($B18,#REF!,#REF!,FALSE),""),"")</f>
        <v/>
      </c>
      <c r="AN18" s="485" t="str">
        <f>IF(AN$7&lt;&gt;"",IFERROR(VLOOKUP($B18,#REF!,#REF!,FALSE),""),"")</f>
        <v/>
      </c>
      <c r="AO18" s="485" t="str">
        <f>IF(AO$7&lt;&gt;"",IFERROR(VLOOKUP($B18,#REF!,#REF!,FALSE),""),"")</f>
        <v/>
      </c>
    </row>
    <row r="19" spans="1:41" s="2" customFormat="1" ht="10.15" x14ac:dyDescent="0.3">
      <c r="A19" s="2" t="s">
        <v>401</v>
      </c>
      <c r="B19" s="2" t="str">
        <f t="shared" si="0"/>
        <v>ALL09_ALL_INDEPENDENT_SCHOOLS</v>
      </c>
      <c r="C19" s="2" t="s">
        <v>12</v>
      </c>
      <c r="D19" s="485" t="e">
        <f>VLOOKUP($A19,#REF!,2,FALSE)</f>
        <v>#REF!</v>
      </c>
      <c r="E19" s="412" t="str">
        <f>IF(E$7&lt;&gt;"",IFERROR(VLOOKUP($B19,#REF!,#REF!,FALSE),""),"")</f>
        <v/>
      </c>
      <c r="F19" s="412" t="str">
        <f>IF(F$7&lt;&gt;"",IFERROR(VLOOKUP($B19,#REF!,#REF!,FALSE),""),"")</f>
        <v/>
      </c>
      <c r="G19" s="616" t="str">
        <f>IF(G$7&lt;&gt;"",IFERROR(VLOOKUP($B19,#REF!,#REF!,FALSE),""),"")</f>
        <v/>
      </c>
      <c r="H19" s="615" t="str">
        <f>IF(H$7&lt;&gt;"",IFERROR(VLOOKUP($B19,#REF!,#REF!,FALSE),""),"")</f>
        <v/>
      </c>
      <c r="I19" s="412" t="str">
        <f>IF(I$7&lt;&gt;"",IFERROR(VLOOKUP($B19,#REF!,#REF!,FALSE),""),"")</f>
        <v/>
      </c>
      <c r="J19" s="412" t="str">
        <f>IF(J$7&lt;&gt;"",IFERROR(VLOOKUP($B19,#REF!,#REF!,FALSE),""),"")</f>
        <v/>
      </c>
      <c r="K19" s="616" t="str">
        <f>IF(K$7&lt;&gt;"",IFERROR(VLOOKUP($B19,#REF!,#REF!,FALSE),""),"")</f>
        <v/>
      </c>
      <c r="L19" s="615" t="str">
        <f>IF(L$7&lt;&gt;"",IFERROR(VLOOKUP($B19,#REF!,#REF!,FALSE),""),"")</f>
        <v/>
      </c>
      <c r="M19" s="615" t="str">
        <f>IF(M$7&lt;&gt;"",IFERROR(VLOOKUP($B19,#REF!,#REF!,FALSE),""),"")</f>
        <v/>
      </c>
      <c r="N19" s="412" t="str">
        <f>IF(N$7&lt;&gt;"",IFERROR(VLOOKUP($B19,#REF!,#REF!,FALSE),""),"")</f>
        <v/>
      </c>
      <c r="O19" s="412" t="str">
        <f>IF(O$7&lt;&gt;"",IFERROR(VLOOKUP($B19,#REF!,#REF!,FALSE),""),"")</f>
        <v/>
      </c>
      <c r="P19" s="616" t="str">
        <f>IF(P$7&lt;&gt;"",IFERROR(VLOOKUP($B19,#REF!,#REF!,FALSE),""),"")</f>
        <v/>
      </c>
      <c r="Q19" s="615" t="str">
        <f>IF(Q$7&lt;&gt;"",IFERROR(VLOOKUP($B19,#REF!,#REF!,FALSE),""),"")</f>
        <v/>
      </c>
      <c r="R19" s="615" t="str">
        <f>IF(R$7&lt;&gt;"",IFERROR(VLOOKUP($B19,#REF!,#REF!,FALSE),""),"")</f>
        <v/>
      </c>
      <c r="S19" s="615" t="str">
        <f>IF(S$7&lt;&gt;"",IFERROR(VLOOKUP($B19,#REF!,#REF!,FALSE),""),"")</f>
        <v/>
      </c>
      <c r="T19" s="412" t="str">
        <f>IF(T$7&lt;&gt;"",IFERROR(VLOOKUP($B19,#REF!,#REF!,FALSE),""),"")</f>
        <v/>
      </c>
      <c r="U19" s="412" t="str">
        <f>IF(U$7&lt;&gt;"",IFERROR(VLOOKUP($B19,#REF!,#REF!,FALSE),""),"")</f>
        <v/>
      </c>
      <c r="V19" s="615" t="str">
        <f>IF(V$7&lt;&gt;"",IFERROR(VLOOKUP($B19,#REF!,#REF!,FALSE),""),"")</f>
        <v/>
      </c>
      <c r="W19" s="412" t="str">
        <f>IF(W$7&lt;&gt;"",IFERROR(VLOOKUP($B19,#REF!,#REF!,FALSE),""),"")</f>
        <v/>
      </c>
      <c r="X19" s="412" t="str">
        <f>IF(X$7&lt;&gt;"",IFERROR(VLOOKUP($B19,#REF!,#REF!,FALSE),""),"")</f>
        <v/>
      </c>
      <c r="Y19" s="616" t="str">
        <f>IF(Y$7&lt;&gt;"",IFERROR(VLOOKUP($B19,#REF!,#REF!,FALSE),""),"")</f>
        <v/>
      </c>
      <c r="Z19" s="615" t="str">
        <f>IF(Z$7&lt;&gt;"",IFERROR(VLOOKUP($B19,#REF!,#REF!,FALSE),""),"")</f>
        <v/>
      </c>
      <c r="AA19" s="615" t="str">
        <f>IF(AA$7&lt;&gt;"",IFERROR(VLOOKUP($B19,#REF!,#REF!,FALSE),""),"")</f>
        <v/>
      </c>
      <c r="AB19" s="412" t="str">
        <f>IF(AB$7&lt;&gt;"",IFERROR(VLOOKUP($B19,#REF!,#REF!,FALSE),""),"")</f>
        <v/>
      </c>
      <c r="AC19" s="412" t="str">
        <f>IF(AC$7&lt;&gt;"",IFERROR(VLOOKUP($B19,#REF!,#REF!,FALSE),""),"")</f>
        <v/>
      </c>
      <c r="AD19" s="616" t="str">
        <f>IF(AD$7&lt;&gt;"",IFERROR(VLOOKUP($B19,#REF!,#REF!,FALSE),""),"")</f>
        <v/>
      </c>
      <c r="AE19" s="412" t="str">
        <f>IF(AE$7&lt;&gt;"",IFERROR(VLOOKUP($B19,#REF!,#REF!,FALSE),""),"")</f>
        <v/>
      </c>
      <c r="AF19" s="485" t="str">
        <f>IF(AF$7&lt;&gt;"",IFERROR(VLOOKUP($B19,#REF!,#REF!,FALSE),""),"")</f>
        <v/>
      </c>
      <c r="AG19" s="614" t="str">
        <f>IF(AG$7&lt;&gt;"",IFERROR(VLOOKUP($B19,#REF!,#REF!,FALSE),""),"")</f>
        <v/>
      </c>
      <c r="AH19" s="485" t="str">
        <f>IF(AH$7&lt;&gt;"",IFERROR(VLOOKUP($B19,#REF!,#REF!,FALSE),""),"")</f>
        <v/>
      </c>
      <c r="AI19" s="485" t="str">
        <f>IF(AI$7&lt;&gt;"",IFERROR(VLOOKUP($B19,#REF!,#REF!,FALSE),""),"")</f>
        <v/>
      </c>
      <c r="AJ19" s="485" t="str">
        <f>IF(AJ$7&lt;&gt;"",IFERROR(VLOOKUP($B19,#REF!,#REF!,FALSE),""),"")</f>
        <v/>
      </c>
      <c r="AK19" s="412" t="str">
        <f>IF(AK$7&lt;&gt;"",IFERROR(VLOOKUP($B19,#REF!,#REF!,FALSE),""),"")</f>
        <v/>
      </c>
      <c r="AL19" s="485" t="str">
        <f>IF(AL$7&lt;&gt;"",IFERROR(VLOOKUP($B19,#REF!,#REF!,FALSE),""),"")</f>
        <v/>
      </c>
      <c r="AM19" s="614" t="str">
        <f>IF(AM$7&lt;&gt;"",IFERROR(VLOOKUP($B19,#REF!,#REF!,FALSE),""),"")</f>
        <v/>
      </c>
      <c r="AN19" s="485" t="str">
        <f>IF(AN$7&lt;&gt;"",IFERROR(VLOOKUP($B19,#REF!,#REF!,FALSE),""),"")</f>
        <v/>
      </c>
      <c r="AO19" s="485" t="str">
        <f>IF(AO$7&lt;&gt;"",IFERROR(VLOOKUP($B19,#REF!,#REF!,FALSE),""),"")</f>
        <v/>
      </c>
    </row>
    <row r="20" spans="1:41" s="2" customFormat="1" ht="10.15" x14ac:dyDescent="0.3">
      <c r="B20" s="2" t="str">
        <f t="shared" si="0"/>
        <v/>
      </c>
      <c r="C20" s="2" t="s">
        <v>8</v>
      </c>
      <c r="D20" s="485"/>
      <c r="E20" s="412" t="str">
        <f>IF(E$7&lt;&gt;"",IFERROR(VLOOKUP($B20,#REF!,#REF!,FALSE),""),"")</f>
        <v/>
      </c>
      <c r="F20" s="412" t="str">
        <f>IF(F$7&lt;&gt;"",IFERROR(VLOOKUP($B20,#REF!,#REF!,FALSE),""),"")</f>
        <v/>
      </c>
      <c r="G20" s="616" t="str">
        <f>IF(G$7&lt;&gt;"",IFERROR(VLOOKUP($B20,#REF!,#REF!,FALSE),""),"")</f>
        <v/>
      </c>
      <c r="H20" s="615" t="str">
        <f>IF(H$7&lt;&gt;"",IFERROR(VLOOKUP($B20,#REF!,#REF!,FALSE),""),"")</f>
        <v/>
      </c>
      <c r="I20" s="412" t="str">
        <f>IF(I$7&lt;&gt;"",IFERROR(VLOOKUP($B20,#REF!,#REF!,FALSE),""),"")</f>
        <v/>
      </c>
      <c r="J20" s="412" t="str">
        <f>IF(J$7&lt;&gt;"",IFERROR(VLOOKUP($B20,#REF!,#REF!,FALSE),""),"")</f>
        <v/>
      </c>
      <c r="K20" s="616" t="str">
        <f>IF(K$7&lt;&gt;"",IFERROR(VLOOKUP($B20,#REF!,#REF!,FALSE),""),"")</f>
        <v/>
      </c>
      <c r="L20" s="615" t="str">
        <f>IF(L$7&lt;&gt;"",IFERROR(VLOOKUP($B20,#REF!,#REF!,FALSE),""),"")</f>
        <v/>
      </c>
      <c r="M20" s="615" t="str">
        <f>IF(M$7&lt;&gt;"",IFERROR(VLOOKUP($B20,#REF!,#REF!,FALSE),""),"")</f>
        <v/>
      </c>
      <c r="N20" s="412" t="str">
        <f>IF(N$7&lt;&gt;"",IFERROR(VLOOKUP($B20,#REF!,#REF!,FALSE),""),"")</f>
        <v/>
      </c>
      <c r="O20" s="412" t="str">
        <f>IF(O$7&lt;&gt;"",IFERROR(VLOOKUP($B20,#REF!,#REF!,FALSE),""),"")</f>
        <v/>
      </c>
      <c r="P20" s="616" t="str">
        <f>IF(P$7&lt;&gt;"",IFERROR(VLOOKUP($B20,#REF!,#REF!,FALSE),""),"")</f>
        <v/>
      </c>
      <c r="Q20" s="615" t="str">
        <f>IF(Q$7&lt;&gt;"",IFERROR(VLOOKUP($B20,#REF!,#REF!,FALSE),""),"")</f>
        <v/>
      </c>
      <c r="R20" s="615" t="str">
        <f>IF(R$7&lt;&gt;"",IFERROR(VLOOKUP($B20,#REF!,#REF!,FALSE),""),"")</f>
        <v/>
      </c>
      <c r="S20" s="615" t="str">
        <f>IF(S$7&lt;&gt;"",IFERROR(VLOOKUP($B20,#REF!,#REF!,FALSE),""),"")</f>
        <v/>
      </c>
      <c r="T20" s="412" t="str">
        <f>IF(T$7&lt;&gt;"",IFERROR(VLOOKUP($B20,#REF!,#REF!,FALSE),""),"")</f>
        <v/>
      </c>
      <c r="U20" s="412" t="str">
        <f>IF(U$7&lt;&gt;"",IFERROR(VLOOKUP($B20,#REF!,#REF!,FALSE),""),"")</f>
        <v/>
      </c>
      <c r="V20" s="615" t="str">
        <f>IF(V$7&lt;&gt;"",IFERROR(VLOOKUP($B20,#REF!,#REF!,FALSE),""),"")</f>
        <v/>
      </c>
      <c r="W20" s="412" t="str">
        <f>IF(W$7&lt;&gt;"",IFERROR(VLOOKUP($B20,#REF!,#REF!,FALSE),""),"")</f>
        <v/>
      </c>
      <c r="X20" s="412" t="str">
        <f>IF(X$7&lt;&gt;"",IFERROR(VLOOKUP($B20,#REF!,#REF!,FALSE),""),"")</f>
        <v/>
      </c>
      <c r="Y20" s="616" t="str">
        <f>IF(Y$7&lt;&gt;"",IFERROR(VLOOKUP($B20,#REF!,#REF!,FALSE),""),"")</f>
        <v/>
      </c>
      <c r="Z20" s="615" t="str">
        <f>IF(Z$7&lt;&gt;"",IFERROR(VLOOKUP($B20,#REF!,#REF!,FALSE),""),"")</f>
        <v/>
      </c>
      <c r="AA20" s="615" t="str">
        <f>IF(AA$7&lt;&gt;"",IFERROR(VLOOKUP($B20,#REF!,#REF!,FALSE),""),"")</f>
        <v/>
      </c>
      <c r="AB20" s="412" t="str">
        <f>IF(AB$7&lt;&gt;"",IFERROR(VLOOKUP($B20,#REF!,#REF!,FALSE),""),"")</f>
        <v/>
      </c>
      <c r="AC20" s="412" t="str">
        <f>IF(AC$7&lt;&gt;"",IFERROR(VLOOKUP($B20,#REF!,#REF!,FALSE),""),"")</f>
        <v/>
      </c>
      <c r="AD20" s="616" t="str">
        <f>IF(AD$7&lt;&gt;"",IFERROR(VLOOKUP($B20,#REF!,#REF!,FALSE),""),"")</f>
        <v/>
      </c>
      <c r="AE20" s="412" t="str">
        <f>IF(AE$7&lt;&gt;"",IFERROR(VLOOKUP($B20,#REF!,#REF!,FALSE),""),"")</f>
        <v/>
      </c>
      <c r="AF20" s="485" t="str">
        <f>IF(AF$7&lt;&gt;"",IFERROR(VLOOKUP($B20,#REF!,#REF!,FALSE),""),"")</f>
        <v/>
      </c>
      <c r="AG20" s="614" t="str">
        <f>IF(AG$7&lt;&gt;"",IFERROR(VLOOKUP($B20,#REF!,#REF!,FALSE),""),"")</f>
        <v/>
      </c>
      <c r="AH20" s="485" t="str">
        <f>IF(AH$7&lt;&gt;"",IFERROR(VLOOKUP($B20,#REF!,#REF!,FALSE),""),"")</f>
        <v/>
      </c>
      <c r="AI20" s="485" t="str">
        <f>IF(AI$7&lt;&gt;"",IFERROR(VLOOKUP($B20,#REF!,#REF!,FALSE),""),"")</f>
        <v/>
      </c>
      <c r="AJ20" s="485" t="str">
        <f>IF(AJ$7&lt;&gt;"",IFERROR(VLOOKUP($B20,#REF!,#REF!,FALSE),""),"")</f>
        <v/>
      </c>
      <c r="AK20" s="412" t="str">
        <f>IF(AK$7&lt;&gt;"",IFERROR(VLOOKUP($B20,#REF!,#REF!,FALSE),""),"")</f>
        <v/>
      </c>
      <c r="AL20" s="485" t="str">
        <f>IF(AL$7&lt;&gt;"",IFERROR(VLOOKUP($B20,#REF!,#REF!,FALSE),""),"")</f>
        <v/>
      </c>
      <c r="AM20" s="614" t="str">
        <f>IF(AM$7&lt;&gt;"",IFERROR(VLOOKUP($B20,#REF!,#REF!,FALSE),""),"")</f>
        <v/>
      </c>
      <c r="AN20" s="485" t="str">
        <f>IF(AN$7&lt;&gt;"",IFERROR(VLOOKUP($B20,#REF!,#REF!,FALSE),""),"")</f>
        <v/>
      </c>
      <c r="AO20" s="485" t="str">
        <f>IF(AO$7&lt;&gt;"",IFERROR(VLOOKUP($B20,#REF!,#REF!,FALSE),""),"")</f>
        <v/>
      </c>
    </row>
    <row r="21" spans="1:41" s="2" customFormat="1" ht="10.15" x14ac:dyDescent="0.3">
      <c r="A21" s="2" t="s">
        <v>402</v>
      </c>
      <c r="B21" s="2" t="str">
        <f t="shared" si="0"/>
        <v>ALL10_INDEPENDENT_SCHOOLS</v>
      </c>
      <c r="C21" s="2" t="s">
        <v>13</v>
      </c>
      <c r="D21" s="485" t="e">
        <f>VLOOKUP($A21,#REF!,2,FALSE)</f>
        <v>#REF!</v>
      </c>
      <c r="E21" s="412" t="str">
        <f>IF(E$7&lt;&gt;"",IFERROR(VLOOKUP($B21,#REF!,#REF!,FALSE),""),"")</f>
        <v/>
      </c>
      <c r="F21" s="412" t="str">
        <f>IF(F$7&lt;&gt;"",IFERROR(VLOOKUP($B21,#REF!,#REF!,FALSE),""),"")</f>
        <v/>
      </c>
      <c r="G21" s="616" t="str">
        <f>IF(G$7&lt;&gt;"",IFERROR(VLOOKUP($B21,#REF!,#REF!,FALSE),""),"")</f>
        <v/>
      </c>
      <c r="H21" s="615" t="str">
        <f>IF(H$7&lt;&gt;"",IFERROR(VLOOKUP($B21,#REF!,#REF!,FALSE),""),"")</f>
        <v/>
      </c>
      <c r="I21" s="412" t="str">
        <f>IF(I$7&lt;&gt;"",IFERROR(VLOOKUP($B21,#REF!,#REF!,FALSE),""),"")</f>
        <v/>
      </c>
      <c r="J21" s="412" t="str">
        <f>IF(J$7&lt;&gt;"",IFERROR(VLOOKUP($B21,#REF!,#REF!,FALSE),""),"")</f>
        <v/>
      </c>
      <c r="K21" s="616" t="str">
        <f>IF(K$7&lt;&gt;"",IFERROR(VLOOKUP($B21,#REF!,#REF!,FALSE),""),"")</f>
        <v/>
      </c>
      <c r="L21" s="615" t="str">
        <f>IF(L$7&lt;&gt;"",IFERROR(VLOOKUP($B21,#REF!,#REF!,FALSE),""),"")</f>
        <v/>
      </c>
      <c r="M21" s="615" t="str">
        <f>IF(M$7&lt;&gt;"",IFERROR(VLOOKUP($B21,#REF!,#REF!,FALSE),""),"")</f>
        <v/>
      </c>
      <c r="N21" s="412" t="str">
        <f>IF(N$7&lt;&gt;"",IFERROR(VLOOKUP($B21,#REF!,#REF!,FALSE),""),"")</f>
        <v/>
      </c>
      <c r="O21" s="412" t="str">
        <f>IF(O$7&lt;&gt;"",IFERROR(VLOOKUP($B21,#REF!,#REF!,FALSE),""),"")</f>
        <v/>
      </c>
      <c r="P21" s="616" t="str">
        <f>IF(P$7&lt;&gt;"",IFERROR(VLOOKUP($B21,#REF!,#REF!,FALSE),""),"")</f>
        <v/>
      </c>
      <c r="Q21" s="615" t="str">
        <f>IF(Q$7&lt;&gt;"",IFERROR(VLOOKUP($B21,#REF!,#REF!,FALSE),""),"")</f>
        <v/>
      </c>
      <c r="R21" s="615" t="str">
        <f>IF(R$7&lt;&gt;"",IFERROR(VLOOKUP($B21,#REF!,#REF!,FALSE),""),"")</f>
        <v/>
      </c>
      <c r="S21" s="615" t="str">
        <f>IF(S$7&lt;&gt;"",IFERROR(VLOOKUP($B21,#REF!,#REF!,FALSE),""),"")</f>
        <v/>
      </c>
      <c r="T21" s="412" t="str">
        <f>IF(T$7&lt;&gt;"",IFERROR(VLOOKUP($B21,#REF!,#REF!,FALSE),""),"")</f>
        <v/>
      </c>
      <c r="U21" s="412" t="str">
        <f>IF(U$7&lt;&gt;"",IFERROR(VLOOKUP($B21,#REF!,#REF!,FALSE),""),"")</f>
        <v/>
      </c>
      <c r="V21" s="615" t="str">
        <f>IF(V$7&lt;&gt;"",IFERROR(VLOOKUP($B21,#REF!,#REF!,FALSE),""),"")</f>
        <v/>
      </c>
      <c r="W21" s="412" t="str">
        <f>IF(W$7&lt;&gt;"",IFERROR(VLOOKUP($B21,#REF!,#REF!,FALSE),""),"")</f>
        <v/>
      </c>
      <c r="X21" s="412" t="str">
        <f>IF(X$7&lt;&gt;"",IFERROR(VLOOKUP($B21,#REF!,#REF!,FALSE),""),"")</f>
        <v/>
      </c>
      <c r="Y21" s="616" t="str">
        <f>IF(Y$7&lt;&gt;"",IFERROR(VLOOKUP($B21,#REF!,#REF!,FALSE),""),"")</f>
        <v/>
      </c>
      <c r="Z21" s="615" t="str">
        <f>IF(Z$7&lt;&gt;"",IFERROR(VLOOKUP($B21,#REF!,#REF!,FALSE),""),"")</f>
        <v/>
      </c>
      <c r="AA21" s="615" t="str">
        <f>IF(AA$7&lt;&gt;"",IFERROR(VLOOKUP($B21,#REF!,#REF!,FALSE),""),"")</f>
        <v/>
      </c>
      <c r="AB21" s="412" t="str">
        <f>IF(AB$7&lt;&gt;"",IFERROR(VLOOKUP($B21,#REF!,#REF!,FALSE),""),"")</f>
        <v/>
      </c>
      <c r="AC21" s="412" t="str">
        <f>IF(AC$7&lt;&gt;"",IFERROR(VLOOKUP($B21,#REF!,#REF!,FALSE),""),"")</f>
        <v/>
      </c>
      <c r="AD21" s="616" t="str">
        <f>IF(AD$7&lt;&gt;"",IFERROR(VLOOKUP($B21,#REF!,#REF!,FALSE),""),"")</f>
        <v/>
      </c>
      <c r="AE21" s="412" t="str">
        <f>IF(AE$7&lt;&gt;"",IFERROR(VLOOKUP($B21,#REF!,#REF!,FALSE),""),"")</f>
        <v/>
      </c>
      <c r="AF21" s="485" t="str">
        <f>IF(AF$7&lt;&gt;"",IFERROR(VLOOKUP($B21,#REF!,#REF!,FALSE),""),"")</f>
        <v/>
      </c>
      <c r="AG21" s="614" t="str">
        <f>IF(AG$7&lt;&gt;"",IFERROR(VLOOKUP($B21,#REF!,#REF!,FALSE),""),"")</f>
        <v/>
      </c>
      <c r="AH21" s="485" t="str">
        <f>IF(AH$7&lt;&gt;"",IFERROR(VLOOKUP($B21,#REF!,#REF!,FALSE),""),"")</f>
        <v/>
      </c>
      <c r="AI21" s="485" t="str">
        <f>IF(AI$7&lt;&gt;"",IFERROR(VLOOKUP($B21,#REF!,#REF!,FALSE),""),"")</f>
        <v/>
      </c>
      <c r="AJ21" s="485" t="str">
        <f>IF(AJ$7&lt;&gt;"",IFERROR(VLOOKUP($B21,#REF!,#REF!,FALSE),""),"")</f>
        <v/>
      </c>
      <c r="AK21" s="412" t="str">
        <f>IF(AK$7&lt;&gt;"",IFERROR(VLOOKUP($B21,#REF!,#REF!,FALSE),""),"")</f>
        <v/>
      </c>
      <c r="AL21" s="485" t="str">
        <f>IF(AL$7&lt;&gt;"",IFERROR(VLOOKUP($B21,#REF!,#REF!,FALSE),""),"")</f>
        <v/>
      </c>
      <c r="AM21" s="614" t="str">
        <f>IF(AM$7&lt;&gt;"",IFERROR(VLOOKUP($B21,#REF!,#REF!,FALSE),""),"")</f>
        <v/>
      </c>
      <c r="AN21" s="485" t="str">
        <f>IF(AN$7&lt;&gt;"",IFERROR(VLOOKUP($B21,#REF!,#REF!,FALSE),""),"")</f>
        <v/>
      </c>
      <c r="AO21" s="485" t="str">
        <f>IF(AO$7&lt;&gt;"",IFERROR(VLOOKUP($B21,#REF!,#REF!,FALSE),""),"")</f>
        <v/>
      </c>
    </row>
    <row r="22" spans="1:41" s="2" customFormat="1" ht="11.65" x14ac:dyDescent="0.3">
      <c r="A22" s="2" t="s">
        <v>403</v>
      </c>
      <c r="B22" s="2" t="str">
        <f t="shared" si="0"/>
        <v>ALL11_INDEPENDENT_SPECIAL_SCHOOLS</v>
      </c>
      <c r="C22" s="2" t="s">
        <v>221</v>
      </c>
      <c r="D22" s="485" t="e">
        <f>VLOOKUP($A22,#REF!,2,FALSE)</f>
        <v>#REF!</v>
      </c>
      <c r="E22" s="412" t="str">
        <f>IF(E$7&lt;&gt;"",IFERROR(VLOOKUP($B22,#REF!,#REF!,FALSE),""),"")</f>
        <v/>
      </c>
      <c r="F22" s="412" t="str">
        <f>IF(F$7&lt;&gt;"",IFERROR(VLOOKUP($B22,#REF!,#REF!,FALSE),""),"")</f>
        <v/>
      </c>
      <c r="G22" s="616" t="str">
        <f>IF(G$7&lt;&gt;"",IFERROR(VLOOKUP($B22,#REF!,#REF!,FALSE),""),"")</f>
        <v/>
      </c>
      <c r="H22" s="615" t="str">
        <f>IF(H$7&lt;&gt;"",IFERROR(VLOOKUP($B22,#REF!,#REF!,FALSE),""),"")</f>
        <v/>
      </c>
      <c r="I22" s="412" t="str">
        <f>IF(I$7&lt;&gt;"",IFERROR(VLOOKUP($B22,#REF!,#REF!,FALSE),""),"")</f>
        <v/>
      </c>
      <c r="J22" s="412" t="str">
        <f>IF(J$7&lt;&gt;"",IFERROR(VLOOKUP($B22,#REF!,#REF!,FALSE),""),"")</f>
        <v/>
      </c>
      <c r="K22" s="616" t="str">
        <f>IF(K$7&lt;&gt;"",IFERROR(VLOOKUP($B22,#REF!,#REF!,FALSE),""),"")</f>
        <v/>
      </c>
      <c r="L22" s="615" t="str">
        <f>IF(L$7&lt;&gt;"",IFERROR(VLOOKUP($B22,#REF!,#REF!,FALSE),""),"")</f>
        <v/>
      </c>
      <c r="M22" s="615" t="str">
        <f>IF(M$7&lt;&gt;"",IFERROR(VLOOKUP($B22,#REF!,#REF!,FALSE),""),"")</f>
        <v/>
      </c>
      <c r="N22" s="412" t="str">
        <f>IF(N$7&lt;&gt;"",IFERROR(VLOOKUP($B22,#REF!,#REF!,FALSE),""),"")</f>
        <v/>
      </c>
      <c r="O22" s="412" t="str">
        <f>IF(O$7&lt;&gt;"",IFERROR(VLOOKUP($B22,#REF!,#REF!,FALSE),""),"")</f>
        <v/>
      </c>
      <c r="P22" s="616" t="str">
        <f>IF(P$7&lt;&gt;"",IFERROR(VLOOKUP($B22,#REF!,#REF!,FALSE),""),"")</f>
        <v/>
      </c>
      <c r="Q22" s="615" t="str">
        <f>IF(Q$7&lt;&gt;"",IFERROR(VLOOKUP($B22,#REF!,#REF!,FALSE),""),"")</f>
        <v/>
      </c>
      <c r="R22" s="615" t="str">
        <f>IF(R$7&lt;&gt;"",IFERROR(VLOOKUP($B22,#REF!,#REF!,FALSE),""),"")</f>
        <v/>
      </c>
      <c r="S22" s="615" t="str">
        <f>IF(S$7&lt;&gt;"",IFERROR(VLOOKUP($B22,#REF!,#REF!,FALSE),""),"")</f>
        <v/>
      </c>
      <c r="T22" s="412" t="str">
        <f>IF(T$7&lt;&gt;"",IFERROR(VLOOKUP($B22,#REF!,#REF!,FALSE),""),"")</f>
        <v/>
      </c>
      <c r="U22" s="412" t="str">
        <f>IF(U$7&lt;&gt;"",IFERROR(VLOOKUP($B22,#REF!,#REF!,FALSE),""),"")</f>
        <v/>
      </c>
      <c r="V22" s="615" t="str">
        <f>IF(V$7&lt;&gt;"",IFERROR(VLOOKUP($B22,#REF!,#REF!,FALSE),""),"")</f>
        <v/>
      </c>
      <c r="W22" s="412" t="str">
        <f>IF(W$7&lt;&gt;"",IFERROR(VLOOKUP($B22,#REF!,#REF!,FALSE),""),"")</f>
        <v/>
      </c>
      <c r="X22" s="412" t="str">
        <f>IF(X$7&lt;&gt;"",IFERROR(VLOOKUP($B22,#REF!,#REF!,FALSE),""),"")</f>
        <v/>
      </c>
      <c r="Y22" s="616" t="str">
        <f>IF(Y$7&lt;&gt;"",IFERROR(VLOOKUP($B22,#REF!,#REF!,FALSE),""),"")</f>
        <v/>
      </c>
      <c r="Z22" s="615" t="str">
        <f>IF(Z$7&lt;&gt;"",IFERROR(VLOOKUP($B22,#REF!,#REF!,FALSE),""),"")</f>
        <v/>
      </c>
      <c r="AA22" s="615" t="str">
        <f>IF(AA$7&lt;&gt;"",IFERROR(VLOOKUP($B22,#REF!,#REF!,FALSE),""),"")</f>
        <v/>
      </c>
      <c r="AB22" s="412" t="str">
        <f>IF(AB$7&lt;&gt;"",IFERROR(VLOOKUP($B22,#REF!,#REF!,FALSE),""),"")</f>
        <v/>
      </c>
      <c r="AC22" s="412" t="str">
        <f>IF(AC$7&lt;&gt;"",IFERROR(VLOOKUP($B22,#REF!,#REF!,FALSE),""),"")</f>
        <v/>
      </c>
      <c r="AD22" s="616" t="str">
        <f>IF(AD$7&lt;&gt;"",IFERROR(VLOOKUP($B22,#REF!,#REF!,FALSE),""),"")</f>
        <v/>
      </c>
      <c r="AE22" s="412" t="str">
        <f>IF(AE$7&lt;&gt;"",IFERROR(VLOOKUP($B22,#REF!,#REF!,FALSE),""),"")</f>
        <v/>
      </c>
      <c r="AF22" s="485" t="str">
        <f>IF(AF$7&lt;&gt;"",IFERROR(VLOOKUP($B22,#REF!,#REF!,FALSE),""),"")</f>
        <v/>
      </c>
      <c r="AG22" s="614" t="str">
        <f>IF(AG$7&lt;&gt;"",IFERROR(VLOOKUP($B22,#REF!,#REF!,FALSE),""),"")</f>
        <v/>
      </c>
      <c r="AH22" s="485" t="str">
        <f>IF(AH$7&lt;&gt;"",IFERROR(VLOOKUP($B22,#REF!,#REF!,FALSE),""),"")</f>
        <v/>
      </c>
      <c r="AI22" s="485" t="str">
        <f>IF(AI$7&lt;&gt;"",IFERROR(VLOOKUP($B22,#REF!,#REF!,FALSE),""),"")</f>
        <v/>
      </c>
      <c r="AJ22" s="485" t="str">
        <f>IF(AJ$7&lt;&gt;"",IFERROR(VLOOKUP($B22,#REF!,#REF!,FALSE),""),"")</f>
        <v/>
      </c>
      <c r="AK22" s="412" t="str">
        <f>IF(AK$7&lt;&gt;"",IFERROR(VLOOKUP($B22,#REF!,#REF!,FALSE),""),"")</f>
        <v/>
      </c>
      <c r="AL22" s="485" t="str">
        <f>IF(AL$7&lt;&gt;"",IFERROR(VLOOKUP($B22,#REF!,#REF!,FALSE),""),"")</f>
        <v/>
      </c>
      <c r="AM22" s="614" t="str">
        <f>IF(AM$7&lt;&gt;"",IFERROR(VLOOKUP($B22,#REF!,#REF!,FALSE),""),"")</f>
        <v/>
      </c>
      <c r="AN22" s="485" t="str">
        <f>IF(AN$7&lt;&gt;"",IFERROR(VLOOKUP($B22,#REF!,#REF!,FALSE),""),"")</f>
        <v/>
      </c>
      <c r="AO22" s="485" t="str">
        <f>IF(AO$7&lt;&gt;"",IFERROR(VLOOKUP($B22,#REF!,#REF!,FALSE),""),"")</f>
        <v/>
      </c>
    </row>
    <row r="23" spans="1:41" s="2" customFormat="1" ht="10.15" x14ac:dyDescent="0.3">
      <c r="B23" s="2" t="str">
        <f t="shared" si="0"/>
        <v/>
      </c>
      <c r="D23" s="485"/>
      <c r="E23" s="412" t="str">
        <f>IF(E$7&lt;&gt;"",IFERROR(VLOOKUP($B23,#REF!,#REF!,FALSE),""),"")</f>
        <v/>
      </c>
      <c r="F23" s="412" t="str">
        <f>IF(F$7&lt;&gt;"",IFERROR(VLOOKUP($B23,#REF!,#REF!,FALSE),""),"")</f>
        <v/>
      </c>
      <c r="G23" s="616" t="str">
        <f>IF(G$7&lt;&gt;"",IFERROR(VLOOKUP($B23,#REF!,#REF!,FALSE),""),"")</f>
        <v/>
      </c>
      <c r="H23" s="615" t="str">
        <f>IF(H$7&lt;&gt;"",IFERROR(VLOOKUP($B23,#REF!,#REF!,FALSE),""),"")</f>
        <v/>
      </c>
      <c r="I23" s="412" t="str">
        <f>IF(I$7&lt;&gt;"",IFERROR(VLOOKUP($B23,#REF!,#REF!,FALSE),""),"")</f>
        <v/>
      </c>
      <c r="J23" s="412" t="str">
        <f>IF(J$7&lt;&gt;"",IFERROR(VLOOKUP($B23,#REF!,#REF!,FALSE),""),"")</f>
        <v/>
      </c>
      <c r="K23" s="616" t="str">
        <f>IF(K$7&lt;&gt;"",IFERROR(VLOOKUP($B23,#REF!,#REF!,FALSE),""),"")</f>
        <v/>
      </c>
      <c r="L23" s="615" t="str">
        <f>IF(L$7&lt;&gt;"",IFERROR(VLOOKUP($B23,#REF!,#REF!,FALSE),""),"")</f>
        <v/>
      </c>
      <c r="M23" s="615" t="str">
        <f>IF(M$7&lt;&gt;"",IFERROR(VLOOKUP($B23,#REF!,#REF!,FALSE),""),"")</f>
        <v/>
      </c>
      <c r="N23" s="412" t="str">
        <f>IF(N$7&lt;&gt;"",IFERROR(VLOOKUP($B23,#REF!,#REF!,FALSE),""),"")</f>
        <v/>
      </c>
      <c r="O23" s="412" t="str">
        <f>IF(O$7&lt;&gt;"",IFERROR(VLOOKUP($B23,#REF!,#REF!,FALSE),""),"")</f>
        <v/>
      </c>
      <c r="P23" s="616" t="str">
        <f>IF(P$7&lt;&gt;"",IFERROR(VLOOKUP($B23,#REF!,#REF!,FALSE),""),"")</f>
        <v/>
      </c>
      <c r="Q23" s="615" t="str">
        <f>IF(Q$7&lt;&gt;"",IFERROR(VLOOKUP($B23,#REF!,#REF!,FALSE),""),"")</f>
        <v/>
      </c>
      <c r="R23" s="615" t="str">
        <f>IF(R$7&lt;&gt;"",IFERROR(VLOOKUP($B23,#REF!,#REF!,FALSE),""),"")</f>
        <v/>
      </c>
      <c r="S23" s="615" t="str">
        <f>IF(S$7&lt;&gt;"",IFERROR(VLOOKUP($B23,#REF!,#REF!,FALSE),""),"")</f>
        <v/>
      </c>
      <c r="T23" s="412" t="str">
        <f>IF(T$7&lt;&gt;"",IFERROR(VLOOKUP($B23,#REF!,#REF!,FALSE),""),"")</f>
        <v/>
      </c>
      <c r="U23" s="412" t="str">
        <f>IF(U$7&lt;&gt;"",IFERROR(VLOOKUP($B23,#REF!,#REF!,FALSE),""),"")</f>
        <v/>
      </c>
      <c r="V23" s="615" t="str">
        <f>IF(V$7&lt;&gt;"",IFERROR(VLOOKUP($B23,#REF!,#REF!,FALSE),""),"")</f>
        <v/>
      </c>
      <c r="W23" s="412" t="str">
        <f>IF(W$7&lt;&gt;"",IFERROR(VLOOKUP($B23,#REF!,#REF!,FALSE),""),"")</f>
        <v/>
      </c>
      <c r="X23" s="412" t="str">
        <f>IF(X$7&lt;&gt;"",IFERROR(VLOOKUP($B23,#REF!,#REF!,FALSE),""),"")</f>
        <v/>
      </c>
      <c r="Y23" s="616" t="str">
        <f>IF(Y$7&lt;&gt;"",IFERROR(VLOOKUP($B23,#REF!,#REF!,FALSE),""),"")</f>
        <v/>
      </c>
      <c r="Z23" s="615" t="str">
        <f>IF(Z$7&lt;&gt;"",IFERROR(VLOOKUP($B23,#REF!,#REF!,FALSE),""),"")</f>
        <v/>
      </c>
      <c r="AA23" s="615" t="str">
        <f>IF(AA$7&lt;&gt;"",IFERROR(VLOOKUP($B23,#REF!,#REF!,FALSE),""),"")</f>
        <v/>
      </c>
      <c r="AB23" s="412" t="str">
        <f>IF(AB$7&lt;&gt;"",IFERROR(VLOOKUP($B23,#REF!,#REF!,FALSE),""),"")</f>
        <v/>
      </c>
      <c r="AC23" s="412" t="str">
        <f>IF(AC$7&lt;&gt;"",IFERROR(VLOOKUP($B23,#REF!,#REF!,FALSE),""),"")</f>
        <v/>
      </c>
      <c r="AD23" s="616" t="str">
        <f>IF(AD$7&lt;&gt;"",IFERROR(VLOOKUP($B23,#REF!,#REF!,FALSE),""),"")</f>
        <v/>
      </c>
      <c r="AE23" s="412" t="str">
        <f>IF(AE$7&lt;&gt;"",IFERROR(VLOOKUP($B23,#REF!,#REF!,FALSE),""),"")</f>
        <v/>
      </c>
      <c r="AF23" s="485" t="str">
        <f>IF(AF$7&lt;&gt;"",IFERROR(VLOOKUP($B23,#REF!,#REF!,FALSE),""),"")</f>
        <v/>
      </c>
      <c r="AG23" s="614" t="str">
        <f>IF(AG$7&lt;&gt;"",IFERROR(VLOOKUP($B23,#REF!,#REF!,FALSE),""),"")</f>
        <v/>
      </c>
      <c r="AH23" s="485" t="str">
        <f>IF(AH$7&lt;&gt;"",IFERROR(VLOOKUP($B23,#REF!,#REF!,FALSE),""),"")</f>
        <v/>
      </c>
      <c r="AI23" s="485" t="str">
        <f>IF(AI$7&lt;&gt;"",IFERROR(VLOOKUP($B23,#REF!,#REF!,FALSE),""),"")</f>
        <v/>
      </c>
      <c r="AJ23" s="485" t="str">
        <f>IF(AJ$7&lt;&gt;"",IFERROR(VLOOKUP($B23,#REF!,#REF!,FALSE),""),"")</f>
        <v/>
      </c>
      <c r="AK23" s="412" t="str">
        <f>IF(AK$7&lt;&gt;"",IFERROR(VLOOKUP($B23,#REF!,#REF!,FALSE),""),"")</f>
        <v/>
      </c>
      <c r="AL23" s="485" t="str">
        <f>IF(AL$7&lt;&gt;"",IFERROR(VLOOKUP($B23,#REF!,#REF!,FALSE),""),"")</f>
        <v/>
      </c>
      <c r="AM23" s="614" t="str">
        <f>IF(AM$7&lt;&gt;"",IFERROR(VLOOKUP($B23,#REF!,#REF!,FALSE),""),"")</f>
        <v/>
      </c>
      <c r="AN23" s="485" t="str">
        <f>IF(AN$7&lt;&gt;"",IFERROR(VLOOKUP($B23,#REF!,#REF!,FALSE),""),"")</f>
        <v/>
      </c>
      <c r="AO23" s="485" t="str">
        <f>IF(AO$7&lt;&gt;"",IFERROR(VLOOKUP($B23,#REF!,#REF!,FALSE),""),"")</f>
        <v/>
      </c>
    </row>
    <row r="24" spans="1:41" s="2" customFormat="1" ht="11.65" x14ac:dyDescent="0.3">
      <c r="A24" s="2" t="s">
        <v>404</v>
      </c>
      <c r="B24" s="2" t="str">
        <f t="shared" si="0"/>
        <v>ALL12_ALL_SCHOOLS</v>
      </c>
      <c r="C24" s="2" t="s">
        <v>222</v>
      </c>
      <c r="D24" s="485" t="e">
        <f>VLOOKUP($A24,#REF!,2,FALSE)</f>
        <v>#REF!</v>
      </c>
      <c r="E24" s="412" t="str">
        <f>IF(E$7&lt;&gt;"",IFERROR(VLOOKUP($B24,#REF!,#REF!,FALSE),""),"")</f>
        <v/>
      </c>
      <c r="F24" s="412" t="str">
        <f>IF(F$7&lt;&gt;"",IFERROR(VLOOKUP($B24,#REF!,#REF!,FALSE),""),"")</f>
        <v/>
      </c>
      <c r="G24" s="616" t="str">
        <f>IF(G$7&lt;&gt;"",IFERROR(VLOOKUP($B24,#REF!,#REF!,FALSE),""),"")</f>
        <v/>
      </c>
      <c r="H24" s="615" t="str">
        <f>IF(H$7&lt;&gt;"",IFERROR(VLOOKUP($B24,#REF!,#REF!,FALSE),""),"")</f>
        <v/>
      </c>
      <c r="I24" s="412" t="str">
        <f>IF(I$7&lt;&gt;"",IFERROR(VLOOKUP($B24,#REF!,#REF!,FALSE),""),"")</f>
        <v/>
      </c>
      <c r="J24" s="412" t="str">
        <f>IF(J$7&lt;&gt;"",IFERROR(VLOOKUP($B24,#REF!,#REF!,FALSE),""),"")</f>
        <v/>
      </c>
      <c r="K24" s="616" t="str">
        <f>IF(K$7&lt;&gt;"",IFERROR(VLOOKUP($B24,#REF!,#REF!,FALSE),""),"")</f>
        <v/>
      </c>
      <c r="L24" s="615" t="str">
        <f>IF(L$7&lt;&gt;"",IFERROR(VLOOKUP($B24,#REF!,#REF!,FALSE),""),"")</f>
        <v/>
      </c>
      <c r="M24" s="615" t="str">
        <f>IF(M$7&lt;&gt;"",IFERROR(VLOOKUP($B24,#REF!,#REF!,FALSE),""),"")</f>
        <v/>
      </c>
      <c r="N24" s="412" t="str">
        <f>IF(N$7&lt;&gt;"",IFERROR(VLOOKUP($B24,#REF!,#REF!,FALSE),""),"")</f>
        <v/>
      </c>
      <c r="O24" s="412" t="str">
        <f>IF(O$7&lt;&gt;"",IFERROR(VLOOKUP($B24,#REF!,#REF!,FALSE),""),"")</f>
        <v/>
      </c>
      <c r="P24" s="616" t="str">
        <f>IF(P$7&lt;&gt;"",IFERROR(VLOOKUP($B24,#REF!,#REF!,FALSE),""),"")</f>
        <v/>
      </c>
      <c r="Q24" s="615" t="str">
        <f>IF(Q$7&lt;&gt;"",IFERROR(VLOOKUP($B24,#REF!,#REF!,FALSE),""),"")</f>
        <v/>
      </c>
      <c r="R24" s="615" t="str">
        <f>IF(R$7&lt;&gt;"",IFERROR(VLOOKUP($B24,#REF!,#REF!,FALSE),""),"")</f>
        <v/>
      </c>
      <c r="S24" s="615" t="str">
        <f>IF(S$7&lt;&gt;"",IFERROR(VLOOKUP($B24,#REF!,#REF!,FALSE),""),"")</f>
        <v/>
      </c>
      <c r="T24" s="412" t="str">
        <f>IF(T$7&lt;&gt;"",IFERROR(VLOOKUP($B24,#REF!,#REF!,FALSE),""),"")</f>
        <v/>
      </c>
      <c r="U24" s="412" t="str">
        <f>IF(U$7&lt;&gt;"",IFERROR(VLOOKUP($B24,#REF!,#REF!,FALSE),""),"")</f>
        <v/>
      </c>
      <c r="V24" s="615" t="str">
        <f>IF(V$7&lt;&gt;"",IFERROR(VLOOKUP($B24,#REF!,#REF!,FALSE),""),"")</f>
        <v/>
      </c>
      <c r="W24" s="412" t="str">
        <f>IF(W$7&lt;&gt;"",IFERROR(VLOOKUP($B24,#REF!,#REF!,FALSE),""),"")</f>
        <v/>
      </c>
      <c r="X24" s="412" t="str">
        <f>IF(X$7&lt;&gt;"",IFERROR(VLOOKUP($B24,#REF!,#REF!,FALSE),""),"")</f>
        <v/>
      </c>
      <c r="Y24" s="616" t="str">
        <f>IF(Y$7&lt;&gt;"",IFERROR(VLOOKUP($B24,#REF!,#REF!,FALSE),""),"")</f>
        <v/>
      </c>
      <c r="Z24" s="615" t="str">
        <f>IF(Z$7&lt;&gt;"",IFERROR(VLOOKUP($B24,#REF!,#REF!,FALSE),""),"")</f>
        <v/>
      </c>
      <c r="AA24" s="615" t="str">
        <f>IF(AA$7&lt;&gt;"",IFERROR(VLOOKUP($B24,#REF!,#REF!,FALSE),""),"")</f>
        <v/>
      </c>
      <c r="AB24" s="412" t="str">
        <f>IF(AB$7&lt;&gt;"",IFERROR(VLOOKUP($B24,#REF!,#REF!,FALSE),""),"")</f>
        <v/>
      </c>
      <c r="AC24" s="412" t="str">
        <f>IF(AC$7&lt;&gt;"",IFERROR(VLOOKUP($B24,#REF!,#REF!,FALSE),""),"")</f>
        <v/>
      </c>
      <c r="AD24" s="616" t="str">
        <f>IF(AD$7&lt;&gt;"",IFERROR(VLOOKUP($B24,#REF!,#REF!,FALSE),""),"")</f>
        <v/>
      </c>
      <c r="AE24" s="412" t="str">
        <f>IF(AE$7&lt;&gt;"",IFERROR(VLOOKUP($B24,#REF!,#REF!,FALSE),""),"")</f>
        <v/>
      </c>
      <c r="AF24" s="485" t="str">
        <f>IF(AF$7&lt;&gt;"",IFERROR(VLOOKUP($B24,#REF!,#REF!,FALSE),""),"")</f>
        <v/>
      </c>
      <c r="AG24" s="614" t="str">
        <f>IF(AG$7&lt;&gt;"",IFERROR(VLOOKUP($B24,#REF!,#REF!,FALSE),""),"")</f>
        <v/>
      </c>
      <c r="AH24" s="485" t="str">
        <f>IF(AH$7&lt;&gt;"",IFERROR(VLOOKUP($B24,#REF!,#REF!,FALSE),""),"")</f>
        <v/>
      </c>
      <c r="AI24" s="485" t="str">
        <f>IF(AI$7&lt;&gt;"",IFERROR(VLOOKUP($B24,#REF!,#REF!,FALSE),""),"")</f>
        <v/>
      </c>
      <c r="AJ24" s="485" t="str">
        <f>IF(AJ$7&lt;&gt;"",IFERROR(VLOOKUP($B24,#REF!,#REF!,FALSE),""),"")</f>
        <v/>
      </c>
      <c r="AK24" s="412" t="str">
        <f>IF(AK$7&lt;&gt;"",IFERROR(VLOOKUP($B24,#REF!,#REF!,FALSE),""),"")</f>
        <v/>
      </c>
      <c r="AL24" s="485" t="str">
        <f>IF(AL$7&lt;&gt;"",IFERROR(VLOOKUP($B24,#REF!,#REF!,FALSE),""),"")</f>
        <v/>
      </c>
      <c r="AM24" s="614" t="str">
        <f>IF(AM$7&lt;&gt;"",IFERROR(VLOOKUP($B24,#REF!,#REF!,FALSE),""),"")</f>
        <v/>
      </c>
      <c r="AN24" s="485" t="str">
        <f>IF(AN$7&lt;&gt;"",IFERROR(VLOOKUP($B24,#REF!,#REF!,FALSE),""),"")</f>
        <v/>
      </c>
      <c r="AO24" s="485" t="str">
        <f>IF(AO$7&lt;&gt;"",IFERROR(VLOOKUP($B24,#REF!,#REF!,FALSE),""),"")</f>
        <v/>
      </c>
    </row>
    <row r="25" spans="1:41" s="2" customFormat="1" ht="10.15" x14ac:dyDescent="0.3">
      <c r="B25" s="2" t="str">
        <f t="shared" si="0"/>
        <v/>
      </c>
      <c r="D25" s="485"/>
      <c r="E25" s="412" t="str">
        <f>IF(E$7&lt;&gt;"",IFERROR(VLOOKUP($B25,#REF!,#REF!,FALSE),""),"")</f>
        <v/>
      </c>
      <c r="F25" s="412" t="str">
        <f>IF(F$7&lt;&gt;"",IFERROR(VLOOKUP($B25,#REF!,#REF!,FALSE),""),"")</f>
        <v/>
      </c>
      <c r="G25" s="616" t="str">
        <f>IF(G$7&lt;&gt;"",IFERROR(VLOOKUP($B25,#REF!,#REF!,FALSE),""),"")</f>
        <v/>
      </c>
      <c r="H25" s="615" t="str">
        <f>IF(H$7&lt;&gt;"",IFERROR(VLOOKUP($B25,#REF!,#REF!,FALSE),""),"")</f>
        <v/>
      </c>
      <c r="I25" s="412" t="str">
        <f>IF(I$7&lt;&gt;"",IFERROR(VLOOKUP($B25,#REF!,#REF!,FALSE),""),"")</f>
        <v/>
      </c>
      <c r="J25" s="412" t="str">
        <f>IF(J$7&lt;&gt;"",IFERROR(VLOOKUP($B25,#REF!,#REF!,FALSE),""),"")</f>
        <v/>
      </c>
      <c r="K25" s="616" t="str">
        <f>IF(K$7&lt;&gt;"",IFERROR(VLOOKUP($B25,#REF!,#REF!,FALSE),""),"")</f>
        <v/>
      </c>
      <c r="L25" s="615" t="str">
        <f>IF(L$7&lt;&gt;"",IFERROR(VLOOKUP($B25,#REF!,#REF!,FALSE),""),"")</f>
        <v/>
      </c>
      <c r="M25" s="615" t="str">
        <f>IF(M$7&lt;&gt;"",IFERROR(VLOOKUP($B25,#REF!,#REF!,FALSE),""),"")</f>
        <v/>
      </c>
      <c r="N25" s="412" t="str">
        <f>IF(N$7&lt;&gt;"",IFERROR(VLOOKUP($B25,#REF!,#REF!,FALSE),""),"")</f>
        <v/>
      </c>
      <c r="O25" s="412" t="str">
        <f>IF(O$7&lt;&gt;"",IFERROR(VLOOKUP($B25,#REF!,#REF!,FALSE),""),"")</f>
        <v/>
      </c>
      <c r="P25" s="616" t="str">
        <f>IF(P$7&lt;&gt;"",IFERROR(VLOOKUP($B25,#REF!,#REF!,FALSE),""),"")</f>
        <v/>
      </c>
      <c r="Q25" s="615" t="str">
        <f>IF(Q$7&lt;&gt;"",IFERROR(VLOOKUP($B25,#REF!,#REF!,FALSE),""),"")</f>
        <v/>
      </c>
      <c r="R25" s="615" t="str">
        <f>IF(R$7&lt;&gt;"",IFERROR(VLOOKUP($B25,#REF!,#REF!,FALSE),""),"")</f>
        <v/>
      </c>
      <c r="S25" s="615" t="str">
        <f>IF(S$7&lt;&gt;"",IFERROR(VLOOKUP($B25,#REF!,#REF!,FALSE),""),"")</f>
        <v/>
      </c>
      <c r="T25" s="412" t="str">
        <f>IF(T$7&lt;&gt;"",IFERROR(VLOOKUP($B25,#REF!,#REF!,FALSE),""),"")</f>
        <v/>
      </c>
      <c r="U25" s="412" t="str">
        <f>IF(U$7&lt;&gt;"",IFERROR(VLOOKUP($B25,#REF!,#REF!,FALSE),""),"")</f>
        <v/>
      </c>
      <c r="V25" s="615" t="str">
        <f>IF(V$7&lt;&gt;"",IFERROR(VLOOKUP($B25,#REF!,#REF!,FALSE),""),"")</f>
        <v/>
      </c>
      <c r="W25" s="412" t="str">
        <f>IF(W$7&lt;&gt;"",IFERROR(VLOOKUP($B25,#REF!,#REF!,FALSE),""),"")</f>
        <v/>
      </c>
      <c r="X25" s="412" t="str">
        <f>IF(X$7&lt;&gt;"",IFERROR(VLOOKUP($B25,#REF!,#REF!,FALSE),""),"")</f>
        <v/>
      </c>
      <c r="Y25" s="616" t="str">
        <f>IF(Y$7&lt;&gt;"",IFERROR(VLOOKUP($B25,#REF!,#REF!,FALSE),""),"")</f>
        <v/>
      </c>
      <c r="Z25" s="615" t="str">
        <f>IF(Z$7&lt;&gt;"",IFERROR(VLOOKUP($B25,#REF!,#REF!,FALSE),""),"")</f>
        <v/>
      </c>
      <c r="AA25" s="615" t="str">
        <f>IF(AA$7&lt;&gt;"",IFERROR(VLOOKUP($B25,#REF!,#REF!,FALSE),""),"")</f>
        <v/>
      </c>
      <c r="AB25" s="412" t="str">
        <f>IF(AB$7&lt;&gt;"",IFERROR(VLOOKUP($B25,#REF!,#REF!,FALSE),""),"")</f>
        <v/>
      </c>
      <c r="AC25" s="412" t="str">
        <f>IF(AC$7&lt;&gt;"",IFERROR(VLOOKUP($B25,#REF!,#REF!,FALSE),""),"")</f>
        <v/>
      </c>
      <c r="AD25" s="616" t="str">
        <f>IF(AD$7&lt;&gt;"",IFERROR(VLOOKUP($B25,#REF!,#REF!,FALSE),""),"")</f>
        <v/>
      </c>
      <c r="AE25" s="412" t="str">
        <f>IF(AE$7&lt;&gt;"",IFERROR(VLOOKUP($B25,#REF!,#REF!,FALSE),""),"")</f>
        <v/>
      </c>
      <c r="AF25" s="485" t="str">
        <f>IF(AF$7&lt;&gt;"",IFERROR(VLOOKUP($B25,#REF!,#REF!,FALSE),""),"")</f>
        <v/>
      </c>
      <c r="AG25" s="614" t="str">
        <f>IF(AG$7&lt;&gt;"",IFERROR(VLOOKUP($B25,#REF!,#REF!,FALSE),""),"")</f>
        <v/>
      </c>
      <c r="AH25" s="485" t="str">
        <f>IF(AH$7&lt;&gt;"",IFERROR(VLOOKUP($B25,#REF!,#REF!,FALSE),""),"")</f>
        <v/>
      </c>
      <c r="AI25" s="485" t="str">
        <f>IF(AI$7&lt;&gt;"",IFERROR(VLOOKUP($B25,#REF!,#REF!,FALSE),""),"")</f>
        <v/>
      </c>
      <c r="AJ25" s="485" t="str">
        <f>IF(AJ$7&lt;&gt;"",IFERROR(VLOOKUP($B25,#REF!,#REF!,FALSE),""),"")</f>
        <v/>
      </c>
      <c r="AK25" s="412" t="str">
        <f>IF(AK$7&lt;&gt;"",IFERROR(VLOOKUP($B25,#REF!,#REF!,FALSE),""),"")</f>
        <v/>
      </c>
      <c r="AL25" s="485" t="str">
        <f>IF(AL$7&lt;&gt;"",IFERROR(VLOOKUP($B25,#REF!,#REF!,FALSE),""),"")</f>
        <v/>
      </c>
      <c r="AM25" s="614" t="str">
        <f>IF(AM$7&lt;&gt;"",IFERROR(VLOOKUP($B25,#REF!,#REF!,FALSE),""),"")</f>
        <v/>
      </c>
      <c r="AN25" s="485" t="str">
        <f>IF(AN$7&lt;&gt;"",IFERROR(VLOOKUP($B25,#REF!,#REF!,FALSE),""),"")</f>
        <v/>
      </c>
      <c r="AO25" s="485" t="str">
        <f>IF(AO$7&lt;&gt;"",IFERROR(VLOOKUP($B25,#REF!,#REF!,FALSE),""),"")</f>
        <v/>
      </c>
    </row>
    <row r="26" spans="1:41" s="2" customFormat="1" ht="10.15" x14ac:dyDescent="0.3">
      <c r="A26" s="2" t="s">
        <v>405</v>
      </c>
      <c r="B26" s="2" t="str">
        <f t="shared" si="0"/>
        <v>ALL13_FE_SECTOR_COLLEGES</v>
      </c>
      <c r="C26" s="2" t="s">
        <v>14</v>
      </c>
      <c r="D26" s="485" t="e">
        <f>VLOOKUP($A26,#REF!,2,FALSE)</f>
        <v>#REF!</v>
      </c>
      <c r="E26" s="412" t="str">
        <f>IF(E$7&lt;&gt;"",IFERROR(VLOOKUP($B26,#REF!,#REF!,FALSE),""),"")</f>
        <v/>
      </c>
      <c r="F26" s="412" t="str">
        <f>IF(F$7&lt;&gt;"",IFERROR(VLOOKUP($B26,#REF!,#REF!,FALSE),""),"")</f>
        <v/>
      </c>
      <c r="G26" s="616" t="str">
        <f>IF(G$7&lt;&gt;"",IFERROR(VLOOKUP($B26,#REF!,#REF!,FALSE),""),"")</f>
        <v/>
      </c>
      <c r="H26" s="615" t="str">
        <f>IF(H$7&lt;&gt;"",IFERROR(VLOOKUP($B26,#REF!,#REF!,FALSE),""),"")</f>
        <v/>
      </c>
      <c r="I26" s="412" t="str">
        <f>IF(I$7&lt;&gt;"",IFERROR(VLOOKUP($B26,#REF!,#REF!,FALSE),""),"")</f>
        <v/>
      </c>
      <c r="J26" s="412" t="str">
        <f>IF(J$7&lt;&gt;"",IFERROR(VLOOKUP($B26,#REF!,#REF!,FALSE),""),"")</f>
        <v/>
      </c>
      <c r="K26" s="616" t="str">
        <f>IF(K$7&lt;&gt;"",IFERROR(VLOOKUP($B26,#REF!,#REF!,FALSE),""),"")</f>
        <v/>
      </c>
      <c r="L26" s="615" t="str">
        <f>IF(L$7&lt;&gt;"",IFERROR(VLOOKUP($B26,#REF!,#REF!,FALSE),""),"")</f>
        <v/>
      </c>
      <c r="M26" s="615" t="str">
        <f>IF(M$7&lt;&gt;"",IFERROR(VLOOKUP($B26,#REF!,#REF!,FALSE),""),"")</f>
        <v/>
      </c>
      <c r="N26" s="412" t="str">
        <f>IF(N$7&lt;&gt;"",IFERROR(VLOOKUP($B26,#REF!,#REF!,FALSE),""),"")</f>
        <v/>
      </c>
      <c r="O26" s="412" t="str">
        <f>IF(O$7&lt;&gt;"",IFERROR(VLOOKUP($B26,#REF!,#REF!,FALSE),""),"")</f>
        <v/>
      </c>
      <c r="P26" s="616" t="str">
        <f>IF(P$7&lt;&gt;"",IFERROR(VLOOKUP($B26,#REF!,#REF!,FALSE),""),"")</f>
        <v/>
      </c>
      <c r="Q26" s="615" t="str">
        <f>IF(Q$7&lt;&gt;"",IFERROR(VLOOKUP($B26,#REF!,#REF!,FALSE),""),"")</f>
        <v/>
      </c>
      <c r="R26" s="615" t="str">
        <f>IF(R$7&lt;&gt;"",IFERROR(VLOOKUP($B26,#REF!,#REF!,FALSE),""),"")</f>
        <v/>
      </c>
      <c r="S26" s="615" t="str">
        <f>IF(S$7&lt;&gt;"",IFERROR(VLOOKUP($B26,#REF!,#REF!,FALSE),""),"")</f>
        <v/>
      </c>
      <c r="T26" s="412" t="str">
        <f>IF(T$7&lt;&gt;"",IFERROR(VLOOKUP($B26,#REF!,#REF!,FALSE),""),"")</f>
        <v/>
      </c>
      <c r="U26" s="412" t="str">
        <f>IF(U$7&lt;&gt;"",IFERROR(VLOOKUP($B26,#REF!,#REF!,FALSE),""),"")</f>
        <v/>
      </c>
      <c r="V26" s="615" t="str">
        <f>IF(V$7&lt;&gt;"",IFERROR(VLOOKUP($B26,#REF!,#REF!,FALSE),""),"")</f>
        <v/>
      </c>
      <c r="W26" s="412" t="str">
        <f>IF(W$7&lt;&gt;"",IFERROR(VLOOKUP($B26,#REF!,#REF!,FALSE),""),"")</f>
        <v/>
      </c>
      <c r="X26" s="412" t="str">
        <f>IF(X$7&lt;&gt;"",IFERROR(VLOOKUP($B26,#REF!,#REF!,FALSE),""),"")</f>
        <v/>
      </c>
      <c r="Y26" s="616" t="str">
        <f>IF(Y$7&lt;&gt;"",IFERROR(VLOOKUP($B26,#REF!,#REF!,FALSE),""),"")</f>
        <v/>
      </c>
      <c r="Z26" s="615" t="str">
        <f>IF(Z$7&lt;&gt;"",IFERROR(VLOOKUP($B26,#REF!,#REF!,FALSE),""),"")</f>
        <v/>
      </c>
      <c r="AA26" s="615" t="str">
        <f>IF(AA$7&lt;&gt;"",IFERROR(VLOOKUP($B26,#REF!,#REF!,FALSE),""),"")</f>
        <v/>
      </c>
      <c r="AB26" s="412" t="str">
        <f>IF(AB$7&lt;&gt;"",IFERROR(VLOOKUP($B26,#REF!,#REF!,FALSE),""),"")</f>
        <v/>
      </c>
      <c r="AC26" s="412" t="str">
        <f>IF(AC$7&lt;&gt;"",IFERROR(VLOOKUP($B26,#REF!,#REF!,FALSE),""),"")</f>
        <v/>
      </c>
      <c r="AD26" s="616" t="str">
        <f>IF(AD$7&lt;&gt;"",IFERROR(VLOOKUP($B26,#REF!,#REF!,FALSE),""),"")</f>
        <v/>
      </c>
      <c r="AE26" s="412" t="str">
        <f>IF(AE$7&lt;&gt;"",IFERROR(VLOOKUP($B26,#REF!,#REF!,FALSE),""),"")</f>
        <v/>
      </c>
      <c r="AF26" s="485" t="str">
        <f>IF(AF$7&lt;&gt;"",IFERROR(VLOOKUP($B26,#REF!,#REF!,FALSE),""),"")</f>
        <v/>
      </c>
      <c r="AG26" s="614" t="str">
        <f>IF(AG$7&lt;&gt;"",IFERROR(VLOOKUP($B26,#REF!,#REF!,FALSE),""),"")</f>
        <v/>
      </c>
      <c r="AH26" s="485" t="str">
        <f>IF(AH$7&lt;&gt;"",IFERROR(VLOOKUP($B26,#REF!,#REF!,FALSE),""),"")</f>
        <v/>
      </c>
      <c r="AI26" s="485" t="str">
        <f>IF(AI$7&lt;&gt;"",IFERROR(VLOOKUP($B26,#REF!,#REF!,FALSE),""),"")</f>
        <v/>
      </c>
      <c r="AJ26" s="485" t="str">
        <f>IF(AJ$7&lt;&gt;"",IFERROR(VLOOKUP($B26,#REF!,#REF!,FALSE),""),"")</f>
        <v/>
      </c>
      <c r="AK26" s="412" t="str">
        <f>IF(AK$7&lt;&gt;"",IFERROR(VLOOKUP($B26,#REF!,#REF!,FALSE),""),"")</f>
        <v/>
      </c>
      <c r="AL26" s="485" t="str">
        <f>IF(AL$7&lt;&gt;"",IFERROR(VLOOKUP($B26,#REF!,#REF!,FALSE),""),"")</f>
        <v/>
      </c>
      <c r="AM26" s="614" t="str">
        <f>IF(AM$7&lt;&gt;"",IFERROR(VLOOKUP($B26,#REF!,#REF!,FALSE),""),"")</f>
        <v/>
      </c>
      <c r="AN26" s="485" t="str">
        <f>IF(AN$7&lt;&gt;"",IFERROR(VLOOKUP($B26,#REF!,#REF!,FALSE),""),"")</f>
        <v/>
      </c>
      <c r="AO26" s="485" t="str">
        <f>IF(AO$7&lt;&gt;"",IFERROR(VLOOKUP($B26,#REF!,#REF!,FALSE),""),"")</f>
        <v/>
      </c>
    </row>
    <row r="27" spans="1:41" s="2" customFormat="1" ht="10.15" x14ac:dyDescent="0.3">
      <c r="B27" s="2" t="str">
        <f t="shared" si="0"/>
        <v/>
      </c>
      <c r="C27" s="2" t="s">
        <v>8</v>
      </c>
      <c r="D27" s="485"/>
      <c r="E27" s="412" t="str">
        <f>IF(E$7&lt;&gt;"",IFERROR(VLOOKUP($B27,#REF!,#REF!,FALSE),""),"")</f>
        <v/>
      </c>
      <c r="F27" s="412" t="str">
        <f>IF(F$7&lt;&gt;"",IFERROR(VLOOKUP($B27,#REF!,#REF!,FALSE),""),"")</f>
        <v/>
      </c>
      <c r="G27" s="616" t="str">
        <f>IF(G$7&lt;&gt;"",IFERROR(VLOOKUP($B27,#REF!,#REF!,FALSE),""),"")</f>
        <v/>
      </c>
      <c r="H27" s="615" t="str">
        <f>IF(H$7&lt;&gt;"",IFERROR(VLOOKUP($B27,#REF!,#REF!,FALSE),""),"")</f>
        <v/>
      </c>
      <c r="I27" s="412" t="str">
        <f>IF(I$7&lt;&gt;"",IFERROR(VLOOKUP($B27,#REF!,#REF!,FALSE),""),"")</f>
        <v/>
      </c>
      <c r="J27" s="412" t="str">
        <f>IF(J$7&lt;&gt;"",IFERROR(VLOOKUP($B27,#REF!,#REF!,FALSE),""),"")</f>
        <v/>
      </c>
      <c r="K27" s="616" t="str">
        <f>IF(K$7&lt;&gt;"",IFERROR(VLOOKUP($B27,#REF!,#REF!,FALSE),""),"")</f>
        <v/>
      </c>
      <c r="L27" s="615" t="str">
        <f>IF(L$7&lt;&gt;"",IFERROR(VLOOKUP($B27,#REF!,#REF!,FALSE),""),"")</f>
        <v/>
      </c>
      <c r="M27" s="615" t="str">
        <f>IF(M$7&lt;&gt;"",IFERROR(VLOOKUP($B27,#REF!,#REF!,FALSE),""),"")</f>
        <v/>
      </c>
      <c r="N27" s="412" t="str">
        <f>IF(N$7&lt;&gt;"",IFERROR(VLOOKUP($B27,#REF!,#REF!,FALSE),""),"")</f>
        <v/>
      </c>
      <c r="O27" s="412" t="str">
        <f>IF(O$7&lt;&gt;"",IFERROR(VLOOKUP($B27,#REF!,#REF!,FALSE),""),"")</f>
        <v/>
      </c>
      <c r="P27" s="616" t="str">
        <f>IF(P$7&lt;&gt;"",IFERROR(VLOOKUP($B27,#REF!,#REF!,FALSE),""),"")</f>
        <v/>
      </c>
      <c r="Q27" s="615" t="str">
        <f>IF(Q$7&lt;&gt;"",IFERROR(VLOOKUP($B27,#REF!,#REF!,FALSE),""),"")</f>
        <v/>
      </c>
      <c r="R27" s="615" t="str">
        <f>IF(R$7&lt;&gt;"",IFERROR(VLOOKUP($B27,#REF!,#REF!,FALSE),""),"")</f>
        <v/>
      </c>
      <c r="S27" s="615" t="str">
        <f>IF(S$7&lt;&gt;"",IFERROR(VLOOKUP($B27,#REF!,#REF!,FALSE),""),"")</f>
        <v/>
      </c>
      <c r="T27" s="412" t="str">
        <f>IF(T$7&lt;&gt;"",IFERROR(VLOOKUP($B27,#REF!,#REF!,FALSE),""),"")</f>
        <v/>
      </c>
      <c r="U27" s="412" t="str">
        <f>IF(U$7&lt;&gt;"",IFERROR(VLOOKUP($B27,#REF!,#REF!,FALSE),""),"")</f>
        <v/>
      </c>
      <c r="V27" s="615" t="str">
        <f>IF(V$7&lt;&gt;"",IFERROR(VLOOKUP($B27,#REF!,#REF!,FALSE),""),"")</f>
        <v/>
      </c>
      <c r="W27" s="412" t="str">
        <f>IF(W$7&lt;&gt;"",IFERROR(VLOOKUP($B27,#REF!,#REF!,FALSE),""),"")</f>
        <v/>
      </c>
      <c r="X27" s="412" t="str">
        <f>IF(X$7&lt;&gt;"",IFERROR(VLOOKUP($B27,#REF!,#REF!,FALSE),""),"")</f>
        <v/>
      </c>
      <c r="Y27" s="616" t="str">
        <f>IF(Y$7&lt;&gt;"",IFERROR(VLOOKUP($B27,#REF!,#REF!,FALSE),""),"")</f>
        <v/>
      </c>
      <c r="Z27" s="615" t="str">
        <f>IF(Z$7&lt;&gt;"",IFERROR(VLOOKUP($B27,#REF!,#REF!,FALSE),""),"")</f>
        <v/>
      </c>
      <c r="AA27" s="615" t="str">
        <f>IF(AA$7&lt;&gt;"",IFERROR(VLOOKUP($B27,#REF!,#REF!,FALSE),""),"")</f>
        <v/>
      </c>
      <c r="AB27" s="412" t="str">
        <f>IF(AB$7&lt;&gt;"",IFERROR(VLOOKUP($B27,#REF!,#REF!,FALSE),""),"")</f>
        <v/>
      </c>
      <c r="AC27" s="412" t="str">
        <f>IF(AC$7&lt;&gt;"",IFERROR(VLOOKUP($B27,#REF!,#REF!,FALSE),""),"")</f>
        <v/>
      </c>
      <c r="AD27" s="616" t="str">
        <f>IF(AD$7&lt;&gt;"",IFERROR(VLOOKUP($B27,#REF!,#REF!,FALSE),""),"")</f>
        <v/>
      </c>
      <c r="AE27" s="412" t="str">
        <f>IF(AE$7&lt;&gt;"",IFERROR(VLOOKUP($B27,#REF!,#REF!,FALSE),""),"")</f>
        <v/>
      </c>
      <c r="AF27" s="485" t="str">
        <f>IF(AF$7&lt;&gt;"",IFERROR(VLOOKUP($B27,#REF!,#REF!,FALSE),""),"")</f>
        <v/>
      </c>
      <c r="AG27" s="614" t="str">
        <f>IF(AG$7&lt;&gt;"",IFERROR(VLOOKUP($B27,#REF!,#REF!,FALSE),""),"")</f>
        <v/>
      </c>
      <c r="AH27" s="485" t="str">
        <f>IF(AH$7&lt;&gt;"",IFERROR(VLOOKUP($B27,#REF!,#REF!,FALSE),""),"")</f>
        <v/>
      </c>
      <c r="AI27" s="485" t="str">
        <f>IF(AI$7&lt;&gt;"",IFERROR(VLOOKUP($B27,#REF!,#REF!,FALSE),""),"")</f>
        <v/>
      </c>
      <c r="AJ27" s="485" t="str">
        <f>IF(AJ$7&lt;&gt;"",IFERROR(VLOOKUP($B27,#REF!,#REF!,FALSE),""),"")</f>
        <v/>
      </c>
      <c r="AK27" s="412" t="str">
        <f>IF(AK$7&lt;&gt;"",IFERROR(VLOOKUP($B27,#REF!,#REF!,FALSE),""),"")</f>
        <v/>
      </c>
      <c r="AL27" s="485" t="str">
        <f>IF(AL$7&lt;&gt;"",IFERROR(VLOOKUP($B27,#REF!,#REF!,FALSE),""),"")</f>
        <v/>
      </c>
      <c r="AM27" s="614" t="str">
        <f>IF(AM$7&lt;&gt;"",IFERROR(VLOOKUP($B27,#REF!,#REF!,FALSE),""),"")</f>
        <v/>
      </c>
      <c r="AN27" s="485" t="str">
        <f>IF(AN$7&lt;&gt;"",IFERROR(VLOOKUP($B27,#REF!,#REF!,FALSE),""),"")</f>
        <v/>
      </c>
      <c r="AO27" s="485" t="str">
        <f>IF(AO$7&lt;&gt;"",IFERROR(VLOOKUP($B27,#REF!,#REF!,FALSE),""),"")</f>
        <v/>
      </c>
    </row>
    <row r="28" spans="1:41" s="2" customFormat="1" ht="10.15" x14ac:dyDescent="0.3">
      <c r="A28" s="2" t="s">
        <v>406</v>
      </c>
      <c r="B28" s="2" t="str">
        <f t="shared" si="0"/>
        <v>ALL14_SIXTH_FORM_COLLEGES</v>
      </c>
      <c r="C28" s="2" t="s">
        <v>15</v>
      </c>
      <c r="D28" s="485" t="e">
        <f>VLOOKUP($A28,#REF!,2,FALSE)</f>
        <v>#REF!</v>
      </c>
      <c r="E28" s="412" t="str">
        <f>IF(E$7&lt;&gt;"",IFERROR(VLOOKUP($B28,#REF!,#REF!,FALSE),""),"")</f>
        <v/>
      </c>
      <c r="F28" s="412" t="str">
        <f>IF(F$7&lt;&gt;"",IFERROR(VLOOKUP($B28,#REF!,#REF!,FALSE),""),"")</f>
        <v/>
      </c>
      <c r="G28" s="616" t="str">
        <f>IF(G$7&lt;&gt;"",IFERROR(VLOOKUP($B28,#REF!,#REF!,FALSE),""),"")</f>
        <v/>
      </c>
      <c r="H28" s="615" t="str">
        <f>IF(H$7&lt;&gt;"",IFERROR(VLOOKUP($B28,#REF!,#REF!,FALSE),""),"")</f>
        <v/>
      </c>
      <c r="I28" s="412" t="str">
        <f>IF(I$7&lt;&gt;"",IFERROR(VLOOKUP($B28,#REF!,#REF!,FALSE),""),"")</f>
        <v/>
      </c>
      <c r="J28" s="412" t="str">
        <f>IF(J$7&lt;&gt;"",IFERROR(VLOOKUP($B28,#REF!,#REF!,FALSE),""),"")</f>
        <v/>
      </c>
      <c r="K28" s="616" t="str">
        <f>IF(K$7&lt;&gt;"",IFERROR(VLOOKUP($B28,#REF!,#REF!,FALSE),""),"")</f>
        <v/>
      </c>
      <c r="L28" s="615" t="str">
        <f>IF(L$7&lt;&gt;"",IFERROR(VLOOKUP($B28,#REF!,#REF!,FALSE),""),"")</f>
        <v/>
      </c>
      <c r="M28" s="615" t="str">
        <f>IF(M$7&lt;&gt;"",IFERROR(VLOOKUP($B28,#REF!,#REF!,FALSE),""),"")</f>
        <v/>
      </c>
      <c r="N28" s="412" t="str">
        <f>IF(N$7&lt;&gt;"",IFERROR(VLOOKUP($B28,#REF!,#REF!,FALSE),""),"")</f>
        <v/>
      </c>
      <c r="O28" s="412" t="str">
        <f>IF(O$7&lt;&gt;"",IFERROR(VLOOKUP($B28,#REF!,#REF!,FALSE),""),"")</f>
        <v/>
      </c>
      <c r="P28" s="616" t="str">
        <f>IF(P$7&lt;&gt;"",IFERROR(VLOOKUP($B28,#REF!,#REF!,FALSE),""),"")</f>
        <v/>
      </c>
      <c r="Q28" s="615" t="str">
        <f>IF(Q$7&lt;&gt;"",IFERROR(VLOOKUP($B28,#REF!,#REF!,FALSE),""),"")</f>
        <v/>
      </c>
      <c r="R28" s="615" t="str">
        <f>IF(R$7&lt;&gt;"",IFERROR(VLOOKUP($B28,#REF!,#REF!,FALSE),""),"")</f>
        <v/>
      </c>
      <c r="S28" s="615" t="str">
        <f>IF(S$7&lt;&gt;"",IFERROR(VLOOKUP($B28,#REF!,#REF!,FALSE),""),"")</f>
        <v/>
      </c>
      <c r="T28" s="412" t="str">
        <f>IF(T$7&lt;&gt;"",IFERROR(VLOOKUP($B28,#REF!,#REF!,FALSE),""),"")</f>
        <v/>
      </c>
      <c r="U28" s="412" t="str">
        <f>IF(U$7&lt;&gt;"",IFERROR(VLOOKUP($B28,#REF!,#REF!,FALSE),""),"")</f>
        <v/>
      </c>
      <c r="V28" s="615" t="str">
        <f>IF(V$7&lt;&gt;"",IFERROR(VLOOKUP($B28,#REF!,#REF!,FALSE),""),"")</f>
        <v/>
      </c>
      <c r="W28" s="412" t="str">
        <f>IF(W$7&lt;&gt;"",IFERROR(VLOOKUP($B28,#REF!,#REF!,FALSE),""),"")</f>
        <v/>
      </c>
      <c r="X28" s="412" t="str">
        <f>IF(X$7&lt;&gt;"",IFERROR(VLOOKUP($B28,#REF!,#REF!,FALSE),""),"")</f>
        <v/>
      </c>
      <c r="Y28" s="616" t="str">
        <f>IF(Y$7&lt;&gt;"",IFERROR(VLOOKUP($B28,#REF!,#REF!,FALSE),""),"")</f>
        <v/>
      </c>
      <c r="Z28" s="615" t="str">
        <f>IF(Z$7&lt;&gt;"",IFERROR(VLOOKUP($B28,#REF!,#REF!,FALSE),""),"")</f>
        <v/>
      </c>
      <c r="AA28" s="615" t="str">
        <f>IF(AA$7&lt;&gt;"",IFERROR(VLOOKUP($B28,#REF!,#REF!,FALSE),""),"")</f>
        <v/>
      </c>
      <c r="AB28" s="412" t="str">
        <f>IF(AB$7&lt;&gt;"",IFERROR(VLOOKUP($B28,#REF!,#REF!,FALSE),""),"")</f>
        <v/>
      </c>
      <c r="AC28" s="412" t="str">
        <f>IF(AC$7&lt;&gt;"",IFERROR(VLOOKUP($B28,#REF!,#REF!,FALSE),""),"")</f>
        <v/>
      </c>
      <c r="AD28" s="616" t="str">
        <f>IF(AD$7&lt;&gt;"",IFERROR(VLOOKUP($B28,#REF!,#REF!,FALSE),""),"")</f>
        <v/>
      </c>
      <c r="AE28" s="412" t="str">
        <f>IF(AE$7&lt;&gt;"",IFERROR(VLOOKUP($B28,#REF!,#REF!,FALSE),""),"")</f>
        <v/>
      </c>
      <c r="AF28" s="485" t="str">
        <f>IF(AF$7&lt;&gt;"",IFERROR(VLOOKUP($B28,#REF!,#REF!,FALSE),""),"")</f>
        <v/>
      </c>
      <c r="AG28" s="614" t="str">
        <f>IF(AG$7&lt;&gt;"",IFERROR(VLOOKUP($B28,#REF!,#REF!,FALSE),""),"")</f>
        <v/>
      </c>
      <c r="AH28" s="485" t="str">
        <f>IF(AH$7&lt;&gt;"",IFERROR(VLOOKUP($B28,#REF!,#REF!,FALSE),""),"")</f>
        <v/>
      </c>
      <c r="AI28" s="485" t="str">
        <f>IF(AI$7&lt;&gt;"",IFERROR(VLOOKUP($B28,#REF!,#REF!,FALSE),""),"")</f>
        <v/>
      </c>
      <c r="AJ28" s="485" t="str">
        <f>IF(AJ$7&lt;&gt;"",IFERROR(VLOOKUP($B28,#REF!,#REF!,FALSE),""),"")</f>
        <v/>
      </c>
      <c r="AK28" s="412" t="str">
        <f>IF(AK$7&lt;&gt;"",IFERROR(VLOOKUP($B28,#REF!,#REF!,FALSE),""),"")</f>
        <v/>
      </c>
      <c r="AL28" s="485" t="str">
        <f>IF(AL$7&lt;&gt;"",IFERROR(VLOOKUP($B28,#REF!,#REF!,FALSE),""),"")</f>
        <v/>
      </c>
      <c r="AM28" s="614" t="str">
        <f>IF(AM$7&lt;&gt;"",IFERROR(VLOOKUP($B28,#REF!,#REF!,FALSE),""),"")</f>
        <v/>
      </c>
      <c r="AN28" s="485" t="str">
        <f>IF(AN$7&lt;&gt;"",IFERROR(VLOOKUP($B28,#REF!,#REF!,FALSE),""),"")</f>
        <v/>
      </c>
      <c r="AO28" s="485" t="str">
        <f>IF(AO$7&lt;&gt;"",IFERROR(VLOOKUP($B28,#REF!,#REF!,FALSE),""),"")</f>
        <v/>
      </c>
    </row>
    <row r="29" spans="1:41" s="2" customFormat="1" ht="11.65" x14ac:dyDescent="0.3">
      <c r="A29" s="2" t="s">
        <v>407</v>
      </c>
      <c r="B29" s="2" t="str">
        <f t="shared" si="0"/>
        <v>ALL15_OTHER_FE_SECTOR_COLLEGES</v>
      </c>
      <c r="C29" s="2" t="s">
        <v>223</v>
      </c>
      <c r="D29" s="485" t="e">
        <f>VLOOKUP($A29,#REF!,2,FALSE)</f>
        <v>#REF!</v>
      </c>
      <c r="E29" s="412" t="str">
        <f>IF(E$7&lt;&gt;"",IFERROR(VLOOKUP($B29,#REF!,#REF!,FALSE),""),"")</f>
        <v/>
      </c>
      <c r="F29" s="412" t="str">
        <f>IF(F$7&lt;&gt;"",IFERROR(VLOOKUP($B29,#REF!,#REF!,FALSE),""),"")</f>
        <v/>
      </c>
      <c r="G29" s="616" t="str">
        <f>IF(G$7&lt;&gt;"",IFERROR(VLOOKUP($B29,#REF!,#REF!,FALSE),""),"")</f>
        <v/>
      </c>
      <c r="H29" s="615" t="str">
        <f>IF(H$7&lt;&gt;"",IFERROR(VLOOKUP($B29,#REF!,#REF!,FALSE),""),"")</f>
        <v/>
      </c>
      <c r="I29" s="412" t="str">
        <f>IF(I$7&lt;&gt;"",IFERROR(VLOOKUP($B29,#REF!,#REF!,FALSE),""),"")</f>
        <v/>
      </c>
      <c r="J29" s="412" t="str">
        <f>IF(J$7&lt;&gt;"",IFERROR(VLOOKUP($B29,#REF!,#REF!,FALSE),""),"")</f>
        <v/>
      </c>
      <c r="K29" s="616" t="str">
        <f>IF(K$7&lt;&gt;"",IFERROR(VLOOKUP($B29,#REF!,#REF!,FALSE),""),"")</f>
        <v/>
      </c>
      <c r="L29" s="615" t="str">
        <f>IF(L$7&lt;&gt;"",IFERROR(VLOOKUP($B29,#REF!,#REF!,FALSE),""),"")</f>
        <v/>
      </c>
      <c r="M29" s="615" t="str">
        <f>IF(M$7&lt;&gt;"",IFERROR(VLOOKUP($B29,#REF!,#REF!,FALSE),""),"")</f>
        <v/>
      </c>
      <c r="N29" s="412" t="str">
        <f>IF(N$7&lt;&gt;"",IFERROR(VLOOKUP($B29,#REF!,#REF!,FALSE),""),"")</f>
        <v/>
      </c>
      <c r="O29" s="412" t="str">
        <f>IF(O$7&lt;&gt;"",IFERROR(VLOOKUP($B29,#REF!,#REF!,FALSE),""),"")</f>
        <v/>
      </c>
      <c r="P29" s="616" t="str">
        <f>IF(P$7&lt;&gt;"",IFERROR(VLOOKUP($B29,#REF!,#REF!,FALSE),""),"")</f>
        <v/>
      </c>
      <c r="Q29" s="615" t="str">
        <f>IF(Q$7&lt;&gt;"",IFERROR(VLOOKUP($B29,#REF!,#REF!,FALSE),""),"")</f>
        <v/>
      </c>
      <c r="R29" s="615" t="str">
        <f>IF(R$7&lt;&gt;"",IFERROR(VLOOKUP($B29,#REF!,#REF!,FALSE),""),"")</f>
        <v/>
      </c>
      <c r="S29" s="615" t="str">
        <f>IF(S$7&lt;&gt;"",IFERROR(VLOOKUP($B29,#REF!,#REF!,FALSE),""),"")</f>
        <v/>
      </c>
      <c r="T29" s="412" t="str">
        <f>IF(T$7&lt;&gt;"",IFERROR(VLOOKUP($B29,#REF!,#REF!,FALSE),""),"")</f>
        <v/>
      </c>
      <c r="U29" s="412" t="str">
        <f>IF(U$7&lt;&gt;"",IFERROR(VLOOKUP($B29,#REF!,#REF!,FALSE),""),"")</f>
        <v/>
      </c>
      <c r="V29" s="615" t="str">
        <f>IF(V$7&lt;&gt;"",IFERROR(VLOOKUP($B29,#REF!,#REF!,FALSE),""),"")</f>
        <v/>
      </c>
      <c r="W29" s="412" t="str">
        <f>IF(W$7&lt;&gt;"",IFERROR(VLOOKUP($B29,#REF!,#REF!,FALSE),""),"")</f>
        <v/>
      </c>
      <c r="X29" s="412" t="str">
        <f>IF(X$7&lt;&gt;"",IFERROR(VLOOKUP($B29,#REF!,#REF!,FALSE),""),"")</f>
        <v/>
      </c>
      <c r="Y29" s="616" t="str">
        <f>IF(Y$7&lt;&gt;"",IFERROR(VLOOKUP($B29,#REF!,#REF!,FALSE),""),"")</f>
        <v/>
      </c>
      <c r="Z29" s="615" t="str">
        <f>IF(Z$7&lt;&gt;"",IFERROR(VLOOKUP($B29,#REF!,#REF!,FALSE),""),"")</f>
        <v/>
      </c>
      <c r="AA29" s="615" t="str">
        <f>IF(AA$7&lt;&gt;"",IFERROR(VLOOKUP($B29,#REF!,#REF!,FALSE),""),"")</f>
        <v/>
      </c>
      <c r="AB29" s="412" t="str">
        <f>IF(AB$7&lt;&gt;"",IFERROR(VLOOKUP($B29,#REF!,#REF!,FALSE),""),"")</f>
        <v/>
      </c>
      <c r="AC29" s="412" t="str">
        <f>IF(AC$7&lt;&gt;"",IFERROR(VLOOKUP($B29,#REF!,#REF!,FALSE),""),"")</f>
        <v/>
      </c>
      <c r="AD29" s="616" t="str">
        <f>IF(AD$7&lt;&gt;"",IFERROR(VLOOKUP($B29,#REF!,#REF!,FALSE),""),"")</f>
        <v/>
      </c>
      <c r="AE29" s="412" t="str">
        <f>IF(AE$7&lt;&gt;"",IFERROR(VLOOKUP($B29,#REF!,#REF!,FALSE),""),"")</f>
        <v/>
      </c>
      <c r="AF29" s="485" t="str">
        <f>IF(AF$7&lt;&gt;"",IFERROR(VLOOKUP($B29,#REF!,#REF!,FALSE),""),"")</f>
        <v/>
      </c>
      <c r="AG29" s="614" t="str">
        <f>IF(AG$7&lt;&gt;"",IFERROR(VLOOKUP($B29,#REF!,#REF!,FALSE),""),"")</f>
        <v/>
      </c>
      <c r="AH29" s="485" t="str">
        <f>IF(AH$7&lt;&gt;"",IFERROR(VLOOKUP($B29,#REF!,#REF!,FALSE),""),"")</f>
        <v/>
      </c>
      <c r="AI29" s="485" t="str">
        <f>IF(AI$7&lt;&gt;"",IFERROR(VLOOKUP($B29,#REF!,#REF!,FALSE),""),"")</f>
        <v/>
      </c>
      <c r="AJ29" s="485" t="str">
        <f>IF(AJ$7&lt;&gt;"",IFERROR(VLOOKUP($B29,#REF!,#REF!,FALSE),""),"")</f>
        <v/>
      </c>
      <c r="AK29" s="412" t="str">
        <f>IF(AK$7&lt;&gt;"",IFERROR(VLOOKUP($B29,#REF!,#REF!,FALSE),""),"")</f>
        <v/>
      </c>
      <c r="AL29" s="485" t="str">
        <f>IF(AL$7&lt;&gt;"",IFERROR(VLOOKUP($B29,#REF!,#REF!,FALSE),""),"")</f>
        <v/>
      </c>
      <c r="AM29" s="614" t="str">
        <f>IF(AM$7&lt;&gt;"",IFERROR(VLOOKUP($B29,#REF!,#REF!,FALSE),""),"")</f>
        <v/>
      </c>
      <c r="AN29" s="485" t="str">
        <f>IF(AN$7&lt;&gt;"",IFERROR(VLOOKUP($B29,#REF!,#REF!,FALSE),""),"")</f>
        <v/>
      </c>
      <c r="AO29" s="485" t="str">
        <f>IF(AO$7&lt;&gt;"",IFERROR(VLOOKUP($B29,#REF!,#REF!,FALSE),""),"")</f>
        <v/>
      </c>
    </row>
    <row r="30" spans="1:41" s="2" customFormat="1" ht="10.15" x14ac:dyDescent="0.3">
      <c r="B30" s="2" t="str">
        <f t="shared" si="0"/>
        <v/>
      </c>
      <c r="D30" s="485"/>
      <c r="E30" s="412" t="str">
        <f>IF(E$7&lt;&gt;"",IFERROR(VLOOKUP($B30,#REF!,#REF!,FALSE),""),"")</f>
        <v/>
      </c>
      <c r="F30" s="412" t="str">
        <f>IF(F$7&lt;&gt;"",IFERROR(VLOOKUP($B30,#REF!,#REF!,FALSE),""),"")</f>
        <v/>
      </c>
      <c r="G30" s="616" t="str">
        <f>IF(G$7&lt;&gt;"",IFERROR(VLOOKUP($B30,#REF!,#REF!,FALSE),""),"")</f>
        <v/>
      </c>
      <c r="H30" s="615" t="str">
        <f>IF(H$7&lt;&gt;"",IFERROR(VLOOKUP($B30,#REF!,#REF!,FALSE),""),"")</f>
        <v/>
      </c>
      <c r="I30" s="412" t="str">
        <f>IF(I$7&lt;&gt;"",IFERROR(VLOOKUP($B30,#REF!,#REF!,FALSE),""),"")</f>
        <v/>
      </c>
      <c r="J30" s="412" t="str">
        <f>IF(J$7&lt;&gt;"",IFERROR(VLOOKUP($B30,#REF!,#REF!,FALSE),""),"")</f>
        <v/>
      </c>
      <c r="K30" s="616" t="str">
        <f>IF(K$7&lt;&gt;"",IFERROR(VLOOKUP($B30,#REF!,#REF!,FALSE),""),"")</f>
        <v/>
      </c>
      <c r="L30" s="615" t="str">
        <f>IF(L$7&lt;&gt;"",IFERROR(VLOOKUP($B30,#REF!,#REF!,FALSE),""),"")</f>
        <v/>
      </c>
      <c r="M30" s="615" t="str">
        <f>IF(M$7&lt;&gt;"",IFERROR(VLOOKUP($B30,#REF!,#REF!,FALSE),""),"")</f>
        <v/>
      </c>
      <c r="N30" s="412" t="str">
        <f>IF(N$7&lt;&gt;"",IFERROR(VLOOKUP($B30,#REF!,#REF!,FALSE),""),"")</f>
        <v/>
      </c>
      <c r="O30" s="412" t="str">
        <f>IF(O$7&lt;&gt;"",IFERROR(VLOOKUP($B30,#REF!,#REF!,FALSE),""),"")</f>
        <v/>
      </c>
      <c r="P30" s="616" t="str">
        <f>IF(P$7&lt;&gt;"",IFERROR(VLOOKUP($B30,#REF!,#REF!,FALSE),""),"")</f>
        <v/>
      </c>
      <c r="Q30" s="615" t="str">
        <f>IF(Q$7&lt;&gt;"",IFERROR(VLOOKUP($B30,#REF!,#REF!,FALSE),""),"")</f>
        <v/>
      </c>
      <c r="R30" s="615" t="str">
        <f>IF(R$7&lt;&gt;"",IFERROR(VLOOKUP($B30,#REF!,#REF!,FALSE),""),"")</f>
        <v/>
      </c>
      <c r="S30" s="615" t="str">
        <f>IF(S$7&lt;&gt;"",IFERROR(VLOOKUP($B30,#REF!,#REF!,FALSE),""),"")</f>
        <v/>
      </c>
      <c r="T30" s="412" t="str">
        <f>IF(T$7&lt;&gt;"",IFERROR(VLOOKUP($B30,#REF!,#REF!,FALSE),""),"")</f>
        <v/>
      </c>
      <c r="U30" s="412" t="str">
        <f>IF(U$7&lt;&gt;"",IFERROR(VLOOKUP($B30,#REF!,#REF!,FALSE),""),"")</f>
        <v/>
      </c>
      <c r="V30" s="615" t="str">
        <f>IF(V$7&lt;&gt;"",IFERROR(VLOOKUP($B30,#REF!,#REF!,FALSE),""),"")</f>
        <v/>
      </c>
      <c r="W30" s="412" t="str">
        <f>IF(W$7&lt;&gt;"",IFERROR(VLOOKUP($B30,#REF!,#REF!,FALSE),""),"")</f>
        <v/>
      </c>
      <c r="X30" s="412" t="str">
        <f>IF(X$7&lt;&gt;"",IFERROR(VLOOKUP($B30,#REF!,#REF!,FALSE),""),"")</f>
        <v/>
      </c>
      <c r="Y30" s="616" t="str">
        <f>IF(Y$7&lt;&gt;"",IFERROR(VLOOKUP($B30,#REF!,#REF!,FALSE),""),"")</f>
        <v/>
      </c>
      <c r="Z30" s="615" t="str">
        <f>IF(Z$7&lt;&gt;"",IFERROR(VLOOKUP($B30,#REF!,#REF!,FALSE),""),"")</f>
        <v/>
      </c>
      <c r="AA30" s="615" t="str">
        <f>IF(AA$7&lt;&gt;"",IFERROR(VLOOKUP($B30,#REF!,#REF!,FALSE),""),"")</f>
        <v/>
      </c>
      <c r="AB30" s="412" t="str">
        <f>IF(AB$7&lt;&gt;"",IFERROR(VLOOKUP($B30,#REF!,#REF!,FALSE),""),"")</f>
        <v/>
      </c>
      <c r="AC30" s="412" t="str">
        <f>IF(AC$7&lt;&gt;"",IFERROR(VLOOKUP($B30,#REF!,#REF!,FALSE),""),"")</f>
        <v/>
      </c>
      <c r="AD30" s="616" t="str">
        <f>IF(AD$7&lt;&gt;"",IFERROR(VLOOKUP($B30,#REF!,#REF!,FALSE),""),"")</f>
        <v/>
      </c>
      <c r="AE30" s="412" t="str">
        <f>IF(AE$7&lt;&gt;"",IFERROR(VLOOKUP($B30,#REF!,#REF!,FALSE),""),"")</f>
        <v/>
      </c>
      <c r="AF30" s="485" t="str">
        <f>IF(AF$7&lt;&gt;"",IFERROR(VLOOKUP($B30,#REF!,#REF!,FALSE),""),"")</f>
        <v/>
      </c>
      <c r="AG30" s="614" t="str">
        <f>IF(AG$7&lt;&gt;"",IFERROR(VLOOKUP($B30,#REF!,#REF!,FALSE),""),"")</f>
        <v/>
      </c>
      <c r="AH30" s="485" t="str">
        <f>IF(AH$7&lt;&gt;"",IFERROR(VLOOKUP($B30,#REF!,#REF!,FALSE),""),"")</f>
        <v/>
      </c>
      <c r="AI30" s="485" t="str">
        <f>IF(AI$7&lt;&gt;"",IFERROR(VLOOKUP($B30,#REF!,#REF!,FALSE),""),"")</f>
        <v/>
      </c>
      <c r="AJ30" s="485" t="str">
        <f>IF(AJ$7&lt;&gt;"",IFERROR(VLOOKUP($B30,#REF!,#REF!,FALSE),""),"")</f>
        <v/>
      </c>
      <c r="AK30" s="412" t="str">
        <f>IF(AK$7&lt;&gt;"",IFERROR(VLOOKUP($B30,#REF!,#REF!,FALSE),""),"")</f>
        <v/>
      </c>
      <c r="AL30" s="485" t="str">
        <f>IF(AL$7&lt;&gt;"",IFERROR(VLOOKUP($B30,#REF!,#REF!,FALSE),""),"")</f>
        <v/>
      </c>
      <c r="AM30" s="614" t="str">
        <f>IF(AM$7&lt;&gt;"",IFERROR(VLOOKUP($B30,#REF!,#REF!,FALSE),""),"")</f>
        <v/>
      </c>
      <c r="AN30" s="485" t="str">
        <f>IF(AN$7&lt;&gt;"",IFERROR(VLOOKUP($B30,#REF!,#REF!,FALSE),""),"")</f>
        <v/>
      </c>
      <c r="AO30" s="485" t="str">
        <f>IF(AO$7&lt;&gt;"",IFERROR(VLOOKUP($B30,#REF!,#REF!,FALSE),""),"")</f>
        <v/>
      </c>
    </row>
    <row r="31" spans="1:41" s="2" customFormat="1" ht="11.65" x14ac:dyDescent="0.3">
      <c r="A31" s="2" t="s">
        <v>446</v>
      </c>
      <c r="B31" s="2" t="str">
        <f t="shared" si="0"/>
        <v>ALL16_STATE-funded_schools and colleges</v>
      </c>
      <c r="C31" s="2" t="s">
        <v>224</v>
      </c>
      <c r="D31" s="485" t="e">
        <f>VLOOKUP($A31,#REF!,2,FALSE)</f>
        <v>#REF!</v>
      </c>
      <c r="E31" s="412" t="str">
        <f>IF(E$7&lt;&gt;"",IFERROR(VLOOKUP($B31,#REF!,#REF!,FALSE),""),"")</f>
        <v/>
      </c>
      <c r="F31" s="412" t="str">
        <f>IF(F$7&lt;&gt;"",IFERROR(VLOOKUP($B31,#REF!,#REF!,FALSE),""),"")</f>
        <v/>
      </c>
      <c r="G31" s="616" t="str">
        <f>IF(G$7&lt;&gt;"",IFERROR(VLOOKUP($B31,#REF!,#REF!,FALSE),""),"")</f>
        <v/>
      </c>
      <c r="H31" s="615" t="str">
        <f>IF(H$7&lt;&gt;"",IFERROR(VLOOKUP($B31,#REF!,#REF!,FALSE),""),"")</f>
        <v/>
      </c>
      <c r="I31" s="412" t="str">
        <f>IF(I$7&lt;&gt;"",IFERROR(VLOOKUP($B31,#REF!,#REF!,FALSE),""),"")</f>
        <v/>
      </c>
      <c r="J31" s="412" t="str">
        <f>IF(J$7&lt;&gt;"",IFERROR(VLOOKUP($B31,#REF!,#REF!,FALSE),""),"")</f>
        <v/>
      </c>
      <c r="K31" s="616" t="str">
        <f>IF(K$7&lt;&gt;"",IFERROR(VLOOKUP($B31,#REF!,#REF!,FALSE),""),"")</f>
        <v/>
      </c>
      <c r="L31" s="615" t="str">
        <f>IF(L$7&lt;&gt;"",IFERROR(VLOOKUP($B31,#REF!,#REF!,FALSE),""),"")</f>
        <v/>
      </c>
      <c r="M31" s="615" t="str">
        <f>IF(M$7&lt;&gt;"",IFERROR(VLOOKUP($B31,#REF!,#REF!,FALSE),""),"")</f>
        <v/>
      </c>
      <c r="N31" s="412" t="str">
        <f>IF(N$7&lt;&gt;"",IFERROR(VLOOKUP($B31,#REF!,#REF!,FALSE),""),"")</f>
        <v/>
      </c>
      <c r="O31" s="412" t="str">
        <f>IF(O$7&lt;&gt;"",IFERROR(VLOOKUP($B31,#REF!,#REF!,FALSE),""),"")</f>
        <v/>
      </c>
      <c r="P31" s="616" t="str">
        <f>IF(P$7&lt;&gt;"",IFERROR(VLOOKUP($B31,#REF!,#REF!,FALSE),""),"")</f>
        <v/>
      </c>
      <c r="Q31" s="615" t="str">
        <f>IF(Q$7&lt;&gt;"",IFERROR(VLOOKUP($B31,#REF!,#REF!,FALSE),""),"")</f>
        <v/>
      </c>
      <c r="R31" s="615" t="str">
        <f>IF(R$7&lt;&gt;"",IFERROR(VLOOKUP($B31,#REF!,#REF!,FALSE),""),"")</f>
        <v/>
      </c>
      <c r="S31" s="615" t="str">
        <f>IF(S$7&lt;&gt;"",IFERROR(VLOOKUP($B31,#REF!,#REF!,FALSE),""),"")</f>
        <v/>
      </c>
      <c r="T31" s="412" t="str">
        <f>IF(T$7&lt;&gt;"",IFERROR(VLOOKUP($B31,#REF!,#REF!,FALSE),""),"")</f>
        <v/>
      </c>
      <c r="U31" s="412" t="str">
        <f>IF(U$7&lt;&gt;"",IFERROR(VLOOKUP($B31,#REF!,#REF!,FALSE),""),"")</f>
        <v/>
      </c>
      <c r="V31" s="615" t="str">
        <f>IF(V$7&lt;&gt;"",IFERROR(VLOOKUP($B31,#REF!,#REF!,FALSE),""),"")</f>
        <v/>
      </c>
      <c r="W31" s="412" t="str">
        <f>IF(W$7&lt;&gt;"",IFERROR(VLOOKUP($B31,#REF!,#REF!,FALSE),""),"")</f>
        <v/>
      </c>
      <c r="X31" s="412" t="str">
        <f>IF(X$7&lt;&gt;"",IFERROR(VLOOKUP($B31,#REF!,#REF!,FALSE),""),"")</f>
        <v/>
      </c>
      <c r="Y31" s="616" t="str">
        <f>IF(Y$7&lt;&gt;"",IFERROR(VLOOKUP($B31,#REF!,#REF!,FALSE),""),"")</f>
        <v/>
      </c>
      <c r="Z31" s="615" t="str">
        <f>IF(Z$7&lt;&gt;"",IFERROR(VLOOKUP($B31,#REF!,#REF!,FALSE),""),"")</f>
        <v/>
      </c>
      <c r="AA31" s="615" t="str">
        <f>IF(AA$7&lt;&gt;"",IFERROR(VLOOKUP($B31,#REF!,#REF!,FALSE),""),"")</f>
        <v/>
      </c>
      <c r="AB31" s="412" t="str">
        <f>IF(AB$7&lt;&gt;"",IFERROR(VLOOKUP($B31,#REF!,#REF!,FALSE),""),"")</f>
        <v/>
      </c>
      <c r="AC31" s="412" t="str">
        <f>IF(AC$7&lt;&gt;"",IFERROR(VLOOKUP($B31,#REF!,#REF!,FALSE),""),"")</f>
        <v/>
      </c>
      <c r="AD31" s="616" t="str">
        <f>IF(AD$7&lt;&gt;"",IFERROR(VLOOKUP($B31,#REF!,#REF!,FALSE),""),"")</f>
        <v/>
      </c>
      <c r="AE31" s="412" t="str">
        <f>IF(AE$7&lt;&gt;"",IFERROR(VLOOKUP($B31,#REF!,#REF!,FALSE),""),"")</f>
        <v/>
      </c>
      <c r="AF31" s="485" t="str">
        <f>IF(AF$7&lt;&gt;"",IFERROR(VLOOKUP($B31,#REF!,#REF!,FALSE),""),"")</f>
        <v/>
      </c>
      <c r="AG31" s="614" t="str">
        <f>IF(AG$7&lt;&gt;"",IFERROR(VLOOKUP($B31,#REF!,#REF!,FALSE),""),"")</f>
        <v/>
      </c>
      <c r="AH31" s="485" t="str">
        <f>IF(AH$7&lt;&gt;"",IFERROR(VLOOKUP($B31,#REF!,#REF!,FALSE),""),"")</f>
        <v/>
      </c>
      <c r="AI31" s="485" t="str">
        <f>IF(AI$7&lt;&gt;"",IFERROR(VLOOKUP($B31,#REF!,#REF!,FALSE),""),"")</f>
        <v/>
      </c>
      <c r="AJ31" s="485" t="str">
        <f>IF(AJ$7&lt;&gt;"",IFERROR(VLOOKUP($B31,#REF!,#REF!,FALSE),""),"")</f>
        <v/>
      </c>
      <c r="AK31" s="412" t="str">
        <f>IF(AK$7&lt;&gt;"",IFERROR(VLOOKUP($B31,#REF!,#REF!,FALSE),""),"")</f>
        <v/>
      </c>
      <c r="AL31" s="485" t="str">
        <f>IF(AL$7&lt;&gt;"",IFERROR(VLOOKUP($B31,#REF!,#REF!,FALSE),""),"")</f>
        <v/>
      </c>
      <c r="AM31" s="614" t="str">
        <f>IF(AM$7&lt;&gt;"",IFERROR(VLOOKUP($B31,#REF!,#REF!,FALSE),""),"")</f>
        <v/>
      </c>
      <c r="AN31" s="485" t="str">
        <f>IF(AN$7&lt;&gt;"",IFERROR(VLOOKUP($B31,#REF!,#REF!,FALSE),""),"")</f>
        <v/>
      </c>
      <c r="AO31" s="485" t="str">
        <f>IF(AO$7&lt;&gt;"",IFERROR(VLOOKUP($B31,#REF!,#REF!,FALSE),""),"")</f>
        <v/>
      </c>
    </row>
    <row r="32" spans="1:41" s="2" customFormat="1" ht="10.15" x14ac:dyDescent="0.3">
      <c r="B32" s="2" t="str">
        <f t="shared" si="0"/>
        <v/>
      </c>
      <c r="D32" s="485"/>
      <c r="E32" s="412" t="str">
        <f>IF(E$7&lt;&gt;"",IFERROR(VLOOKUP($B32,#REF!,#REF!,FALSE),""),"")</f>
        <v/>
      </c>
      <c r="F32" s="412" t="str">
        <f>IF(F$7&lt;&gt;"",IFERROR(VLOOKUP($B32,#REF!,#REF!,FALSE),""),"")</f>
        <v/>
      </c>
      <c r="G32" s="616" t="str">
        <f>IF(G$7&lt;&gt;"",IFERROR(VLOOKUP($B32,#REF!,#REF!,FALSE),""),"")</f>
        <v/>
      </c>
      <c r="H32" s="615" t="str">
        <f>IF(H$7&lt;&gt;"",IFERROR(VLOOKUP($B32,#REF!,#REF!,FALSE),""),"")</f>
        <v/>
      </c>
      <c r="I32" s="412" t="str">
        <f>IF(I$7&lt;&gt;"",IFERROR(VLOOKUP($B32,#REF!,#REF!,FALSE),""),"")</f>
        <v/>
      </c>
      <c r="J32" s="412" t="str">
        <f>IF(J$7&lt;&gt;"",IFERROR(VLOOKUP($B32,#REF!,#REF!,FALSE),""),"")</f>
        <v/>
      </c>
      <c r="K32" s="616" t="str">
        <f>IF(K$7&lt;&gt;"",IFERROR(VLOOKUP($B32,#REF!,#REF!,FALSE),""),"")</f>
        <v/>
      </c>
      <c r="L32" s="615" t="str">
        <f>IF(L$7&lt;&gt;"",IFERROR(VLOOKUP($B32,#REF!,#REF!,FALSE),""),"")</f>
        <v/>
      </c>
      <c r="M32" s="615" t="str">
        <f>IF(M$7&lt;&gt;"",IFERROR(VLOOKUP($B32,#REF!,#REF!,FALSE),""),"")</f>
        <v/>
      </c>
      <c r="N32" s="412" t="str">
        <f>IF(N$7&lt;&gt;"",IFERROR(VLOOKUP($B32,#REF!,#REF!,FALSE),""),"")</f>
        <v/>
      </c>
      <c r="O32" s="412" t="str">
        <f>IF(O$7&lt;&gt;"",IFERROR(VLOOKUP($B32,#REF!,#REF!,FALSE),""),"")</f>
        <v/>
      </c>
      <c r="P32" s="616" t="str">
        <f>IF(P$7&lt;&gt;"",IFERROR(VLOOKUP($B32,#REF!,#REF!,FALSE),""),"")</f>
        <v/>
      </c>
      <c r="Q32" s="615" t="str">
        <f>IF(Q$7&lt;&gt;"",IFERROR(VLOOKUP($B32,#REF!,#REF!,FALSE),""),"")</f>
        <v/>
      </c>
      <c r="R32" s="615" t="str">
        <f>IF(R$7&lt;&gt;"",IFERROR(VLOOKUP($B32,#REF!,#REF!,FALSE),""),"")</f>
        <v/>
      </c>
      <c r="S32" s="615" t="str">
        <f>IF(S$7&lt;&gt;"",IFERROR(VLOOKUP($B32,#REF!,#REF!,FALSE),""),"")</f>
        <v/>
      </c>
      <c r="T32" s="412" t="str">
        <f>IF(T$7&lt;&gt;"",IFERROR(VLOOKUP($B32,#REF!,#REF!,FALSE),""),"")</f>
        <v/>
      </c>
      <c r="U32" s="412" t="str">
        <f>IF(U$7&lt;&gt;"",IFERROR(VLOOKUP($B32,#REF!,#REF!,FALSE),""),"")</f>
        <v/>
      </c>
      <c r="V32" s="615" t="str">
        <f>IF(V$7&lt;&gt;"",IFERROR(VLOOKUP($B32,#REF!,#REF!,FALSE),""),"")</f>
        <v/>
      </c>
      <c r="W32" s="412" t="str">
        <f>IF(W$7&lt;&gt;"",IFERROR(VLOOKUP($B32,#REF!,#REF!,FALSE),""),"")</f>
        <v/>
      </c>
      <c r="X32" s="412" t="str">
        <f>IF(X$7&lt;&gt;"",IFERROR(VLOOKUP($B32,#REF!,#REF!,FALSE),""),"")</f>
        <v/>
      </c>
      <c r="Y32" s="616" t="str">
        <f>IF(Y$7&lt;&gt;"",IFERROR(VLOOKUP($B32,#REF!,#REF!,FALSE),""),"")</f>
        <v/>
      </c>
      <c r="Z32" s="615" t="str">
        <f>IF(Z$7&lt;&gt;"",IFERROR(VLOOKUP($B32,#REF!,#REF!,FALSE),""),"")</f>
        <v/>
      </c>
      <c r="AA32" s="615" t="str">
        <f>IF(AA$7&lt;&gt;"",IFERROR(VLOOKUP($B32,#REF!,#REF!,FALSE),""),"")</f>
        <v/>
      </c>
      <c r="AB32" s="412" t="str">
        <f>IF(AB$7&lt;&gt;"",IFERROR(VLOOKUP($B32,#REF!,#REF!,FALSE),""),"")</f>
        <v/>
      </c>
      <c r="AC32" s="412" t="str">
        <f>IF(AC$7&lt;&gt;"",IFERROR(VLOOKUP($B32,#REF!,#REF!,FALSE),""),"")</f>
        <v/>
      </c>
      <c r="AD32" s="616" t="str">
        <f>IF(AD$7&lt;&gt;"",IFERROR(VLOOKUP($B32,#REF!,#REF!,FALSE),""),"")</f>
        <v/>
      </c>
      <c r="AE32" s="412" t="str">
        <f>IF(AE$7&lt;&gt;"",IFERROR(VLOOKUP($B32,#REF!,#REF!,FALSE),""),"")</f>
        <v/>
      </c>
      <c r="AF32" s="485" t="str">
        <f>IF(AF$7&lt;&gt;"",IFERROR(VLOOKUP($B32,#REF!,#REF!,FALSE),""),"")</f>
        <v/>
      </c>
      <c r="AG32" s="614" t="str">
        <f>IF(AG$7&lt;&gt;"",IFERROR(VLOOKUP($B32,#REF!,#REF!,FALSE),""),"")</f>
        <v/>
      </c>
      <c r="AH32" s="485" t="str">
        <f>IF(AH$7&lt;&gt;"",IFERROR(VLOOKUP($B32,#REF!,#REF!,FALSE),""),"")</f>
        <v/>
      </c>
      <c r="AI32" s="485" t="str">
        <f>IF(AI$7&lt;&gt;"",IFERROR(VLOOKUP($B32,#REF!,#REF!,FALSE),""),"")</f>
        <v/>
      </c>
      <c r="AJ32" s="485" t="str">
        <f>IF(AJ$7&lt;&gt;"",IFERROR(VLOOKUP($B32,#REF!,#REF!,FALSE),""),"")</f>
        <v/>
      </c>
      <c r="AK32" s="412" t="str">
        <f>IF(AK$7&lt;&gt;"",IFERROR(VLOOKUP($B32,#REF!,#REF!,FALSE),""),"")</f>
        <v/>
      </c>
      <c r="AL32" s="485" t="str">
        <f>IF(AL$7&lt;&gt;"",IFERROR(VLOOKUP($B32,#REF!,#REF!,FALSE),""),"")</f>
        <v/>
      </c>
      <c r="AM32" s="614" t="str">
        <f>IF(AM$7&lt;&gt;"",IFERROR(VLOOKUP($B32,#REF!,#REF!,FALSE),""),"")</f>
        <v/>
      </c>
      <c r="AN32" s="485" t="str">
        <f>IF(AN$7&lt;&gt;"",IFERROR(VLOOKUP($B32,#REF!,#REF!,FALSE),""),"")</f>
        <v/>
      </c>
      <c r="AO32" s="485" t="str">
        <f>IF(AO$7&lt;&gt;"",IFERROR(VLOOKUP($B32,#REF!,#REF!,FALSE),""),"")</f>
        <v/>
      </c>
    </row>
    <row r="33" spans="1:41" s="7" customFormat="1" ht="11.65" x14ac:dyDescent="0.3">
      <c r="A33" s="2" t="s">
        <v>447</v>
      </c>
      <c r="B33" s="2" t="str">
        <f t="shared" si="0"/>
        <v>ALL17_All SCHOOLS AND FE COLLEGES</v>
      </c>
      <c r="C33" s="7" t="s">
        <v>671</v>
      </c>
      <c r="D33" s="485" t="e">
        <f>VLOOKUP($A33,#REF!,2,FALSE)</f>
        <v>#REF!</v>
      </c>
      <c r="E33" s="412" t="str">
        <f>IF(E$7&lt;&gt;"",IFERROR(VLOOKUP($B33,#REF!,#REF!,FALSE),""),"")</f>
        <v/>
      </c>
      <c r="F33" s="412" t="str">
        <f>IF(F$7&lt;&gt;"",IFERROR(VLOOKUP($B33,#REF!,#REF!,FALSE),""),"")</f>
        <v/>
      </c>
      <c r="G33" s="616" t="str">
        <f>IF(G$7&lt;&gt;"",IFERROR(VLOOKUP($B33,#REF!,#REF!,FALSE),""),"")</f>
        <v/>
      </c>
      <c r="H33" s="615" t="str">
        <f>IF(H$7&lt;&gt;"",IFERROR(VLOOKUP($B33,#REF!,#REF!,FALSE),""),"")</f>
        <v/>
      </c>
      <c r="I33" s="412" t="str">
        <f>IF(I$7&lt;&gt;"",IFERROR(VLOOKUP($B33,#REF!,#REF!,FALSE),""),"")</f>
        <v/>
      </c>
      <c r="J33" s="412" t="str">
        <f>IF(J$7&lt;&gt;"",IFERROR(VLOOKUP($B33,#REF!,#REF!,FALSE),""),"")</f>
        <v/>
      </c>
      <c r="K33" s="616" t="str">
        <f>IF(K$7&lt;&gt;"",IFERROR(VLOOKUP($B33,#REF!,#REF!,FALSE),""),"")</f>
        <v/>
      </c>
      <c r="L33" s="615" t="str">
        <f>IF(L$7&lt;&gt;"",IFERROR(VLOOKUP($B33,#REF!,#REF!,FALSE),""),"")</f>
        <v/>
      </c>
      <c r="M33" s="615" t="str">
        <f>IF(M$7&lt;&gt;"",IFERROR(VLOOKUP($B33,#REF!,#REF!,FALSE),""),"")</f>
        <v/>
      </c>
      <c r="N33" s="412" t="str">
        <f>IF(N$7&lt;&gt;"",IFERROR(VLOOKUP($B33,#REF!,#REF!,FALSE),""),"")</f>
        <v/>
      </c>
      <c r="O33" s="412" t="str">
        <f>IF(O$7&lt;&gt;"",IFERROR(VLOOKUP($B33,#REF!,#REF!,FALSE),""),"")</f>
        <v/>
      </c>
      <c r="P33" s="616" t="str">
        <f>IF(P$7&lt;&gt;"",IFERROR(VLOOKUP($B33,#REF!,#REF!,FALSE),""),"")</f>
        <v/>
      </c>
      <c r="Q33" s="615" t="str">
        <f>IF(Q$7&lt;&gt;"",IFERROR(VLOOKUP($B33,#REF!,#REF!,FALSE),""),"")</f>
        <v/>
      </c>
      <c r="R33" s="615" t="str">
        <f>IF(R$7&lt;&gt;"",IFERROR(VLOOKUP($B33,#REF!,#REF!,FALSE),""),"")</f>
        <v/>
      </c>
      <c r="S33" s="615" t="str">
        <f>IF(S$7&lt;&gt;"",IFERROR(VLOOKUP($B33,#REF!,#REF!,FALSE),""),"")</f>
        <v/>
      </c>
      <c r="T33" s="412" t="str">
        <f>IF(T$7&lt;&gt;"",IFERROR(VLOOKUP($B33,#REF!,#REF!,FALSE),""),"")</f>
        <v/>
      </c>
      <c r="U33" s="412" t="str">
        <f>IF(U$7&lt;&gt;"",IFERROR(VLOOKUP($B33,#REF!,#REF!,FALSE),""),"")</f>
        <v/>
      </c>
      <c r="V33" s="615" t="str">
        <f>IF(V$7&lt;&gt;"",IFERROR(VLOOKUP($B33,#REF!,#REF!,FALSE),""),"")</f>
        <v/>
      </c>
      <c r="W33" s="412" t="str">
        <f>IF(W$7&lt;&gt;"",IFERROR(VLOOKUP($B33,#REF!,#REF!,FALSE),""),"")</f>
        <v/>
      </c>
      <c r="X33" s="412" t="str">
        <f>IF(X$7&lt;&gt;"",IFERROR(VLOOKUP($B33,#REF!,#REF!,FALSE),""),"")</f>
        <v/>
      </c>
      <c r="Y33" s="616" t="str">
        <f>IF(Y$7&lt;&gt;"",IFERROR(VLOOKUP($B33,#REF!,#REF!,FALSE),""),"")</f>
        <v/>
      </c>
      <c r="Z33" s="615" t="str">
        <f>IF(Z$7&lt;&gt;"",IFERROR(VLOOKUP($B33,#REF!,#REF!,FALSE),""),"")</f>
        <v/>
      </c>
      <c r="AA33" s="615" t="str">
        <f>IF(AA$7&lt;&gt;"",IFERROR(VLOOKUP($B33,#REF!,#REF!,FALSE),""),"")</f>
        <v/>
      </c>
      <c r="AB33" s="412" t="str">
        <f>IF(AB$7&lt;&gt;"",IFERROR(VLOOKUP($B33,#REF!,#REF!,FALSE),""),"")</f>
        <v/>
      </c>
      <c r="AC33" s="412" t="str">
        <f>IF(AC$7&lt;&gt;"",IFERROR(VLOOKUP($B33,#REF!,#REF!,FALSE),""),"")</f>
        <v/>
      </c>
      <c r="AD33" s="616" t="str">
        <f>IF(AD$7&lt;&gt;"",IFERROR(VLOOKUP($B33,#REF!,#REF!,FALSE),""),"")</f>
        <v/>
      </c>
      <c r="AE33" s="412" t="str">
        <f>IF(AE$7&lt;&gt;"",IFERROR(VLOOKUP($B33,#REF!,#REF!,FALSE),""),"")</f>
        <v/>
      </c>
      <c r="AF33" s="485" t="str">
        <f>IF(AF$7&lt;&gt;"",IFERROR(VLOOKUP($B33,#REF!,#REF!,FALSE),""),"")</f>
        <v/>
      </c>
      <c r="AG33" s="614" t="str">
        <f>IF(AG$7&lt;&gt;"",IFERROR(VLOOKUP($B33,#REF!,#REF!,FALSE),""),"")</f>
        <v/>
      </c>
      <c r="AH33" s="485" t="str">
        <f>IF(AH$7&lt;&gt;"",IFERROR(VLOOKUP($B33,#REF!,#REF!,FALSE),""),"")</f>
        <v/>
      </c>
      <c r="AI33" s="485" t="str">
        <f>IF(AI$7&lt;&gt;"",IFERROR(VLOOKUP($B33,#REF!,#REF!,FALSE),""),"")</f>
        <v/>
      </c>
      <c r="AJ33" s="485" t="str">
        <f>IF(AJ$7&lt;&gt;"",IFERROR(VLOOKUP($B33,#REF!,#REF!,FALSE),""),"")</f>
        <v/>
      </c>
      <c r="AK33" s="412" t="str">
        <f>IF(AK$7&lt;&gt;"",IFERROR(VLOOKUP($B33,#REF!,#REF!,FALSE),""),"")</f>
        <v/>
      </c>
      <c r="AL33" s="485" t="str">
        <f>IF(AL$7&lt;&gt;"",IFERROR(VLOOKUP($B33,#REF!,#REF!,FALSE),""),"")</f>
        <v/>
      </c>
      <c r="AM33" s="614" t="str">
        <f>IF(AM$7&lt;&gt;"",IFERROR(VLOOKUP($B33,#REF!,#REF!,FALSE),""),"")</f>
        <v/>
      </c>
      <c r="AN33" s="485" t="str">
        <f>IF(AN$7&lt;&gt;"",IFERROR(VLOOKUP($B33,#REF!,#REF!,FALSE),""),"")</f>
        <v/>
      </c>
      <c r="AO33" s="485" t="str">
        <f>IF(AO$7&lt;&gt;"",IFERROR(VLOOKUP($B33,#REF!,#REF!,FALSE),""),"")</f>
        <v/>
      </c>
    </row>
    <row r="34" spans="1:41" s="2" customFormat="1" ht="10.15" x14ac:dyDescent="0.3">
      <c r="C34" s="3"/>
      <c r="D34" s="3"/>
      <c r="E34" s="3"/>
      <c r="F34" s="410" t="str">
        <f>IF(F$7&lt;&gt;"",IFERROR(VLOOKUP($B34,#REF!,F$5,FALSE),""),"")</f>
        <v/>
      </c>
      <c r="G34" s="410" t="str">
        <f>IF(G$7&lt;&gt;"",IFERROR(VLOOKUP($B34,#REF!,G$5,FALSE),""),"")</f>
        <v/>
      </c>
      <c r="H34" s="410" t="str">
        <f>IF(H$7&lt;&gt;"",IFERROR(VLOOKUP($B34,#REF!,H$5,FALSE),""),"")</f>
        <v/>
      </c>
      <c r="I34" s="410" t="str">
        <f>IF(I$7&lt;&gt;"",IFERROR(VLOOKUP($B34,#REF!,I$5,FALSE),""),"")</f>
        <v/>
      </c>
      <c r="J34" s="410" t="str">
        <f>IF(J$7&lt;&gt;"",IFERROR(VLOOKUP($B34,#REF!,J$5,FALSE),""),"")</f>
        <v/>
      </c>
      <c r="K34" s="410" t="str">
        <f>IF(K$7&lt;&gt;"",IFERROR(VLOOKUP($B34,#REF!,K$5,FALSE),""),"")</f>
        <v/>
      </c>
      <c r="L34" s="410" t="str">
        <f>IF(L$7&lt;&gt;"",IFERROR(VLOOKUP($B34,#REF!,L$5,FALSE),""),"")</f>
        <v/>
      </c>
      <c r="M34" s="410" t="str">
        <f>IF(M$7&lt;&gt;"",IFERROR(VLOOKUP($B34,#REF!,M$5,FALSE),""),"")</f>
        <v/>
      </c>
      <c r="N34" s="410" t="str">
        <f>IF(N$7&lt;&gt;"",IFERROR(VLOOKUP($B34,#REF!,N$5,FALSE),""),"")</f>
        <v/>
      </c>
      <c r="O34" s="410" t="str">
        <f>IF(O$7&lt;&gt;"",IFERROR(VLOOKUP($B34,#REF!,O$5,FALSE),""),"")</f>
        <v/>
      </c>
      <c r="P34" s="410" t="str">
        <f>IF(P$7&lt;&gt;"",IFERROR(VLOOKUP($B34,#REF!,P$5,FALSE),""),"")</f>
        <v/>
      </c>
      <c r="Q34" s="410" t="str">
        <f>IF(Q$7&lt;&gt;"",IFERROR(VLOOKUP($B34,#REF!,Q$5,FALSE),""),"")</f>
        <v/>
      </c>
      <c r="R34" s="410" t="str">
        <f>IF(R$7&lt;&gt;"",IFERROR(VLOOKUP($B34,#REF!,R$5,FALSE),""),"")</f>
        <v/>
      </c>
      <c r="S34" s="410" t="str">
        <f>IF(S$7&lt;&gt;"",IFERROR(VLOOKUP($B34,#REF!,S$5,FALSE),""),"")</f>
        <v/>
      </c>
      <c r="T34" s="410" t="str">
        <f>IF(T$7&lt;&gt;"",IFERROR(VLOOKUP($B34,#REF!,T$5,FALSE),""),"")</f>
        <v/>
      </c>
      <c r="U34" s="410" t="str">
        <f>IF(U$7&lt;&gt;"",IFERROR(VLOOKUP($B34,#REF!,U$5,FALSE),""),"")</f>
        <v/>
      </c>
      <c r="V34" s="410" t="str">
        <f>IF(V$7&lt;&gt;"",IFERROR(VLOOKUP($B34,#REF!,V$5,FALSE),""),"")</f>
        <v/>
      </c>
      <c r="W34" s="410" t="str">
        <f>IF(W$7&lt;&gt;"",IFERROR(VLOOKUP($B34,#REF!,W$5,FALSE),""),"")</f>
        <v/>
      </c>
      <c r="X34" s="410" t="str">
        <f>IF(X$7&lt;&gt;"",IFERROR(VLOOKUP($B34,#REF!,X$5,FALSE),""),"")</f>
        <v/>
      </c>
      <c r="Y34" s="410" t="str">
        <f>IF(Y$7&lt;&gt;"",IFERROR(VLOOKUP($B34,#REF!,Y$5,FALSE),""),"")</f>
        <v/>
      </c>
      <c r="Z34" s="410" t="str">
        <f>IF(Z$7&lt;&gt;"",IFERROR(VLOOKUP($B34,#REF!,Z$5,FALSE),""),"")</f>
        <v/>
      </c>
      <c r="AA34" s="410" t="str">
        <f>IF(AA$7&lt;&gt;"",IFERROR(VLOOKUP($B34,#REF!,AA$5,FALSE),""),"")</f>
        <v/>
      </c>
      <c r="AB34" s="410" t="str">
        <f>IF(AB$7&lt;&gt;"",IFERROR(VLOOKUP($B34,#REF!,AB$5,FALSE),""),"")</f>
        <v/>
      </c>
      <c r="AC34" s="601" t="str">
        <f>IF(AC$7&lt;&gt;"",IFERROR(VLOOKUP($B34,#REF!,AC$5,FALSE),""),"")</f>
        <v/>
      </c>
      <c r="AD34" s="410" t="str">
        <f>IF(AD$7&lt;&gt;"",IFERROR(VLOOKUP($B34,#REF!,AD$5,FALSE),""),"")</f>
        <v/>
      </c>
      <c r="AE34" s="410" t="str">
        <f>IF(AE$7&lt;&gt;"",IFERROR(VLOOKUP($B34,#REF!,AE$5,FALSE),""),"")</f>
        <v/>
      </c>
      <c r="AF34" s="410"/>
      <c r="AG34" s="410"/>
      <c r="AH34" s="410" t="str">
        <f>IF(AH$7&lt;&gt;"",IFERROR(VLOOKUP($B34,#REF!,AH$5,FALSE),""),"")</f>
        <v/>
      </c>
      <c r="AI34" s="410" t="str">
        <f>IF(AI$7&lt;&gt;"",IFERROR(VLOOKUP($B34,#REF!,AI$5,FALSE),""),"")</f>
        <v/>
      </c>
      <c r="AJ34" s="410" t="str">
        <f>IF(AJ$7&lt;&gt;"",IFERROR(VLOOKUP($B34,#REF!,AJ$5,FALSE),""),"")</f>
        <v/>
      </c>
      <c r="AK34" s="410" t="str">
        <f>IF(AK$7&lt;&gt;"",IFERROR(VLOOKUP($B34,#REF!,AK$5,FALSE),""),"")</f>
        <v/>
      </c>
      <c r="AL34" s="410"/>
      <c r="AM34" s="410"/>
      <c r="AN34" s="410" t="str">
        <f>IF(AN$7&lt;&gt;"",IFERROR(VLOOKUP($B34,#REF!,AN$5,FALSE),""),"")</f>
        <v/>
      </c>
      <c r="AO34" s="601" t="str">
        <f>IF(AO$7&lt;&gt;"",IFERROR(VLOOKUP($B34,#REF!,AO$5,FALSE),""),"")</f>
        <v/>
      </c>
    </row>
    <row r="35" spans="1:41" s="2" customFormat="1" ht="10.15" x14ac:dyDescent="0.3">
      <c r="AO35" s="10" t="s">
        <v>480</v>
      </c>
    </row>
    <row r="36" spans="1:41" s="2" customFormat="1" ht="10.15" x14ac:dyDescent="0.3"/>
    <row r="37" spans="1:41" s="2" customFormat="1" ht="10.15" x14ac:dyDescent="0.3">
      <c r="C37" s="2" t="s">
        <v>519</v>
      </c>
    </row>
    <row r="38" spans="1:41" s="2" customFormat="1" ht="10.15" x14ac:dyDescent="0.3">
      <c r="C38" s="2" t="s">
        <v>16</v>
      </c>
    </row>
    <row r="39" spans="1:41" s="2" customFormat="1" ht="10.15" x14ac:dyDescent="0.3">
      <c r="C39" s="2" t="s">
        <v>520</v>
      </c>
    </row>
    <row r="40" spans="1:41" s="2" customFormat="1" ht="10.15" x14ac:dyDescent="0.3">
      <c r="C40" s="2" t="s">
        <v>474</v>
      </c>
    </row>
    <row r="41" spans="1:41" s="2" customFormat="1" ht="10.15" x14ac:dyDescent="0.3">
      <c r="C41" s="2" t="s">
        <v>17</v>
      </c>
    </row>
    <row r="42" spans="1:41" s="2" customFormat="1" ht="10.15" x14ac:dyDescent="0.3">
      <c r="C42" s="2" t="s">
        <v>18</v>
      </c>
    </row>
    <row r="43" spans="1:41" s="2" customFormat="1" ht="10.15" x14ac:dyDescent="0.3">
      <c r="C43" s="2" t="s">
        <v>19</v>
      </c>
    </row>
    <row r="44" spans="1:41" s="2" customFormat="1" ht="10.15" x14ac:dyDescent="0.3">
      <c r="C44" s="2" t="s">
        <v>20</v>
      </c>
    </row>
    <row r="45" spans="1:41" s="2" customFormat="1" ht="10.15" x14ac:dyDescent="0.3">
      <c r="C45" s="2" t="s">
        <v>484</v>
      </c>
    </row>
    <row r="46" spans="1:41" s="2" customFormat="1" ht="10.15" x14ac:dyDescent="0.3">
      <c r="C46" s="2" t="s">
        <v>22</v>
      </c>
    </row>
    <row r="47" spans="1:41" s="2" customFormat="1" ht="10.15" x14ac:dyDescent="0.3">
      <c r="C47" s="2" t="s">
        <v>290</v>
      </c>
    </row>
    <row r="48" spans="1:41" s="2" customFormat="1" ht="10.15" x14ac:dyDescent="0.3">
      <c r="C48" s="2" t="s">
        <v>204</v>
      </c>
    </row>
    <row r="49" spans="3:33" s="2" customFormat="1" ht="10.15" x14ac:dyDescent="0.3">
      <c r="C49" s="2" t="s">
        <v>205</v>
      </c>
    </row>
    <row r="50" spans="3:33" s="2" customFormat="1" ht="10.15" x14ac:dyDescent="0.3">
      <c r="C50" s="2" t="s">
        <v>206</v>
      </c>
    </row>
    <row r="51" spans="3:33" s="2" customFormat="1" ht="10.15" x14ac:dyDescent="0.3">
      <c r="C51" s="2" t="s">
        <v>207</v>
      </c>
    </row>
    <row r="52" spans="3:33" s="2" customFormat="1" ht="10.15" x14ac:dyDescent="0.3">
      <c r="C52" s="2" t="s">
        <v>485</v>
      </c>
    </row>
    <row r="53" spans="3:33" s="2" customFormat="1" ht="10.15" x14ac:dyDescent="0.3">
      <c r="C53" s="2" t="s">
        <v>209</v>
      </c>
    </row>
    <row r="54" spans="3:33" s="2" customFormat="1" ht="10.15" x14ac:dyDescent="0.3">
      <c r="C54" s="2" t="s">
        <v>210</v>
      </c>
    </row>
    <row r="55" spans="3:33" s="2" customFormat="1" ht="10.15" x14ac:dyDescent="0.3">
      <c r="C55" s="2" t="s">
        <v>211</v>
      </c>
    </row>
    <row r="56" spans="3:33" s="2" customFormat="1" ht="10.15" x14ac:dyDescent="0.3">
      <c r="C56" s="2" t="s">
        <v>212</v>
      </c>
    </row>
    <row r="57" spans="3:33" s="2" customFormat="1" ht="10.15" x14ac:dyDescent="0.3">
      <c r="C57" s="2" t="s">
        <v>213</v>
      </c>
    </row>
    <row r="58" spans="3:33" s="2" customFormat="1" ht="10.15" x14ac:dyDescent="0.3">
      <c r="C58" s="2" t="s">
        <v>214</v>
      </c>
    </row>
    <row r="59" spans="3:33" s="2" customFormat="1" ht="10.15" x14ac:dyDescent="0.3">
      <c r="C59" s="2" t="s">
        <v>486</v>
      </c>
    </row>
    <row r="60" spans="3:33" s="2" customFormat="1" ht="10.15" x14ac:dyDescent="0.3">
      <c r="C60" s="2" t="s">
        <v>215</v>
      </c>
    </row>
    <row r="61" spans="3:33" s="2" customFormat="1" ht="10.15" x14ac:dyDescent="0.3">
      <c r="C61" s="2" t="s">
        <v>216</v>
      </c>
    </row>
    <row r="62" spans="3:33" s="2" customFormat="1" ht="10.15" x14ac:dyDescent="0.3">
      <c r="C62" s="1029" t="s">
        <v>674</v>
      </c>
      <c r="D62" s="1029"/>
      <c r="E62" s="1029"/>
      <c r="F62" s="1029"/>
      <c r="G62" s="1029"/>
      <c r="H62" s="1029"/>
      <c r="I62" s="1029"/>
      <c r="J62" s="1029"/>
      <c r="K62" s="1029"/>
      <c r="L62" s="1029"/>
      <c r="M62" s="1029"/>
      <c r="N62" s="1029"/>
      <c r="O62" s="1029"/>
      <c r="P62" s="1029"/>
      <c r="Q62" s="1029"/>
      <c r="R62" s="1029"/>
      <c r="S62" s="1029"/>
      <c r="T62" s="1029"/>
      <c r="U62" s="1029"/>
      <c r="V62" s="1029"/>
      <c r="W62" s="1029"/>
      <c r="X62" s="1029"/>
      <c r="Y62" s="1029"/>
      <c r="Z62" s="1029"/>
      <c r="AA62" s="1029"/>
      <c r="AB62" s="1029"/>
      <c r="AC62" s="1029"/>
      <c r="AD62" s="1029"/>
      <c r="AE62" s="1029"/>
      <c r="AF62" s="1029"/>
      <c r="AG62" s="1029"/>
    </row>
    <row r="63" spans="3:33" s="2" customFormat="1" ht="21" customHeight="1" x14ac:dyDescent="0.3">
      <c r="C63" s="1029" t="s">
        <v>675</v>
      </c>
      <c r="D63" s="1029"/>
      <c r="E63" s="1029"/>
      <c r="F63" s="1029"/>
      <c r="G63" s="1029"/>
      <c r="H63" s="1029"/>
      <c r="I63" s="1029"/>
      <c r="J63" s="1029"/>
      <c r="K63" s="1029"/>
      <c r="L63" s="1029"/>
      <c r="M63" s="1029"/>
      <c r="N63" s="1029"/>
      <c r="O63" s="1029"/>
      <c r="P63" s="1029"/>
      <c r="Q63" s="1029"/>
      <c r="R63" s="1029"/>
      <c r="S63" s="1029"/>
      <c r="T63" s="1029"/>
      <c r="U63" s="1029"/>
      <c r="V63" s="1029"/>
      <c r="W63" s="1029"/>
      <c r="X63" s="1029"/>
      <c r="Y63" s="1029"/>
      <c r="Z63" s="1029"/>
      <c r="AA63" s="1029"/>
      <c r="AB63" s="1029"/>
      <c r="AC63" s="1029"/>
      <c r="AD63" s="1029"/>
      <c r="AE63" s="1029"/>
      <c r="AF63" s="1029"/>
      <c r="AG63" s="1029"/>
    </row>
    <row r="64" spans="3:33" s="2" customFormat="1" ht="21" customHeight="1" x14ac:dyDescent="0.3">
      <c r="C64" s="2" t="s">
        <v>23</v>
      </c>
    </row>
    <row r="65" spans="3:41" s="2" customFormat="1" ht="10.15" x14ac:dyDescent="0.3">
      <c r="C65" s="2" t="s">
        <v>24</v>
      </c>
    </row>
    <row r="66" spans="3:41" s="2" customFormat="1" ht="10.15" x14ac:dyDescent="0.3">
      <c r="C66" s="2" t="s">
        <v>25</v>
      </c>
    </row>
    <row r="67" spans="3:41" s="2" customFormat="1" ht="10.15" x14ac:dyDescent="0.3">
      <c r="C67" s="2" t="s">
        <v>521</v>
      </c>
    </row>
    <row r="68" spans="3:41" s="2" customFormat="1" ht="10.15" x14ac:dyDescent="0.3">
      <c r="C68" s="2" t="s">
        <v>26</v>
      </c>
    </row>
    <row r="69" spans="3:41" s="2" customFormat="1" ht="10.15" x14ac:dyDescent="0.3">
      <c r="C69" s="2" t="s">
        <v>27</v>
      </c>
    </row>
    <row r="70" spans="3:41" s="2" customFormat="1" ht="9.9499999999999993" customHeight="1" x14ac:dyDescent="0.3">
      <c r="C70" s="1024" t="s">
        <v>487</v>
      </c>
      <c r="D70" s="1024"/>
      <c r="E70" s="1024"/>
      <c r="F70" s="1024"/>
      <c r="G70" s="1024"/>
      <c r="H70" s="1024"/>
      <c r="I70" s="1024"/>
      <c r="J70" s="1024"/>
      <c r="K70" s="1024"/>
      <c r="L70" s="1024"/>
      <c r="M70" s="1024"/>
      <c r="N70" s="1024"/>
      <c r="O70" s="1024"/>
      <c r="P70" s="1024"/>
      <c r="Q70" s="1024"/>
      <c r="R70" s="1024"/>
      <c r="S70" s="1024"/>
      <c r="T70" s="1024"/>
      <c r="U70" s="1024"/>
      <c r="V70" s="1024"/>
      <c r="W70" s="1024"/>
      <c r="X70" s="1024"/>
      <c r="Y70" s="1024"/>
      <c r="Z70" s="1024"/>
      <c r="AA70" s="1024"/>
      <c r="AB70" s="1024"/>
      <c r="AC70" s="1024"/>
      <c r="AD70" s="1024"/>
      <c r="AE70" s="1024"/>
      <c r="AF70" s="1024"/>
      <c r="AG70" s="1024"/>
      <c r="AH70" s="1024"/>
      <c r="AI70" s="1024"/>
      <c r="AJ70" s="1024"/>
    </row>
    <row r="71" spans="3:41" s="2" customFormat="1" ht="12.6" customHeight="1" x14ac:dyDescent="0.45">
      <c r="C71" s="2" t="s">
        <v>673</v>
      </c>
      <c r="D71" s="597"/>
      <c r="E71" s="597"/>
      <c r="F71" s="597"/>
      <c r="G71" s="597"/>
      <c r="H71" s="597"/>
      <c r="I71" s="597"/>
      <c r="J71" s="597"/>
      <c r="K71" s="597"/>
      <c r="L71" s="597"/>
      <c r="M71" s="597"/>
      <c r="N71" s="597"/>
      <c r="O71" s="597"/>
      <c r="P71" s="597"/>
      <c r="Q71" s="597"/>
      <c r="R71" s="597"/>
      <c r="S71" s="597"/>
      <c r="T71" s="598"/>
      <c r="U71" s="598"/>
      <c r="V71" s="598"/>
      <c r="W71" s="598"/>
      <c r="X71" s="598"/>
      <c r="Y71" s="598"/>
      <c r="Z71" s="598"/>
      <c r="AA71" s="598"/>
      <c r="AB71" s="598"/>
      <c r="AC71" s="598"/>
      <c r="AD71" s="598"/>
      <c r="AE71" s="598"/>
      <c r="AF71" s="606"/>
      <c r="AG71" s="602"/>
      <c r="AH71" s="598"/>
      <c r="AI71" s="598"/>
      <c r="AJ71" s="598"/>
    </row>
    <row r="72" spans="3:41" s="2" customFormat="1" ht="10.15" x14ac:dyDescent="0.3">
      <c r="C72" s="377" t="s">
        <v>287</v>
      </c>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row>
    <row r="73" spans="3:41" s="2" customFormat="1" ht="10.15" x14ac:dyDescent="0.3">
      <c r="C73" s="377"/>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378"/>
      <c r="AO73" s="378"/>
    </row>
  </sheetData>
  <mergeCells count="8">
    <mergeCell ref="C70:AJ70"/>
    <mergeCell ref="F6:H6"/>
    <mergeCell ref="J6:V6"/>
    <mergeCell ref="AC6:AE6"/>
    <mergeCell ref="AI6:AK6"/>
    <mergeCell ref="X6:AA6"/>
    <mergeCell ref="C62:AG62"/>
    <mergeCell ref="C63:AG63"/>
  </mergeCells>
  <conditionalFormatting sqref="AC34">
    <cfRule type="expression" dxfId="142" priority="10">
      <formula>AND(AC34&lt;=2,AC34&gt;0)</formula>
    </cfRule>
  </conditionalFormatting>
  <conditionalFormatting sqref="AO34 E9:AO33">
    <cfRule type="expression" dxfId="141" priority="8">
      <formula>AND(E9&lt;=2,E9&gt;0)</formula>
    </cfRule>
  </conditionalFormatting>
  <hyperlinks>
    <hyperlink ref="C1" location="Contents!A1" display="Return to contents"/>
    <hyperlink ref="C70" r:id="rId1" display="Where qualifications taken by a student are in the same subject area and similar in content, ‘discounting’ rules have been applied to avoid double counting qualifications. More information can be found in  'technical guide' document."/>
    <hyperlink ref="C72" r:id="rId2"/>
  </hyperlinks>
  <pageMargins left="0.7" right="0.7"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61"/>
  <sheetViews>
    <sheetView topLeftCell="A13" workbookViewId="0">
      <selection activeCell="G47" sqref="G47"/>
    </sheetView>
  </sheetViews>
  <sheetFormatPr defaultColWidth="9" defaultRowHeight="14.25" x14ac:dyDescent="0.45"/>
  <cols>
    <col min="1" max="1" width="9" style="565" customWidth="1"/>
    <col min="2" max="2" width="20" style="494" customWidth="1"/>
    <col min="3" max="5" width="11.59765625" style="494" customWidth="1"/>
    <col min="6" max="6" width="1.59765625" style="495" customWidth="1"/>
    <col min="7" max="9" width="11.59765625" style="495" customWidth="1"/>
    <col min="10" max="10" width="1.59765625" style="495" customWidth="1"/>
    <col min="11" max="13" width="11.59765625" style="495" customWidth="1"/>
    <col min="14" max="16384" width="9" style="495"/>
  </cols>
  <sheetData>
    <row r="1" spans="1:16" x14ac:dyDescent="0.45">
      <c r="A1" s="573" t="s">
        <v>488</v>
      </c>
    </row>
    <row r="2" spans="1:16" x14ac:dyDescent="0.45">
      <c r="A2" s="471" t="s">
        <v>555</v>
      </c>
      <c r="B2" s="495"/>
      <c r="C2" s="495"/>
      <c r="D2" s="495"/>
      <c r="E2" s="495"/>
    </row>
    <row r="3" spans="1:16" x14ac:dyDescent="0.45">
      <c r="A3" s="561" t="s">
        <v>479</v>
      </c>
      <c r="B3" s="316"/>
      <c r="C3" s="316"/>
      <c r="D3" s="316"/>
      <c r="E3" s="316"/>
    </row>
    <row r="4" spans="1:16" x14ac:dyDescent="0.45">
      <c r="A4" s="561" t="s">
        <v>0</v>
      </c>
      <c r="B4" s="554"/>
      <c r="C4" s="553"/>
      <c r="D4" s="553"/>
      <c r="E4" s="553"/>
    </row>
    <row r="5" spans="1:16" x14ac:dyDescent="0.45">
      <c r="A5" s="557"/>
      <c r="B5" s="551"/>
      <c r="C5" s="551"/>
      <c r="D5" s="551"/>
      <c r="E5" s="551"/>
    </row>
    <row r="6" spans="1:16" ht="15" customHeight="1" x14ac:dyDescent="0.45">
      <c r="A6" s="472"/>
      <c r="B6" s="462"/>
      <c r="C6" s="1093" t="s">
        <v>33</v>
      </c>
      <c r="D6" s="1093"/>
      <c r="E6" s="1093"/>
      <c r="F6" s="473"/>
      <c r="G6" s="1093" t="s">
        <v>155</v>
      </c>
      <c r="H6" s="1093"/>
      <c r="I6" s="1093"/>
      <c r="J6" s="473"/>
      <c r="K6" s="1093" t="s">
        <v>156</v>
      </c>
      <c r="L6" s="1093"/>
      <c r="M6" s="1093"/>
    </row>
    <row r="7" spans="1:16" ht="35.25" customHeight="1" x14ac:dyDescent="0.45">
      <c r="A7" s="474" t="s">
        <v>177</v>
      </c>
      <c r="B7" s="465"/>
      <c r="C7" s="466" t="s">
        <v>178</v>
      </c>
      <c r="D7" s="466" t="s">
        <v>179</v>
      </c>
      <c r="E7" s="466" t="s">
        <v>175</v>
      </c>
      <c r="F7" s="475"/>
      <c r="G7" s="466" t="s">
        <v>178</v>
      </c>
      <c r="H7" s="466" t="s">
        <v>179</v>
      </c>
      <c r="I7" s="466" t="s">
        <v>175</v>
      </c>
      <c r="J7" s="475"/>
      <c r="K7" s="466" t="s">
        <v>178</v>
      </c>
      <c r="L7" s="466" t="s">
        <v>179</v>
      </c>
      <c r="M7" s="466" t="s">
        <v>175</v>
      </c>
    </row>
    <row r="8" spans="1:16" x14ac:dyDescent="0.45">
      <c r="A8" s="574"/>
      <c r="B8" s="559"/>
      <c r="C8" s="550"/>
      <c r="D8" s="550"/>
      <c r="E8" s="550"/>
      <c r="G8" s="550"/>
      <c r="H8" s="550"/>
      <c r="I8" s="549"/>
      <c r="K8" s="550"/>
      <c r="L8" s="550"/>
      <c r="M8" s="549"/>
    </row>
    <row r="9" spans="1:16" x14ac:dyDescent="0.45">
      <c r="A9" s="321" t="s">
        <v>180</v>
      </c>
      <c r="B9" s="321"/>
      <c r="C9" s="322">
        <f>'SQL - Gender split table 8b'!G58</f>
        <v>214</v>
      </c>
      <c r="D9" s="322">
        <f>'SQL - Gender split table 8b'!H58</f>
        <v>202</v>
      </c>
      <c r="E9" s="548">
        <f>'SQL - Gender split table 8b'!I58</f>
        <v>94.392523364485982</v>
      </c>
      <c r="G9" s="322">
        <f>'SQL - Gender split table 8b'!G36</f>
        <v>78</v>
      </c>
      <c r="H9" s="322">
        <f>'SQL - Gender split table 8b'!H36</f>
        <v>75</v>
      </c>
      <c r="I9" s="548">
        <f>'SQL - Gender split table 8b'!I36</f>
        <v>96.15384615384616</v>
      </c>
      <c r="K9" s="322">
        <f>'SQL - Gender split table 8b'!G14</f>
        <v>136</v>
      </c>
      <c r="L9" s="322">
        <f>'SQL - Gender split table 8b'!H14</f>
        <v>127</v>
      </c>
      <c r="M9" s="548">
        <f>'SQL - Gender split table 8b'!I14</f>
        <v>93.382352941176478</v>
      </c>
      <c r="O9" s="557"/>
      <c r="P9" s="557"/>
    </row>
    <row r="10" spans="1:16" x14ac:dyDescent="0.45">
      <c r="A10" s="324" t="s">
        <v>32</v>
      </c>
      <c r="B10" s="325" t="s">
        <v>181</v>
      </c>
      <c r="C10" s="326"/>
      <c r="D10" s="326">
        <f>'SQL - Gender split table 8b'!H59</f>
        <v>149</v>
      </c>
      <c r="E10" s="547">
        <f>'SQL - Gender split table 8b'!I59</f>
        <v>69.626168224299064</v>
      </c>
      <c r="G10" s="326"/>
      <c r="H10" s="326">
        <f>'SQL - Gender split table 8b'!H37</f>
        <v>55</v>
      </c>
      <c r="I10" s="547">
        <f>'SQL - Gender split table 8b'!I37</f>
        <v>70.512820512820511</v>
      </c>
      <c r="K10" s="326"/>
      <c r="L10" s="326">
        <f>'SQL - Gender split table 8b'!H15</f>
        <v>94</v>
      </c>
      <c r="M10" s="547">
        <f>'SQL - Gender split table 8b'!I15</f>
        <v>69.117647058823522</v>
      </c>
      <c r="O10" s="557"/>
      <c r="P10" s="557"/>
    </row>
    <row r="11" spans="1:16" x14ac:dyDescent="0.45">
      <c r="A11" s="321"/>
      <c r="B11" s="325" t="s">
        <v>182</v>
      </c>
      <c r="C11" s="326"/>
      <c r="D11" s="326">
        <f>'SQL - Gender split table 8b'!H60</f>
        <v>53</v>
      </c>
      <c r="E11" s="547">
        <f>'SQL - Gender split table 8b'!I60</f>
        <v>24.766355140186917</v>
      </c>
      <c r="G11" s="326"/>
      <c r="H11" s="326">
        <f>'SQL - Gender split table 8b'!H38</f>
        <v>20</v>
      </c>
      <c r="I11" s="547">
        <f>'SQL - Gender split table 8b'!I38</f>
        <v>25.641025641025639</v>
      </c>
      <c r="K11" s="326"/>
      <c r="L11" s="326">
        <f>'SQL - Gender split table 8b'!H16</f>
        <v>33</v>
      </c>
      <c r="M11" s="547">
        <f>'SQL - Gender split table 8b'!I16</f>
        <v>24.264705882352942</v>
      </c>
      <c r="O11" s="557"/>
      <c r="P11" s="557"/>
    </row>
    <row r="12" spans="1:16" x14ac:dyDescent="0.45">
      <c r="A12" s="321"/>
      <c r="B12" s="325"/>
      <c r="C12" s="326"/>
      <c r="D12" s="326"/>
      <c r="E12" s="547"/>
      <c r="G12" s="326"/>
      <c r="H12" s="326"/>
      <c r="I12" s="547"/>
      <c r="K12" s="326"/>
      <c r="L12" s="326"/>
      <c r="M12" s="547"/>
      <c r="O12" s="557"/>
      <c r="P12" s="557"/>
    </row>
    <row r="13" spans="1:16" x14ac:dyDescent="0.45">
      <c r="A13" s="324" t="s">
        <v>32</v>
      </c>
      <c r="B13" s="325"/>
      <c r="C13" s="322">
        <f>'SQL - Gender split table 8b'!G55</f>
        <v>195866</v>
      </c>
      <c r="D13" s="322">
        <f>'SQL - Gender split table 8b'!H55</f>
        <v>178338</v>
      </c>
      <c r="E13" s="548">
        <f>'SQL - Gender split table 8b'!I55</f>
        <v>91.051024680138454</v>
      </c>
      <c r="G13" s="322">
        <f>'SQL - Gender split table 8b'!G33</f>
        <v>105812</v>
      </c>
      <c r="H13" s="322">
        <f>'SQL - Gender split table 8b'!H33</f>
        <v>97052</v>
      </c>
      <c r="I13" s="548">
        <f>'SQL - Gender split table 8b'!I33</f>
        <v>91.721165841303446</v>
      </c>
      <c r="K13" s="322">
        <f>'SQL - Gender split table 8b'!G11</f>
        <v>90054</v>
      </c>
      <c r="L13" s="322">
        <f>'SQL - Gender split table 8b'!H11</f>
        <v>81286</v>
      </c>
      <c r="M13" s="548">
        <f>'SQL - Gender split table 8b'!I11</f>
        <v>90.263619606014174</v>
      </c>
      <c r="O13" s="557"/>
      <c r="P13" s="557"/>
    </row>
    <row r="14" spans="1:16" x14ac:dyDescent="0.45">
      <c r="A14" s="324"/>
      <c r="B14" s="325" t="s">
        <v>183</v>
      </c>
      <c r="C14" s="326"/>
      <c r="D14" s="326">
        <f>'SQL - Gender split table 8b'!H56</f>
        <v>40247</v>
      </c>
      <c r="E14" s="547">
        <f>'SQL - Gender split table 8b'!I56</f>
        <v>20.548231954499503</v>
      </c>
      <c r="G14" s="326"/>
      <c r="H14" s="326">
        <f>'SQL - Gender split table 8b'!H34</f>
        <v>20812</v>
      </c>
      <c r="I14" s="547">
        <f>'SQL - Gender split table 8b'!I34</f>
        <v>19.668846633652137</v>
      </c>
      <c r="K14" s="326"/>
      <c r="L14" s="326">
        <f>'SQL - Gender split table 8b'!H12</f>
        <v>19435</v>
      </c>
      <c r="M14" s="547">
        <f>'SQL - Gender split table 8b'!I12</f>
        <v>21.581495547116177</v>
      </c>
      <c r="O14" s="557"/>
      <c r="P14" s="557"/>
    </row>
    <row r="15" spans="1:16" x14ac:dyDescent="0.45">
      <c r="A15" s="321"/>
      <c r="B15" s="325" t="s">
        <v>184</v>
      </c>
      <c r="C15" s="326"/>
      <c r="D15" s="326">
        <f>'SQL - Gender split table 8b'!H57</f>
        <v>138091</v>
      </c>
      <c r="E15" s="547">
        <f>'SQL - Gender split table 8b'!I57</f>
        <v>70.502792725638955</v>
      </c>
      <c r="G15" s="326"/>
      <c r="H15" s="326">
        <f>'SQL - Gender split table 8b'!H35</f>
        <v>76240</v>
      </c>
      <c r="I15" s="547">
        <f>'SQL - Gender split table 8b'!I35</f>
        <v>72.052319207651308</v>
      </c>
      <c r="K15" s="326"/>
      <c r="L15" s="326">
        <f>'SQL - Gender split table 8b'!H13</f>
        <v>61851</v>
      </c>
      <c r="M15" s="547">
        <f>'SQL - Gender split table 8b'!I13</f>
        <v>68.682124058897998</v>
      </c>
      <c r="O15" s="557"/>
      <c r="P15" s="557"/>
    </row>
    <row r="16" spans="1:16" x14ac:dyDescent="0.45">
      <c r="A16" s="321" t="s">
        <v>185</v>
      </c>
      <c r="B16" s="325"/>
      <c r="C16" s="326"/>
      <c r="D16" s="326"/>
      <c r="E16" s="547"/>
      <c r="G16" s="326"/>
      <c r="H16" s="326"/>
      <c r="I16" s="547"/>
      <c r="K16" s="326"/>
      <c r="L16" s="326"/>
      <c r="M16" s="547"/>
      <c r="O16" s="557"/>
      <c r="P16" s="557"/>
    </row>
    <row r="17" spans="1:16" x14ac:dyDescent="0.45">
      <c r="A17" s="324" t="s">
        <v>32</v>
      </c>
      <c r="B17" s="325"/>
      <c r="C17" s="322">
        <f>'SQL - Gender split table 8b'!G64</f>
        <v>0</v>
      </c>
      <c r="D17" s="322">
        <f>'SQL - Gender split table 8b'!H64</f>
        <v>0</v>
      </c>
      <c r="E17" s="548">
        <f>'SQL - Gender split table 8b'!I64</f>
        <v>0</v>
      </c>
      <c r="F17" s="322"/>
      <c r="G17" s="322">
        <f>'SQL - Gender split table 8b'!G42</f>
        <v>0</v>
      </c>
      <c r="H17" s="322">
        <f>'SQL - Gender split table 8b'!H42</f>
        <v>0</v>
      </c>
      <c r="I17" s="548">
        <f>'SQL - Gender split table 8b'!I42</f>
        <v>0</v>
      </c>
      <c r="J17" s="322"/>
      <c r="K17" s="322">
        <f>'SQL - Gender split table 8b'!G20</f>
        <v>0</v>
      </c>
      <c r="L17" s="322">
        <f>'SQL - Gender split table 8b'!H20</f>
        <v>0</v>
      </c>
      <c r="M17" s="548">
        <f>'SQL - Gender split table 8b'!I20</f>
        <v>0</v>
      </c>
      <c r="O17" s="557"/>
      <c r="P17" s="557"/>
    </row>
    <row r="18" spans="1:16" x14ac:dyDescent="0.45">
      <c r="A18" s="321"/>
      <c r="B18" s="325" t="s">
        <v>181</v>
      </c>
      <c r="C18" s="326"/>
      <c r="D18" s="326">
        <f>'SQL - Gender split table 8b'!H65</f>
        <v>0</v>
      </c>
      <c r="E18" s="547">
        <f>'SQL - Gender split table 8b'!I65</f>
        <v>0</v>
      </c>
      <c r="G18" s="326"/>
      <c r="H18" s="326">
        <f>'SQL - Gender split table 8b'!H43</f>
        <v>0</v>
      </c>
      <c r="I18" s="547">
        <f>'SQL - Gender split table 8b'!I43</f>
        <v>0</v>
      </c>
      <c r="K18" s="326"/>
      <c r="L18" s="326">
        <f>'SQL - Gender split table 8b'!H21</f>
        <v>0</v>
      </c>
      <c r="M18" s="547">
        <f>'SQL - Gender split table 8b'!I21</f>
        <v>0</v>
      </c>
      <c r="O18" s="557"/>
      <c r="P18" s="557"/>
    </row>
    <row r="19" spans="1:16" x14ac:dyDescent="0.45">
      <c r="A19" s="321"/>
      <c r="B19" s="325" t="s">
        <v>182</v>
      </c>
      <c r="C19" s="326"/>
      <c r="D19" s="326">
        <f>'SQL - Gender split table 8b'!H66</f>
        <v>0</v>
      </c>
      <c r="E19" s="547">
        <f>'SQL - Gender split table 8b'!I66</f>
        <v>0</v>
      </c>
      <c r="G19" s="326"/>
      <c r="H19" s="326">
        <f>'SQL - Gender split table 8b'!H44</f>
        <v>0</v>
      </c>
      <c r="I19" s="547">
        <f>'SQL - Gender split table 8b'!I44</f>
        <v>0</v>
      </c>
      <c r="K19" s="326"/>
      <c r="L19" s="326">
        <f>'SQL - Gender split table 8b'!H22</f>
        <v>0</v>
      </c>
      <c r="M19" s="547">
        <f>'SQL - Gender split table 8b'!I22</f>
        <v>0</v>
      </c>
      <c r="O19" s="557"/>
      <c r="P19" s="557"/>
    </row>
    <row r="20" spans="1:16" x14ac:dyDescent="0.45">
      <c r="A20" s="324" t="s">
        <v>32</v>
      </c>
      <c r="B20" s="325"/>
      <c r="C20" s="326"/>
      <c r="D20" s="326"/>
      <c r="E20" s="547"/>
      <c r="G20" s="326"/>
      <c r="H20" s="326"/>
      <c r="I20" s="547"/>
      <c r="K20" s="326"/>
      <c r="L20" s="326"/>
      <c r="M20" s="547"/>
      <c r="O20" s="557"/>
      <c r="P20" s="557"/>
    </row>
    <row r="21" spans="1:16" x14ac:dyDescent="0.45">
      <c r="A21" s="321"/>
      <c r="B21" s="325"/>
      <c r="C21" s="322">
        <f>'SQL - Gender split table 8b'!G61</f>
        <v>40</v>
      </c>
      <c r="D21" s="322">
        <f>'SQL - Gender split table 8b'!H61</f>
        <v>29</v>
      </c>
      <c r="E21" s="548">
        <f>'SQL - Gender split table 8b'!I61</f>
        <v>72.5</v>
      </c>
      <c r="G21" s="322">
        <f>'SQL - Gender split table 8b'!G39</f>
        <v>19</v>
      </c>
      <c r="H21" s="322">
        <f>'SQL - Gender split table 8b'!H39</f>
        <v>15</v>
      </c>
      <c r="I21" s="548">
        <f>'SQL - Gender split table 8b'!I39</f>
        <v>78.94736842105263</v>
      </c>
      <c r="J21" s="326"/>
      <c r="K21" s="322">
        <f>'SQL - Gender split table 8b'!G17</f>
        <v>21</v>
      </c>
      <c r="L21" s="322">
        <f>'SQL - Gender split table 8b'!H17</f>
        <v>14</v>
      </c>
      <c r="M21" s="548">
        <f>'SQL - Gender split table 8b'!I17</f>
        <v>66.666666666666657</v>
      </c>
      <c r="O21" s="557"/>
      <c r="P21" s="557"/>
    </row>
    <row r="22" spans="1:16" x14ac:dyDescent="0.45">
      <c r="A22" s="328"/>
      <c r="B22" s="325" t="s">
        <v>183</v>
      </c>
      <c r="C22" s="326"/>
      <c r="D22" s="326">
        <f>'SQL - Gender split table 8b'!H62</f>
        <v>10</v>
      </c>
      <c r="E22" s="547">
        <f>'SQL - Gender split table 8b'!I62</f>
        <v>25</v>
      </c>
      <c r="G22" s="326"/>
      <c r="H22" s="326">
        <f>'SQL - Gender split table 8b'!H40</f>
        <v>6</v>
      </c>
      <c r="I22" s="547">
        <f>'SQL - Gender split table 8b'!I40</f>
        <v>31.578947368421051</v>
      </c>
      <c r="K22" s="326"/>
      <c r="L22" s="326">
        <f>'SQL - Gender split table 8b'!H18</f>
        <v>4</v>
      </c>
      <c r="M22" s="547">
        <f>'SQL - Gender split table 8b'!I18</f>
        <v>19.047619047619047</v>
      </c>
      <c r="O22" s="557"/>
      <c r="P22" s="557"/>
    </row>
    <row r="23" spans="1:16" x14ac:dyDescent="0.45">
      <c r="A23" s="330" t="s">
        <v>186</v>
      </c>
      <c r="B23" s="325" t="s">
        <v>184</v>
      </c>
      <c r="C23" s="326"/>
      <c r="D23" s="326">
        <f>'SQL - Gender split table 8b'!H63</f>
        <v>19</v>
      </c>
      <c r="E23" s="547">
        <f>'SQL - Gender split table 8b'!I63</f>
        <v>47.5</v>
      </c>
      <c r="G23" s="326"/>
      <c r="H23" s="326">
        <f>'SQL - Gender split table 8b'!H41</f>
        <v>9</v>
      </c>
      <c r="I23" s="547">
        <f>'SQL - Gender split table 8b'!I41</f>
        <v>47.368421052631575</v>
      </c>
      <c r="K23" s="326"/>
      <c r="L23" s="326">
        <f>'SQL - Gender split table 8b'!H19</f>
        <v>10</v>
      </c>
      <c r="M23" s="547">
        <f>'SQL - Gender split table 8b'!I19</f>
        <v>47.619047619047613</v>
      </c>
      <c r="O23" s="557"/>
      <c r="P23" s="557"/>
    </row>
    <row r="24" spans="1:16" x14ac:dyDescent="0.45">
      <c r="A24" s="324" t="s">
        <v>32</v>
      </c>
      <c r="B24" s="329"/>
      <c r="C24" s="326"/>
      <c r="D24" s="326"/>
      <c r="E24" s="547"/>
      <c r="G24" s="326"/>
      <c r="H24" s="326"/>
      <c r="I24" s="547"/>
      <c r="K24" s="326"/>
      <c r="L24" s="326"/>
      <c r="M24" s="547"/>
      <c r="O24" s="557"/>
      <c r="P24" s="557"/>
    </row>
    <row r="25" spans="1:16" x14ac:dyDescent="0.45">
      <c r="A25" s="321"/>
      <c r="B25" s="331"/>
      <c r="C25" s="322">
        <f>'SQL - Gender split table 8b'!G69</f>
        <v>14690</v>
      </c>
      <c r="D25" s="322">
        <f>'SQL - Gender split table 8b'!H69</f>
        <v>8854</v>
      </c>
      <c r="E25" s="548">
        <f>'SQL - Gender split table 8b'!I69</f>
        <v>60.272294077603817</v>
      </c>
      <c r="F25" s="322"/>
      <c r="G25" s="322">
        <f>'SQL - Gender split table 8b'!G47</f>
        <v>6910</v>
      </c>
      <c r="H25" s="322">
        <f>'SQL - Gender split table 8b'!H47</f>
        <v>3865</v>
      </c>
      <c r="I25" s="548">
        <f>'SQL - Gender split table 8b'!I47</f>
        <v>55.933429811866866</v>
      </c>
      <c r="J25" s="322"/>
      <c r="K25" s="322">
        <f>'SQL - Gender split table 8b'!G25</f>
        <v>7774</v>
      </c>
      <c r="L25" s="322">
        <f>'SQL - Gender split table 8b'!H25</f>
        <v>4983</v>
      </c>
      <c r="M25" s="548">
        <f>'SQL - Gender split table 8b'!I25</f>
        <v>64.098276305634158</v>
      </c>
      <c r="O25" s="557"/>
      <c r="P25" s="557"/>
    </row>
    <row r="26" spans="1:16" x14ac:dyDescent="0.45">
      <c r="A26" s="330" t="s">
        <v>188</v>
      </c>
      <c r="B26" s="325" t="s">
        <v>187</v>
      </c>
      <c r="C26" s="326">
        <f>'SQL - Gender split table 8b'!G54</f>
        <v>12421</v>
      </c>
      <c r="D26" s="326">
        <f>'SQL - Gender split table 8b'!H54</f>
        <v>7207</v>
      </c>
      <c r="E26" s="547">
        <f>'SQL - Gender split table 8b'!I54</f>
        <v>58.022703486031723</v>
      </c>
      <c r="G26" s="326">
        <f>'SQL - Gender split table 8b'!G32</f>
        <v>5755</v>
      </c>
      <c r="H26" s="326">
        <f>'SQL - Gender split table 8b'!H32</f>
        <v>3036</v>
      </c>
      <c r="I26" s="547">
        <f>'SQL - Gender split table 8b'!I32</f>
        <v>52.754126846220672</v>
      </c>
      <c r="K26" s="326">
        <f>'SQL - Gender split table 8b'!G10</f>
        <v>6660</v>
      </c>
      <c r="L26" s="326">
        <f>'SQL - Gender split table 8b'!H10</f>
        <v>4165</v>
      </c>
      <c r="M26" s="547">
        <f>'SQL - Gender split table 8b'!I10</f>
        <v>62.537537537537538</v>
      </c>
      <c r="O26" s="557"/>
      <c r="P26" s="557"/>
    </row>
    <row r="27" spans="1:16" x14ac:dyDescent="0.45">
      <c r="A27" s="324" t="s">
        <v>32</v>
      </c>
      <c r="B27" s="325"/>
      <c r="C27" s="326"/>
      <c r="D27" s="326"/>
      <c r="E27" s="547"/>
      <c r="G27" s="326"/>
      <c r="H27" s="326"/>
      <c r="I27" s="547"/>
      <c r="K27" s="326"/>
      <c r="L27" s="326"/>
      <c r="M27" s="547"/>
      <c r="O27" s="557"/>
      <c r="P27" s="557"/>
    </row>
    <row r="28" spans="1:16" x14ac:dyDescent="0.45">
      <c r="A28" s="324"/>
      <c r="B28" s="331"/>
      <c r="C28" s="322">
        <f>'SQL - Gender split table 8b'!G68</f>
        <v>53156</v>
      </c>
      <c r="D28" s="322">
        <f>'SQL - Gender split table 8b'!H68</f>
        <v>34111</v>
      </c>
      <c r="E28" s="548">
        <f>'SQL - Gender split table 8b'!I68</f>
        <v>64.171495221611863</v>
      </c>
      <c r="F28" s="322"/>
      <c r="G28" s="322">
        <f>'SQL - Gender split table 8b'!G46</f>
        <v>25093</v>
      </c>
      <c r="H28" s="322">
        <f>'SQL - Gender split table 8b'!H46</f>
        <v>15831</v>
      </c>
      <c r="I28" s="548">
        <f>'SQL - Gender split table 8b'!I46</f>
        <v>63.089307775076719</v>
      </c>
      <c r="K28" s="322">
        <f>'SQL - Gender split table 8b'!G24</f>
        <v>28045</v>
      </c>
      <c r="L28" s="322">
        <f>'SQL - Gender split table 8b'!H24</f>
        <v>18268</v>
      </c>
      <c r="M28" s="548">
        <f>'SQL - Gender split table 8b'!I24</f>
        <v>65.138170796933508</v>
      </c>
      <c r="O28" s="557"/>
      <c r="P28" s="557"/>
    </row>
    <row r="29" spans="1:16" x14ac:dyDescent="0.45">
      <c r="A29" s="321" t="s">
        <v>189</v>
      </c>
      <c r="B29" s="325" t="s">
        <v>187</v>
      </c>
      <c r="C29" s="326">
        <f>'SQL - Gender split table 8b'!G53</f>
        <v>46099</v>
      </c>
      <c r="D29" s="326">
        <f>'SQL - Gender split table 8b'!H53</f>
        <v>28904</v>
      </c>
      <c r="E29" s="547">
        <f>'SQL - Gender split table 8b'!I53</f>
        <v>62.699841645154997</v>
      </c>
      <c r="G29" s="326">
        <f>'SQL - Gender split table 8b'!G31</f>
        <v>21431</v>
      </c>
      <c r="H29" s="326">
        <f>'SQL - Gender split table 8b'!H31</f>
        <v>13031</v>
      </c>
      <c r="I29" s="547">
        <f>'SQL - Gender split table 8b'!I31</f>
        <v>60.804442163221509</v>
      </c>
      <c r="K29" s="326">
        <f>'SQL - Gender split table 8b'!G9</f>
        <v>24651</v>
      </c>
      <c r="L29" s="326">
        <f>'SQL - Gender split table 8b'!H9</f>
        <v>15862</v>
      </c>
      <c r="M29" s="547">
        <f>'SQL - Gender split table 8b'!I9</f>
        <v>64.346273984828201</v>
      </c>
      <c r="O29" s="557"/>
      <c r="P29" s="557"/>
    </row>
    <row r="30" spans="1:16" x14ac:dyDescent="0.45">
      <c r="A30" s="324" t="s">
        <v>32</v>
      </c>
      <c r="B30" s="325"/>
      <c r="C30" s="326"/>
      <c r="D30" s="326"/>
      <c r="E30" s="547"/>
      <c r="G30" s="326"/>
      <c r="H30" s="326"/>
      <c r="I30" s="547"/>
      <c r="K30" s="326"/>
      <c r="L30" s="326"/>
      <c r="M30" s="547"/>
      <c r="O30" s="557"/>
      <c r="P30" s="557"/>
    </row>
    <row r="31" spans="1:16" x14ac:dyDescent="0.45">
      <c r="A31" s="324" t="s">
        <v>30</v>
      </c>
      <c r="B31" s="325"/>
      <c r="C31" s="322">
        <f>'SQL - Gender split table 8b'!G67</f>
        <v>40336</v>
      </c>
      <c r="D31" s="322">
        <f>'SQL - Gender split table 8b'!H67</f>
        <v>40218</v>
      </c>
      <c r="E31" s="548">
        <f>'SQL - Gender split table 8b'!I67</f>
        <v>99.707457358191192</v>
      </c>
      <c r="G31" s="322">
        <f>'SQL - Gender split table 8b'!G45</f>
        <v>17105</v>
      </c>
      <c r="H31" s="322">
        <f>'SQL - Gender split table 8b'!H45</f>
        <v>17074</v>
      </c>
      <c r="I31" s="548">
        <f>'SQL - Gender split table 8b'!I45</f>
        <v>99.818766442560658</v>
      </c>
      <c r="J31" s="322"/>
      <c r="K31" s="322">
        <f>'SQL - Gender split table 8b'!G23</f>
        <v>23231</v>
      </c>
      <c r="L31" s="322">
        <f>'SQL - Gender split table 8b'!H23</f>
        <v>23144</v>
      </c>
      <c r="M31" s="548">
        <f>'SQL - Gender split table 8b'!I23</f>
        <v>99.625500408936347</v>
      </c>
      <c r="O31" s="557"/>
      <c r="P31" s="557"/>
    </row>
    <row r="32" spans="1:16" x14ac:dyDescent="0.45">
      <c r="A32" s="324"/>
      <c r="B32" s="325" t="s">
        <v>187</v>
      </c>
      <c r="C32" s="326">
        <f>'SQL - Gender split table 8b'!G49</f>
        <v>38026</v>
      </c>
      <c r="D32" s="326">
        <f>'SQL - Gender split table 8b'!H49</f>
        <v>38026</v>
      </c>
      <c r="E32" s="547">
        <f>'SQL - Gender split table 8b'!I49</f>
        <v>100</v>
      </c>
      <c r="G32" s="326">
        <f>'SQL - Gender split table 8b'!G27</f>
        <v>16311</v>
      </c>
      <c r="H32" s="326">
        <f>'SQL - Gender split table 8b'!H27</f>
        <v>16311</v>
      </c>
      <c r="I32" s="547">
        <f>'SQL - Gender split table 8b'!I27</f>
        <v>100</v>
      </c>
      <c r="K32" s="326">
        <f>'SQL - Gender split table 8b'!G5</f>
        <v>21715</v>
      </c>
      <c r="L32" s="326">
        <f>'SQL - Gender split table 8b'!H5</f>
        <v>21715</v>
      </c>
      <c r="M32" s="547">
        <f>'SQL - Gender split table 8b'!I5</f>
        <v>100</v>
      </c>
      <c r="O32" s="557"/>
      <c r="P32" s="557"/>
    </row>
    <row r="33" spans="1:16" x14ac:dyDescent="0.45">
      <c r="A33" s="542"/>
      <c r="B33" s="325" t="s">
        <v>190</v>
      </c>
      <c r="C33" s="326"/>
      <c r="D33" s="326">
        <f>'SQL - Gender split table 8b'!H50</f>
        <v>3282</v>
      </c>
      <c r="E33" s="547">
        <f>'SQL - Gender split table 8b'!I50</f>
        <v>8.6309367275022346</v>
      </c>
      <c r="G33" s="326"/>
      <c r="H33" s="326">
        <f>'SQL - Gender split table 8b'!H28</f>
        <v>1139</v>
      </c>
      <c r="I33" s="547">
        <f>'SQL - Gender split table 8b'!I28</f>
        <v>6.9830175954877074</v>
      </c>
      <c r="K33" s="326"/>
      <c r="L33" s="326">
        <f>'SQL - Gender split table 8b'!H6</f>
        <v>2143</v>
      </c>
      <c r="M33" s="547">
        <f>'SQL - Gender split table 8b'!I6</f>
        <v>9.8687543172921934</v>
      </c>
      <c r="O33" s="557"/>
      <c r="P33" s="557"/>
    </row>
    <row r="34" spans="1:16" x14ac:dyDescent="0.45">
      <c r="A34" s="542"/>
      <c r="B34" s="325" t="s">
        <v>191</v>
      </c>
      <c r="C34" s="326"/>
      <c r="D34" s="326">
        <f>'SQL - Gender split table 8b'!H51</f>
        <v>6922</v>
      </c>
      <c r="E34" s="547">
        <f>'SQL - Gender split table 8b'!I51</f>
        <v>18.203334560563825</v>
      </c>
      <c r="G34" s="326"/>
      <c r="H34" s="326">
        <f>'SQL - Gender split table 8b'!H29</f>
        <v>2741</v>
      </c>
      <c r="I34" s="547">
        <f>'SQL - Gender split table 8b'!I29</f>
        <v>16.804610385629328</v>
      </c>
      <c r="K34" s="326"/>
      <c r="L34" s="326">
        <f>'SQL - Gender split table 8b'!H7</f>
        <v>4181</v>
      </c>
      <c r="M34" s="547">
        <f>'SQL - Gender split table 8b'!I7</f>
        <v>19.253971908818791</v>
      </c>
      <c r="O34" s="557"/>
      <c r="P34" s="557"/>
    </row>
    <row r="35" spans="1:16" x14ac:dyDescent="0.45">
      <c r="A35" s="542"/>
      <c r="B35" s="325" t="s">
        <v>192</v>
      </c>
      <c r="C35" s="344"/>
      <c r="D35" s="326">
        <f>'SQL - Gender split table 8b'!H52</f>
        <v>27822</v>
      </c>
      <c r="E35" s="547">
        <f>'SQL - Gender split table 8b'!I52</f>
        <v>73.165728711933937</v>
      </c>
      <c r="F35" s="558"/>
      <c r="G35" s="344"/>
      <c r="H35" s="326">
        <f>'SQL - Gender split table 8b'!H30</f>
        <v>12431</v>
      </c>
      <c r="I35" s="547">
        <f>'SQL - Gender split table 8b'!I30</f>
        <v>76.212372018882974</v>
      </c>
      <c r="J35" s="558"/>
      <c r="K35" s="344"/>
      <c r="L35" s="326">
        <f>'SQL - Gender split table 8b'!H8</f>
        <v>15391</v>
      </c>
      <c r="M35" s="547">
        <f>'SQL - Gender split table 8b'!I8</f>
        <v>70.877273773889016</v>
      </c>
      <c r="O35" s="557"/>
      <c r="P35" s="557"/>
    </row>
    <row r="36" spans="1:16" x14ac:dyDescent="0.45">
      <c r="A36" s="556"/>
      <c r="B36" s="556"/>
      <c r="C36" s="544"/>
      <c r="D36" s="544"/>
      <c r="E36" s="544"/>
      <c r="F36" s="475"/>
      <c r="G36" s="544"/>
      <c r="H36" s="544"/>
      <c r="I36" s="544"/>
      <c r="J36" s="475"/>
      <c r="K36" s="544"/>
      <c r="L36" s="544"/>
      <c r="M36" s="544"/>
    </row>
    <row r="37" spans="1:16" x14ac:dyDescent="0.45">
      <c r="A37" s="568"/>
      <c r="B37" s="568"/>
      <c r="C37" s="568"/>
      <c r="D37" s="568"/>
      <c r="E37" s="569"/>
      <c r="F37" s="564"/>
      <c r="G37" s="564"/>
      <c r="H37" s="564"/>
      <c r="I37" s="564"/>
      <c r="J37" s="564"/>
      <c r="K37" s="564"/>
      <c r="L37" s="564"/>
      <c r="M37" s="570" t="s">
        <v>480</v>
      </c>
    </row>
    <row r="38" spans="1:16" ht="13.15" customHeight="1" x14ac:dyDescent="0.45">
      <c r="A38" s="568"/>
      <c r="B38" s="568"/>
      <c r="C38" s="568"/>
      <c r="D38" s="568"/>
      <c r="E38" s="568"/>
      <c r="F38" s="564"/>
      <c r="G38" s="564"/>
      <c r="H38" s="564"/>
      <c r="I38" s="564"/>
      <c r="J38" s="564"/>
      <c r="K38" s="564"/>
      <c r="L38" s="564"/>
      <c r="M38" s="564"/>
    </row>
    <row r="39" spans="1:16" ht="13.15" customHeight="1" x14ac:dyDescent="0.45">
      <c r="A39" s="467" t="s">
        <v>193</v>
      </c>
      <c r="B39" s="568"/>
      <c r="C39" s="568"/>
      <c r="D39" s="568"/>
      <c r="E39" s="568"/>
      <c r="F39" s="564"/>
      <c r="G39" s="564"/>
      <c r="H39" s="564"/>
      <c r="I39" s="564"/>
      <c r="J39" s="564"/>
      <c r="K39" s="564"/>
      <c r="L39" s="564"/>
      <c r="M39" s="564"/>
    </row>
    <row r="40" spans="1:16" ht="13.15" customHeight="1" x14ac:dyDescent="0.45">
      <c r="A40" s="468" t="s">
        <v>556</v>
      </c>
      <c r="B40" s="328"/>
      <c r="C40" s="328"/>
      <c r="D40" s="328"/>
      <c r="E40" s="328"/>
      <c r="F40" s="564"/>
      <c r="G40" s="564"/>
      <c r="H40" s="564"/>
      <c r="I40" s="564"/>
      <c r="J40" s="564"/>
      <c r="K40" s="564"/>
      <c r="L40" s="564"/>
      <c r="M40" s="564"/>
    </row>
    <row r="41" spans="1:16" ht="13.15" customHeight="1" x14ac:dyDescent="0.45">
      <c r="A41" s="468" t="s">
        <v>557</v>
      </c>
      <c r="B41" s="208"/>
      <c r="C41" s="208"/>
      <c r="D41" s="208"/>
      <c r="E41" s="208"/>
      <c r="F41" s="564"/>
      <c r="G41" s="564"/>
      <c r="H41" s="564"/>
      <c r="I41" s="564"/>
      <c r="J41" s="564"/>
      <c r="K41" s="564"/>
      <c r="L41" s="564"/>
      <c r="M41" s="564"/>
    </row>
    <row r="42" spans="1:16" ht="13.15" customHeight="1" x14ac:dyDescent="0.45">
      <c r="A42" s="468" t="s">
        <v>129</v>
      </c>
      <c r="B42" s="202"/>
      <c r="C42" s="202"/>
      <c r="D42" s="202"/>
      <c r="E42" s="202"/>
      <c r="F42" s="564"/>
      <c r="G42" s="564"/>
      <c r="H42" s="564"/>
      <c r="I42" s="564"/>
      <c r="J42" s="564"/>
      <c r="K42" s="564"/>
      <c r="L42" s="564"/>
      <c r="M42" s="564"/>
    </row>
    <row r="43" spans="1:16" ht="13.15" customHeight="1" x14ac:dyDescent="0.45">
      <c r="A43" s="208" t="s">
        <v>195</v>
      </c>
      <c r="B43" s="564"/>
      <c r="C43" s="564"/>
      <c r="D43" s="564"/>
      <c r="E43" s="564"/>
      <c r="F43" s="564"/>
      <c r="G43" s="564"/>
      <c r="H43" s="564"/>
      <c r="I43" s="564"/>
      <c r="J43" s="564"/>
      <c r="K43" s="564"/>
      <c r="L43" s="564"/>
      <c r="M43" s="564"/>
    </row>
    <row r="44" spans="1:16" ht="13.15" customHeight="1" x14ac:dyDescent="0.45">
      <c r="A44" s="469" t="s">
        <v>23</v>
      </c>
      <c r="B44" s="571"/>
      <c r="C44" s="571"/>
      <c r="D44" s="571"/>
      <c r="E44" s="571"/>
      <c r="F44" s="564"/>
      <c r="G44" s="564"/>
      <c r="H44" s="564"/>
      <c r="I44" s="564"/>
      <c r="J44" s="564"/>
      <c r="K44" s="564"/>
      <c r="L44" s="564"/>
      <c r="M44" s="564"/>
    </row>
    <row r="45" spans="1:16" ht="13.15" customHeight="1" x14ac:dyDescent="0.45">
      <c r="A45" s="270" t="s">
        <v>116</v>
      </c>
      <c r="B45" s="571"/>
      <c r="C45" s="571"/>
      <c r="D45" s="571"/>
      <c r="E45" s="571"/>
      <c r="F45" s="564"/>
      <c r="G45" s="564"/>
      <c r="H45" s="564"/>
      <c r="I45" s="564"/>
      <c r="J45" s="564"/>
      <c r="K45" s="564"/>
      <c r="L45" s="564"/>
      <c r="M45" s="564"/>
    </row>
    <row r="46" spans="1:16" ht="13.15" customHeight="1" x14ac:dyDescent="0.45">
      <c r="A46" s="572" t="s">
        <v>521</v>
      </c>
      <c r="B46" s="346"/>
      <c r="C46" s="346"/>
      <c r="D46" s="346"/>
      <c r="E46" s="346"/>
      <c r="F46" s="564"/>
      <c r="G46" s="564"/>
      <c r="H46" s="564"/>
      <c r="I46" s="564"/>
      <c r="J46" s="564"/>
      <c r="K46" s="564"/>
      <c r="L46" s="564"/>
      <c r="M46" s="564"/>
    </row>
    <row r="47" spans="1:16" ht="13.15" customHeight="1" x14ac:dyDescent="0.45">
      <c r="A47" s="542"/>
      <c r="B47" s="346"/>
      <c r="C47" s="346"/>
      <c r="D47" s="346"/>
      <c r="E47" s="346"/>
    </row>
    <row r="48" spans="1:16" ht="13.15" customHeight="1" x14ac:dyDescent="0.45">
      <c r="A48" s="542"/>
      <c r="B48" s="542"/>
      <c r="C48" s="542"/>
      <c r="D48" s="542"/>
      <c r="E48" s="542"/>
    </row>
    <row r="49" spans="1:5" ht="13.15" customHeight="1" x14ac:dyDescent="0.45">
      <c r="A49" s="542"/>
      <c r="B49" s="542"/>
      <c r="C49" s="542"/>
      <c r="D49" s="542"/>
      <c r="E49" s="542"/>
    </row>
    <row r="50" spans="1:5" ht="13.15" customHeight="1" x14ac:dyDescent="0.45">
      <c r="A50" s="542"/>
      <c r="B50" s="542"/>
      <c r="C50" s="542"/>
      <c r="D50" s="542"/>
      <c r="E50" s="542"/>
    </row>
    <row r="51" spans="1:5" ht="13.15" customHeight="1" x14ac:dyDescent="0.45">
      <c r="A51" s="542"/>
      <c r="B51" s="542"/>
      <c r="C51" s="542"/>
      <c r="D51" s="542"/>
      <c r="E51" s="542"/>
    </row>
    <row r="52" spans="1:5" ht="13.15" customHeight="1" x14ac:dyDescent="0.45">
      <c r="A52" s="542"/>
      <c r="B52" s="542"/>
      <c r="C52" s="542"/>
      <c r="D52" s="542"/>
      <c r="E52" s="542"/>
    </row>
    <row r="53" spans="1:5" ht="13.15" customHeight="1" x14ac:dyDescent="0.45">
      <c r="A53" s="542"/>
      <c r="B53" s="542"/>
      <c r="C53" s="542"/>
      <c r="D53" s="542"/>
      <c r="E53" s="542"/>
    </row>
    <row r="54" spans="1:5" ht="13.15" customHeight="1" x14ac:dyDescent="0.45">
      <c r="A54" s="542"/>
      <c r="B54" s="542"/>
      <c r="C54" s="542"/>
      <c r="D54" s="542"/>
      <c r="E54" s="542"/>
    </row>
    <row r="55" spans="1:5" ht="13.15" customHeight="1" x14ac:dyDescent="0.45">
      <c r="A55" s="542"/>
      <c r="B55" s="551"/>
      <c r="C55" s="551"/>
      <c r="D55" s="551"/>
      <c r="E55" s="551"/>
    </row>
    <row r="56" spans="1:5" ht="12.75" customHeight="1" x14ac:dyDescent="0.45">
      <c r="A56" s="542"/>
    </row>
    <row r="57" spans="1:5" x14ac:dyDescent="0.45">
      <c r="A57" s="542"/>
    </row>
    <row r="58" spans="1:5" x14ac:dyDescent="0.45">
      <c r="A58" s="542"/>
    </row>
    <row r="59" spans="1:5" x14ac:dyDescent="0.45">
      <c r="A59" s="542"/>
    </row>
    <row r="60" spans="1:5" x14ac:dyDescent="0.45">
      <c r="A60" s="562"/>
    </row>
    <row r="61" spans="1:5" x14ac:dyDescent="0.45">
      <c r="A61" s="495"/>
    </row>
  </sheetData>
  <mergeCells count="3">
    <mergeCell ref="C6:E6"/>
    <mergeCell ref="G6:I6"/>
    <mergeCell ref="K6:M6"/>
  </mergeCells>
  <hyperlinks>
    <hyperlink ref="A1" location="Contents!A1" display="Return to contents"/>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election activeCell="L2" sqref="L2"/>
    </sheetView>
  </sheetViews>
  <sheetFormatPr defaultRowHeight="14.25" x14ac:dyDescent="0.45"/>
  <cols>
    <col min="1" max="1" width="9" style="340" customWidth="1"/>
    <col min="2" max="2" width="20" style="340" customWidth="1"/>
    <col min="3" max="5" width="11.59765625" style="340" customWidth="1"/>
    <col min="6" max="6" width="1.59765625" customWidth="1"/>
    <col min="7" max="9" width="11.59765625" customWidth="1"/>
    <col min="10" max="10" width="1.59765625" customWidth="1"/>
    <col min="11" max="13" width="11.59765625" customWidth="1"/>
  </cols>
  <sheetData>
    <row r="1" spans="1:13" x14ac:dyDescent="0.45">
      <c r="A1" s="451" t="s">
        <v>488</v>
      </c>
    </row>
    <row r="2" spans="1:13" x14ac:dyDescent="0.45">
      <c r="A2" s="471" t="s">
        <v>555</v>
      </c>
      <c r="B2"/>
      <c r="C2"/>
      <c r="D2"/>
      <c r="E2"/>
    </row>
    <row r="3" spans="1:13" x14ac:dyDescent="0.45">
      <c r="A3" s="336" t="s">
        <v>479</v>
      </c>
      <c r="B3" s="316"/>
      <c r="C3" s="316"/>
      <c r="D3" s="316"/>
      <c r="E3" s="316"/>
    </row>
    <row r="4" spans="1:13" x14ac:dyDescent="0.45">
      <c r="A4" s="336" t="s">
        <v>0</v>
      </c>
      <c r="B4" s="308"/>
      <c r="C4" s="317"/>
      <c r="D4" s="317"/>
      <c r="E4" s="317"/>
    </row>
    <row r="5" spans="1:13" x14ac:dyDescent="0.45">
      <c r="A5" s="318"/>
      <c r="B5" s="318"/>
      <c r="C5" s="318"/>
      <c r="D5" s="318"/>
      <c r="E5" s="318"/>
    </row>
    <row r="6" spans="1:13" ht="15" customHeight="1" x14ac:dyDescent="0.45">
      <c r="A6" s="472"/>
      <c r="B6" s="462"/>
      <c r="C6" s="1093" t="s">
        <v>33</v>
      </c>
      <c r="D6" s="1093"/>
      <c r="E6" s="1093"/>
      <c r="F6" s="473"/>
      <c r="G6" s="1093" t="s">
        <v>155</v>
      </c>
      <c r="H6" s="1093"/>
      <c r="I6" s="1093"/>
      <c r="J6" s="473"/>
      <c r="K6" s="1093" t="s">
        <v>156</v>
      </c>
      <c r="L6" s="1093"/>
      <c r="M6" s="1093"/>
    </row>
    <row r="7" spans="1:13" ht="35.25" customHeight="1" x14ac:dyDescent="0.45">
      <c r="A7" s="474" t="s">
        <v>177</v>
      </c>
      <c r="B7" s="465"/>
      <c r="C7" s="466" t="s">
        <v>178</v>
      </c>
      <c r="D7" s="466" t="s">
        <v>179</v>
      </c>
      <c r="E7" s="466" t="s">
        <v>175</v>
      </c>
      <c r="F7" s="475"/>
      <c r="G7" s="466" t="s">
        <v>178</v>
      </c>
      <c r="H7" s="466" t="s">
        <v>179</v>
      </c>
      <c r="I7" s="466" t="s">
        <v>175</v>
      </c>
      <c r="J7" s="475"/>
      <c r="K7" s="466" t="s">
        <v>178</v>
      </c>
      <c r="L7" s="466" t="s">
        <v>179</v>
      </c>
      <c r="M7" s="466" t="s">
        <v>175</v>
      </c>
    </row>
    <row r="8" spans="1:13" x14ac:dyDescent="0.45">
      <c r="A8" s="309"/>
      <c r="B8" s="309"/>
      <c r="C8" s="310"/>
      <c r="D8" s="310"/>
      <c r="E8" s="310"/>
      <c r="G8" s="310"/>
      <c r="H8" s="310"/>
      <c r="I8" s="310"/>
      <c r="K8" s="310"/>
      <c r="L8" s="310"/>
      <c r="M8" s="310"/>
    </row>
    <row r="9" spans="1:13" x14ac:dyDescent="0.45">
      <c r="A9" s="321" t="s">
        <v>180</v>
      </c>
      <c r="B9" s="321"/>
      <c r="C9" s="322"/>
      <c r="D9" s="322"/>
      <c r="E9" s="323"/>
      <c r="G9" s="322"/>
      <c r="H9" s="322"/>
      <c r="I9" s="323"/>
      <c r="K9" s="322"/>
      <c r="L9" s="322"/>
      <c r="M9" s="323"/>
    </row>
    <row r="10" spans="1:13" x14ac:dyDescent="0.45">
      <c r="A10" s="324" t="s">
        <v>32</v>
      </c>
      <c r="B10" s="325" t="s">
        <v>181</v>
      </c>
      <c r="C10" s="326"/>
      <c r="D10" s="326"/>
      <c r="E10" s="327"/>
      <c r="G10" s="326"/>
      <c r="H10" s="326"/>
      <c r="I10" s="327"/>
      <c r="K10" s="326"/>
      <c r="L10" s="326"/>
      <c r="M10" s="327"/>
    </row>
    <row r="11" spans="1:13" x14ac:dyDescent="0.45">
      <c r="A11" s="321"/>
      <c r="B11" s="325" t="s">
        <v>182</v>
      </c>
      <c r="C11" s="326"/>
      <c r="D11" s="326"/>
      <c r="E11" s="327"/>
      <c r="G11" s="326"/>
      <c r="H11" s="326"/>
      <c r="I11" s="327"/>
      <c r="K11" s="326"/>
      <c r="L11" s="326"/>
      <c r="M11" s="327"/>
    </row>
    <row r="12" spans="1:13" x14ac:dyDescent="0.45">
      <c r="A12" s="321"/>
      <c r="B12" s="325"/>
      <c r="C12" s="326"/>
      <c r="D12" s="326"/>
      <c r="E12" s="327"/>
      <c r="G12" s="326"/>
      <c r="H12" s="326"/>
      <c r="I12" s="327"/>
      <c r="K12" s="326"/>
      <c r="L12" s="326"/>
      <c r="M12" s="327"/>
    </row>
    <row r="13" spans="1:13" x14ac:dyDescent="0.45">
      <c r="A13" s="324" t="s">
        <v>32</v>
      </c>
      <c r="B13" s="325" t="s">
        <v>183</v>
      </c>
      <c r="C13" s="326"/>
      <c r="D13" s="326"/>
      <c r="E13" s="327"/>
      <c r="G13" s="326"/>
      <c r="H13" s="326"/>
      <c r="I13" s="327"/>
      <c r="K13" s="326"/>
      <c r="L13" s="326"/>
      <c r="M13" s="327"/>
    </row>
    <row r="14" spans="1:13" x14ac:dyDescent="0.45">
      <c r="A14" s="324"/>
      <c r="B14" s="325" t="s">
        <v>184</v>
      </c>
      <c r="C14" s="326"/>
      <c r="D14" s="326"/>
      <c r="E14" s="327"/>
      <c r="G14" s="326"/>
      <c r="H14" s="326"/>
      <c r="I14" s="327"/>
      <c r="K14" s="326"/>
      <c r="L14" s="326"/>
      <c r="M14" s="327"/>
    </row>
    <row r="15" spans="1:13" x14ac:dyDescent="0.45">
      <c r="A15" s="321"/>
      <c r="B15" s="325"/>
      <c r="C15" s="326"/>
      <c r="D15" s="326"/>
      <c r="E15" s="327"/>
      <c r="G15" s="326"/>
      <c r="H15" s="326"/>
      <c r="I15" s="327"/>
      <c r="K15" s="326"/>
      <c r="L15" s="326"/>
      <c r="M15" s="327"/>
    </row>
    <row r="16" spans="1:13" x14ac:dyDescent="0.45">
      <c r="A16" s="321" t="s">
        <v>185</v>
      </c>
      <c r="B16" s="325"/>
      <c r="C16" s="322"/>
      <c r="D16" s="322"/>
      <c r="E16" s="323"/>
      <c r="G16" s="322"/>
      <c r="H16" s="322"/>
      <c r="I16" s="323"/>
      <c r="K16" s="322"/>
      <c r="L16" s="322"/>
      <c r="M16" s="323"/>
    </row>
    <row r="17" spans="1:13" x14ac:dyDescent="0.45">
      <c r="A17" s="324" t="s">
        <v>32</v>
      </c>
      <c r="B17" s="325" t="s">
        <v>181</v>
      </c>
      <c r="C17" s="326"/>
      <c r="D17" s="326"/>
      <c r="E17" s="327"/>
      <c r="G17" s="326"/>
      <c r="H17" s="326"/>
      <c r="I17" s="327"/>
      <c r="K17" s="326"/>
      <c r="L17" s="326"/>
      <c r="M17" s="327"/>
    </row>
    <row r="18" spans="1:13" x14ac:dyDescent="0.45">
      <c r="A18" s="321"/>
      <c r="B18" s="325" t="s">
        <v>182</v>
      </c>
      <c r="C18" s="326"/>
      <c r="D18" s="326"/>
      <c r="E18" s="327"/>
      <c r="G18" s="326"/>
      <c r="H18" s="326"/>
      <c r="I18" s="327"/>
      <c r="K18" s="326"/>
      <c r="L18" s="326"/>
      <c r="M18" s="327"/>
    </row>
    <row r="19" spans="1:13" x14ac:dyDescent="0.45">
      <c r="A19" s="321"/>
      <c r="B19" s="325"/>
      <c r="C19" s="326"/>
      <c r="D19" s="326"/>
      <c r="E19" s="327"/>
      <c r="G19" s="326"/>
      <c r="H19" s="326"/>
      <c r="I19" s="327"/>
      <c r="K19" s="326"/>
      <c r="L19" s="326"/>
      <c r="M19" s="327"/>
    </row>
    <row r="20" spans="1:13" x14ac:dyDescent="0.45">
      <c r="A20" s="324" t="s">
        <v>32</v>
      </c>
      <c r="B20" s="325" t="s">
        <v>183</v>
      </c>
      <c r="C20" s="326"/>
      <c r="D20" s="326"/>
      <c r="E20" s="327"/>
      <c r="G20" s="326"/>
      <c r="H20" s="326"/>
      <c r="I20" s="327"/>
      <c r="K20" s="326"/>
      <c r="L20" s="326"/>
      <c r="M20" s="327"/>
    </row>
    <row r="21" spans="1:13" x14ac:dyDescent="0.45">
      <c r="A21" s="321"/>
      <c r="B21" s="325" t="s">
        <v>184</v>
      </c>
      <c r="C21" s="326"/>
      <c r="D21" s="326"/>
      <c r="E21" s="327"/>
      <c r="G21" s="326"/>
      <c r="H21" s="326"/>
      <c r="I21" s="327"/>
      <c r="K21" s="326"/>
      <c r="L21" s="326"/>
      <c r="M21" s="327"/>
    </row>
    <row r="22" spans="1:13" x14ac:dyDescent="0.45">
      <c r="A22" s="328"/>
      <c r="B22" s="329"/>
      <c r="C22" s="326"/>
      <c r="D22" s="326"/>
      <c r="E22" s="327"/>
      <c r="G22" s="326"/>
      <c r="H22" s="326"/>
      <c r="I22" s="327"/>
      <c r="K22" s="326"/>
      <c r="L22" s="326"/>
      <c r="M22" s="327"/>
    </row>
    <row r="23" spans="1:13" x14ac:dyDescent="0.45">
      <c r="A23" s="330" t="s">
        <v>186</v>
      </c>
      <c r="B23" s="331"/>
      <c r="C23" s="322"/>
      <c r="D23" s="322"/>
      <c r="E23" s="323"/>
      <c r="G23" s="322"/>
      <c r="H23" s="322"/>
      <c r="I23" s="323"/>
      <c r="K23" s="322"/>
      <c r="L23" s="322"/>
      <c r="M23" s="323"/>
    </row>
    <row r="24" spans="1:13" x14ac:dyDescent="0.45">
      <c r="A24" s="324" t="s">
        <v>32</v>
      </c>
      <c r="B24" s="325" t="s">
        <v>187</v>
      </c>
      <c r="C24" s="326"/>
      <c r="D24" s="326"/>
      <c r="E24" s="327"/>
      <c r="G24" s="326"/>
      <c r="H24" s="326"/>
      <c r="I24" s="327"/>
      <c r="K24" s="326"/>
      <c r="L24" s="326"/>
      <c r="M24" s="327"/>
    </row>
    <row r="25" spans="1:13" x14ac:dyDescent="0.45">
      <c r="A25" s="321"/>
      <c r="B25" s="325"/>
      <c r="C25" s="326"/>
      <c r="D25" s="326"/>
      <c r="E25" s="327"/>
      <c r="G25" s="326"/>
      <c r="H25" s="326"/>
      <c r="I25" s="327"/>
      <c r="K25" s="326"/>
      <c r="L25" s="326"/>
      <c r="M25" s="327"/>
    </row>
    <row r="26" spans="1:13" x14ac:dyDescent="0.45">
      <c r="A26" s="330" t="s">
        <v>188</v>
      </c>
      <c r="B26" s="331"/>
      <c r="C26" s="322"/>
      <c r="D26" s="322"/>
      <c r="E26" s="323"/>
      <c r="G26" s="322"/>
      <c r="H26" s="322"/>
      <c r="I26" s="323"/>
      <c r="K26" s="322"/>
      <c r="L26" s="322"/>
      <c r="M26" s="323"/>
    </row>
    <row r="27" spans="1:13" x14ac:dyDescent="0.45">
      <c r="A27" s="324" t="s">
        <v>32</v>
      </c>
      <c r="B27" s="325" t="s">
        <v>187</v>
      </c>
      <c r="C27" s="326"/>
      <c r="D27" s="326"/>
      <c r="E27" s="327"/>
      <c r="G27" s="326"/>
      <c r="H27" s="326"/>
      <c r="I27" s="327"/>
      <c r="K27" s="326"/>
      <c r="L27" s="326"/>
      <c r="M27" s="327"/>
    </row>
    <row r="28" spans="1:13" x14ac:dyDescent="0.45">
      <c r="A28" s="324"/>
      <c r="B28" s="325"/>
      <c r="C28" s="326"/>
      <c r="D28" s="326"/>
      <c r="E28" s="327"/>
      <c r="G28" s="326"/>
      <c r="H28" s="326"/>
      <c r="I28" s="327"/>
      <c r="K28" s="326"/>
      <c r="L28" s="326"/>
      <c r="M28" s="327"/>
    </row>
    <row r="29" spans="1:13" x14ac:dyDescent="0.45">
      <c r="A29" s="321" t="s">
        <v>189</v>
      </c>
      <c r="B29" s="325"/>
      <c r="C29" s="322"/>
      <c r="D29" s="322"/>
      <c r="E29" s="323"/>
      <c r="G29" s="322"/>
      <c r="H29" s="322"/>
      <c r="I29" s="323"/>
      <c r="K29" s="322"/>
      <c r="L29" s="322"/>
      <c r="M29" s="323"/>
    </row>
    <row r="30" spans="1:13" x14ac:dyDescent="0.45">
      <c r="A30" s="324" t="s">
        <v>32</v>
      </c>
      <c r="B30" s="325" t="s">
        <v>187</v>
      </c>
      <c r="C30" s="326"/>
      <c r="D30" s="326"/>
      <c r="E30" s="327"/>
      <c r="G30" s="326"/>
      <c r="H30" s="326"/>
      <c r="I30" s="327"/>
      <c r="K30" s="326"/>
      <c r="L30" s="326"/>
      <c r="M30" s="327"/>
    </row>
    <row r="31" spans="1:13" x14ac:dyDescent="0.45">
      <c r="A31" s="324" t="s">
        <v>30</v>
      </c>
      <c r="B31" s="325" t="s">
        <v>190</v>
      </c>
      <c r="C31" s="326"/>
      <c r="D31" s="326"/>
      <c r="E31" s="327"/>
      <c r="G31" s="326"/>
      <c r="H31" s="326"/>
      <c r="I31" s="327"/>
      <c r="K31" s="326"/>
      <c r="L31" s="326"/>
      <c r="M31" s="327"/>
    </row>
    <row r="32" spans="1:13" x14ac:dyDescent="0.45">
      <c r="A32" s="324"/>
      <c r="B32" s="325" t="s">
        <v>191</v>
      </c>
      <c r="C32" s="326"/>
      <c r="D32" s="326"/>
      <c r="E32" s="327"/>
      <c r="G32" s="326"/>
      <c r="H32" s="326"/>
      <c r="I32" s="327"/>
      <c r="K32" s="326"/>
      <c r="L32" s="326"/>
      <c r="M32" s="327"/>
    </row>
    <row r="33" spans="1:13" x14ac:dyDescent="0.45">
      <c r="A33" s="343"/>
      <c r="B33" s="325" t="s">
        <v>192</v>
      </c>
      <c r="C33" s="344"/>
      <c r="D33" s="344"/>
      <c r="E33" s="345"/>
      <c r="F33" s="341"/>
      <c r="G33" s="344"/>
      <c r="H33" s="344"/>
      <c r="I33" s="345"/>
      <c r="J33" s="341"/>
      <c r="K33" s="344"/>
      <c r="L33" s="344"/>
      <c r="M33" s="345"/>
    </row>
    <row r="34" spans="1:13" x14ac:dyDescent="0.45">
      <c r="A34" s="332"/>
      <c r="B34" s="332"/>
      <c r="C34" s="312"/>
      <c r="D34" s="312"/>
      <c r="E34" s="312"/>
      <c r="F34" s="342"/>
      <c r="G34" s="312"/>
      <c r="H34" s="312"/>
      <c r="I34" s="312"/>
      <c r="J34" s="342"/>
      <c r="K34" s="312"/>
      <c r="L34" s="312"/>
      <c r="M34" s="312"/>
    </row>
    <row r="35" spans="1:13" ht="12.95" customHeight="1" x14ac:dyDescent="0.45">
      <c r="A35" s="313"/>
      <c r="B35" s="313"/>
      <c r="C35" s="313"/>
      <c r="D35" s="313"/>
      <c r="M35" s="123" t="s">
        <v>480</v>
      </c>
    </row>
    <row r="36" spans="1:13" ht="12.95" customHeight="1" x14ac:dyDescent="0.45">
      <c r="A36" s="313"/>
      <c r="B36" s="313"/>
      <c r="C36" s="313"/>
      <c r="D36" s="313"/>
      <c r="E36" s="313"/>
    </row>
    <row r="37" spans="1:13" ht="12.95" customHeight="1" x14ac:dyDescent="0.45">
      <c r="A37" s="467" t="s">
        <v>193</v>
      </c>
      <c r="B37" s="313"/>
      <c r="C37" s="313"/>
      <c r="D37" s="313"/>
      <c r="E37" s="313"/>
    </row>
    <row r="38" spans="1:13" ht="12.95" customHeight="1" x14ac:dyDescent="0.45">
      <c r="A38" s="468" t="s">
        <v>556</v>
      </c>
      <c r="B38" s="328"/>
      <c r="C38" s="328"/>
      <c r="D38" s="328"/>
      <c r="E38" s="328"/>
    </row>
    <row r="39" spans="1:13" ht="12.95" customHeight="1" x14ac:dyDescent="0.45">
      <c r="A39" s="468" t="s">
        <v>557</v>
      </c>
      <c r="B39" s="208"/>
      <c r="C39" s="208"/>
      <c r="D39" s="208"/>
      <c r="E39" s="208"/>
    </row>
    <row r="40" spans="1:13" ht="12.95" customHeight="1" x14ac:dyDescent="0.45">
      <c r="A40" s="468" t="s">
        <v>129</v>
      </c>
      <c r="B40" s="202"/>
      <c r="C40" s="202"/>
      <c r="D40" s="202"/>
      <c r="E40" s="202"/>
    </row>
    <row r="41" spans="1:13" ht="12.95" customHeight="1" x14ac:dyDescent="0.45">
      <c r="A41" s="208" t="s">
        <v>195</v>
      </c>
      <c r="B41"/>
      <c r="C41"/>
      <c r="D41"/>
      <c r="E41"/>
    </row>
    <row r="42" spans="1:13" ht="12.95" customHeight="1" x14ac:dyDescent="0.45">
      <c r="A42" s="469" t="s">
        <v>23</v>
      </c>
      <c r="B42" s="319"/>
      <c r="C42" s="319"/>
      <c r="D42" s="319"/>
      <c r="E42" s="319"/>
    </row>
    <row r="43" spans="1:13" ht="12.95" customHeight="1" x14ac:dyDescent="0.45">
      <c r="A43" s="270" t="s">
        <v>116</v>
      </c>
      <c r="B43" s="319"/>
      <c r="C43" s="319"/>
      <c r="D43" s="319"/>
      <c r="E43" s="319"/>
    </row>
    <row r="44" spans="1:13" ht="12.95" customHeight="1" x14ac:dyDescent="0.45">
      <c r="A44" s="460" t="s">
        <v>521</v>
      </c>
      <c r="B44" s="346"/>
      <c r="C44" s="346"/>
      <c r="D44" s="346"/>
      <c r="E44" s="346"/>
    </row>
    <row r="45" spans="1:13" ht="12.95" customHeight="1" x14ac:dyDescent="0.45">
      <c r="A45" s="339"/>
      <c r="B45" s="319"/>
      <c r="C45" s="319"/>
      <c r="D45" s="319"/>
      <c r="E45" s="319"/>
    </row>
    <row r="46" spans="1:13" ht="12.95" customHeight="1" x14ac:dyDescent="0.45">
      <c r="A46" s="319"/>
      <c r="B46" s="319"/>
      <c r="C46" s="319"/>
      <c r="D46" s="319"/>
      <c r="E46" s="319"/>
    </row>
    <row r="47" spans="1:13" ht="12.95" customHeight="1" x14ac:dyDescent="0.45">
      <c r="A47" s="319"/>
      <c r="B47" s="319"/>
      <c r="C47" s="319"/>
      <c r="D47" s="319"/>
      <c r="E47" s="319"/>
    </row>
    <row r="48" spans="1:13" ht="12.95" customHeight="1" x14ac:dyDescent="0.45">
      <c r="A48" s="319"/>
      <c r="B48" s="319"/>
      <c r="C48" s="319"/>
      <c r="D48" s="319"/>
      <c r="E48" s="319"/>
    </row>
    <row r="49" spans="1:5" ht="12.95" customHeight="1" x14ac:dyDescent="0.45">
      <c r="A49" s="319"/>
      <c r="B49" s="319"/>
      <c r="C49" s="319"/>
      <c r="D49" s="319"/>
      <c r="E49" s="319"/>
    </row>
    <row r="50" spans="1:5" ht="12.95" customHeight="1" x14ac:dyDescent="0.45">
      <c r="A50" s="319"/>
      <c r="B50" s="319"/>
      <c r="C50" s="319"/>
      <c r="D50" s="319"/>
      <c r="E50" s="319"/>
    </row>
    <row r="51" spans="1:5" ht="12.95" customHeight="1" x14ac:dyDescent="0.45">
      <c r="A51" s="319"/>
      <c r="B51" s="319"/>
      <c r="C51" s="319"/>
      <c r="D51" s="319"/>
      <c r="E51" s="319"/>
    </row>
    <row r="52" spans="1:5" ht="12.95" customHeight="1" x14ac:dyDescent="0.45">
      <c r="A52" s="318"/>
      <c r="B52" s="318"/>
      <c r="C52" s="318"/>
      <c r="D52" s="318"/>
      <c r="E52" s="318"/>
    </row>
    <row r="53" spans="1:5" ht="12.75" customHeight="1" x14ac:dyDescent="0.45"/>
  </sheetData>
  <mergeCells count="3">
    <mergeCell ref="C6:E6"/>
    <mergeCell ref="G6:I6"/>
    <mergeCell ref="K6:M6"/>
  </mergeCells>
  <hyperlinks>
    <hyperlink ref="A1" location="Contents!A1" display="Return to contents"/>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O86"/>
  <sheetViews>
    <sheetView showGridLines="0" topLeftCell="A7" zoomScale="130" zoomScaleNormal="130" workbookViewId="0">
      <selection activeCell="AO9" sqref="D9:AO33"/>
    </sheetView>
  </sheetViews>
  <sheetFormatPr defaultRowHeight="14.25" x14ac:dyDescent="0.45"/>
  <cols>
    <col min="3" max="3" width="36.1328125" style="1" customWidth="1"/>
    <col min="4" max="4" width="9" style="1" customWidth="1"/>
    <col min="5" max="5" width="1.59765625" style="1" customWidth="1"/>
    <col min="6" max="6" width="9.59765625" style="1" customWidth="1"/>
    <col min="7" max="7" width="8.3984375" style="1" customWidth="1"/>
    <col min="8" max="8" width="16.59765625" style="1" customWidth="1"/>
    <col min="9" max="9" width="1.59765625" style="1" customWidth="1"/>
    <col min="10" max="10" width="8.86328125" style="1" customWidth="1"/>
    <col min="11" max="11" width="6.86328125" style="1" customWidth="1"/>
    <col min="12" max="12" width="7.59765625" style="1" customWidth="1"/>
    <col min="13" max="13" width="11.59765625" style="1" customWidth="1"/>
    <col min="14" max="14" width="1.59765625" style="1" customWidth="1"/>
    <col min="15" max="15" width="13.1328125" style="1" customWidth="1"/>
    <col min="16" max="16" width="9.86328125" style="1" customWidth="1"/>
    <col min="17" max="17" width="8.59765625" style="1" customWidth="1"/>
    <col min="18" max="18" width="11.73046875" style="1" customWidth="1"/>
    <col min="19" max="19" width="13.73046875" style="1" customWidth="1"/>
    <col min="20" max="20" width="1.59765625" style="1" customWidth="1"/>
    <col min="21" max="21" width="11.86328125" style="1" customWidth="1"/>
    <col min="22" max="22" width="16.3984375" style="1" customWidth="1"/>
    <col min="23" max="23" width="1.59765625" style="1" customWidth="1"/>
    <col min="24" max="25" width="9.1328125" style="1"/>
    <col min="26" max="26" width="8.59765625" style="1" customWidth="1"/>
    <col min="27" max="27" width="13.73046875" style="1" customWidth="1"/>
    <col min="28" max="28" width="1.59765625" style="1" customWidth="1"/>
    <col min="29" max="30" width="9.1328125" style="1"/>
    <col min="31" max="32" width="8.59765625" style="1" customWidth="1"/>
    <col min="33" max="33" width="12.1328125" style="1" customWidth="1"/>
    <col min="34" max="34" width="1.59765625" style="1" customWidth="1"/>
    <col min="35" max="36" width="9.1328125" style="1"/>
    <col min="37" max="38" width="8.59765625" style="1" customWidth="1"/>
    <col min="39" max="39" width="12.1328125" style="1" customWidth="1"/>
    <col min="40" max="40" width="1.59765625" customWidth="1"/>
  </cols>
  <sheetData>
    <row r="1" spans="1:41" x14ac:dyDescent="0.45">
      <c r="C1" s="434" t="s">
        <v>488</v>
      </c>
    </row>
    <row r="2" spans="1:41" x14ac:dyDescent="0.45">
      <c r="C2" s="11" t="s">
        <v>490</v>
      </c>
    </row>
    <row r="3" spans="1:41" x14ac:dyDescent="0.45">
      <c r="C3" s="1" t="s">
        <v>479</v>
      </c>
    </row>
    <row r="4" spans="1:41" x14ac:dyDescent="0.45">
      <c r="C4" s="1" t="s">
        <v>0</v>
      </c>
    </row>
    <row r="5" spans="1:41" x14ac:dyDescent="0.45">
      <c r="C5" s="1" t="s">
        <v>310</v>
      </c>
      <c r="F5" s="1">
        <v>5</v>
      </c>
      <c r="G5" s="1">
        <v>6</v>
      </c>
      <c r="H5" s="1">
        <v>7</v>
      </c>
      <c r="I5" s="1">
        <v>8</v>
      </c>
      <c r="J5" s="1">
        <v>9</v>
      </c>
      <c r="K5" s="1">
        <v>10</v>
      </c>
      <c r="L5" s="1">
        <v>11</v>
      </c>
      <c r="M5" s="1">
        <v>12</v>
      </c>
      <c r="N5" s="1">
        <v>13</v>
      </c>
      <c r="O5" s="1">
        <v>14</v>
      </c>
      <c r="P5" s="1">
        <v>15</v>
      </c>
      <c r="Q5" s="1">
        <v>16</v>
      </c>
      <c r="R5" s="1">
        <v>17</v>
      </c>
      <c r="S5" s="1">
        <v>18</v>
      </c>
      <c r="T5" s="1">
        <v>19</v>
      </c>
      <c r="U5" s="1">
        <v>20</v>
      </c>
      <c r="V5" s="1">
        <v>21</v>
      </c>
      <c r="W5" s="1">
        <v>22</v>
      </c>
      <c r="X5" s="1">
        <v>23</v>
      </c>
      <c r="Y5" s="1">
        <v>24</v>
      </c>
      <c r="Z5" s="1">
        <v>25</v>
      </c>
      <c r="AA5" s="1">
        <v>26</v>
      </c>
      <c r="AB5" s="1">
        <v>27</v>
      </c>
      <c r="AC5" s="1">
        <v>28</v>
      </c>
      <c r="AD5" s="1">
        <v>29</v>
      </c>
      <c r="AE5" s="1">
        <v>30</v>
      </c>
      <c r="AG5" s="1">
        <v>31</v>
      </c>
      <c r="AH5" s="1">
        <v>32</v>
      </c>
      <c r="AI5" s="1">
        <v>33</v>
      </c>
      <c r="AJ5" s="1">
        <v>34</v>
      </c>
      <c r="AL5" s="1">
        <v>35</v>
      </c>
      <c r="AM5" s="1">
        <v>36</v>
      </c>
    </row>
    <row r="6" spans="1:41" s="68" customFormat="1" ht="15.75" customHeight="1" x14ac:dyDescent="0.45">
      <c r="C6" s="66"/>
      <c r="D6" s="66"/>
      <c r="E6" s="66"/>
      <c r="F6" s="1022" t="s">
        <v>36</v>
      </c>
      <c r="G6" s="1022"/>
      <c r="H6" s="1022"/>
      <c r="I6" s="66"/>
      <c r="J6" s="1022" t="s">
        <v>37</v>
      </c>
      <c r="K6" s="1022"/>
      <c r="L6" s="1022"/>
      <c r="M6" s="1022"/>
      <c r="N6" s="1022"/>
      <c r="O6" s="1022"/>
      <c r="P6" s="1022"/>
      <c r="Q6" s="1022"/>
      <c r="R6" s="1022"/>
      <c r="S6" s="1022"/>
      <c r="T6" s="1023"/>
      <c r="U6" s="1022"/>
      <c r="V6" s="1022"/>
      <c r="W6" s="66"/>
      <c r="X6" s="1022" t="s">
        <v>38</v>
      </c>
      <c r="Y6" s="1022"/>
      <c r="Z6" s="1022"/>
      <c r="AA6" s="1022"/>
      <c r="AB6" s="66"/>
      <c r="AC6" s="1022" t="s">
        <v>39</v>
      </c>
      <c r="AD6" s="1022"/>
      <c r="AE6" s="1022"/>
      <c r="AF6" s="605"/>
      <c r="AG6" s="605"/>
      <c r="AH6" s="66"/>
      <c r="AI6" s="1022" t="s">
        <v>40</v>
      </c>
      <c r="AJ6" s="1022"/>
      <c r="AK6" s="1022"/>
      <c r="AL6" s="605"/>
      <c r="AM6" s="607"/>
      <c r="AN6" s="66"/>
      <c r="AO6" s="67" t="s">
        <v>41</v>
      </c>
    </row>
    <row r="7" spans="1:41" s="2" customFormat="1" ht="82.5" customHeight="1" x14ac:dyDescent="0.3">
      <c r="C7" s="65" t="s">
        <v>7</v>
      </c>
      <c r="D7" s="4" t="s">
        <v>28</v>
      </c>
      <c r="E7" s="382"/>
      <c r="F7" s="4" t="s">
        <v>1</v>
      </c>
      <c r="G7" s="4" t="s">
        <v>29</v>
      </c>
      <c r="H7" s="4" t="s">
        <v>197</v>
      </c>
      <c r="I7" s="381"/>
      <c r="J7" s="4" t="s">
        <v>196</v>
      </c>
      <c r="K7" s="4" t="s">
        <v>29</v>
      </c>
      <c r="L7" s="433" t="s">
        <v>3</v>
      </c>
      <c r="M7" s="4" t="s">
        <v>289</v>
      </c>
      <c r="N7" s="380"/>
      <c r="O7" s="4" t="s">
        <v>292</v>
      </c>
      <c r="P7" s="4" t="s">
        <v>198</v>
      </c>
      <c r="Q7" s="6" t="s">
        <v>4</v>
      </c>
      <c r="R7" s="6" t="s">
        <v>199</v>
      </c>
      <c r="S7" s="6" t="s">
        <v>200</v>
      </c>
      <c r="T7" s="380"/>
      <c r="U7" s="6" t="s">
        <v>201</v>
      </c>
      <c r="V7" s="6" t="s">
        <v>202</v>
      </c>
      <c r="W7" s="382"/>
      <c r="X7" s="4" t="s">
        <v>5</v>
      </c>
      <c r="Y7" s="4" t="s">
        <v>29</v>
      </c>
      <c r="Z7" s="433" t="s">
        <v>3</v>
      </c>
      <c r="AA7" s="6" t="s">
        <v>483</v>
      </c>
      <c r="AB7" s="382"/>
      <c r="AC7" s="608" t="s">
        <v>5</v>
      </c>
      <c r="AD7" s="608" t="s">
        <v>29</v>
      </c>
      <c r="AE7" s="433" t="s">
        <v>3</v>
      </c>
      <c r="AF7" s="433" t="s">
        <v>681</v>
      </c>
      <c r="AG7" s="433" t="s">
        <v>678</v>
      </c>
      <c r="AH7" s="382"/>
      <c r="AI7" s="608" t="s">
        <v>5</v>
      </c>
      <c r="AJ7" s="608" t="s">
        <v>29</v>
      </c>
      <c r="AK7" s="433" t="s">
        <v>3</v>
      </c>
      <c r="AL7" s="433" t="s">
        <v>680</v>
      </c>
      <c r="AM7" s="612" t="s">
        <v>679</v>
      </c>
      <c r="AN7" s="382"/>
      <c r="AO7" s="608" t="s">
        <v>6</v>
      </c>
    </row>
    <row r="8" spans="1:41" s="2" customFormat="1" ht="15" customHeight="1" x14ac:dyDescent="0.3">
      <c r="C8" s="7"/>
      <c r="D8" s="7"/>
      <c r="E8" s="7"/>
      <c r="F8" s="8"/>
      <c r="G8" s="8"/>
      <c r="H8" s="9"/>
      <c r="I8" s="7"/>
      <c r="J8" s="7"/>
      <c r="K8" s="7"/>
      <c r="L8" s="7"/>
      <c r="M8" s="7"/>
      <c r="N8" s="7"/>
      <c r="O8" s="7"/>
      <c r="P8" s="7"/>
    </row>
    <row r="9" spans="1:41" s="2" customFormat="1" ht="11.65" x14ac:dyDescent="0.3">
      <c r="A9" s="2" t="s">
        <v>393</v>
      </c>
      <c r="B9" s="2" t="str">
        <f>IF(A9&lt;&gt;"",CONCATENATE($C$5,A9),"")</f>
        <v>F01_ALL_STATE_FUNDED_SCHOOLS</v>
      </c>
      <c r="C9" s="2" t="s">
        <v>217</v>
      </c>
      <c r="D9" s="485" t="e">
        <f>VLOOKUP($A9,#REF!,2,FALSE)</f>
        <v>#REF!</v>
      </c>
      <c r="F9" s="485" t="str">
        <f>IF(F$7&lt;&gt;"",IFERROR(VLOOKUP($B9,#REF!,#REF!,FALSE),""),"")</f>
        <v/>
      </c>
      <c r="G9" s="486" t="str">
        <f>IF(G$7&lt;&gt;"",IFERROR(VLOOKUP($B9,#REF!,#REF!,FALSE),""),"")</f>
        <v/>
      </c>
      <c r="H9" s="488" t="str">
        <f>IF(H$7&lt;&gt;"",IFERROR(VLOOKUP($B9,#REF!,#REF!,FALSE),""),"")</f>
        <v/>
      </c>
      <c r="I9" s="10" t="str">
        <f>IF(I$7&lt;&gt;"",IFERROR(VLOOKUP($B9,#REF!,#REF!,FALSE),""),"")</f>
        <v/>
      </c>
      <c r="J9" s="485" t="str">
        <f>IF(J$7&lt;&gt;"",IFERROR(VLOOKUP($B9,#REF!,#REF!,FALSE),""),"")</f>
        <v/>
      </c>
      <c r="K9" s="486" t="str">
        <f>IF(K$7&lt;&gt;"",IFERROR(VLOOKUP($B9,#REF!,#REF!,FALSE),""),"")</f>
        <v/>
      </c>
      <c r="L9" s="10" t="str">
        <f>IF(L$7&lt;&gt;"",IFERROR(VLOOKUP($B9,#REF!,#REF!,FALSE),""),"")</f>
        <v/>
      </c>
      <c r="M9" s="488" t="str">
        <f>IF(M$7&lt;&gt;"",IFERROR(VLOOKUP($B9,#REF!,#REF!,FALSE),""),"")</f>
        <v/>
      </c>
      <c r="N9" s="10" t="str">
        <f>IF(N$7&lt;&gt;"",IFERROR(VLOOKUP($B9,#REF!,#REF!,FALSE),""),"")</f>
        <v/>
      </c>
      <c r="O9" s="485" t="str">
        <f>IF(O$7&lt;&gt;"",IFERROR(VLOOKUP($B9,#REF!,#REF!,FALSE),""),"")</f>
        <v/>
      </c>
      <c r="P9" s="486" t="str">
        <f>IF(P$7&lt;&gt;"",IFERROR(VLOOKUP($B9,#REF!,#REF!,FALSE),""),"")</f>
        <v/>
      </c>
      <c r="Q9" s="10" t="str">
        <f>IF(Q$7&lt;&gt;"",IFERROR(VLOOKUP($B9,#REF!,#REF!,FALSE),""),"")</f>
        <v/>
      </c>
      <c r="R9" s="488" t="str">
        <f>IF(R$7&lt;&gt;"",IFERROR(VLOOKUP($B9,#REF!,#REF!,FALSE),""),"")</f>
        <v/>
      </c>
      <c r="S9" s="10" t="str">
        <f>IF(S$7&lt;&gt;"",IFERROR(VLOOKUP($B9,#REF!,#REF!,FALSE),""),"")</f>
        <v/>
      </c>
      <c r="T9" s="10" t="str">
        <f>IF(T$7&lt;&gt;"",IFERROR(VLOOKUP($B9,#REF!,#REF!,FALSE),""),"")</f>
        <v/>
      </c>
      <c r="U9" s="485" t="str">
        <f>IF(U$7&lt;&gt;"",IFERROR(VLOOKUP($B9,#REF!,#REF!,FALSE),""),"")</f>
        <v/>
      </c>
      <c r="V9" s="488" t="str">
        <f>IF(V$7&lt;&gt;"",IFERROR(VLOOKUP($B9,#REF!,#REF!,FALSE),""),"")</f>
        <v/>
      </c>
      <c r="W9" s="10" t="str">
        <f>IF(W$7&lt;&gt;"",IFERROR(VLOOKUP($B9,#REF!,#REF!,FALSE),""),"")</f>
        <v/>
      </c>
      <c r="X9" s="485" t="str">
        <f>IF(X$7&lt;&gt;"",IFERROR(VLOOKUP($B9,#REF!,#REF!,FALSE),""),"")</f>
        <v/>
      </c>
      <c r="Y9" s="486" t="str">
        <f>IF(Y$7&lt;&gt;"",IFERROR(VLOOKUP($B9,#REF!,#REF!,FALSE),""),"")</f>
        <v/>
      </c>
      <c r="Z9" s="486" t="str">
        <f>IF(Z$7&lt;&gt;"",IFERROR(VLOOKUP($B9,#REF!,#REF!,FALSE),""),"")</f>
        <v/>
      </c>
      <c r="AA9" s="488" t="str">
        <f>IF(AA$7&lt;&gt;"",IFERROR(VLOOKUP($B9,#REF!,#REF!,FALSE),""),"")</f>
        <v/>
      </c>
      <c r="AB9" s="486" t="str">
        <f>IF(AB$7&lt;&gt;"",IFERROR(VLOOKUP($B9,#REF!,#REF!,FALSE),""),"")</f>
        <v/>
      </c>
      <c r="AC9" s="412" t="str">
        <f>IF(AC$7&lt;&gt;"",IFERROR(VLOOKUP($B9,#REF!,#REF!,FALSE),""),"")</f>
        <v/>
      </c>
      <c r="AD9" s="486" t="str">
        <f>IF(AD$7&lt;&gt;"",IFERROR(VLOOKUP($B9,#REF!,#REF!,FALSE),""),"")</f>
        <v/>
      </c>
      <c r="AE9" s="486" t="str">
        <f>IF(AE$7&lt;&gt;"",IFERROR(VLOOKUP($B9,#REF!,#REF!,FALSE),""),"")</f>
        <v/>
      </c>
      <c r="AF9" s="412" t="str">
        <f>IF(AF$7&lt;&gt;"",IFERROR(VLOOKUP($B9,#REF!,#REF!,FALSE),""),"")</f>
        <v/>
      </c>
      <c r="AG9" s="488" t="str">
        <f>IF(AG$7&lt;&gt;"",IFERROR(VLOOKUP($B9,#REF!,#REF!,FALSE),""),"")</f>
        <v/>
      </c>
      <c r="AH9" s="486" t="str">
        <f>IF(AH$7&lt;&gt;"",IFERROR(VLOOKUP($B9,#REF!,#REF!,FALSE),""),"")</f>
        <v/>
      </c>
      <c r="AI9" s="613" t="str">
        <f>IF(AI$7&lt;&gt;"",IFERROR(VLOOKUP($B9,#REF!,#REF!,FALSE),""),"")</f>
        <v/>
      </c>
      <c r="AJ9" s="486" t="str">
        <f>IF(AJ$7&lt;&gt;"",IFERROR(VLOOKUP($B9,#REF!,#REF!,FALSE),""),"")</f>
        <v/>
      </c>
      <c r="AK9" s="613" t="str">
        <f>IF(AK$7&lt;&gt;"",IFERROR(VLOOKUP($B9,#REF!,#REF!,FALSE),""),"")</f>
        <v/>
      </c>
      <c r="AL9" s="412" t="str">
        <f>IF(AL$7&lt;&gt;"",IFERROR(VLOOKUP($B9,#REF!,#REF!,FALSE),""),"")</f>
        <v/>
      </c>
      <c r="AM9" s="488" t="str">
        <f>IF(AM$7&lt;&gt;"",IFERROR(VLOOKUP($B9,#REF!,#REF!,FALSE),""),"")</f>
        <v/>
      </c>
      <c r="AN9" s="10" t="str">
        <f>IF(AN$7&lt;&gt;"",IFERROR(VLOOKUP($B9,#REF!,#REF!,FALSE),""),"")</f>
        <v/>
      </c>
      <c r="AO9" s="10" t="str">
        <f>IF(AO$7&lt;&gt;"",IFERROR(VLOOKUP($B9,#REF!,#REF!,FALSE),""),"")</f>
        <v/>
      </c>
    </row>
    <row r="10" spans="1:41" s="2" customFormat="1" ht="10.15" x14ac:dyDescent="0.3">
      <c r="B10" s="2" t="str">
        <f t="shared" ref="B10:B33" si="0">IF(A10&lt;&gt;"",CONCATENATE($C$5,A10),"")</f>
        <v/>
      </c>
      <c r="C10" s="2" t="s">
        <v>8</v>
      </c>
      <c r="D10" s="485"/>
      <c r="F10" s="485" t="str">
        <f>IF(F$7&lt;&gt;"",IFERROR(VLOOKUP($B10,#REF!,#REF!,FALSE),""),"")</f>
        <v/>
      </c>
      <c r="G10" s="486" t="str">
        <f>IF(G$7&lt;&gt;"",IFERROR(VLOOKUP($B10,#REF!,#REF!,FALSE),""),"")</f>
        <v/>
      </c>
      <c r="H10" s="488" t="str">
        <f>IF(H$7&lt;&gt;"",IFERROR(VLOOKUP($B10,#REF!,#REF!,FALSE),""),"")</f>
        <v/>
      </c>
      <c r="I10" s="10" t="str">
        <f>IF(I$7&lt;&gt;"",IFERROR(VLOOKUP($B10,#REF!,#REF!,FALSE),""),"")</f>
        <v/>
      </c>
      <c r="J10" s="485" t="str">
        <f>IF(J$7&lt;&gt;"",IFERROR(VLOOKUP($B10,#REF!,#REF!,FALSE),""),"")</f>
        <v/>
      </c>
      <c r="K10" s="486" t="str">
        <f>IF(K$7&lt;&gt;"",IFERROR(VLOOKUP($B10,#REF!,#REF!,FALSE),""),"")</f>
        <v/>
      </c>
      <c r="L10" s="10" t="str">
        <f>IF(L$7&lt;&gt;"",IFERROR(VLOOKUP($B10,#REF!,#REF!,FALSE),""),"")</f>
        <v/>
      </c>
      <c r="M10" s="488" t="str">
        <f>IF(M$7&lt;&gt;"",IFERROR(VLOOKUP($B10,#REF!,#REF!,FALSE),""),"")</f>
        <v/>
      </c>
      <c r="N10" s="10" t="str">
        <f>IF(N$7&lt;&gt;"",IFERROR(VLOOKUP($B10,#REF!,#REF!,FALSE),""),"")</f>
        <v/>
      </c>
      <c r="O10" s="485" t="str">
        <f>IF(O$7&lt;&gt;"",IFERROR(VLOOKUP($B10,#REF!,#REF!,FALSE),""),"")</f>
        <v/>
      </c>
      <c r="P10" s="486" t="str">
        <f>IF(P$7&lt;&gt;"",IFERROR(VLOOKUP($B10,#REF!,#REF!,FALSE),""),"")</f>
        <v/>
      </c>
      <c r="Q10" s="10" t="str">
        <f>IF(Q$7&lt;&gt;"",IFERROR(VLOOKUP($B10,#REF!,#REF!,FALSE),""),"")</f>
        <v/>
      </c>
      <c r="R10" s="488" t="str">
        <f>IF(R$7&lt;&gt;"",IFERROR(VLOOKUP($B10,#REF!,#REF!,FALSE),""),"")</f>
        <v/>
      </c>
      <c r="S10" s="10" t="str">
        <f>IF(S$7&lt;&gt;"",IFERROR(VLOOKUP($B10,#REF!,#REF!,FALSE),""),"")</f>
        <v/>
      </c>
      <c r="T10" s="10" t="str">
        <f>IF(T$7&lt;&gt;"",IFERROR(VLOOKUP($B10,#REF!,#REF!,FALSE),""),"")</f>
        <v/>
      </c>
      <c r="U10" s="485" t="str">
        <f>IF(U$7&lt;&gt;"",IFERROR(VLOOKUP($B10,#REF!,#REF!,FALSE),""),"")</f>
        <v/>
      </c>
      <c r="V10" s="488" t="str">
        <f>IF(V$7&lt;&gt;"",IFERROR(VLOOKUP($B10,#REF!,#REF!,FALSE),""),"")</f>
        <v/>
      </c>
      <c r="W10" s="10" t="str">
        <f>IF(W$7&lt;&gt;"",IFERROR(VLOOKUP($B10,#REF!,#REF!,FALSE),""),"")</f>
        <v/>
      </c>
      <c r="X10" s="485" t="str">
        <f>IF(X$7&lt;&gt;"",IFERROR(VLOOKUP($B10,#REF!,#REF!,FALSE),""),"")</f>
        <v/>
      </c>
      <c r="Y10" s="486" t="str">
        <f>IF(Y$7&lt;&gt;"",IFERROR(VLOOKUP($B10,#REF!,#REF!,FALSE),""),"")</f>
        <v/>
      </c>
      <c r="Z10" s="486" t="str">
        <f>IF(Z$7&lt;&gt;"",IFERROR(VLOOKUP($B10,#REF!,#REF!,FALSE),""),"")</f>
        <v/>
      </c>
      <c r="AA10" s="488" t="str">
        <f>IF(AA$7&lt;&gt;"",IFERROR(VLOOKUP($B10,#REF!,#REF!,FALSE),""),"")</f>
        <v/>
      </c>
      <c r="AB10" s="486" t="str">
        <f>IF(AB$7&lt;&gt;"",IFERROR(VLOOKUP($B10,#REF!,#REF!,FALSE),""),"")</f>
        <v/>
      </c>
      <c r="AC10" s="412" t="str">
        <f>IF(AC$7&lt;&gt;"",IFERROR(VLOOKUP($B10,#REF!,#REF!,FALSE),""),"")</f>
        <v/>
      </c>
      <c r="AD10" s="486" t="str">
        <f>IF(AD$7&lt;&gt;"",IFERROR(VLOOKUP($B10,#REF!,#REF!,FALSE),""),"")</f>
        <v/>
      </c>
      <c r="AE10" s="486" t="str">
        <f>IF(AE$7&lt;&gt;"",IFERROR(VLOOKUP($B10,#REF!,#REF!,FALSE),""),"")</f>
        <v/>
      </c>
      <c r="AF10" s="412" t="str">
        <f>IF(AF$7&lt;&gt;"",IFERROR(VLOOKUP($B10,#REF!,#REF!,FALSE),""),"")</f>
        <v/>
      </c>
      <c r="AG10" s="488" t="str">
        <f>IF(AG$7&lt;&gt;"",IFERROR(VLOOKUP($B10,#REF!,#REF!,FALSE),""),"")</f>
        <v/>
      </c>
      <c r="AH10" s="486" t="str">
        <f>IF(AH$7&lt;&gt;"",IFERROR(VLOOKUP($B10,#REF!,#REF!,FALSE),""),"")</f>
        <v/>
      </c>
      <c r="AI10" s="613" t="str">
        <f>IF(AI$7&lt;&gt;"",IFERROR(VLOOKUP($B10,#REF!,#REF!,FALSE),""),"")</f>
        <v/>
      </c>
      <c r="AJ10" s="486" t="str">
        <f>IF(AJ$7&lt;&gt;"",IFERROR(VLOOKUP($B10,#REF!,#REF!,FALSE),""),"")</f>
        <v/>
      </c>
      <c r="AK10" s="613" t="str">
        <f>IF(AK$7&lt;&gt;"",IFERROR(VLOOKUP($B10,#REF!,#REF!,FALSE),""),"")</f>
        <v/>
      </c>
      <c r="AL10" s="412" t="str">
        <f>IF(AL$7&lt;&gt;"",IFERROR(VLOOKUP($B10,#REF!,#REF!,FALSE),""),"")</f>
        <v/>
      </c>
      <c r="AM10" s="488" t="str">
        <f>IF(AM$7&lt;&gt;"",IFERROR(VLOOKUP($B10,#REF!,#REF!,FALSE),""),"")</f>
        <v/>
      </c>
      <c r="AN10" s="10" t="str">
        <f>IF(AN$7&lt;&gt;"",IFERROR(VLOOKUP($B10,#REF!,#REF!,FALSE),""),"")</f>
        <v/>
      </c>
      <c r="AO10" s="10" t="str">
        <f>IF(AO$7&lt;&gt;"",IFERROR(VLOOKUP($B10,#REF!,#REF!,FALSE),""),"")</f>
        <v/>
      </c>
    </row>
    <row r="11" spans="1:41" s="2" customFormat="1" ht="11.65" x14ac:dyDescent="0.3">
      <c r="A11" s="2" t="s">
        <v>394</v>
      </c>
      <c r="B11" s="2" t="str">
        <f t="shared" si="0"/>
        <v>F02_LA_MAINTAINED_MAINSTREAM_SCHOOLS</v>
      </c>
      <c r="C11" s="2" t="s">
        <v>218</v>
      </c>
      <c r="D11" s="485" t="e">
        <f>VLOOKUP($A11,#REF!,2,FALSE)</f>
        <v>#REF!</v>
      </c>
      <c r="F11" s="485" t="str">
        <f>IF(F$7&lt;&gt;"",IFERROR(VLOOKUP($B11,#REF!,#REF!,FALSE),""),"")</f>
        <v/>
      </c>
      <c r="G11" s="486" t="str">
        <f>IF(G$7&lt;&gt;"",IFERROR(VLOOKUP($B11,#REF!,#REF!,FALSE),""),"")</f>
        <v/>
      </c>
      <c r="H11" s="488" t="str">
        <f>IF(H$7&lt;&gt;"",IFERROR(VLOOKUP($B11,#REF!,#REF!,FALSE),""),"")</f>
        <v/>
      </c>
      <c r="I11" s="10" t="str">
        <f>IF(I$7&lt;&gt;"",IFERROR(VLOOKUP($B11,#REF!,#REF!,FALSE),""),"")</f>
        <v/>
      </c>
      <c r="J11" s="485" t="str">
        <f>IF(J$7&lt;&gt;"",IFERROR(VLOOKUP($B11,#REF!,#REF!,FALSE),""),"")</f>
        <v/>
      </c>
      <c r="K11" s="486" t="str">
        <f>IF(K$7&lt;&gt;"",IFERROR(VLOOKUP($B11,#REF!,#REF!,FALSE),""),"")</f>
        <v/>
      </c>
      <c r="L11" s="10" t="str">
        <f>IF(L$7&lt;&gt;"",IFERROR(VLOOKUP($B11,#REF!,#REF!,FALSE),""),"")</f>
        <v/>
      </c>
      <c r="M11" s="488" t="str">
        <f>IF(M$7&lt;&gt;"",IFERROR(VLOOKUP($B11,#REF!,#REF!,FALSE),""),"")</f>
        <v/>
      </c>
      <c r="N11" s="10" t="str">
        <f>IF(N$7&lt;&gt;"",IFERROR(VLOOKUP($B11,#REF!,#REF!,FALSE),""),"")</f>
        <v/>
      </c>
      <c r="O11" s="485" t="str">
        <f>IF(O$7&lt;&gt;"",IFERROR(VLOOKUP($B11,#REF!,#REF!,FALSE),""),"")</f>
        <v/>
      </c>
      <c r="P11" s="486" t="str">
        <f>IF(P$7&lt;&gt;"",IFERROR(VLOOKUP($B11,#REF!,#REF!,FALSE),""),"")</f>
        <v/>
      </c>
      <c r="Q11" s="10" t="str">
        <f>IF(Q$7&lt;&gt;"",IFERROR(VLOOKUP($B11,#REF!,#REF!,FALSE),""),"")</f>
        <v/>
      </c>
      <c r="R11" s="488" t="str">
        <f>IF(R$7&lt;&gt;"",IFERROR(VLOOKUP($B11,#REF!,#REF!,FALSE),""),"")</f>
        <v/>
      </c>
      <c r="S11" s="10" t="str">
        <f>IF(S$7&lt;&gt;"",IFERROR(VLOOKUP($B11,#REF!,#REF!,FALSE),""),"")</f>
        <v/>
      </c>
      <c r="T11" s="10" t="str">
        <f>IF(T$7&lt;&gt;"",IFERROR(VLOOKUP($B11,#REF!,#REF!,FALSE),""),"")</f>
        <v/>
      </c>
      <c r="U11" s="485" t="str">
        <f>IF(U$7&lt;&gt;"",IFERROR(VLOOKUP($B11,#REF!,#REF!,FALSE),""),"")</f>
        <v/>
      </c>
      <c r="V11" s="488" t="str">
        <f>IF(V$7&lt;&gt;"",IFERROR(VLOOKUP($B11,#REF!,#REF!,FALSE),""),"")</f>
        <v/>
      </c>
      <c r="W11" s="10" t="str">
        <f>IF(W$7&lt;&gt;"",IFERROR(VLOOKUP($B11,#REF!,#REF!,FALSE),""),"")</f>
        <v/>
      </c>
      <c r="X11" s="485" t="str">
        <f>IF(X$7&lt;&gt;"",IFERROR(VLOOKUP($B11,#REF!,#REF!,FALSE),""),"")</f>
        <v/>
      </c>
      <c r="Y11" s="486" t="str">
        <f>IF(Y$7&lt;&gt;"",IFERROR(VLOOKUP($B11,#REF!,#REF!,FALSE),""),"")</f>
        <v/>
      </c>
      <c r="Z11" s="486" t="str">
        <f>IF(Z$7&lt;&gt;"",IFERROR(VLOOKUP($B11,#REF!,#REF!,FALSE),""),"")</f>
        <v/>
      </c>
      <c r="AA11" s="488" t="str">
        <f>IF(AA$7&lt;&gt;"",IFERROR(VLOOKUP($B11,#REF!,#REF!,FALSE),""),"")</f>
        <v/>
      </c>
      <c r="AB11" s="486" t="str">
        <f>IF(AB$7&lt;&gt;"",IFERROR(VLOOKUP($B11,#REF!,#REF!,FALSE),""),"")</f>
        <v/>
      </c>
      <c r="AC11" s="412" t="str">
        <f>IF(AC$7&lt;&gt;"",IFERROR(VLOOKUP($B11,#REF!,#REF!,FALSE),""),"")</f>
        <v/>
      </c>
      <c r="AD11" s="486" t="str">
        <f>IF(AD$7&lt;&gt;"",IFERROR(VLOOKUP($B11,#REF!,#REF!,FALSE),""),"")</f>
        <v/>
      </c>
      <c r="AE11" s="486" t="str">
        <f>IF(AE$7&lt;&gt;"",IFERROR(VLOOKUP($B11,#REF!,#REF!,FALSE),""),"")</f>
        <v/>
      </c>
      <c r="AF11" s="412" t="str">
        <f>IF(AF$7&lt;&gt;"",IFERROR(VLOOKUP($B11,#REF!,#REF!,FALSE),""),"")</f>
        <v/>
      </c>
      <c r="AG11" s="488" t="str">
        <f>IF(AG$7&lt;&gt;"",IFERROR(VLOOKUP($B11,#REF!,#REF!,FALSE),""),"")</f>
        <v/>
      </c>
      <c r="AH11" s="486" t="str">
        <f>IF(AH$7&lt;&gt;"",IFERROR(VLOOKUP($B11,#REF!,#REF!,FALSE),""),"")</f>
        <v/>
      </c>
      <c r="AI11" s="613" t="str">
        <f>IF(AI$7&lt;&gt;"",IFERROR(VLOOKUP($B11,#REF!,#REF!,FALSE),""),"")</f>
        <v/>
      </c>
      <c r="AJ11" s="486" t="str">
        <f>IF(AJ$7&lt;&gt;"",IFERROR(VLOOKUP($B11,#REF!,#REF!,FALSE),""),"")</f>
        <v/>
      </c>
      <c r="AK11" s="613" t="str">
        <f>IF(AK$7&lt;&gt;"",IFERROR(VLOOKUP($B11,#REF!,#REF!,FALSE),""),"")</f>
        <v/>
      </c>
      <c r="AL11" s="412" t="str">
        <f>IF(AL$7&lt;&gt;"",IFERROR(VLOOKUP($B11,#REF!,#REF!,FALSE),""),"")</f>
        <v/>
      </c>
      <c r="AM11" s="488" t="str">
        <f>IF(AM$7&lt;&gt;"",IFERROR(VLOOKUP($B11,#REF!,#REF!,FALSE),""),"")</f>
        <v/>
      </c>
      <c r="AN11" s="10" t="str">
        <f>IF(AN$7&lt;&gt;"",IFERROR(VLOOKUP($B11,#REF!,#REF!,FALSE),""),"")</f>
        <v/>
      </c>
      <c r="AO11" s="10" t="str">
        <f>IF(AO$7&lt;&gt;"",IFERROR(VLOOKUP($B11,#REF!,#REF!,FALSE),""),"")</f>
        <v/>
      </c>
    </row>
    <row r="12" spans="1:41" s="2" customFormat="1" ht="11.65" x14ac:dyDescent="0.3">
      <c r="A12" s="2" t="s">
        <v>395</v>
      </c>
      <c r="B12" s="2" t="str">
        <f t="shared" si="0"/>
        <v>F03_SPONSORED_ACADEMIES</v>
      </c>
      <c r="C12" s="2" t="s">
        <v>219</v>
      </c>
      <c r="D12" s="485" t="e">
        <f>VLOOKUP($A12,#REF!,2,FALSE)</f>
        <v>#REF!</v>
      </c>
      <c r="F12" s="485" t="str">
        <f>IF(F$7&lt;&gt;"",IFERROR(VLOOKUP($B12,#REF!,#REF!,FALSE),""),"")</f>
        <v/>
      </c>
      <c r="G12" s="486" t="str">
        <f>IF(G$7&lt;&gt;"",IFERROR(VLOOKUP($B12,#REF!,#REF!,FALSE),""),"")</f>
        <v/>
      </c>
      <c r="H12" s="488" t="str">
        <f>IF(H$7&lt;&gt;"",IFERROR(VLOOKUP($B12,#REF!,#REF!,FALSE),""),"")</f>
        <v/>
      </c>
      <c r="I12" s="10" t="str">
        <f>IF(I$7&lt;&gt;"",IFERROR(VLOOKUP($B12,#REF!,#REF!,FALSE),""),"")</f>
        <v/>
      </c>
      <c r="J12" s="485" t="str">
        <f>IF(J$7&lt;&gt;"",IFERROR(VLOOKUP($B12,#REF!,#REF!,FALSE),""),"")</f>
        <v/>
      </c>
      <c r="K12" s="486" t="str">
        <f>IF(K$7&lt;&gt;"",IFERROR(VLOOKUP($B12,#REF!,#REF!,FALSE),""),"")</f>
        <v/>
      </c>
      <c r="L12" s="10" t="str">
        <f>IF(L$7&lt;&gt;"",IFERROR(VLOOKUP($B12,#REF!,#REF!,FALSE),""),"")</f>
        <v/>
      </c>
      <c r="M12" s="488" t="str">
        <f>IF(M$7&lt;&gt;"",IFERROR(VLOOKUP($B12,#REF!,#REF!,FALSE),""),"")</f>
        <v/>
      </c>
      <c r="N12" s="10" t="str">
        <f>IF(N$7&lt;&gt;"",IFERROR(VLOOKUP($B12,#REF!,#REF!,FALSE),""),"")</f>
        <v/>
      </c>
      <c r="O12" s="485" t="str">
        <f>IF(O$7&lt;&gt;"",IFERROR(VLOOKUP($B12,#REF!,#REF!,FALSE),""),"")</f>
        <v/>
      </c>
      <c r="P12" s="486" t="str">
        <f>IF(P$7&lt;&gt;"",IFERROR(VLOOKUP($B12,#REF!,#REF!,FALSE),""),"")</f>
        <v/>
      </c>
      <c r="Q12" s="10" t="str">
        <f>IF(Q$7&lt;&gt;"",IFERROR(VLOOKUP($B12,#REF!,#REF!,FALSE),""),"")</f>
        <v/>
      </c>
      <c r="R12" s="488" t="str">
        <f>IF(R$7&lt;&gt;"",IFERROR(VLOOKUP($B12,#REF!,#REF!,FALSE),""),"")</f>
        <v/>
      </c>
      <c r="S12" s="10" t="str">
        <f>IF(S$7&lt;&gt;"",IFERROR(VLOOKUP($B12,#REF!,#REF!,FALSE),""),"")</f>
        <v/>
      </c>
      <c r="T12" s="10" t="str">
        <f>IF(T$7&lt;&gt;"",IFERROR(VLOOKUP($B12,#REF!,#REF!,FALSE),""),"")</f>
        <v/>
      </c>
      <c r="U12" s="485" t="str">
        <f>IF(U$7&lt;&gt;"",IFERROR(VLOOKUP($B12,#REF!,#REF!,FALSE),""),"")</f>
        <v/>
      </c>
      <c r="V12" s="488" t="str">
        <f>IF(V$7&lt;&gt;"",IFERROR(VLOOKUP($B12,#REF!,#REF!,FALSE),""),"")</f>
        <v/>
      </c>
      <c r="W12" s="10" t="str">
        <f>IF(W$7&lt;&gt;"",IFERROR(VLOOKUP($B12,#REF!,#REF!,FALSE),""),"")</f>
        <v/>
      </c>
      <c r="X12" s="485" t="str">
        <f>IF(X$7&lt;&gt;"",IFERROR(VLOOKUP($B12,#REF!,#REF!,FALSE),""),"")</f>
        <v/>
      </c>
      <c r="Y12" s="486" t="str">
        <f>IF(Y$7&lt;&gt;"",IFERROR(VLOOKUP($B12,#REF!,#REF!,FALSE),""),"")</f>
        <v/>
      </c>
      <c r="Z12" s="486" t="str">
        <f>IF(Z$7&lt;&gt;"",IFERROR(VLOOKUP($B12,#REF!,#REF!,FALSE),""),"")</f>
        <v/>
      </c>
      <c r="AA12" s="488" t="str">
        <f>IF(AA$7&lt;&gt;"",IFERROR(VLOOKUP($B12,#REF!,#REF!,FALSE),""),"")</f>
        <v/>
      </c>
      <c r="AB12" s="486" t="str">
        <f>IF(AB$7&lt;&gt;"",IFERROR(VLOOKUP($B12,#REF!,#REF!,FALSE),""),"")</f>
        <v/>
      </c>
      <c r="AC12" s="412" t="str">
        <f>IF(AC$7&lt;&gt;"",IFERROR(VLOOKUP($B12,#REF!,#REF!,FALSE),""),"")</f>
        <v/>
      </c>
      <c r="AD12" s="486" t="str">
        <f>IF(AD$7&lt;&gt;"",IFERROR(VLOOKUP($B12,#REF!,#REF!,FALSE),""),"")</f>
        <v/>
      </c>
      <c r="AE12" s="486" t="str">
        <f>IF(AE$7&lt;&gt;"",IFERROR(VLOOKUP($B12,#REF!,#REF!,FALSE),""),"")</f>
        <v/>
      </c>
      <c r="AF12" s="412" t="str">
        <f>IF(AF$7&lt;&gt;"",IFERROR(VLOOKUP($B12,#REF!,#REF!,FALSE),""),"")</f>
        <v/>
      </c>
      <c r="AG12" s="488" t="str">
        <f>IF(AG$7&lt;&gt;"",IFERROR(VLOOKUP($B12,#REF!,#REF!,FALSE),""),"")</f>
        <v/>
      </c>
      <c r="AH12" s="486" t="str">
        <f>IF(AH$7&lt;&gt;"",IFERROR(VLOOKUP($B12,#REF!,#REF!,FALSE),""),"")</f>
        <v/>
      </c>
      <c r="AI12" s="613" t="str">
        <f>IF(AI$7&lt;&gt;"",IFERROR(VLOOKUP($B12,#REF!,#REF!,FALSE),""),"")</f>
        <v/>
      </c>
      <c r="AJ12" s="486" t="str">
        <f>IF(AJ$7&lt;&gt;"",IFERROR(VLOOKUP($B12,#REF!,#REF!,FALSE),""),"")</f>
        <v/>
      </c>
      <c r="AK12" s="613" t="str">
        <f>IF(AK$7&lt;&gt;"",IFERROR(VLOOKUP($B12,#REF!,#REF!,FALSE),""),"")</f>
        <v/>
      </c>
      <c r="AL12" s="412" t="str">
        <f>IF(AL$7&lt;&gt;"",IFERROR(VLOOKUP($B12,#REF!,#REF!,FALSE),""),"")</f>
        <v/>
      </c>
      <c r="AM12" s="488" t="str">
        <f>IF(AM$7&lt;&gt;"",IFERROR(VLOOKUP($B12,#REF!,#REF!,FALSE),""),"")</f>
        <v/>
      </c>
      <c r="AN12" s="10" t="str">
        <f>IF(AN$7&lt;&gt;"",IFERROR(VLOOKUP($B12,#REF!,#REF!,FALSE),""),"")</f>
        <v/>
      </c>
      <c r="AO12" s="10" t="str">
        <f>IF(AO$7&lt;&gt;"",IFERROR(VLOOKUP($B12,#REF!,#REF!,FALSE),""),"")</f>
        <v/>
      </c>
    </row>
    <row r="13" spans="1:41" s="2" customFormat="1" ht="11.65" x14ac:dyDescent="0.3">
      <c r="A13" s="2" t="s">
        <v>396</v>
      </c>
      <c r="B13" s="2" t="str">
        <f t="shared" si="0"/>
        <v>F04_CONVERTER_ACADEMIES</v>
      </c>
      <c r="C13" s="2" t="s">
        <v>220</v>
      </c>
      <c r="D13" s="485" t="e">
        <f>VLOOKUP($A13,#REF!,2,FALSE)</f>
        <v>#REF!</v>
      </c>
      <c r="F13" s="485" t="str">
        <f>IF(F$7&lt;&gt;"",IFERROR(VLOOKUP($B13,#REF!,#REF!,FALSE),""),"")</f>
        <v/>
      </c>
      <c r="G13" s="486" t="str">
        <f>IF(G$7&lt;&gt;"",IFERROR(VLOOKUP($B13,#REF!,#REF!,FALSE),""),"")</f>
        <v/>
      </c>
      <c r="H13" s="488" t="str">
        <f>IF(H$7&lt;&gt;"",IFERROR(VLOOKUP($B13,#REF!,#REF!,FALSE),""),"")</f>
        <v/>
      </c>
      <c r="I13" s="10" t="str">
        <f>IF(I$7&lt;&gt;"",IFERROR(VLOOKUP($B13,#REF!,#REF!,FALSE),""),"")</f>
        <v/>
      </c>
      <c r="J13" s="485" t="str">
        <f>IF(J$7&lt;&gt;"",IFERROR(VLOOKUP($B13,#REF!,#REF!,FALSE),""),"")</f>
        <v/>
      </c>
      <c r="K13" s="486" t="str">
        <f>IF(K$7&lt;&gt;"",IFERROR(VLOOKUP($B13,#REF!,#REF!,FALSE),""),"")</f>
        <v/>
      </c>
      <c r="L13" s="10" t="str">
        <f>IF(L$7&lt;&gt;"",IFERROR(VLOOKUP($B13,#REF!,#REF!,FALSE),""),"")</f>
        <v/>
      </c>
      <c r="M13" s="488" t="str">
        <f>IF(M$7&lt;&gt;"",IFERROR(VLOOKUP($B13,#REF!,#REF!,FALSE),""),"")</f>
        <v/>
      </c>
      <c r="N13" s="10" t="str">
        <f>IF(N$7&lt;&gt;"",IFERROR(VLOOKUP($B13,#REF!,#REF!,FALSE),""),"")</f>
        <v/>
      </c>
      <c r="O13" s="485" t="str">
        <f>IF(O$7&lt;&gt;"",IFERROR(VLOOKUP($B13,#REF!,#REF!,FALSE),""),"")</f>
        <v/>
      </c>
      <c r="P13" s="486" t="str">
        <f>IF(P$7&lt;&gt;"",IFERROR(VLOOKUP($B13,#REF!,#REF!,FALSE),""),"")</f>
        <v/>
      </c>
      <c r="Q13" s="10" t="str">
        <f>IF(Q$7&lt;&gt;"",IFERROR(VLOOKUP($B13,#REF!,#REF!,FALSE),""),"")</f>
        <v/>
      </c>
      <c r="R13" s="488" t="str">
        <f>IF(R$7&lt;&gt;"",IFERROR(VLOOKUP($B13,#REF!,#REF!,FALSE),""),"")</f>
        <v/>
      </c>
      <c r="S13" s="10" t="str">
        <f>IF(S$7&lt;&gt;"",IFERROR(VLOOKUP($B13,#REF!,#REF!,FALSE),""),"")</f>
        <v/>
      </c>
      <c r="T13" s="10" t="str">
        <f>IF(T$7&lt;&gt;"",IFERROR(VLOOKUP($B13,#REF!,#REF!,FALSE),""),"")</f>
        <v/>
      </c>
      <c r="U13" s="485" t="str">
        <f>IF(U$7&lt;&gt;"",IFERROR(VLOOKUP($B13,#REF!,#REF!,FALSE),""),"")</f>
        <v/>
      </c>
      <c r="V13" s="488" t="str">
        <f>IF(V$7&lt;&gt;"",IFERROR(VLOOKUP($B13,#REF!,#REF!,FALSE),""),"")</f>
        <v/>
      </c>
      <c r="W13" s="10" t="str">
        <f>IF(W$7&lt;&gt;"",IFERROR(VLOOKUP($B13,#REF!,#REF!,FALSE),""),"")</f>
        <v/>
      </c>
      <c r="X13" s="485" t="str">
        <f>IF(X$7&lt;&gt;"",IFERROR(VLOOKUP($B13,#REF!,#REF!,FALSE),""),"")</f>
        <v/>
      </c>
      <c r="Y13" s="486" t="str">
        <f>IF(Y$7&lt;&gt;"",IFERROR(VLOOKUP($B13,#REF!,#REF!,FALSE),""),"")</f>
        <v/>
      </c>
      <c r="Z13" s="486" t="str">
        <f>IF(Z$7&lt;&gt;"",IFERROR(VLOOKUP($B13,#REF!,#REF!,FALSE),""),"")</f>
        <v/>
      </c>
      <c r="AA13" s="488" t="str">
        <f>IF(AA$7&lt;&gt;"",IFERROR(VLOOKUP($B13,#REF!,#REF!,FALSE),""),"")</f>
        <v/>
      </c>
      <c r="AB13" s="486" t="str">
        <f>IF(AB$7&lt;&gt;"",IFERROR(VLOOKUP($B13,#REF!,#REF!,FALSE),""),"")</f>
        <v/>
      </c>
      <c r="AC13" s="412" t="str">
        <f>IF(AC$7&lt;&gt;"",IFERROR(VLOOKUP($B13,#REF!,#REF!,FALSE),""),"")</f>
        <v/>
      </c>
      <c r="AD13" s="486" t="str">
        <f>IF(AD$7&lt;&gt;"",IFERROR(VLOOKUP($B13,#REF!,#REF!,FALSE),""),"")</f>
        <v/>
      </c>
      <c r="AE13" s="486" t="str">
        <f>IF(AE$7&lt;&gt;"",IFERROR(VLOOKUP($B13,#REF!,#REF!,FALSE),""),"")</f>
        <v/>
      </c>
      <c r="AF13" s="412" t="str">
        <f>IF(AF$7&lt;&gt;"",IFERROR(VLOOKUP($B13,#REF!,#REF!,FALSE),""),"")</f>
        <v/>
      </c>
      <c r="AG13" s="488" t="str">
        <f>IF(AG$7&lt;&gt;"",IFERROR(VLOOKUP($B13,#REF!,#REF!,FALSE),""),"")</f>
        <v/>
      </c>
      <c r="AH13" s="486" t="str">
        <f>IF(AH$7&lt;&gt;"",IFERROR(VLOOKUP($B13,#REF!,#REF!,FALSE),""),"")</f>
        <v/>
      </c>
      <c r="AI13" s="613" t="str">
        <f>IF(AI$7&lt;&gt;"",IFERROR(VLOOKUP($B13,#REF!,#REF!,FALSE),""),"")</f>
        <v/>
      </c>
      <c r="AJ13" s="486" t="str">
        <f>IF(AJ$7&lt;&gt;"",IFERROR(VLOOKUP($B13,#REF!,#REF!,FALSE),""),"")</f>
        <v/>
      </c>
      <c r="AK13" s="613" t="str">
        <f>IF(AK$7&lt;&gt;"",IFERROR(VLOOKUP($B13,#REF!,#REF!,FALSE),""),"")</f>
        <v/>
      </c>
      <c r="AL13" s="412" t="str">
        <f>IF(AL$7&lt;&gt;"",IFERROR(VLOOKUP($B13,#REF!,#REF!,FALSE),""),"")</f>
        <v/>
      </c>
      <c r="AM13" s="488" t="str">
        <f>IF(AM$7&lt;&gt;"",IFERROR(VLOOKUP($B13,#REF!,#REF!,FALSE),""),"")</f>
        <v/>
      </c>
      <c r="AN13" s="10" t="str">
        <f>IF(AN$7&lt;&gt;"",IFERROR(VLOOKUP($B13,#REF!,#REF!,FALSE),""),"")</f>
        <v/>
      </c>
      <c r="AO13" s="10" t="str">
        <f>IF(AO$7&lt;&gt;"",IFERROR(VLOOKUP($B13,#REF!,#REF!,FALSE),""),"")</f>
        <v/>
      </c>
    </row>
    <row r="14" spans="1:41" s="2" customFormat="1" ht="10.15" x14ac:dyDescent="0.3">
      <c r="A14" s="2" t="s">
        <v>397</v>
      </c>
      <c r="B14" s="2" t="str">
        <f t="shared" si="0"/>
        <v>F05_FREE_SCHOOLS</v>
      </c>
      <c r="C14" s="2" t="s">
        <v>9</v>
      </c>
      <c r="D14" s="485" t="e">
        <f>VLOOKUP($A14,#REF!,2,FALSE)</f>
        <v>#REF!</v>
      </c>
      <c r="F14" s="485" t="str">
        <f>IF(F$7&lt;&gt;"",IFERROR(VLOOKUP($B14,#REF!,#REF!,FALSE),""),"")</f>
        <v/>
      </c>
      <c r="G14" s="486" t="str">
        <f>IF(G$7&lt;&gt;"",IFERROR(VLOOKUP($B14,#REF!,#REF!,FALSE),""),"")</f>
        <v/>
      </c>
      <c r="H14" s="488" t="str">
        <f>IF(H$7&lt;&gt;"",IFERROR(VLOOKUP($B14,#REF!,#REF!,FALSE),""),"")</f>
        <v/>
      </c>
      <c r="I14" s="10" t="str">
        <f>IF(I$7&lt;&gt;"",IFERROR(VLOOKUP($B14,#REF!,#REF!,FALSE),""),"")</f>
        <v/>
      </c>
      <c r="J14" s="485" t="str">
        <f>IF(J$7&lt;&gt;"",IFERROR(VLOOKUP($B14,#REF!,#REF!,FALSE),""),"")</f>
        <v/>
      </c>
      <c r="K14" s="486" t="str">
        <f>IF(K$7&lt;&gt;"",IFERROR(VLOOKUP($B14,#REF!,#REF!,FALSE),""),"")</f>
        <v/>
      </c>
      <c r="L14" s="10" t="str">
        <f>IF(L$7&lt;&gt;"",IFERROR(VLOOKUP($B14,#REF!,#REF!,FALSE),""),"")</f>
        <v/>
      </c>
      <c r="M14" s="488" t="str">
        <f>IF(M$7&lt;&gt;"",IFERROR(VLOOKUP($B14,#REF!,#REF!,FALSE),""),"")</f>
        <v/>
      </c>
      <c r="N14" s="10" t="str">
        <f>IF(N$7&lt;&gt;"",IFERROR(VLOOKUP($B14,#REF!,#REF!,FALSE),""),"")</f>
        <v/>
      </c>
      <c r="O14" s="485" t="str">
        <f>IF(O$7&lt;&gt;"",IFERROR(VLOOKUP($B14,#REF!,#REF!,FALSE),""),"")</f>
        <v/>
      </c>
      <c r="P14" s="486" t="str">
        <f>IF(P$7&lt;&gt;"",IFERROR(VLOOKUP($B14,#REF!,#REF!,FALSE),""),"")</f>
        <v/>
      </c>
      <c r="Q14" s="10" t="str">
        <f>IF(Q$7&lt;&gt;"",IFERROR(VLOOKUP($B14,#REF!,#REF!,FALSE),""),"")</f>
        <v/>
      </c>
      <c r="R14" s="488" t="str">
        <f>IF(R$7&lt;&gt;"",IFERROR(VLOOKUP($B14,#REF!,#REF!,FALSE),""),"")</f>
        <v/>
      </c>
      <c r="S14" s="10" t="str">
        <f>IF(S$7&lt;&gt;"",IFERROR(VLOOKUP($B14,#REF!,#REF!,FALSE),""),"")</f>
        <v/>
      </c>
      <c r="T14" s="10" t="str">
        <f>IF(T$7&lt;&gt;"",IFERROR(VLOOKUP($B14,#REF!,#REF!,FALSE),""),"")</f>
        <v/>
      </c>
      <c r="U14" s="485" t="str">
        <f>IF(U$7&lt;&gt;"",IFERROR(VLOOKUP($B14,#REF!,#REF!,FALSE),""),"")</f>
        <v/>
      </c>
      <c r="V14" s="488" t="str">
        <f>IF(V$7&lt;&gt;"",IFERROR(VLOOKUP($B14,#REF!,#REF!,FALSE),""),"")</f>
        <v/>
      </c>
      <c r="W14" s="10" t="str">
        <f>IF(W$7&lt;&gt;"",IFERROR(VLOOKUP($B14,#REF!,#REF!,FALSE),""),"")</f>
        <v/>
      </c>
      <c r="X14" s="485" t="str">
        <f>IF(X$7&lt;&gt;"",IFERROR(VLOOKUP($B14,#REF!,#REF!,FALSE),""),"")</f>
        <v/>
      </c>
      <c r="Y14" s="486" t="str">
        <f>IF(Y$7&lt;&gt;"",IFERROR(VLOOKUP($B14,#REF!,#REF!,FALSE),""),"")</f>
        <v/>
      </c>
      <c r="Z14" s="486" t="str">
        <f>IF(Z$7&lt;&gt;"",IFERROR(VLOOKUP($B14,#REF!,#REF!,FALSE),""),"")</f>
        <v/>
      </c>
      <c r="AA14" s="488" t="str">
        <f>IF(AA$7&lt;&gt;"",IFERROR(VLOOKUP($B14,#REF!,#REF!,FALSE),""),"")</f>
        <v/>
      </c>
      <c r="AB14" s="486" t="str">
        <f>IF(AB$7&lt;&gt;"",IFERROR(VLOOKUP($B14,#REF!,#REF!,FALSE),""),"")</f>
        <v/>
      </c>
      <c r="AC14" s="412" t="str">
        <f>IF(AC$7&lt;&gt;"",IFERROR(VLOOKUP($B14,#REF!,#REF!,FALSE),""),"")</f>
        <v/>
      </c>
      <c r="AD14" s="486" t="str">
        <f>IF(AD$7&lt;&gt;"",IFERROR(VLOOKUP($B14,#REF!,#REF!,FALSE),""),"")</f>
        <v/>
      </c>
      <c r="AE14" s="486" t="str">
        <f>IF(AE$7&lt;&gt;"",IFERROR(VLOOKUP($B14,#REF!,#REF!,FALSE),""),"")</f>
        <v/>
      </c>
      <c r="AF14" s="412" t="str">
        <f>IF(AF$7&lt;&gt;"",IFERROR(VLOOKUP($B14,#REF!,#REF!,FALSE),""),"")</f>
        <v/>
      </c>
      <c r="AG14" s="488" t="str">
        <f>IF(AG$7&lt;&gt;"",IFERROR(VLOOKUP($B14,#REF!,#REF!,FALSE),""),"")</f>
        <v/>
      </c>
      <c r="AH14" s="486" t="str">
        <f>IF(AH$7&lt;&gt;"",IFERROR(VLOOKUP($B14,#REF!,#REF!,FALSE),""),"")</f>
        <v/>
      </c>
      <c r="AI14" s="613" t="str">
        <f>IF(AI$7&lt;&gt;"",IFERROR(VLOOKUP($B14,#REF!,#REF!,FALSE),""),"")</f>
        <v/>
      </c>
      <c r="AJ14" s="486" t="str">
        <f>IF(AJ$7&lt;&gt;"",IFERROR(VLOOKUP($B14,#REF!,#REF!,FALSE),""),"")</f>
        <v/>
      </c>
      <c r="AK14" s="613" t="str">
        <f>IF(AK$7&lt;&gt;"",IFERROR(VLOOKUP($B14,#REF!,#REF!,FALSE),""),"")</f>
        <v/>
      </c>
      <c r="AL14" s="412" t="str">
        <f>IF(AL$7&lt;&gt;"",IFERROR(VLOOKUP($B14,#REF!,#REF!,FALSE),""),"")</f>
        <v/>
      </c>
      <c r="AM14" s="488" t="str">
        <f>IF(AM$7&lt;&gt;"",IFERROR(VLOOKUP($B14,#REF!,#REF!,FALSE),""),"")</f>
        <v/>
      </c>
      <c r="AN14" s="10" t="str">
        <f>IF(AN$7&lt;&gt;"",IFERROR(VLOOKUP($B14,#REF!,#REF!,FALSE),""),"")</f>
        <v/>
      </c>
      <c r="AO14" s="10" t="str">
        <f>IF(AO$7&lt;&gt;"",IFERROR(VLOOKUP($B14,#REF!,#REF!,FALSE),""),"")</f>
        <v/>
      </c>
    </row>
    <row r="15" spans="1:41" s="2" customFormat="1" ht="10.15" x14ac:dyDescent="0.3">
      <c r="A15" s="2" t="s">
        <v>398</v>
      </c>
      <c r="B15" s="2" t="str">
        <f t="shared" si="0"/>
        <v>F06_FREE_SCHOOLS_1619</v>
      </c>
      <c r="C15" s="2" t="s">
        <v>10</v>
      </c>
      <c r="D15" s="485" t="e">
        <f>VLOOKUP($A15,#REF!,2,FALSE)</f>
        <v>#REF!</v>
      </c>
      <c r="F15" s="485" t="str">
        <f>IF(F$7&lt;&gt;"",IFERROR(VLOOKUP($B15,#REF!,#REF!,FALSE),""),"")</f>
        <v/>
      </c>
      <c r="G15" s="486" t="str">
        <f>IF(G$7&lt;&gt;"",IFERROR(VLOOKUP($B15,#REF!,#REF!,FALSE),""),"")</f>
        <v/>
      </c>
      <c r="H15" s="488" t="str">
        <f>IF(H$7&lt;&gt;"",IFERROR(VLOOKUP($B15,#REF!,#REF!,FALSE),""),"")</f>
        <v/>
      </c>
      <c r="I15" s="10" t="str">
        <f>IF(I$7&lt;&gt;"",IFERROR(VLOOKUP($B15,#REF!,#REF!,FALSE),""),"")</f>
        <v/>
      </c>
      <c r="J15" s="485" t="str">
        <f>IF(J$7&lt;&gt;"",IFERROR(VLOOKUP($B15,#REF!,#REF!,FALSE),""),"")</f>
        <v/>
      </c>
      <c r="K15" s="486" t="str">
        <f>IF(K$7&lt;&gt;"",IFERROR(VLOOKUP($B15,#REF!,#REF!,FALSE),""),"")</f>
        <v/>
      </c>
      <c r="L15" s="10" t="str">
        <f>IF(L$7&lt;&gt;"",IFERROR(VLOOKUP($B15,#REF!,#REF!,FALSE),""),"")</f>
        <v/>
      </c>
      <c r="M15" s="488" t="str">
        <f>IF(M$7&lt;&gt;"",IFERROR(VLOOKUP($B15,#REF!,#REF!,FALSE),""),"")</f>
        <v/>
      </c>
      <c r="N15" s="10" t="str">
        <f>IF(N$7&lt;&gt;"",IFERROR(VLOOKUP($B15,#REF!,#REF!,FALSE),""),"")</f>
        <v/>
      </c>
      <c r="O15" s="485" t="str">
        <f>IF(O$7&lt;&gt;"",IFERROR(VLOOKUP($B15,#REF!,#REF!,FALSE),""),"")</f>
        <v/>
      </c>
      <c r="P15" s="486" t="str">
        <f>IF(P$7&lt;&gt;"",IFERROR(VLOOKUP($B15,#REF!,#REF!,FALSE),""),"")</f>
        <v/>
      </c>
      <c r="Q15" s="10" t="str">
        <f>IF(Q$7&lt;&gt;"",IFERROR(VLOOKUP($B15,#REF!,#REF!,FALSE),""),"")</f>
        <v/>
      </c>
      <c r="R15" s="488" t="str">
        <f>IF(R$7&lt;&gt;"",IFERROR(VLOOKUP($B15,#REF!,#REF!,FALSE),""),"")</f>
        <v/>
      </c>
      <c r="S15" s="10" t="str">
        <f>IF(S$7&lt;&gt;"",IFERROR(VLOOKUP($B15,#REF!,#REF!,FALSE),""),"")</f>
        <v/>
      </c>
      <c r="T15" s="10" t="str">
        <f>IF(T$7&lt;&gt;"",IFERROR(VLOOKUP($B15,#REF!,#REF!,FALSE),""),"")</f>
        <v/>
      </c>
      <c r="U15" s="485" t="str">
        <f>IF(U$7&lt;&gt;"",IFERROR(VLOOKUP($B15,#REF!,#REF!,FALSE),""),"")</f>
        <v/>
      </c>
      <c r="V15" s="488" t="str">
        <f>IF(V$7&lt;&gt;"",IFERROR(VLOOKUP($B15,#REF!,#REF!,FALSE),""),"")</f>
        <v/>
      </c>
      <c r="W15" s="10" t="str">
        <f>IF(W$7&lt;&gt;"",IFERROR(VLOOKUP($B15,#REF!,#REF!,FALSE),""),"")</f>
        <v/>
      </c>
      <c r="X15" s="485" t="str">
        <f>IF(X$7&lt;&gt;"",IFERROR(VLOOKUP($B15,#REF!,#REF!,FALSE),""),"")</f>
        <v/>
      </c>
      <c r="Y15" s="486" t="str">
        <f>IF(Y$7&lt;&gt;"",IFERROR(VLOOKUP($B15,#REF!,#REF!,FALSE),""),"")</f>
        <v/>
      </c>
      <c r="Z15" s="486" t="str">
        <f>IF(Z$7&lt;&gt;"",IFERROR(VLOOKUP($B15,#REF!,#REF!,FALSE),""),"")</f>
        <v/>
      </c>
      <c r="AA15" s="488" t="str">
        <f>IF(AA$7&lt;&gt;"",IFERROR(VLOOKUP($B15,#REF!,#REF!,FALSE),""),"")</f>
        <v/>
      </c>
      <c r="AB15" s="486" t="str">
        <f>IF(AB$7&lt;&gt;"",IFERROR(VLOOKUP($B15,#REF!,#REF!,FALSE),""),"")</f>
        <v/>
      </c>
      <c r="AC15" s="412" t="str">
        <f>IF(AC$7&lt;&gt;"",IFERROR(VLOOKUP($B15,#REF!,#REF!,FALSE),""),"")</f>
        <v/>
      </c>
      <c r="AD15" s="486" t="str">
        <f>IF(AD$7&lt;&gt;"",IFERROR(VLOOKUP($B15,#REF!,#REF!,FALSE),""),"")</f>
        <v/>
      </c>
      <c r="AE15" s="486" t="str">
        <f>IF(AE$7&lt;&gt;"",IFERROR(VLOOKUP($B15,#REF!,#REF!,FALSE),""),"")</f>
        <v/>
      </c>
      <c r="AF15" s="412" t="str">
        <f>IF(AF$7&lt;&gt;"",IFERROR(VLOOKUP($B15,#REF!,#REF!,FALSE),""),"")</f>
        <v/>
      </c>
      <c r="AG15" s="488" t="str">
        <f>IF(AG$7&lt;&gt;"",IFERROR(VLOOKUP($B15,#REF!,#REF!,FALSE),""),"")</f>
        <v/>
      </c>
      <c r="AH15" s="486" t="str">
        <f>IF(AH$7&lt;&gt;"",IFERROR(VLOOKUP($B15,#REF!,#REF!,FALSE),""),"")</f>
        <v/>
      </c>
      <c r="AI15" s="613" t="str">
        <f>IF(AI$7&lt;&gt;"",IFERROR(VLOOKUP($B15,#REF!,#REF!,FALSE),""),"")</f>
        <v/>
      </c>
      <c r="AJ15" s="486" t="str">
        <f>IF(AJ$7&lt;&gt;"",IFERROR(VLOOKUP($B15,#REF!,#REF!,FALSE),""),"")</f>
        <v/>
      </c>
      <c r="AK15" s="613" t="str">
        <f>IF(AK$7&lt;&gt;"",IFERROR(VLOOKUP($B15,#REF!,#REF!,FALSE),""),"")</f>
        <v/>
      </c>
      <c r="AL15" s="412" t="str">
        <f>IF(AL$7&lt;&gt;"",IFERROR(VLOOKUP($B15,#REF!,#REF!,FALSE),""),"")</f>
        <v/>
      </c>
      <c r="AM15" s="488" t="str">
        <f>IF(AM$7&lt;&gt;"",IFERROR(VLOOKUP($B15,#REF!,#REF!,FALSE),""),"")</f>
        <v/>
      </c>
      <c r="AN15" s="10" t="str">
        <f>IF(AN$7&lt;&gt;"",IFERROR(VLOOKUP($B15,#REF!,#REF!,FALSE),""),"")</f>
        <v/>
      </c>
      <c r="AO15" s="10" t="str">
        <f>IF(AO$7&lt;&gt;"",IFERROR(VLOOKUP($B15,#REF!,#REF!,FALSE),""),"")</f>
        <v/>
      </c>
    </row>
    <row r="16" spans="1:41" s="2" customFormat="1" ht="10.15" x14ac:dyDescent="0.3">
      <c r="A16" s="2" t="s">
        <v>399</v>
      </c>
      <c r="B16" s="2" t="str">
        <f t="shared" si="0"/>
        <v>F07_UTCS</v>
      </c>
      <c r="C16" s="2" t="s">
        <v>295</v>
      </c>
      <c r="D16" s="485" t="e">
        <f>VLOOKUP($A16,#REF!,2,FALSE)</f>
        <v>#REF!</v>
      </c>
      <c r="F16" s="485" t="str">
        <f>IF(F$7&lt;&gt;"",IFERROR(VLOOKUP($B16,#REF!,#REF!,FALSE),""),"")</f>
        <v/>
      </c>
      <c r="G16" s="486" t="str">
        <f>IF(G$7&lt;&gt;"",IFERROR(VLOOKUP($B16,#REF!,#REF!,FALSE),""),"")</f>
        <v/>
      </c>
      <c r="H16" s="488" t="str">
        <f>IF(H$7&lt;&gt;"",IFERROR(VLOOKUP($B16,#REF!,#REF!,FALSE),""),"")</f>
        <v/>
      </c>
      <c r="I16" s="10" t="str">
        <f>IF(I$7&lt;&gt;"",IFERROR(VLOOKUP($B16,#REF!,#REF!,FALSE),""),"")</f>
        <v/>
      </c>
      <c r="J16" s="485" t="str">
        <f>IF(J$7&lt;&gt;"",IFERROR(VLOOKUP($B16,#REF!,#REF!,FALSE),""),"")</f>
        <v/>
      </c>
      <c r="K16" s="486" t="str">
        <f>IF(K$7&lt;&gt;"",IFERROR(VLOOKUP($B16,#REF!,#REF!,FALSE),""),"")</f>
        <v/>
      </c>
      <c r="L16" s="10" t="str">
        <f>IF(L$7&lt;&gt;"",IFERROR(VLOOKUP($B16,#REF!,#REF!,FALSE),""),"")</f>
        <v/>
      </c>
      <c r="M16" s="488" t="str">
        <f>IF(M$7&lt;&gt;"",IFERROR(VLOOKUP($B16,#REF!,#REF!,FALSE),""),"")</f>
        <v/>
      </c>
      <c r="N16" s="10" t="str">
        <f>IF(N$7&lt;&gt;"",IFERROR(VLOOKUP($B16,#REF!,#REF!,FALSE),""),"")</f>
        <v/>
      </c>
      <c r="O16" s="485" t="str">
        <f>IF(O$7&lt;&gt;"",IFERROR(VLOOKUP($B16,#REF!,#REF!,FALSE),""),"")</f>
        <v/>
      </c>
      <c r="P16" s="486" t="str">
        <f>IF(P$7&lt;&gt;"",IFERROR(VLOOKUP($B16,#REF!,#REF!,FALSE),""),"")</f>
        <v/>
      </c>
      <c r="Q16" s="10" t="str">
        <f>IF(Q$7&lt;&gt;"",IFERROR(VLOOKUP($B16,#REF!,#REF!,FALSE),""),"")</f>
        <v/>
      </c>
      <c r="R16" s="488" t="str">
        <f>IF(R$7&lt;&gt;"",IFERROR(VLOOKUP($B16,#REF!,#REF!,FALSE),""),"")</f>
        <v/>
      </c>
      <c r="S16" s="10" t="str">
        <f>IF(S$7&lt;&gt;"",IFERROR(VLOOKUP($B16,#REF!,#REF!,FALSE),""),"")</f>
        <v/>
      </c>
      <c r="T16" s="10" t="str">
        <f>IF(T$7&lt;&gt;"",IFERROR(VLOOKUP($B16,#REF!,#REF!,FALSE),""),"")</f>
        <v/>
      </c>
      <c r="U16" s="485" t="str">
        <f>IF(U$7&lt;&gt;"",IFERROR(VLOOKUP($B16,#REF!,#REF!,FALSE),""),"")</f>
        <v/>
      </c>
      <c r="V16" s="488" t="str">
        <f>IF(V$7&lt;&gt;"",IFERROR(VLOOKUP($B16,#REF!,#REF!,FALSE),""),"")</f>
        <v/>
      </c>
      <c r="W16" s="10" t="str">
        <f>IF(W$7&lt;&gt;"",IFERROR(VLOOKUP($B16,#REF!,#REF!,FALSE),""),"")</f>
        <v/>
      </c>
      <c r="X16" s="485" t="str">
        <f>IF(X$7&lt;&gt;"",IFERROR(VLOOKUP($B16,#REF!,#REF!,FALSE),""),"")</f>
        <v/>
      </c>
      <c r="Y16" s="486" t="str">
        <f>IF(Y$7&lt;&gt;"",IFERROR(VLOOKUP($B16,#REF!,#REF!,FALSE),""),"")</f>
        <v/>
      </c>
      <c r="Z16" s="486" t="str">
        <f>IF(Z$7&lt;&gt;"",IFERROR(VLOOKUP($B16,#REF!,#REF!,FALSE),""),"")</f>
        <v/>
      </c>
      <c r="AA16" s="488" t="str">
        <f>IF(AA$7&lt;&gt;"",IFERROR(VLOOKUP($B16,#REF!,#REF!,FALSE),""),"")</f>
        <v/>
      </c>
      <c r="AB16" s="486" t="str">
        <f>IF(AB$7&lt;&gt;"",IFERROR(VLOOKUP($B16,#REF!,#REF!,FALSE),""),"")</f>
        <v/>
      </c>
      <c r="AC16" s="412" t="str">
        <f>IF(AC$7&lt;&gt;"",IFERROR(VLOOKUP($B16,#REF!,#REF!,FALSE),""),"")</f>
        <v/>
      </c>
      <c r="AD16" s="486" t="str">
        <f>IF(AD$7&lt;&gt;"",IFERROR(VLOOKUP($B16,#REF!,#REF!,FALSE),""),"")</f>
        <v/>
      </c>
      <c r="AE16" s="486" t="str">
        <f>IF(AE$7&lt;&gt;"",IFERROR(VLOOKUP($B16,#REF!,#REF!,FALSE),""),"")</f>
        <v/>
      </c>
      <c r="AF16" s="412" t="str">
        <f>IF(AF$7&lt;&gt;"",IFERROR(VLOOKUP($B16,#REF!,#REF!,FALSE),""),"")</f>
        <v/>
      </c>
      <c r="AG16" s="488" t="str">
        <f>IF(AG$7&lt;&gt;"",IFERROR(VLOOKUP($B16,#REF!,#REF!,FALSE),""),"")</f>
        <v/>
      </c>
      <c r="AH16" s="486" t="str">
        <f>IF(AH$7&lt;&gt;"",IFERROR(VLOOKUP($B16,#REF!,#REF!,FALSE),""),"")</f>
        <v/>
      </c>
      <c r="AI16" s="613" t="str">
        <f>IF(AI$7&lt;&gt;"",IFERROR(VLOOKUP($B16,#REF!,#REF!,FALSE),""),"")</f>
        <v/>
      </c>
      <c r="AJ16" s="486" t="str">
        <f>IF(AJ$7&lt;&gt;"",IFERROR(VLOOKUP($B16,#REF!,#REF!,FALSE),""),"")</f>
        <v/>
      </c>
      <c r="AK16" s="613" t="str">
        <f>IF(AK$7&lt;&gt;"",IFERROR(VLOOKUP($B16,#REF!,#REF!,FALSE),""),"")</f>
        <v/>
      </c>
      <c r="AL16" s="412" t="str">
        <f>IF(AL$7&lt;&gt;"",IFERROR(VLOOKUP($B16,#REF!,#REF!,FALSE),""),"")</f>
        <v/>
      </c>
      <c r="AM16" s="488" t="str">
        <f>IF(AM$7&lt;&gt;"",IFERROR(VLOOKUP($B16,#REF!,#REF!,FALSE),""),"")</f>
        <v/>
      </c>
      <c r="AN16" s="10" t="str">
        <f>IF(AN$7&lt;&gt;"",IFERROR(VLOOKUP($B16,#REF!,#REF!,FALSE),""),"")</f>
        <v/>
      </c>
      <c r="AO16" s="10" t="str">
        <f>IF(AO$7&lt;&gt;"",IFERROR(VLOOKUP($B16,#REF!,#REF!,FALSE),""),"")</f>
        <v/>
      </c>
    </row>
    <row r="17" spans="1:41" s="2" customFormat="1" ht="10.15" x14ac:dyDescent="0.3">
      <c r="A17" s="2" t="s">
        <v>400</v>
      </c>
      <c r="B17" s="2" t="str">
        <f t="shared" si="0"/>
        <v>F08_STUDIO_SCHOOLS</v>
      </c>
      <c r="C17" s="2" t="s">
        <v>11</v>
      </c>
      <c r="D17" s="485" t="e">
        <f>VLOOKUP($A17,#REF!,2,FALSE)</f>
        <v>#REF!</v>
      </c>
      <c r="F17" s="485" t="str">
        <f>IF(F$7&lt;&gt;"",IFERROR(VLOOKUP($B17,#REF!,#REF!,FALSE),""),"")</f>
        <v/>
      </c>
      <c r="G17" s="486" t="str">
        <f>IF(G$7&lt;&gt;"",IFERROR(VLOOKUP($B17,#REF!,#REF!,FALSE),""),"")</f>
        <v/>
      </c>
      <c r="H17" s="488" t="str">
        <f>IF(H$7&lt;&gt;"",IFERROR(VLOOKUP($B17,#REF!,#REF!,FALSE),""),"")</f>
        <v/>
      </c>
      <c r="I17" s="10" t="str">
        <f>IF(I$7&lt;&gt;"",IFERROR(VLOOKUP($B17,#REF!,#REF!,FALSE),""),"")</f>
        <v/>
      </c>
      <c r="J17" s="485" t="str">
        <f>IF(J$7&lt;&gt;"",IFERROR(VLOOKUP($B17,#REF!,#REF!,FALSE),""),"")</f>
        <v/>
      </c>
      <c r="K17" s="486" t="str">
        <f>IF(K$7&lt;&gt;"",IFERROR(VLOOKUP($B17,#REF!,#REF!,FALSE),""),"")</f>
        <v/>
      </c>
      <c r="L17" s="10" t="str">
        <f>IF(L$7&lt;&gt;"",IFERROR(VLOOKUP($B17,#REF!,#REF!,FALSE),""),"")</f>
        <v/>
      </c>
      <c r="M17" s="488" t="str">
        <f>IF(M$7&lt;&gt;"",IFERROR(VLOOKUP($B17,#REF!,#REF!,FALSE),""),"")</f>
        <v/>
      </c>
      <c r="N17" s="10" t="str">
        <f>IF(N$7&lt;&gt;"",IFERROR(VLOOKUP($B17,#REF!,#REF!,FALSE),""),"")</f>
        <v/>
      </c>
      <c r="O17" s="485" t="str">
        <f>IF(O$7&lt;&gt;"",IFERROR(VLOOKUP($B17,#REF!,#REF!,FALSE),""),"")</f>
        <v/>
      </c>
      <c r="P17" s="486" t="str">
        <f>IF(P$7&lt;&gt;"",IFERROR(VLOOKUP($B17,#REF!,#REF!,FALSE),""),"")</f>
        <v/>
      </c>
      <c r="Q17" s="10" t="str">
        <f>IF(Q$7&lt;&gt;"",IFERROR(VLOOKUP($B17,#REF!,#REF!,FALSE),""),"")</f>
        <v/>
      </c>
      <c r="R17" s="488" t="str">
        <f>IF(R$7&lt;&gt;"",IFERROR(VLOOKUP($B17,#REF!,#REF!,FALSE),""),"")</f>
        <v/>
      </c>
      <c r="S17" s="10" t="str">
        <f>IF(S$7&lt;&gt;"",IFERROR(VLOOKUP($B17,#REF!,#REF!,FALSE),""),"")</f>
        <v/>
      </c>
      <c r="T17" s="10" t="str">
        <f>IF(T$7&lt;&gt;"",IFERROR(VLOOKUP($B17,#REF!,#REF!,FALSE),""),"")</f>
        <v/>
      </c>
      <c r="U17" s="485" t="str">
        <f>IF(U$7&lt;&gt;"",IFERROR(VLOOKUP($B17,#REF!,#REF!,FALSE),""),"")</f>
        <v/>
      </c>
      <c r="V17" s="488" t="str">
        <f>IF(V$7&lt;&gt;"",IFERROR(VLOOKUP($B17,#REF!,#REF!,FALSE),""),"")</f>
        <v/>
      </c>
      <c r="W17" s="10" t="str">
        <f>IF(W$7&lt;&gt;"",IFERROR(VLOOKUP($B17,#REF!,#REF!,FALSE),""),"")</f>
        <v/>
      </c>
      <c r="X17" s="485" t="str">
        <f>IF(X$7&lt;&gt;"",IFERROR(VLOOKUP($B17,#REF!,#REF!,FALSE),""),"")</f>
        <v/>
      </c>
      <c r="Y17" s="486" t="str">
        <f>IF(Y$7&lt;&gt;"",IFERROR(VLOOKUP($B17,#REF!,#REF!,FALSE),""),"")</f>
        <v/>
      </c>
      <c r="Z17" s="486" t="str">
        <f>IF(Z$7&lt;&gt;"",IFERROR(VLOOKUP($B17,#REF!,#REF!,FALSE),""),"")</f>
        <v/>
      </c>
      <c r="AA17" s="488" t="str">
        <f>IF(AA$7&lt;&gt;"",IFERROR(VLOOKUP($B17,#REF!,#REF!,FALSE),""),"")</f>
        <v/>
      </c>
      <c r="AB17" s="486" t="str">
        <f>IF(AB$7&lt;&gt;"",IFERROR(VLOOKUP($B17,#REF!,#REF!,FALSE),""),"")</f>
        <v/>
      </c>
      <c r="AC17" s="412" t="str">
        <f>IF(AC$7&lt;&gt;"",IFERROR(VLOOKUP($B17,#REF!,#REF!,FALSE),""),"")</f>
        <v/>
      </c>
      <c r="AD17" s="486" t="str">
        <f>IF(AD$7&lt;&gt;"",IFERROR(VLOOKUP($B17,#REF!,#REF!,FALSE),""),"")</f>
        <v/>
      </c>
      <c r="AE17" s="486" t="str">
        <f>IF(AE$7&lt;&gt;"",IFERROR(VLOOKUP($B17,#REF!,#REF!,FALSE),""),"")</f>
        <v/>
      </c>
      <c r="AF17" s="412" t="str">
        <f>IF(AF$7&lt;&gt;"",IFERROR(VLOOKUP($B17,#REF!,#REF!,FALSE),""),"")</f>
        <v/>
      </c>
      <c r="AG17" s="488" t="str">
        <f>IF(AG$7&lt;&gt;"",IFERROR(VLOOKUP($B17,#REF!,#REF!,FALSE),""),"")</f>
        <v/>
      </c>
      <c r="AH17" s="486" t="str">
        <f>IF(AH$7&lt;&gt;"",IFERROR(VLOOKUP($B17,#REF!,#REF!,FALSE),""),"")</f>
        <v/>
      </c>
      <c r="AI17" s="613" t="str">
        <f>IF(AI$7&lt;&gt;"",IFERROR(VLOOKUP($B17,#REF!,#REF!,FALSE),""),"")</f>
        <v/>
      </c>
      <c r="AJ17" s="486" t="str">
        <f>IF(AJ$7&lt;&gt;"",IFERROR(VLOOKUP($B17,#REF!,#REF!,FALSE),""),"")</f>
        <v/>
      </c>
      <c r="AK17" s="613" t="str">
        <f>IF(AK$7&lt;&gt;"",IFERROR(VLOOKUP($B17,#REF!,#REF!,FALSE),""),"")</f>
        <v/>
      </c>
      <c r="AL17" s="412" t="str">
        <f>IF(AL$7&lt;&gt;"",IFERROR(VLOOKUP($B17,#REF!,#REF!,FALSE),""),"")</f>
        <v/>
      </c>
      <c r="AM17" s="488" t="str">
        <f>IF(AM$7&lt;&gt;"",IFERROR(VLOOKUP($B17,#REF!,#REF!,FALSE),""),"")</f>
        <v/>
      </c>
      <c r="AN17" s="10" t="str">
        <f>IF(AN$7&lt;&gt;"",IFERROR(VLOOKUP($B17,#REF!,#REF!,FALSE),""),"")</f>
        <v/>
      </c>
      <c r="AO17" s="10" t="str">
        <f>IF(AO$7&lt;&gt;"",IFERROR(VLOOKUP($B17,#REF!,#REF!,FALSE),""),"")</f>
        <v/>
      </c>
    </row>
    <row r="18" spans="1:41" s="2" customFormat="1" ht="10.15" x14ac:dyDescent="0.3">
      <c r="B18" s="2" t="str">
        <f t="shared" si="0"/>
        <v/>
      </c>
      <c r="D18" s="485"/>
      <c r="F18" s="485" t="str">
        <f>IF(F$7&lt;&gt;"",IFERROR(VLOOKUP($B18,#REF!,#REF!,FALSE),""),"")</f>
        <v/>
      </c>
      <c r="G18" s="486" t="str">
        <f>IF(G$7&lt;&gt;"",IFERROR(VLOOKUP($B18,#REF!,#REF!,FALSE),""),"")</f>
        <v/>
      </c>
      <c r="H18" s="488" t="str">
        <f>IF(H$7&lt;&gt;"",IFERROR(VLOOKUP($B18,#REF!,#REF!,FALSE),""),"")</f>
        <v/>
      </c>
      <c r="I18" s="10" t="str">
        <f>IF(I$7&lt;&gt;"",IFERROR(VLOOKUP($B18,#REF!,#REF!,FALSE),""),"")</f>
        <v/>
      </c>
      <c r="J18" s="485" t="str">
        <f>IF(J$7&lt;&gt;"",IFERROR(VLOOKUP($B18,#REF!,#REF!,FALSE),""),"")</f>
        <v/>
      </c>
      <c r="K18" s="486" t="str">
        <f>IF(K$7&lt;&gt;"",IFERROR(VLOOKUP($B18,#REF!,#REF!,FALSE),""),"")</f>
        <v/>
      </c>
      <c r="L18" s="10" t="str">
        <f>IF(L$7&lt;&gt;"",IFERROR(VLOOKUP($B18,#REF!,#REF!,FALSE),""),"")</f>
        <v/>
      </c>
      <c r="M18" s="488" t="str">
        <f>IF(M$7&lt;&gt;"",IFERROR(VLOOKUP($B18,#REF!,#REF!,FALSE),""),"")</f>
        <v/>
      </c>
      <c r="N18" s="10" t="str">
        <f>IF(N$7&lt;&gt;"",IFERROR(VLOOKUP($B18,#REF!,#REF!,FALSE),""),"")</f>
        <v/>
      </c>
      <c r="O18" s="485" t="str">
        <f>IF(O$7&lt;&gt;"",IFERROR(VLOOKUP($B18,#REF!,#REF!,FALSE),""),"")</f>
        <v/>
      </c>
      <c r="P18" s="486" t="str">
        <f>IF(P$7&lt;&gt;"",IFERROR(VLOOKUP($B18,#REF!,#REF!,FALSE),""),"")</f>
        <v/>
      </c>
      <c r="Q18" s="10" t="str">
        <f>IF(Q$7&lt;&gt;"",IFERROR(VLOOKUP($B18,#REF!,#REF!,FALSE),""),"")</f>
        <v/>
      </c>
      <c r="R18" s="488" t="str">
        <f>IF(R$7&lt;&gt;"",IFERROR(VLOOKUP($B18,#REF!,#REF!,FALSE),""),"")</f>
        <v/>
      </c>
      <c r="S18" s="10" t="str">
        <f>IF(S$7&lt;&gt;"",IFERROR(VLOOKUP($B18,#REF!,#REF!,FALSE),""),"")</f>
        <v/>
      </c>
      <c r="T18" s="10" t="str">
        <f>IF(T$7&lt;&gt;"",IFERROR(VLOOKUP($B18,#REF!,#REF!,FALSE),""),"")</f>
        <v/>
      </c>
      <c r="U18" s="485" t="str">
        <f>IF(U$7&lt;&gt;"",IFERROR(VLOOKUP($B18,#REF!,#REF!,FALSE),""),"")</f>
        <v/>
      </c>
      <c r="V18" s="488" t="str">
        <f>IF(V$7&lt;&gt;"",IFERROR(VLOOKUP($B18,#REF!,#REF!,FALSE),""),"")</f>
        <v/>
      </c>
      <c r="W18" s="10" t="str">
        <f>IF(W$7&lt;&gt;"",IFERROR(VLOOKUP($B18,#REF!,#REF!,FALSE),""),"")</f>
        <v/>
      </c>
      <c r="X18" s="485" t="str">
        <f>IF(X$7&lt;&gt;"",IFERROR(VLOOKUP($B18,#REF!,#REF!,FALSE),""),"")</f>
        <v/>
      </c>
      <c r="Y18" s="486" t="str">
        <f>IF(Y$7&lt;&gt;"",IFERROR(VLOOKUP($B18,#REF!,#REF!,FALSE),""),"")</f>
        <v/>
      </c>
      <c r="Z18" s="486" t="str">
        <f>IF(Z$7&lt;&gt;"",IFERROR(VLOOKUP($B18,#REF!,#REF!,FALSE),""),"")</f>
        <v/>
      </c>
      <c r="AA18" s="488" t="str">
        <f>IF(AA$7&lt;&gt;"",IFERROR(VLOOKUP($B18,#REF!,#REF!,FALSE),""),"")</f>
        <v/>
      </c>
      <c r="AB18" s="486" t="str">
        <f>IF(AB$7&lt;&gt;"",IFERROR(VLOOKUP($B18,#REF!,#REF!,FALSE),""),"")</f>
        <v/>
      </c>
      <c r="AC18" s="412" t="str">
        <f>IF(AC$7&lt;&gt;"",IFERROR(VLOOKUP($B18,#REF!,#REF!,FALSE),""),"")</f>
        <v/>
      </c>
      <c r="AD18" s="486" t="str">
        <f>IF(AD$7&lt;&gt;"",IFERROR(VLOOKUP($B18,#REF!,#REF!,FALSE),""),"")</f>
        <v/>
      </c>
      <c r="AE18" s="486" t="str">
        <f>IF(AE$7&lt;&gt;"",IFERROR(VLOOKUP($B18,#REF!,#REF!,FALSE),""),"")</f>
        <v/>
      </c>
      <c r="AF18" s="412" t="str">
        <f>IF(AF$7&lt;&gt;"",IFERROR(VLOOKUP($B18,#REF!,#REF!,FALSE),""),"")</f>
        <v/>
      </c>
      <c r="AG18" s="488" t="str">
        <f>IF(AG$7&lt;&gt;"",IFERROR(VLOOKUP($B18,#REF!,#REF!,FALSE),""),"")</f>
        <v/>
      </c>
      <c r="AH18" s="486" t="str">
        <f>IF(AH$7&lt;&gt;"",IFERROR(VLOOKUP($B18,#REF!,#REF!,FALSE),""),"")</f>
        <v/>
      </c>
      <c r="AI18" s="613" t="str">
        <f>IF(AI$7&lt;&gt;"",IFERROR(VLOOKUP($B18,#REF!,#REF!,FALSE),""),"")</f>
        <v/>
      </c>
      <c r="AJ18" s="486" t="str">
        <f>IF(AJ$7&lt;&gt;"",IFERROR(VLOOKUP($B18,#REF!,#REF!,FALSE),""),"")</f>
        <v/>
      </c>
      <c r="AK18" s="613" t="str">
        <f>IF(AK$7&lt;&gt;"",IFERROR(VLOOKUP($B18,#REF!,#REF!,FALSE),""),"")</f>
        <v/>
      </c>
      <c r="AL18" s="412" t="str">
        <f>IF(AL$7&lt;&gt;"",IFERROR(VLOOKUP($B18,#REF!,#REF!,FALSE),""),"")</f>
        <v/>
      </c>
      <c r="AM18" s="488" t="str">
        <f>IF(AM$7&lt;&gt;"",IFERROR(VLOOKUP($B18,#REF!,#REF!,FALSE),""),"")</f>
        <v/>
      </c>
      <c r="AN18" s="10" t="str">
        <f>IF(AN$7&lt;&gt;"",IFERROR(VLOOKUP($B18,#REF!,#REF!,FALSE),""),"")</f>
        <v/>
      </c>
      <c r="AO18" s="10" t="str">
        <f>IF(AO$7&lt;&gt;"",IFERROR(VLOOKUP($B18,#REF!,#REF!,FALSE),""),"")</f>
        <v/>
      </c>
    </row>
    <row r="19" spans="1:41" s="2" customFormat="1" ht="10.15" x14ac:dyDescent="0.3">
      <c r="A19" s="2" t="s">
        <v>401</v>
      </c>
      <c r="B19" s="2" t="str">
        <f t="shared" si="0"/>
        <v>F09_ALL_INDEPENDENT_SCHOOLS</v>
      </c>
      <c r="C19" s="2" t="s">
        <v>12</v>
      </c>
      <c r="D19" s="485" t="e">
        <f>VLOOKUP($A19,#REF!,2,FALSE)</f>
        <v>#REF!</v>
      </c>
      <c r="F19" s="485" t="str">
        <f>IF(F$7&lt;&gt;"",IFERROR(VLOOKUP($B19,#REF!,#REF!,FALSE),""),"")</f>
        <v/>
      </c>
      <c r="G19" s="486" t="str">
        <f>IF(G$7&lt;&gt;"",IFERROR(VLOOKUP($B19,#REF!,#REF!,FALSE),""),"")</f>
        <v/>
      </c>
      <c r="H19" s="488" t="str">
        <f>IF(H$7&lt;&gt;"",IFERROR(VLOOKUP($B19,#REF!,#REF!,FALSE),""),"")</f>
        <v/>
      </c>
      <c r="I19" s="10" t="str">
        <f>IF(I$7&lt;&gt;"",IFERROR(VLOOKUP($B19,#REF!,#REF!,FALSE),""),"")</f>
        <v/>
      </c>
      <c r="J19" s="485" t="str">
        <f>IF(J$7&lt;&gt;"",IFERROR(VLOOKUP($B19,#REF!,#REF!,FALSE),""),"")</f>
        <v/>
      </c>
      <c r="K19" s="486" t="str">
        <f>IF(K$7&lt;&gt;"",IFERROR(VLOOKUP($B19,#REF!,#REF!,FALSE),""),"")</f>
        <v/>
      </c>
      <c r="L19" s="10" t="str">
        <f>IF(L$7&lt;&gt;"",IFERROR(VLOOKUP($B19,#REF!,#REF!,FALSE),""),"")</f>
        <v/>
      </c>
      <c r="M19" s="488" t="str">
        <f>IF(M$7&lt;&gt;"",IFERROR(VLOOKUP($B19,#REF!,#REF!,FALSE),""),"")</f>
        <v/>
      </c>
      <c r="N19" s="10" t="str">
        <f>IF(N$7&lt;&gt;"",IFERROR(VLOOKUP($B19,#REF!,#REF!,FALSE),""),"")</f>
        <v/>
      </c>
      <c r="O19" s="485" t="str">
        <f>IF(O$7&lt;&gt;"",IFERROR(VLOOKUP($B19,#REF!,#REF!,FALSE),""),"")</f>
        <v/>
      </c>
      <c r="P19" s="486" t="str">
        <f>IF(P$7&lt;&gt;"",IFERROR(VLOOKUP($B19,#REF!,#REF!,FALSE),""),"")</f>
        <v/>
      </c>
      <c r="Q19" s="10" t="str">
        <f>IF(Q$7&lt;&gt;"",IFERROR(VLOOKUP($B19,#REF!,#REF!,FALSE),""),"")</f>
        <v/>
      </c>
      <c r="R19" s="488" t="str">
        <f>IF(R$7&lt;&gt;"",IFERROR(VLOOKUP($B19,#REF!,#REF!,FALSE),""),"")</f>
        <v/>
      </c>
      <c r="S19" s="10" t="str">
        <f>IF(S$7&lt;&gt;"",IFERROR(VLOOKUP($B19,#REF!,#REF!,FALSE),""),"")</f>
        <v/>
      </c>
      <c r="T19" s="10" t="str">
        <f>IF(T$7&lt;&gt;"",IFERROR(VLOOKUP($B19,#REF!,#REF!,FALSE),""),"")</f>
        <v/>
      </c>
      <c r="U19" s="485" t="str">
        <f>IF(U$7&lt;&gt;"",IFERROR(VLOOKUP($B19,#REF!,#REF!,FALSE),""),"")</f>
        <v/>
      </c>
      <c r="V19" s="488" t="str">
        <f>IF(V$7&lt;&gt;"",IFERROR(VLOOKUP($B19,#REF!,#REF!,FALSE),""),"")</f>
        <v/>
      </c>
      <c r="W19" s="10" t="str">
        <f>IF(W$7&lt;&gt;"",IFERROR(VLOOKUP($B19,#REF!,#REF!,FALSE),""),"")</f>
        <v/>
      </c>
      <c r="X19" s="485" t="str">
        <f>IF(X$7&lt;&gt;"",IFERROR(VLOOKUP($B19,#REF!,#REF!,FALSE),""),"")</f>
        <v/>
      </c>
      <c r="Y19" s="486" t="str">
        <f>IF(Y$7&lt;&gt;"",IFERROR(VLOOKUP($B19,#REF!,#REF!,FALSE),""),"")</f>
        <v/>
      </c>
      <c r="Z19" s="486" t="str">
        <f>IF(Z$7&lt;&gt;"",IFERROR(VLOOKUP($B19,#REF!,#REF!,FALSE),""),"")</f>
        <v/>
      </c>
      <c r="AA19" s="488" t="str">
        <f>IF(AA$7&lt;&gt;"",IFERROR(VLOOKUP($B19,#REF!,#REF!,FALSE),""),"")</f>
        <v/>
      </c>
      <c r="AB19" s="486" t="str">
        <f>IF(AB$7&lt;&gt;"",IFERROR(VLOOKUP($B19,#REF!,#REF!,FALSE),""),"")</f>
        <v/>
      </c>
      <c r="AC19" s="412" t="str">
        <f>IF(AC$7&lt;&gt;"",IFERROR(VLOOKUP($B19,#REF!,#REF!,FALSE),""),"")</f>
        <v/>
      </c>
      <c r="AD19" s="486" t="str">
        <f>IF(AD$7&lt;&gt;"",IFERROR(VLOOKUP($B19,#REF!,#REF!,FALSE),""),"")</f>
        <v/>
      </c>
      <c r="AE19" s="486" t="str">
        <f>IF(AE$7&lt;&gt;"",IFERROR(VLOOKUP($B19,#REF!,#REF!,FALSE),""),"")</f>
        <v/>
      </c>
      <c r="AF19" s="412" t="str">
        <f>IF(AF$7&lt;&gt;"",IFERROR(VLOOKUP($B19,#REF!,#REF!,FALSE),""),"")</f>
        <v/>
      </c>
      <c r="AG19" s="488" t="str">
        <f>IF(AG$7&lt;&gt;"",IFERROR(VLOOKUP($B19,#REF!,#REF!,FALSE),""),"")</f>
        <v/>
      </c>
      <c r="AH19" s="486" t="str">
        <f>IF(AH$7&lt;&gt;"",IFERROR(VLOOKUP($B19,#REF!,#REF!,FALSE),""),"")</f>
        <v/>
      </c>
      <c r="AI19" s="613" t="str">
        <f>IF(AI$7&lt;&gt;"",IFERROR(VLOOKUP($B19,#REF!,#REF!,FALSE),""),"")</f>
        <v/>
      </c>
      <c r="AJ19" s="486" t="str">
        <f>IF(AJ$7&lt;&gt;"",IFERROR(VLOOKUP($B19,#REF!,#REF!,FALSE),""),"")</f>
        <v/>
      </c>
      <c r="AK19" s="613" t="str">
        <f>IF(AK$7&lt;&gt;"",IFERROR(VLOOKUP($B19,#REF!,#REF!,FALSE),""),"")</f>
        <v/>
      </c>
      <c r="AL19" s="412" t="str">
        <f>IF(AL$7&lt;&gt;"",IFERROR(VLOOKUP($B19,#REF!,#REF!,FALSE),""),"")</f>
        <v/>
      </c>
      <c r="AM19" s="488" t="str">
        <f>IF(AM$7&lt;&gt;"",IFERROR(VLOOKUP($B19,#REF!,#REF!,FALSE),""),"")</f>
        <v/>
      </c>
      <c r="AN19" s="10" t="str">
        <f>IF(AN$7&lt;&gt;"",IFERROR(VLOOKUP($B19,#REF!,#REF!,FALSE),""),"")</f>
        <v/>
      </c>
      <c r="AO19" s="10" t="str">
        <f>IF(AO$7&lt;&gt;"",IFERROR(VLOOKUP($B19,#REF!,#REF!,FALSE),""),"")</f>
        <v/>
      </c>
    </row>
    <row r="20" spans="1:41" s="2" customFormat="1" ht="10.15" x14ac:dyDescent="0.3">
      <c r="B20" s="2" t="str">
        <f t="shared" si="0"/>
        <v/>
      </c>
      <c r="C20" s="2" t="s">
        <v>8</v>
      </c>
      <c r="D20" s="485"/>
      <c r="F20" s="485" t="str">
        <f>IF(F$7&lt;&gt;"",IFERROR(VLOOKUP($B20,#REF!,#REF!,FALSE),""),"")</f>
        <v/>
      </c>
      <c r="G20" s="486" t="str">
        <f>IF(G$7&lt;&gt;"",IFERROR(VLOOKUP($B20,#REF!,#REF!,FALSE),""),"")</f>
        <v/>
      </c>
      <c r="H20" s="488" t="str">
        <f>IF(H$7&lt;&gt;"",IFERROR(VLOOKUP($B20,#REF!,#REF!,FALSE),""),"")</f>
        <v/>
      </c>
      <c r="I20" s="10" t="str">
        <f>IF(I$7&lt;&gt;"",IFERROR(VLOOKUP($B20,#REF!,#REF!,FALSE),""),"")</f>
        <v/>
      </c>
      <c r="J20" s="485" t="str">
        <f>IF(J$7&lt;&gt;"",IFERROR(VLOOKUP($B20,#REF!,#REF!,FALSE),""),"")</f>
        <v/>
      </c>
      <c r="K20" s="486" t="str">
        <f>IF(K$7&lt;&gt;"",IFERROR(VLOOKUP($B20,#REF!,#REF!,FALSE),""),"")</f>
        <v/>
      </c>
      <c r="L20" s="10" t="str">
        <f>IF(L$7&lt;&gt;"",IFERROR(VLOOKUP($B20,#REF!,#REF!,FALSE),""),"")</f>
        <v/>
      </c>
      <c r="M20" s="488" t="str">
        <f>IF(M$7&lt;&gt;"",IFERROR(VLOOKUP($B20,#REF!,#REF!,FALSE),""),"")</f>
        <v/>
      </c>
      <c r="N20" s="10" t="str">
        <f>IF(N$7&lt;&gt;"",IFERROR(VLOOKUP($B20,#REF!,#REF!,FALSE),""),"")</f>
        <v/>
      </c>
      <c r="O20" s="485" t="str">
        <f>IF(O$7&lt;&gt;"",IFERROR(VLOOKUP($B20,#REF!,#REF!,FALSE),""),"")</f>
        <v/>
      </c>
      <c r="P20" s="486" t="str">
        <f>IF(P$7&lt;&gt;"",IFERROR(VLOOKUP($B20,#REF!,#REF!,FALSE),""),"")</f>
        <v/>
      </c>
      <c r="Q20" s="10" t="str">
        <f>IF(Q$7&lt;&gt;"",IFERROR(VLOOKUP($B20,#REF!,#REF!,FALSE),""),"")</f>
        <v/>
      </c>
      <c r="R20" s="488" t="str">
        <f>IF(R$7&lt;&gt;"",IFERROR(VLOOKUP($B20,#REF!,#REF!,FALSE),""),"")</f>
        <v/>
      </c>
      <c r="S20" s="10" t="str">
        <f>IF(S$7&lt;&gt;"",IFERROR(VLOOKUP($B20,#REF!,#REF!,FALSE),""),"")</f>
        <v/>
      </c>
      <c r="T20" s="10" t="str">
        <f>IF(T$7&lt;&gt;"",IFERROR(VLOOKUP($B20,#REF!,#REF!,FALSE),""),"")</f>
        <v/>
      </c>
      <c r="U20" s="485" t="str">
        <f>IF(U$7&lt;&gt;"",IFERROR(VLOOKUP($B20,#REF!,#REF!,FALSE),""),"")</f>
        <v/>
      </c>
      <c r="V20" s="488" t="str">
        <f>IF(V$7&lt;&gt;"",IFERROR(VLOOKUP($B20,#REF!,#REF!,FALSE),""),"")</f>
        <v/>
      </c>
      <c r="W20" s="10" t="str">
        <f>IF(W$7&lt;&gt;"",IFERROR(VLOOKUP($B20,#REF!,#REF!,FALSE),""),"")</f>
        <v/>
      </c>
      <c r="X20" s="485" t="str">
        <f>IF(X$7&lt;&gt;"",IFERROR(VLOOKUP($B20,#REF!,#REF!,FALSE),""),"")</f>
        <v/>
      </c>
      <c r="Y20" s="486" t="str">
        <f>IF(Y$7&lt;&gt;"",IFERROR(VLOOKUP($B20,#REF!,#REF!,FALSE),""),"")</f>
        <v/>
      </c>
      <c r="Z20" s="486" t="str">
        <f>IF(Z$7&lt;&gt;"",IFERROR(VLOOKUP($B20,#REF!,#REF!,FALSE),""),"")</f>
        <v/>
      </c>
      <c r="AA20" s="488" t="str">
        <f>IF(AA$7&lt;&gt;"",IFERROR(VLOOKUP($B20,#REF!,#REF!,FALSE),""),"")</f>
        <v/>
      </c>
      <c r="AB20" s="486" t="str">
        <f>IF(AB$7&lt;&gt;"",IFERROR(VLOOKUP($B20,#REF!,#REF!,FALSE),""),"")</f>
        <v/>
      </c>
      <c r="AC20" s="412" t="str">
        <f>IF(AC$7&lt;&gt;"",IFERROR(VLOOKUP($B20,#REF!,#REF!,FALSE),""),"")</f>
        <v/>
      </c>
      <c r="AD20" s="486" t="str">
        <f>IF(AD$7&lt;&gt;"",IFERROR(VLOOKUP($B20,#REF!,#REF!,FALSE),""),"")</f>
        <v/>
      </c>
      <c r="AE20" s="486" t="str">
        <f>IF(AE$7&lt;&gt;"",IFERROR(VLOOKUP($B20,#REF!,#REF!,FALSE),""),"")</f>
        <v/>
      </c>
      <c r="AF20" s="412" t="str">
        <f>IF(AF$7&lt;&gt;"",IFERROR(VLOOKUP($B20,#REF!,#REF!,FALSE),""),"")</f>
        <v/>
      </c>
      <c r="AG20" s="488" t="str">
        <f>IF(AG$7&lt;&gt;"",IFERROR(VLOOKUP($B20,#REF!,#REF!,FALSE),""),"")</f>
        <v/>
      </c>
      <c r="AH20" s="486" t="str">
        <f>IF(AH$7&lt;&gt;"",IFERROR(VLOOKUP($B20,#REF!,#REF!,FALSE),""),"")</f>
        <v/>
      </c>
      <c r="AI20" s="613" t="str">
        <f>IF(AI$7&lt;&gt;"",IFERROR(VLOOKUP($B20,#REF!,#REF!,FALSE),""),"")</f>
        <v/>
      </c>
      <c r="AJ20" s="486" t="str">
        <f>IF(AJ$7&lt;&gt;"",IFERROR(VLOOKUP($B20,#REF!,#REF!,FALSE),""),"")</f>
        <v/>
      </c>
      <c r="AK20" s="613" t="str">
        <f>IF(AK$7&lt;&gt;"",IFERROR(VLOOKUP($B20,#REF!,#REF!,FALSE),""),"")</f>
        <v/>
      </c>
      <c r="AL20" s="412" t="str">
        <f>IF(AL$7&lt;&gt;"",IFERROR(VLOOKUP($B20,#REF!,#REF!,FALSE),""),"")</f>
        <v/>
      </c>
      <c r="AM20" s="488" t="str">
        <f>IF(AM$7&lt;&gt;"",IFERROR(VLOOKUP($B20,#REF!,#REF!,FALSE),""),"")</f>
        <v/>
      </c>
      <c r="AN20" s="10" t="str">
        <f>IF(AN$7&lt;&gt;"",IFERROR(VLOOKUP($B20,#REF!,#REF!,FALSE),""),"")</f>
        <v/>
      </c>
      <c r="AO20" s="10" t="str">
        <f>IF(AO$7&lt;&gt;"",IFERROR(VLOOKUP($B20,#REF!,#REF!,FALSE),""),"")</f>
        <v/>
      </c>
    </row>
    <row r="21" spans="1:41" s="2" customFormat="1" ht="10.15" x14ac:dyDescent="0.3">
      <c r="A21" s="2" t="s">
        <v>402</v>
      </c>
      <c r="B21" s="2" t="str">
        <f t="shared" si="0"/>
        <v>F10_INDEPENDENT_SCHOOLS</v>
      </c>
      <c r="C21" s="2" t="s">
        <v>13</v>
      </c>
      <c r="D21" s="485" t="e">
        <f>VLOOKUP($A21,#REF!,2,FALSE)</f>
        <v>#REF!</v>
      </c>
      <c r="F21" s="485" t="str">
        <f>IF(F$7&lt;&gt;"",IFERROR(VLOOKUP($B21,#REF!,#REF!,FALSE),""),"")</f>
        <v/>
      </c>
      <c r="G21" s="486" t="str">
        <f>IF(G$7&lt;&gt;"",IFERROR(VLOOKUP($B21,#REF!,#REF!,FALSE),""),"")</f>
        <v/>
      </c>
      <c r="H21" s="488" t="str">
        <f>IF(H$7&lt;&gt;"",IFERROR(VLOOKUP($B21,#REF!,#REF!,FALSE),""),"")</f>
        <v/>
      </c>
      <c r="I21" s="10" t="str">
        <f>IF(I$7&lt;&gt;"",IFERROR(VLOOKUP($B21,#REF!,#REF!,FALSE),""),"")</f>
        <v/>
      </c>
      <c r="J21" s="485" t="str">
        <f>IF(J$7&lt;&gt;"",IFERROR(VLOOKUP($B21,#REF!,#REF!,FALSE),""),"")</f>
        <v/>
      </c>
      <c r="K21" s="486" t="str">
        <f>IF(K$7&lt;&gt;"",IFERROR(VLOOKUP($B21,#REF!,#REF!,FALSE),""),"")</f>
        <v/>
      </c>
      <c r="L21" s="10" t="str">
        <f>IF(L$7&lt;&gt;"",IFERROR(VLOOKUP($B21,#REF!,#REF!,FALSE),""),"")</f>
        <v/>
      </c>
      <c r="M21" s="488" t="str">
        <f>IF(M$7&lt;&gt;"",IFERROR(VLOOKUP($B21,#REF!,#REF!,FALSE),""),"")</f>
        <v/>
      </c>
      <c r="N21" s="10" t="str">
        <f>IF(N$7&lt;&gt;"",IFERROR(VLOOKUP($B21,#REF!,#REF!,FALSE),""),"")</f>
        <v/>
      </c>
      <c r="O21" s="485" t="str">
        <f>IF(O$7&lt;&gt;"",IFERROR(VLOOKUP($B21,#REF!,#REF!,FALSE),""),"")</f>
        <v/>
      </c>
      <c r="P21" s="486" t="str">
        <f>IF(P$7&lt;&gt;"",IFERROR(VLOOKUP($B21,#REF!,#REF!,FALSE),""),"")</f>
        <v/>
      </c>
      <c r="Q21" s="10" t="str">
        <f>IF(Q$7&lt;&gt;"",IFERROR(VLOOKUP($B21,#REF!,#REF!,FALSE),""),"")</f>
        <v/>
      </c>
      <c r="R21" s="488" t="str">
        <f>IF(R$7&lt;&gt;"",IFERROR(VLOOKUP($B21,#REF!,#REF!,FALSE),""),"")</f>
        <v/>
      </c>
      <c r="S21" s="10" t="str">
        <f>IF(S$7&lt;&gt;"",IFERROR(VLOOKUP($B21,#REF!,#REF!,FALSE),""),"")</f>
        <v/>
      </c>
      <c r="T21" s="10" t="str">
        <f>IF(T$7&lt;&gt;"",IFERROR(VLOOKUP($B21,#REF!,#REF!,FALSE),""),"")</f>
        <v/>
      </c>
      <c r="U21" s="485" t="str">
        <f>IF(U$7&lt;&gt;"",IFERROR(VLOOKUP($B21,#REF!,#REF!,FALSE),""),"")</f>
        <v/>
      </c>
      <c r="V21" s="488" t="str">
        <f>IF(V$7&lt;&gt;"",IFERROR(VLOOKUP($B21,#REF!,#REF!,FALSE),""),"")</f>
        <v/>
      </c>
      <c r="W21" s="10" t="str">
        <f>IF(W$7&lt;&gt;"",IFERROR(VLOOKUP($B21,#REF!,#REF!,FALSE),""),"")</f>
        <v/>
      </c>
      <c r="X21" s="485" t="str">
        <f>IF(X$7&lt;&gt;"",IFERROR(VLOOKUP($B21,#REF!,#REF!,FALSE),""),"")</f>
        <v/>
      </c>
      <c r="Y21" s="486" t="str">
        <f>IF(Y$7&lt;&gt;"",IFERROR(VLOOKUP($B21,#REF!,#REF!,FALSE),""),"")</f>
        <v/>
      </c>
      <c r="Z21" s="486" t="str">
        <f>IF(Z$7&lt;&gt;"",IFERROR(VLOOKUP($B21,#REF!,#REF!,FALSE),""),"")</f>
        <v/>
      </c>
      <c r="AA21" s="488" t="str">
        <f>IF(AA$7&lt;&gt;"",IFERROR(VLOOKUP($B21,#REF!,#REF!,FALSE),""),"")</f>
        <v/>
      </c>
      <c r="AB21" s="486" t="str">
        <f>IF(AB$7&lt;&gt;"",IFERROR(VLOOKUP($B21,#REF!,#REF!,FALSE),""),"")</f>
        <v/>
      </c>
      <c r="AC21" s="412" t="str">
        <f>IF(AC$7&lt;&gt;"",IFERROR(VLOOKUP($B21,#REF!,#REF!,FALSE),""),"")</f>
        <v/>
      </c>
      <c r="AD21" s="486" t="str">
        <f>IF(AD$7&lt;&gt;"",IFERROR(VLOOKUP($B21,#REF!,#REF!,FALSE),""),"")</f>
        <v/>
      </c>
      <c r="AE21" s="486" t="str">
        <f>IF(AE$7&lt;&gt;"",IFERROR(VLOOKUP($B21,#REF!,#REF!,FALSE),""),"")</f>
        <v/>
      </c>
      <c r="AF21" s="412" t="str">
        <f>IF(AF$7&lt;&gt;"",IFERROR(VLOOKUP($B21,#REF!,#REF!,FALSE),""),"")</f>
        <v/>
      </c>
      <c r="AG21" s="488" t="str">
        <f>IF(AG$7&lt;&gt;"",IFERROR(VLOOKUP($B21,#REF!,#REF!,FALSE),""),"")</f>
        <v/>
      </c>
      <c r="AH21" s="486" t="str">
        <f>IF(AH$7&lt;&gt;"",IFERROR(VLOOKUP($B21,#REF!,#REF!,FALSE),""),"")</f>
        <v/>
      </c>
      <c r="AI21" s="613" t="str">
        <f>IF(AI$7&lt;&gt;"",IFERROR(VLOOKUP($B21,#REF!,#REF!,FALSE),""),"")</f>
        <v/>
      </c>
      <c r="AJ21" s="486" t="str">
        <f>IF(AJ$7&lt;&gt;"",IFERROR(VLOOKUP($B21,#REF!,#REF!,FALSE),""),"")</f>
        <v/>
      </c>
      <c r="AK21" s="613" t="str">
        <f>IF(AK$7&lt;&gt;"",IFERROR(VLOOKUP($B21,#REF!,#REF!,FALSE),""),"")</f>
        <v/>
      </c>
      <c r="AL21" s="412" t="str">
        <f>IF(AL$7&lt;&gt;"",IFERROR(VLOOKUP($B21,#REF!,#REF!,FALSE),""),"")</f>
        <v/>
      </c>
      <c r="AM21" s="488" t="str">
        <f>IF(AM$7&lt;&gt;"",IFERROR(VLOOKUP($B21,#REF!,#REF!,FALSE),""),"")</f>
        <v/>
      </c>
      <c r="AN21" s="10" t="str">
        <f>IF(AN$7&lt;&gt;"",IFERROR(VLOOKUP($B21,#REF!,#REF!,FALSE),""),"")</f>
        <v/>
      </c>
      <c r="AO21" s="10" t="str">
        <f>IF(AO$7&lt;&gt;"",IFERROR(VLOOKUP($B21,#REF!,#REF!,FALSE),""),"")</f>
        <v/>
      </c>
    </row>
    <row r="22" spans="1:41" s="2" customFormat="1" ht="11.65" x14ac:dyDescent="0.3">
      <c r="A22" s="2" t="s">
        <v>403</v>
      </c>
      <c r="B22" s="2" t="str">
        <f t="shared" si="0"/>
        <v>F11_INDEPENDENT_SPECIAL_SCHOOLS</v>
      </c>
      <c r="C22" s="2" t="s">
        <v>221</v>
      </c>
      <c r="D22" s="485" t="e">
        <f>VLOOKUP($A22,#REF!,2,FALSE)</f>
        <v>#REF!</v>
      </c>
      <c r="F22" s="485" t="str">
        <f>IF(F$7&lt;&gt;"",IFERROR(VLOOKUP($B22,#REF!,#REF!,FALSE),""),"")</f>
        <v/>
      </c>
      <c r="G22" s="486" t="str">
        <f>IF(G$7&lt;&gt;"",IFERROR(VLOOKUP($B22,#REF!,#REF!,FALSE),""),"")</f>
        <v/>
      </c>
      <c r="H22" s="488" t="str">
        <f>IF(H$7&lt;&gt;"",IFERROR(VLOOKUP($B22,#REF!,#REF!,FALSE),""),"")</f>
        <v/>
      </c>
      <c r="I22" s="10" t="str">
        <f>IF(I$7&lt;&gt;"",IFERROR(VLOOKUP($B22,#REF!,#REF!,FALSE),""),"")</f>
        <v/>
      </c>
      <c r="J22" s="485" t="str">
        <f>IF(J$7&lt;&gt;"",IFERROR(VLOOKUP($B22,#REF!,#REF!,FALSE),""),"")</f>
        <v/>
      </c>
      <c r="K22" s="486" t="str">
        <f>IF(K$7&lt;&gt;"",IFERROR(VLOOKUP($B22,#REF!,#REF!,FALSE),""),"")</f>
        <v/>
      </c>
      <c r="L22" s="10" t="str">
        <f>IF(L$7&lt;&gt;"",IFERROR(VLOOKUP($B22,#REF!,#REF!,FALSE),""),"")</f>
        <v/>
      </c>
      <c r="M22" s="488" t="str">
        <f>IF(M$7&lt;&gt;"",IFERROR(VLOOKUP($B22,#REF!,#REF!,FALSE),""),"")</f>
        <v/>
      </c>
      <c r="N22" s="10" t="str">
        <f>IF(N$7&lt;&gt;"",IFERROR(VLOOKUP($B22,#REF!,#REF!,FALSE),""),"")</f>
        <v/>
      </c>
      <c r="O22" s="485" t="str">
        <f>IF(O$7&lt;&gt;"",IFERROR(VLOOKUP($B22,#REF!,#REF!,FALSE),""),"")</f>
        <v/>
      </c>
      <c r="P22" s="486" t="str">
        <f>IF(P$7&lt;&gt;"",IFERROR(VLOOKUP($B22,#REF!,#REF!,FALSE),""),"")</f>
        <v/>
      </c>
      <c r="Q22" s="10" t="str">
        <f>IF(Q$7&lt;&gt;"",IFERROR(VLOOKUP($B22,#REF!,#REF!,FALSE),""),"")</f>
        <v/>
      </c>
      <c r="R22" s="488" t="str">
        <f>IF(R$7&lt;&gt;"",IFERROR(VLOOKUP($B22,#REF!,#REF!,FALSE),""),"")</f>
        <v/>
      </c>
      <c r="S22" s="10" t="str">
        <f>IF(S$7&lt;&gt;"",IFERROR(VLOOKUP($B22,#REF!,#REF!,FALSE),""),"")</f>
        <v/>
      </c>
      <c r="T22" s="10" t="str">
        <f>IF(T$7&lt;&gt;"",IFERROR(VLOOKUP($B22,#REF!,#REF!,FALSE),""),"")</f>
        <v/>
      </c>
      <c r="U22" s="485" t="str">
        <f>IF(U$7&lt;&gt;"",IFERROR(VLOOKUP($B22,#REF!,#REF!,FALSE),""),"")</f>
        <v/>
      </c>
      <c r="V22" s="488" t="str">
        <f>IF(V$7&lt;&gt;"",IFERROR(VLOOKUP($B22,#REF!,#REF!,FALSE),""),"")</f>
        <v/>
      </c>
      <c r="W22" s="10" t="str">
        <f>IF(W$7&lt;&gt;"",IFERROR(VLOOKUP($B22,#REF!,#REF!,FALSE),""),"")</f>
        <v/>
      </c>
      <c r="X22" s="485" t="str">
        <f>IF(X$7&lt;&gt;"",IFERROR(VLOOKUP($B22,#REF!,#REF!,FALSE),""),"")</f>
        <v/>
      </c>
      <c r="Y22" s="486" t="str">
        <f>IF(Y$7&lt;&gt;"",IFERROR(VLOOKUP($B22,#REF!,#REF!,FALSE),""),"")</f>
        <v/>
      </c>
      <c r="Z22" s="486" t="str">
        <f>IF(Z$7&lt;&gt;"",IFERROR(VLOOKUP($B22,#REF!,#REF!,FALSE),""),"")</f>
        <v/>
      </c>
      <c r="AA22" s="488" t="str">
        <f>IF(AA$7&lt;&gt;"",IFERROR(VLOOKUP($B22,#REF!,#REF!,FALSE),""),"")</f>
        <v/>
      </c>
      <c r="AB22" s="486" t="str">
        <f>IF(AB$7&lt;&gt;"",IFERROR(VLOOKUP($B22,#REF!,#REF!,FALSE),""),"")</f>
        <v/>
      </c>
      <c r="AC22" s="412" t="str">
        <f>IF(AC$7&lt;&gt;"",IFERROR(VLOOKUP($B22,#REF!,#REF!,FALSE),""),"")</f>
        <v/>
      </c>
      <c r="AD22" s="486" t="str">
        <f>IF(AD$7&lt;&gt;"",IFERROR(VLOOKUP($B22,#REF!,#REF!,FALSE),""),"")</f>
        <v/>
      </c>
      <c r="AE22" s="486" t="str">
        <f>IF(AE$7&lt;&gt;"",IFERROR(VLOOKUP($B22,#REF!,#REF!,FALSE),""),"")</f>
        <v/>
      </c>
      <c r="AF22" s="412" t="str">
        <f>IF(AF$7&lt;&gt;"",IFERROR(VLOOKUP($B22,#REF!,#REF!,FALSE),""),"")</f>
        <v/>
      </c>
      <c r="AG22" s="488" t="str">
        <f>IF(AG$7&lt;&gt;"",IFERROR(VLOOKUP($B22,#REF!,#REF!,FALSE),""),"")</f>
        <v/>
      </c>
      <c r="AH22" s="486" t="str">
        <f>IF(AH$7&lt;&gt;"",IFERROR(VLOOKUP($B22,#REF!,#REF!,FALSE),""),"")</f>
        <v/>
      </c>
      <c r="AI22" s="613" t="str">
        <f>IF(AI$7&lt;&gt;"",IFERROR(VLOOKUP($B22,#REF!,#REF!,FALSE),""),"")</f>
        <v/>
      </c>
      <c r="AJ22" s="486" t="str">
        <f>IF(AJ$7&lt;&gt;"",IFERROR(VLOOKUP($B22,#REF!,#REF!,FALSE),""),"")</f>
        <v/>
      </c>
      <c r="AK22" s="613" t="str">
        <f>IF(AK$7&lt;&gt;"",IFERROR(VLOOKUP($B22,#REF!,#REF!,FALSE),""),"")</f>
        <v/>
      </c>
      <c r="AL22" s="412" t="str">
        <f>IF(AL$7&lt;&gt;"",IFERROR(VLOOKUP($B22,#REF!,#REF!,FALSE),""),"")</f>
        <v/>
      </c>
      <c r="AM22" s="488" t="str">
        <f>IF(AM$7&lt;&gt;"",IFERROR(VLOOKUP($B22,#REF!,#REF!,FALSE),""),"")</f>
        <v/>
      </c>
      <c r="AN22" s="10" t="str">
        <f>IF(AN$7&lt;&gt;"",IFERROR(VLOOKUP($B22,#REF!,#REF!,FALSE),""),"")</f>
        <v/>
      </c>
      <c r="AO22" s="10" t="str">
        <f>IF(AO$7&lt;&gt;"",IFERROR(VLOOKUP($B22,#REF!,#REF!,FALSE),""),"")</f>
        <v/>
      </c>
    </row>
    <row r="23" spans="1:41" s="2" customFormat="1" ht="10.15" x14ac:dyDescent="0.3">
      <c r="B23" s="2" t="str">
        <f t="shared" si="0"/>
        <v/>
      </c>
      <c r="D23" s="485"/>
      <c r="F23" s="485" t="str">
        <f>IF(F$7&lt;&gt;"",IFERROR(VLOOKUP($B23,#REF!,#REF!,FALSE),""),"")</f>
        <v/>
      </c>
      <c r="G23" s="486" t="str">
        <f>IF(G$7&lt;&gt;"",IFERROR(VLOOKUP($B23,#REF!,#REF!,FALSE),""),"")</f>
        <v/>
      </c>
      <c r="H23" s="488" t="str">
        <f>IF(H$7&lt;&gt;"",IFERROR(VLOOKUP($B23,#REF!,#REF!,FALSE),""),"")</f>
        <v/>
      </c>
      <c r="I23" s="10" t="str">
        <f>IF(I$7&lt;&gt;"",IFERROR(VLOOKUP($B23,#REF!,#REF!,FALSE),""),"")</f>
        <v/>
      </c>
      <c r="J23" s="485" t="str">
        <f>IF(J$7&lt;&gt;"",IFERROR(VLOOKUP($B23,#REF!,#REF!,FALSE),""),"")</f>
        <v/>
      </c>
      <c r="K23" s="486" t="str">
        <f>IF(K$7&lt;&gt;"",IFERROR(VLOOKUP($B23,#REF!,#REF!,FALSE),""),"")</f>
        <v/>
      </c>
      <c r="L23" s="10" t="str">
        <f>IF(L$7&lt;&gt;"",IFERROR(VLOOKUP($B23,#REF!,#REF!,FALSE),""),"")</f>
        <v/>
      </c>
      <c r="M23" s="488" t="str">
        <f>IF(M$7&lt;&gt;"",IFERROR(VLOOKUP($B23,#REF!,#REF!,FALSE),""),"")</f>
        <v/>
      </c>
      <c r="N23" s="10" t="str">
        <f>IF(N$7&lt;&gt;"",IFERROR(VLOOKUP($B23,#REF!,#REF!,FALSE),""),"")</f>
        <v/>
      </c>
      <c r="O23" s="485" t="str">
        <f>IF(O$7&lt;&gt;"",IFERROR(VLOOKUP($B23,#REF!,#REF!,FALSE),""),"")</f>
        <v/>
      </c>
      <c r="P23" s="486" t="str">
        <f>IF(P$7&lt;&gt;"",IFERROR(VLOOKUP($B23,#REF!,#REF!,FALSE),""),"")</f>
        <v/>
      </c>
      <c r="Q23" s="10" t="str">
        <f>IF(Q$7&lt;&gt;"",IFERROR(VLOOKUP($B23,#REF!,#REF!,FALSE),""),"")</f>
        <v/>
      </c>
      <c r="R23" s="488" t="str">
        <f>IF(R$7&lt;&gt;"",IFERROR(VLOOKUP($B23,#REF!,#REF!,FALSE),""),"")</f>
        <v/>
      </c>
      <c r="S23" s="10" t="str">
        <f>IF(S$7&lt;&gt;"",IFERROR(VLOOKUP($B23,#REF!,#REF!,FALSE),""),"")</f>
        <v/>
      </c>
      <c r="T23" s="10" t="str">
        <f>IF(T$7&lt;&gt;"",IFERROR(VLOOKUP($B23,#REF!,#REF!,FALSE),""),"")</f>
        <v/>
      </c>
      <c r="U23" s="485" t="str">
        <f>IF(U$7&lt;&gt;"",IFERROR(VLOOKUP($B23,#REF!,#REF!,FALSE),""),"")</f>
        <v/>
      </c>
      <c r="V23" s="488" t="str">
        <f>IF(V$7&lt;&gt;"",IFERROR(VLOOKUP($B23,#REF!,#REF!,FALSE),""),"")</f>
        <v/>
      </c>
      <c r="W23" s="10" t="str">
        <f>IF(W$7&lt;&gt;"",IFERROR(VLOOKUP($B23,#REF!,#REF!,FALSE),""),"")</f>
        <v/>
      </c>
      <c r="X23" s="485" t="str">
        <f>IF(X$7&lt;&gt;"",IFERROR(VLOOKUP($B23,#REF!,#REF!,FALSE),""),"")</f>
        <v/>
      </c>
      <c r="Y23" s="486" t="str">
        <f>IF(Y$7&lt;&gt;"",IFERROR(VLOOKUP($B23,#REF!,#REF!,FALSE),""),"")</f>
        <v/>
      </c>
      <c r="Z23" s="486" t="str">
        <f>IF(Z$7&lt;&gt;"",IFERROR(VLOOKUP($B23,#REF!,#REF!,FALSE),""),"")</f>
        <v/>
      </c>
      <c r="AA23" s="488" t="str">
        <f>IF(AA$7&lt;&gt;"",IFERROR(VLOOKUP($B23,#REF!,#REF!,FALSE),""),"")</f>
        <v/>
      </c>
      <c r="AB23" s="486" t="str">
        <f>IF(AB$7&lt;&gt;"",IFERROR(VLOOKUP($B23,#REF!,#REF!,FALSE),""),"")</f>
        <v/>
      </c>
      <c r="AC23" s="412" t="str">
        <f>IF(AC$7&lt;&gt;"",IFERROR(VLOOKUP($B23,#REF!,#REF!,FALSE),""),"")</f>
        <v/>
      </c>
      <c r="AD23" s="486" t="str">
        <f>IF(AD$7&lt;&gt;"",IFERROR(VLOOKUP($B23,#REF!,#REF!,FALSE),""),"")</f>
        <v/>
      </c>
      <c r="AE23" s="486" t="str">
        <f>IF(AE$7&lt;&gt;"",IFERROR(VLOOKUP($B23,#REF!,#REF!,FALSE),""),"")</f>
        <v/>
      </c>
      <c r="AF23" s="412" t="str">
        <f>IF(AF$7&lt;&gt;"",IFERROR(VLOOKUP($B23,#REF!,#REF!,FALSE),""),"")</f>
        <v/>
      </c>
      <c r="AG23" s="488" t="str">
        <f>IF(AG$7&lt;&gt;"",IFERROR(VLOOKUP($B23,#REF!,#REF!,FALSE),""),"")</f>
        <v/>
      </c>
      <c r="AH23" s="486" t="str">
        <f>IF(AH$7&lt;&gt;"",IFERROR(VLOOKUP($B23,#REF!,#REF!,FALSE),""),"")</f>
        <v/>
      </c>
      <c r="AI23" s="613" t="str">
        <f>IF(AI$7&lt;&gt;"",IFERROR(VLOOKUP($B23,#REF!,#REF!,FALSE),""),"")</f>
        <v/>
      </c>
      <c r="AJ23" s="486" t="str">
        <f>IF(AJ$7&lt;&gt;"",IFERROR(VLOOKUP($B23,#REF!,#REF!,FALSE),""),"")</f>
        <v/>
      </c>
      <c r="AK23" s="613" t="str">
        <f>IF(AK$7&lt;&gt;"",IFERROR(VLOOKUP($B23,#REF!,#REF!,FALSE),""),"")</f>
        <v/>
      </c>
      <c r="AL23" s="412" t="str">
        <f>IF(AL$7&lt;&gt;"",IFERROR(VLOOKUP($B23,#REF!,#REF!,FALSE),""),"")</f>
        <v/>
      </c>
      <c r="AM23" s="488" t="str">
        <f>IF(AM$7&lt;&gt;"",IFERROR(VLOOKUP($B23,#REF!,#REF!,FALSE),""),"")</f>
        <v/>
      </c>
      <c r="AN23" s="10" t="str">
        <f>IF(AN$7&lt;&gt;"",IFERROR(VLOOKUP($B23,#REF!,#REF!,FALSE),""),"")</f>
        <v/>
      </c>
      <c r="AO23" s="10" t="str">
        <f>IF(AO$7&lt;&gt;"",IFERROR(VLOOKUP($B23,#REF!,#REF!,FALSE),""),"")</f>
        <v/>
      </c>
    </row>
    <row r="24" spans="1:41" s="2" customFormat="1" ht="11.65" x14ac:dyDescent="0.3">
      <c r="A24" s="2" t="s">
        <v>404</v>
      </c>
      <c r="B24" s="2" t="str">
        <f t="shared" si="0"/>
        <v>F12_ALL_SCHOOLS</v>
      </c>
      <c r="C24" s="2" t="s">
        <v>222</v>
      </c>
      <c r="D24" s="485" t="e">
        <f>VLOOKUP($A24,#REF!,2,FALSE)</f>
        <v>#REF!</v>
      </c>
      <c r="F24" s="485" t="str">
        <f>IF(F$7&lt;&gt;"",IFERROR(VLOOKUP($B24,#REF!,#REF!,FALSE),""),"")</f>
        <v/>
      </c>
      <c r="G24" s="486" t="str">
        <f>IF(G$7&lt;&gt;"",IFERROR(VLOOKUP($B24,#REF!,#REF!,FALSE),""),"")</f>
        <v/>
      </c>
      <c r="H24" s="488" t="str">
        <f>IF(H$7&lt;&gt;"",IFERROR(VLOOKUP($B24,#REF!,#REF!,FALSE),""),"")</f>
        <v/>
      </c>
      <c r="I24" s="10" t="str">
        <f>IF(I$7&lt;&gt;"",IFERROR(VLOOKUP($B24,#REF!,#REF!,FALSE),""),"")</f>
        <v/>
      </c>
      <c r="J24" s="485" t="str">
        <f>IF(J$7&lt;&gt;"",IFERROR(VLOOKUP($B24,#REF!,#REF!,FALSE),""),"")</f>
        <v/>
      </c>
      <c r="K24" s="486" t="str">
        <f>IF(K$7&lt;&gt;"",IFERROR(VLOOKUP($B24,#REF!,#REF!,FALSE),""),"")</f>
        <v/>
      </c>
      <c r="L24" s="10" t="str">
        <f>IF(L$7&lt;&gt;"",IFERROR(VLOOKUP($B24,#REF!,#REF!,FALSE),""),"")</f>
        <v/>
      </c>
      <c r="M24" s="488" t="str">
        <f>IF(M$7&lt;&gt;"",IFERROR(VLOOKUP($B24,#REF!,#REF!,FALSE),""),"")</f>
        <v/>
      </c>
      <c r="N24" s="10" t="str">
        <f>IF(N$7&lt;&gt;"",IFERROR(VLOOKUP($B24,#REF!,#REF!,FALSE),""),"")</f>
        <v/>
      </c>
      <c r="O24" s="485" t="str">
        <f>IF(O$7&lt;&gt;"",IFERROR(VLOOKUP($B24,#REF!,#REF!,FALSE),""),"")</f>
        <v/>
      </c>
      <c r="P24" s="486" t="str">
        <f>IF(P$7&lt;&gt;"",IFERROR(VLOOKUP($B24,#REF!,#REF!,FALSE),""),"")</f>
        <v/>
      </c>
      <c r="Q24" s="10" t="str">
        <f>IF(Q$7&lt;&gt;"",IFERROR(VLOOKUP($B24,#REF!,#REF!,FALSE),""),"")</f>
        <v/>
      </c>
      <c r="R24" s="488" t="str">
        <f>IF(R$7&lt;&gt;"",IFERROR(VLOOKUP($B24,#REF!,#REF!,FALSE),""),"")</f>
        <v/>
      </c>
      <c r="S24" s="10" t="str">
        <f>IF(S$7&lt;&gt;"",IFERROR(VLOOKUP($B24,#REF!,#REF!,FALSE),""),"")</f>
        <v/>
      </c>
      <c r="T24" s="10" t="str">
        <f>IF(T$7&lt;&gt;"",IFERROR(VLOOKUP($B24,#REF!,#REF!,FALSE),""),"")</f>
        <v/>
      </c>
      <c r="U24" s="485" t="str">
        <f>IF(U$7&lt;&gt;"",IFERROR(VLOOKUP($B24,#REF!,#REF!,FALSE),""),"")</f>
        <v/>
      </c>
      <c r="V24" s="488" t="str">
        <f>IF(V$7&lt;&gt;"",IFERROR(VLOOKUP($B24,#REF!,#REF!,FALSE),""),"")</f>
        <v/>
      </c>
      <c r="W24" s="10" t="str">
        <f>IF(W$7&lt;&gt;"",IFERROR(VLOOKUP($B24,#REF!,#REF!,FALSE),""),"")</f>
        <v/>
      </c>
      <c r="X24" s="485" t="str">
        <f>IF(X$7&lt;&gt;"",IFERROR(VLOOKUP($B24,#REF!,#REF!,FALSE),""),"")</f>
        <v/>
      </c>
      <c r="Y24" s="486" t="str">
        <f>IF(Y$7&lt;&gt;"",IFERROR(VLOOKUP($B24,#REF!,#REF!,FALSE),""),"")</f>
        <v/>
      </c>
      <c r="Z24" s="486" t="str">
        <f>IF(Z$7&lt;&gt;"",IFERROR(VLOOKUP($B24,#REF!,#REF!,FALSE),""),"")</f>
        <v/>
      </c>
      <c r="AA24" s="488" t="str">
        <f>IF(AA$7&lt;&gt;"",IFERROR(VLOOKUP($B24,#REF!,#REF!,FALSE),""),"")</f>
        <v/>
      </c>
      <c r="AB24" s="486" t="str">
        <f>IF(AB$7&lt;&gt;"",IFERROR(VLOOKUP($B24,#REF!,#REF!,FALSE),""),"")</f>
        <v/>
      </c>
      <c r="AC24" s="412" t="str">
        <f>IF(AC$7&lt;&gt;"",IFERROR(VLOOKUP($B24,#REF!,#REF!,FALSE),""),"")</f>
        <v/>
      </c>
      <c r="AD24" s="486" t="str">
        <f>IF(AD$7&lt;&gt;"",IFERROR(VLOOKUP($B24,#REF!,#REF!,FALSE),""),"")</f>
        <v/>
      </c>
      <c r="AE24" s="486" t="str">
        <f>IF(AE$7&lt;&gt;"",IFERROR(VLOOKUP($B24,#REF!,#REF!,FALSE),""),"")</f>
        <v/>
      </c>
      <c r="AF24" s="412" t="str">
        <f>IF(AF$7&lt;&gt;"",IFERROR(VLOOKUP($B24,#REF!,#REF!,FALSE),""),"")</f>
        <v/>
      </c>
      <c r="AG24" s="488" t="str">
        <f>IF(AG$7&lt;&gt;"",IFERROR(VLOOKUP($B24,#REF!,#REF!,FALSE),""),"")</f>
        <v/>
      </c>
      <c r="AH24" s="486" t="str">
        <f>IF(AH$7&lt;&gt;"",IFERROR(VLOOKUP($B24,#REF!,#REF!,FALSE),""),"")</f>
        <v/>
      </c>
      <c r="AI24" s="613" t="str">
        <f>IF(AI$7&lt;&gt;"",IFERROR(VLOOKUP($B24,#REF!,#REF!,FALSE),""),"")</f>
        <v/>
      </c>
      <c r="AJ24" s="486" t="str">
        <f>IF(AJ$7&lt;&gt;"",IFERROR(VLOOKUP($B24,#REF!,#REF!,FALSE),""),"")</f>
        <v/>
      </c>
      <c r="AK24" s="613" t="str">
        <f>IF(AK$7&lt;&gt;"",IFERROR(VLOOKUP($B24,#REF!,#REF!,FALSE),""),"")</f>
        <v/>
      </c>
      <c r="AL24" s="412" t="str">
        <f>IF(AL$7&lt;&gt;"",IFERROR(VLOOKUP($B24,#REF!,#REF!,FALSE),""),"")</f>
        <v/>
      </c>
      <c r="AM24" s="488" t="str">
        <f>IF(AM$7&lt;&gt;"",IFERROR(VLOOKUP($B24,#REF!,#REF!,FALSE),""),"")</f>
        <v/>
      </c>
      <c r="AN24" s="10" t="str">
        <f>IF(AN$7&lt;&gt;"",IFERROR(VLOOKUP($B24,#REF!,#REF!,FALSE),""),"")</f>
        <v/>
      </c>
      <c r="AO24" s="10" t="str">
        <f>IF(AO$7&lt;&gt;"",IFERROR(VLOOKUP($B24,#REF!,#REF!,FALSE),""),"")</f>
        <v/>
      </c>
    </row>
    <row r="25" spans="1:41" s="2" customFormat="1" ht="10.15" x14ac:dyDescent="0.3">
      <c r="B25" s="2" t="str">
        <f t="shared" si="0"/>
        <v/>
      </c>
      <c r="D25" s="485"/>
      <c r="F25" s="485" t="str">
        <f>IF(F$7&lt;&gt;"",IFERROR(VLOOKUP($B25,#REF!,#REF!,FALSE),""),"")</f>
        <v/>
      </c>
      <c r="G25" s="486" t="str">
        <f>IF(G$7&lt;&gt;"",IFERROR(VLOOKUP($B25,#REF!,#REF!,FALSE),""),"")</f>
        <v/>
      </c>
      <c r="H25" s="488" t="str">
        <f>IF(H$7&lt;&gt;"",IFERROR(VLOOKUP($B25,#REF!,#REF!,FALSE),""),"")</f>
        <v/>
      </c>
      <c r="I25" s="10" t="str">
        <f>IF(I$7&lt;&gt;"",IFERROR(VLOOKUP($B25,#REF!,#REF!,FALSE),""),"")</f>
        <v/>
      </c>
      <c r="J25" s="485" t="str">
        <f>IF(J$7&lt;&gt;"",IFERROR(VLOOKUP($B25,#REF!,#REF!,FALSE),""),"")</f>
        <v/>
      </c>
      <c r="K25" s="486" t="str">
        <f>IF(K$7&lt;&gt;"",IFERROR(VLOOKUP($B25,#REF!,#REF!,FALSE),""),"")</f>
        <v/>
      </c>
      <c r="L25" s="10" t="str">
        <f>IF(L$7&lt;&gt;"",IFERROR(VLOOKUP($B25,#REF!,#REF!,FALSE),""),"")</f>
        <v/>
      </c>
      <c r="M25" s="488" t="str">
        <f>IF(M$7&lt;&gt;"",IFERROR(VLOOKUP($B25,#REF!,#REF!,FALSE),""),"")</f>
        <v/>
      </c>
      <c r="N25" s="10" t="str">
        <f>IF(N$7&lt;&gt;"",IFERROR(VLOOKUP($B25,#REF!,#REF!,FALSE),""),"")</f>
        <v/>
      </c>
      <c r="O25" s="485" t="str">
        <f>IF(O$7&lt;&gt;"",IFERROR(VLOOKUP($B25,#REF!,#REF!,FALSE),""),"")</f>
        <v/>
      </c>
      <c r="P25" s="486" t="str">
        <f>IF(P$7&lt;&gt;"",IFERROR(VLOOKUP($B25,#REF!,#REF!,FALSE),""),"")</f>
        <v/>
      </c>
      <c r="Q25" s="10" t="str">
        <f>IF(Q$7&lt;&gt;"",IFERROR(VLOOKUP($B25,#REF!,#REF!,FALSE),""),"")</f>
        <v/>
      </c>
      <c r="R25" s="488" t="str">
        <f>IF(R$7&lt;&gt;"",IFERROR(VLOOKUP($B25,#REF!,#REF!,FALSE),""),"")</f>
        <v/>
      </c>
      <c r="S25" s="10" t="str">
        <f>IF(S$7&lt;&gt;"",IFERROR(VLOOKUP($B25,#REF!,#REF!,FALSE),""),"")</f>
        <v/>
      </c>
      <c r="T25" s="10" t="str">
        <f>IF(T$7&lt;&gt;"",IFERROR(VLOOKUP($B25,#REF!,#REF!,FALSE),""),"")</f>
        <v/>
      </c>
      <c r="U25" s="485" t="str">
        <f>IF(U$7&lt;&gt;"",IFERROR(VLOOKUP($B25,#REF!,#REF!,FALSE),""),"")</f>
        <v/>
      </c>
      <c r="V25" s="488" t="str">
        <f>IF(V$7&lt;&gt;"",IFERROR(VLOOKUP($B25,#REF!,#REF!,FALSE),""),"")</f>
        <v/>
      </c>
      <c r="W25" s="10" t="str">
        <f>IF(W$7&lt;&gt;"",IFERROR(VLOOKUP($B25,#REF!,#REF!,FALSE),""),"")</f>
        <v/>
      </c>
      <c r="X25" s="485" t="str">
        <f>IF(X$7&lt;&gt;"",IFERROR(VLOOKUP($B25,#REF!,#REF!,FALSE),""),"")</f>
        <v/>
      </c>
      <c r="Y25" s="486" t="str">
        <f>IF(Y$7&lt;&gt;"",IFERROR(VLOOKUP($B25,#REF!,#REF!,FALSE),""),"")</f>
        <v/>
      </c>
      <c r="Z25" s="486" t="str">
        <f>IF(Z$7&lt;&gt;"",IFERROR(VLOOKUP($B25,#REF!,#REF!,FALSE),""),"")</f>
        <v/>
      </c>
      <c r="AA25" s="488" t="str">
        <f>IF(AA$7&lt;&gt;"",IFERROR(VLOOKUP($B25,#REF!,#REF!,FALSE),""),"")</f>
        <v/>
      </c>
      <c r="AB25" s="486" t="str">
        <f>IF(AB$7&lt;&gt;"",IFERROR(VLOOKUP($B25,#REF!,#REF!,FALSE),""),"")</f>
        <v/>
      </c>
      <c r="AC25" s="412" t="str">
        <f>IF(AC$7&lt;&gt;"",IFERROR(VLOOKUP($B25,#REF!,#REF!,FALSE),""),"")</f>
        <v/>
      </c>
      <c r="AD25" s="486" t="str">
        <f>IF(AD$7&lt;&gt;"",IFERROR(VLOOKUP($B25,#REF!,#REF!,FALSE),""),"")</f>
        <v/>
      </c>
      <c r="AE25" s="486" t="str">
        <f>IF(AE$7&lt;&gt;"",IFERROR(VLOOKUP($B25,#REF!,#REF!,FALSE),""),"")</f>
        <v/>
      </c>
      <c r="AF25" s="412" t="str">
        <f>IF(AF$7&lt;&gt;"",IFERROR(VLOOKUP($B25,#REF!,#REF!,FALSE),""),"")</f>
        <v/>
      </c>
      <c r="AG25" s="488" t="str">
        <f>IF(AG$7&lt;&gt;"",IFERROR(VLOOKUP($B25,#REF!,#REF!,FALSE),""),"")</f>
        <v/>
      </c>
      <c r="AH25" s="486" t="str">
        <f>IF(AH$7&lt;&gt;"",IFERROR(VLOOKUP($B25,#REF!,#REF!,FALSE),""),"")</f>
        <v/>
      </c>
      <c r="AI25" s="613" t="str">
        <f>IF(AI$7&lt;&gt;"",IFERROR(VLOOKUP($B25,#REF!,#REF!,FALSE),""),"")</f>
        <v/>
      </c>
      <c r="AJ25" s="486" t="str">
        <f>IF(AJ$7&lt;&gt;"",IFERROR(VLOOKUP($B25,#REF!,#REF!,FALSE),""),"")</f>
        <v/>
      </c>
      <c r="AK25" s="613" t="str">
        <f>IF(AK$7&lt;&gt;"",IFERROR(VLOOKUP($B25,#REF!,#REF!,FALSE),""),"")</f>
        <v/>
      </c>
      <c r="AL25" s="412" t="str">
        <f>IF(AL$7&lt;&gt;"",IFERROR(VLOOKUP($B25,#REF!,#REF!,FALSE),""),"")</f>
        <v/>
      </c>
      <c r="AM25" s="488" t="str">
        <f>IF(AM$7&lt;&gt;"",IFERROR(VLOOKUP($B25,#REF!,#REF!,FALSE),""),"")</f>
        <v/>
      </c>
      <c r="AN25" s="10" t="str">
        <f>IF(AN$7&lt;&gt;"",IFERROR(VLOOKUP($B25,#REF!,#REF!,FALSE),""),"")</f>
        <v/>
      </c>
      <c r="AO25" s="10" t="str">
        <f>IF(AO$7&lt;&gt;"",IFERROR(VLOOKUP($B25,#REF!,#REF!,FALSE),""),"")</f>
        <v/>
      </c>
    </row>
    <row r="26" spans="1:41" s="2" customFormat="1" ht="10.15" x14ac:dyDescent="0.3">
      <c r="A26" s="2" t="s">
        <v>405</v>
      </c>
      <c r="B26" s="2" t="str">
        <f t="shared" si="0"/>
        <v>F13_FE_SECTOR_COLLEGES</v>
      </c>
      <c r="C26" s="2" t="s">
        <v>14</v>
      </c>
      <c r="D26" s="485" t="e">
        <f>VLOOKUP($A26,#REF!,2,FALSE)</f>
        <v>#REF!</v>
      </c>
      <c r="F26" s="485" t="str">
        <f>IF(F$7&lt;&gt;"",IFERROR(VLOOKUP($B26,#REF!,#REF!,FALSE),""),"")</f>
        <v/>
      </c>
      <c r="G26" s="486" t="str">
        <f>IF(G$7&lt;&gt;"",IFERROR(VLOOKUP($B26,#REF!,#REF!,FALSE),""),"")</f>
        <v/>
      </c>
      <c r="H26" s="488" t="str">
        <f>IF(H$7&lt;&gt;"",IFERROR(VLOOKUP($B26,#REF!,#REF!,FALSE),""),"")</f>
        <v/>
      </c>
      <c r="I26" s="10" t="str">
        <f>IF(I$7&lt;&gt;"",IFERROR(VLOOKUP($B26,#REF!,#REF!,FALSE),""),"")</f>
        <v/>
      </c>
      <c r="J26" s="485" t="str">
        <f>IF(J$7&lt;&gt;"",IFERROR(VLOOKUP($B26,#REF!,#REF!,FALSE),""),"")</f>
        <v/>
      </c>
      <c r="K26" s="486" t="str">
        <f>IF(K$7&lt;&gt;"",IFERROR(VLOOKUP($B26,#REF!,#REF!,FALSE),""),"")</f>
        <v/>
      </c>
      <c r="L26" s="10" t="str">
        <f>IF(L$7&lt;&gt;"",IFERROR(VLOOKUP($B26,#REF!,#REF!,FALSE),""),"")</f>
        <v/>
      </c>
      <c r="M26" s="488" t="str">
        <f>IF(M$7&lt;&gt;"",IFERROR(VLOOKUP($B26,#REF!,#REF!,FALSE),""),"")</f>
        <v/>
      </c>
      <c r="N26" s="10" t="str">
        <f>IF(N$7&lt;&gt;"",IFERROR(VLOOKUP($B26,#REF!,#REF!,FALSE),""),"")</f>
        <v/>
      </c>
      <c r="O26" s="485" t="str">
        <f>IF(O$7&lt;&gt;"",IFERROR(VLOOKUP($B26,#REF!,#REF!,FALSE),""),"")</f>
        <v/>
      </c>
      <c r="P26" s="486" t="str">
        <f>IF(P$7&lt;&gt;"",IFERROR(VLOOKUP($B26,#REF!,#REF!,FALSE),""),"")</f>
        <v/>
      </c>
      <c r="Q26" s="10" t="str">
        <f>IF(Q$7&lt;&gt;"",IFERROR(VLOOKUP($B26,#REF!,#REF!,FALSE),""),"")</f>
        <v/>
      </c>
      <c r="R26" s="488" t="str">
        <f>IF(R$7&lt;&gt;"",IFERROR(VLOOKUP($B26,#REF!,#REF!,FALSE),""),"")</f>
        <v/>
      </c>
      <c r="S26" s="10" t="str">
        <f>IF(S$7&lt;&gt;"",IFERROR(VLOOKUP($B26,#REF!,#REF!,FALSE),""),"")</f>
        <v/>
      </c>
      <c r="T26" s="10" t="str">
        <f>IF(T$7&lt;&gt;"",IFERROR(VLOOKUP($B26,#REF!,#REF!,FALSE),""),"")</f>
        <v/>
      </c>
      <c r="U26" s="485" t="str">
        <f>IF(U$7&lt;&gt;"",IFERROR(VLOOKUP($B26,#REF!,#REF!,FALSE),""),"")</f>
        <v/>
      </c>
      <c r="V26" s="488" t="str">
        <f>IF(V$7&lt;&gt;"",IFERROR(VLOOKUP($B26,#REF!,#REF!,FALSE),""),"")</f>
        <v/>
      </c>
      <c r="W26" s="10" t="str">
        <f>IF(W$7&lt;&gt;"",IFERROR(VLOOKUP($B26,#REF!,#REF!,FALSE),""),"")</f>
        <v/>
      </c>
      <c r="X26" s="485" t="str">
        <f>IF(X$7&lt;&gt;"",IFERROR(VLOOKUP($B26,#REF!,#REF!,FALSE),""),"")</f>
        <v/>
      </c>
      <c r="Y26" s="486" t="str">
        <f>IF(Y$7&lt;&gt;"",IFERROR(VLOOKUP($B26,#REF!,#REF!,FALSE),""),"")</f>
        <v/>
      </c>
      <c r="Z26" s="486" t="str">
        <f>IF(Z$7&lt;&gt;"",IFERROR(VLOOKUP($B26,#REF!,#REF!,FALSE),""),"")</f>
        <v/>
      </c>
      <c r="AA26" s="488" t="str">
        <f>IF(AA$7&lt;&gt;"",IFERROR(VLOOKUP($B26,#REF!,#REF!,FALSE),""),"")</f>
        <v/>
      </c>
      <c r="AB26" s="486" t="str">
        <f>IF(AB$7&lt;&gt;"",IFERROR(VLOOKUP($B26,#REF!,#REF!,FALSE),""),"")</f>
        <v/>
      </c>
      <c r="AC26" s="412" t="str">
        <f>IF(AC$7&lt;&gt;"",IFERROR(VLOOKUP($B26,#REF!,#REF!,FALSE),""),"")</f>
        <v/>
      </c>
      <c r="AD26" s="486" t="str">
        <f>IF(AD$7&lt;&gt;"",IFERROR(VLOOKUP($B26,#REF!,#REF!,FALSE),""),"")</f>
        <v/>
      </c>
      <c r="AE26" s="486" t="str">
        <f>IF(AE$7&lt;&gt;"",IFERROR(VLOOKUP($B26,#REF!,#REF!,FALSE),""),"")</f>
        <v/>
      </c>
      <c r="AF26" s="412" t="str">
        <f>IF(AF$7&lt;&gt;"",IFERROR(VLOOKUP($B26,#REF!,#REF!,FALSE),""),"")</f>
        <v/>
      </c>
      <c r="AG26" s="488" t="str">
        <f>IF(AG$7&lt;&gt;"",IFERROR(VLOOKUP($B26,#REF!,#REF!,FALSE),""),"")</f>
        <v/>
      </c>
      <c r="AH26" s="486" t="str">
        <f>IF(AH$7&lt;&gt;"",IFERROR(VLOOKUP($B26,#REF!,#REF!,FALSE),""),"")</f>
        <v/>
      </c>
      <c r="AI26" s="613" t="str">
        <f>IF(AI$7&lt;&gt;"",IFERROR(VLOOKUP($B26,#REF!,#REF!,FALSE),""),"")</f>
        <v/>
      </c>
      <c r="AJ26" s="486" t="str">
        <f>IF(AJ$7&lt;&gt;"",IFERROR(VLOOKUP($B26,#REF!,#REF!,FALSE),""),"")</f>
        <v/>
      </c>
      <c r="AK26" s="613" t="str">
        <f>IF(AK$7&lt;&gt;"",IFERROR(VLOOKUP($B26,#REF!,#REF!,FALSE),""),"")</f>
        <v/>
      </c>
      <c r="AL26" s="412" t="str">
        <f>IF(AL$7&lt;&gt;"",IFERROR(VLOOKUP($B26,#REF!,#REF!,FALSE),""),"")</f>
        <v/>
      </c>
      <c r="AM26" s="488" t="str">
        <f>IF(AM$7&lt;&gt;"",IFERROR(VLOOKUP($B26,#REF!,#REF!,FALSE),""),"")</f>
        <v/>
      </c>
      <c r="AN26" s="10" t="str">
        <f>IF(AN$7&lt;&gt;"",IFERROR(VLOOKUP($B26,#REF!,#REF!,FALSE),""),"")</f>
        <v/>
      </c>
      <c r="AO26" s="10" t="str">
        <f>IF(AO$7&lt;&gt;"",IFERROR(VLOOKUP($B26,#REF!,#REF!,FALSE),""),"")</f>
        <v/>
      </c>
    </row>
    <row r="27" spans="1:41" s="2" customFormat="1" ht="10.15" x14ac:dyDescent="0.3">
      <c r="B27" s="2" t="str">
        <f t="shared" si="0"/>
        <v/>
      </c>
      <c r="C27" s="2" t="s">
        <v>8</v>
      </c>
      <c r="D27" s="485"/>
      <c r="F27" s="485" t="str">
        <f>IF(F$7&lt;&gt;"",IFERROR(VLOOKUP($B27,#REF!,#REF!,FALSE),""),"")</f>
        <v/>
      </c>
      <c r="G27" s="486" t="str">
        <f>IF(G$7&lt;&gt;"",IFERROR(VLOOKUP($B27,#REF!,#REF!,FALSE),""),"")</f>
        <v/>
      </c>
      <c r="H27" s="488" t="str">
        <f>IF(H$7&lt;&gt;"",IFERROR(VLOOKUP($B27,#REF!,#REF!,FALSE),""),"")</f>
        <v/>
      </c>
      <c r="I27" s="10" t="str">
        <f>IF(I$7&lt;&gt;"",IFERROR(VLOOKUP($B27,#REF!,#REF!,FALSE),""),"")</f>
        <v/>
      </c>
      <c r="J27" s="485" t="str">
        <f>IF(J$7&lt;&gt;"",IFERROR(VLOOKUP($B27,#REF!,#REF!,FALSE),""),"")</f>
        <v/>
      </c>
      <c r="K27" s="486" t="str">
        <f>IF(K$7&lt;&gt;"",IFERROR(VLOOKUP($B27,#REF!,#REF!,FALSE),""),"")</f>
        <v/>
      </c>
      <c r="L27" s="10" t="str">
        <f>IF(L$7&lt;&gt;"",IFERROR(VLOOKUP($B27,#REF!,#REF!,FALSE),""),"")</f>
        <v/>
      </c>
      <c r="M27" s="488" t="str">
        <f>IF(M$7&lt;&gt;"",IFERROR(VLOOKUP($B27,#REF!,#REF!,FALSE),""),"")</f>
        <v/>
      </c>
      <c r="N27" s="10" t="str">
        <f>IF(N$7&lt;&gt;"",IFERROR(VLOOKUP($B27,#REF!,#REF!,FALSE),""),"")</f>
        <v/>
      </c>
      <c r="O27" s="485" t="str">
        <f>IF(O$7&lt;&gt;"",IFERROR(VLOOKUP($B27,#REF!,#REF!,FALSE),""),"")</f>
        <v/>
      </c>
      <c r="P27" s="486" t="str">
        <f>IF(P$7&lt;&gt;"",IFERROR(VLOOKUP($B27,#REF!,#REF!,FALSE),""),"")</f>
        <v/>
      </c>
      <c r="Q27" s="10" t="str">
        <f>IF(Q$7&lt;&gt;"",IFERROR(VLOOKUP($B27,#REF!,#REF!,FALSE),""),"")</f>
        <v/>
      </c>
      <c r="R27" s="488" t="str">
        <f>IF(R$7&lt;&gt;"",IFERROR(VLOOKUP($B27,#REF!,#REF!,FALSE),""),"")</f>
        <v/>
      </c>
      <c r="S27" s="10" t="str">
        <f>IF(S$7&lt;&gt;"",IFERROR(VLOOKUP($B27,#REF!,#REF!,FALSE),""),"")</f>
        <v/>
      </c>
      <c r="T27" s="10" t="str">
        <f>IF(T$7&lt;&gt;"",IFERROR(VLOOKUP($B27,#REF!,#REF!,FALSE),""),"")</f>
        <v/>
      </c>
      <c r="U27" s="485" t="str">
        <f>IF(U$7&lt;&gt;"",IFERROR(VLOOKUP($B27,#REF!,#REF!,FALSE),""),"")</f>
        <v/>
      </c>
      <c r="V27" s="488" t="str">
        <f>IF(V$7&lt;&gt;"",IFERROR(VLOOKUP($B27,#REF!,#REF!,FALSE),""),"")</f>
        <v/>
      </c>
      <c r="W27" s="10" t="str">
        <f>IF(W$7&lt;&gt;"",IFERROR(VLOOKUP($B27,#REF!,#REF!,FALSE),""),"")</f>
        <v/>
      </c>
      <c r="X27" s="485" t="str">
        <f>IF(X$7&lt;&gt;"",IFERROR(VLOOKUP($B27,#REF!,#REF!,FALSE),""),"")</f>
        <v/>
      </c>
      <c r="Y27" s="486" t="str">
        <f>IF(Y$7&lt;&gt;"",IFERROR(VLOOKUP($B27,#REF!,#REF!,FALSE),""),"")</f>
        <v/>
      </c>
      <c r="Z27" s="486" t="str">
        <f>IF(Z$7&lt;&gt;"",IFERROR(VLOOKUP($B27,#REF!,#REF!,FALSE),""),"")</f>
        <v/>
      </c>
      <c r="AA27" s="488" t="str">
        <f>IF(AA$7&lt;&gt;"",IFERROR(VLOOKUP($B27,#REF!,#REF!,FALSE),""),"")</f>
        <v/>
      </c>
      <c r="AB27" s="486" t="str">
        <f>IF(AB$7&lt;&gt;"",IFERROR(VLOOKUP($B27,#REF!,#REF!,FALSE),""),"")</f>
        <v/>
      </c>
      <c r="AC27" s="412" t="str">
        <f>IF(AC$7&lt;&gt;"",IFERROR(VLOOKUP($B27,#REF!,#REF!,FALSE),""),"")</f>
        <v/>
      </c>
      <c r="AD27" s="486" t="str">
        <f>IF(AD$7&lt;&gt;"",IFERROR(VLOOKUP($B27,#REF!,#REF!,FALSE),""),"")</f>
        <v/>
      </c>
      <c r="AE27" s="486" t="str">
        <f>IF(AE$7&lt;&gt;"",IFERROR(VLOOKUP($B27,#REF!,#REF!,FALSE),""),"")</f>
        <v/>
      </c>
      <c r="AF27" s="412" t="str">
        <f>IF(AF$7&lt;&gt;"",IFERROR(VLOOKUP($B27,#REF!,#REF!,FALSE),""),"")</f>
        <v/>
      </c>
      <c r="AG27" s="488" t="str">
        <f>IF(AG$7&lt;&gt;"",IFERROR(VLOOKUP($B27,#REF!,#REF!,FALSE),""),"")</f>
        <v/>
      </c>
      <c r="AH27" s="486" t="str">
        <f>IF(AH$7&lt;&gt;"",IFERROR(VLOOKUP($B27,#REF!,#REF!,FALSE),""),"")</f>
        <v/>
      </c>
      <c r="AI27" s="613" t="str">
        <f>IF(AI$7&lt;&gt;"",IFERROR(VLOOKUP($B27,#REF!,#REF!,FALSE),""),"")</f>
        <v/>
      </c>
      <c r="AJ27" s="486" t="str">
        <f>IF(AJ$7&lt;&gt;"",IFERROR(VLOOKUP($B27,#REF!,#REF!,FALSE),""),"")</f>
        <v/>
      </c>
      <c r="AK27" s="613" t="str">
        <f>IF(AK$7&lt;&gt;"",IFERROR(VLOOKUP($B27,#REF!,#REF!,FALSE),""),"")</f>
        <v/>
      </c>
      <c r="AL27" s="412" t="str">
        <f>IF(AL$7&lt;&gt;"",IFERROR(VLOOKUP($B27,#REF!,#REF!,FALSE),""),"")</f>
        <v/>
      </c>
      <c r="AM27" s="488" t="str">
        <f>IF(AM$7&lt;&gt;"",IFERROR(VLOOKUP($B27,#REF!,#REF!,FALSE),""),"")</f>
        <v/>
      </c>
      <c r="AN27" s="10" t="str">
        <f>IF(AN$7&lt;&gt;"",IFERROR(VLOOKUP($B27,#REF!,#REF!,FALSE),""),"")</f>
        <v/>
      </c>
      <c r="AO27" s="10" t="str">
        <f>IF(AO$7&lt;&gt;"",IFERROR(VLOOKUP($B27,#REF!,#REF!,FALSE),""),"")</f>
        <v/>
      </c>
    </row>
    <row r="28" spans="1:41" s="2" customFormat="1" ht="10.15" x14ac:dyDescent="0.3">
      <c r="A28" s="2" t="s">
        <v>406</v>
      </c>
      <c r="B28" s="2" t="str">
        <f t="shared" si="0"/>
        <v>F14_SIXTH_FORM_COLLEGES</v>
      </c>
      <c r="C28" s="2" t="s">
        <v>15</v>
      </c>
      <c r="D28" s="485" t="e">
        <f>VLOOKUP($A28,#REF!,2,FALSE)</f>
        <v>#REF!</v>
      </c>
      <c r="F28" s="485" t="str">
        <f>IF(F$7&lt;&gt;"",IFERROR(VLOOKUP($B28,#REF!,#REF!,FALSE),""),"")</f>
        <v/>
      </c>
      <c r="G28" s="486" t="str">
        <f>IF(G$7&lt;&gt;"",IFERROR(VLOOKUP($B28,#REF!,#REF!,FALSE),""),"")</f>
        <v/>
      </c>
      <c r="H28" s="488" t="str">
        <f>IF(H$7&lt;&gt;"",IFERROR(VLOOKUP($B28,#REF!,#REF!,FALSE),""),"")</f>
        <v/>
      </c>
      <c r="I28" s="10" t="str">
        <f>IF(I$7&lt;&gt;"",IFERROR(VLOOKUP($B28,#REF!,#REF!,FALSE),""),"")</f>
        <v/>
      </c>
      <c r="J28" s="485" t="str">
        <f>IF(J$7&lt;&gt;"",IFERROR(VLOOKUP($B28,#REF!,#REF!,FALSE),""),"")</f>
        <v/>
      </c>
      <c r="K28" s="486" t="str">
        <f>IF(K$7&lt;&gt;"",IFERROR(VLOOKUP($B28,#REF!,#REF!,FALSE),""),"")</f>
        <v/>
      </c>
      <c r="L28" s="10" t="str">
        <f>IF(L$7&lt;&gt;"",IFERROR(VLOOKUP($B28,#REF!,#REF!,FALSE),""),"")</f>
        <v/>
      </c>
      <c r="M28" s="488" t="str">
        <f>IF(M$7&lt;&gt;"",IFERROR(VLOOKUP($B28,#REF!,#REF!,FALSE),""),"")</f>
        <v/>
      </c>
      <c r="N28" s="10" t="str">
        <f>IF(N$7&lt;&gt;"",IFERROR(VLOOKUP($B28,#REF!,#REF!,FALSE),""),"")</f>
        <v/>
      </c>
      <c r="O28" s="485" t="str">
        <f>IF(O$7&lt;&gt;"",IFERROR(VLOOKUP($B28,#REF!,#REF!,FALSE),""),"")</f>
        <v/>
      </c>
      <c r="P28" s="486" t="str">
        <f>IF(P$7&lt;&gt;"",IFERROR(VLOOKUP($B28,#REF!,#REF!,FALSE),""),"")</f>
        <v/>
      </c>
      <c r="Q28" s="10" t="str">
        <f>IF(Q$7&lt;&gt;"",IFERROR(VLOOKUP($B28,#REF!,#REF!,FALSE),""),"")</f>
        <v/>
      </c>
      <c r="R28" s="488" t="str">
        <f>IF(R$7&lt;&gt;"",IFERROR(VLOOKUP($B28,#REF!,#REF!,FALSE),""),"")</f>
        <v/>
      </c>
      <c r="S28" s="10" t="str">
        <f>IF(S$7&lt;&gt;"",IFERROR(VLOOKUP($B28,#REF!,#REF!,FALSE),""),"")</f>
        <v/>
      </c>
      <c r="T28" s="10" t="str">
        <f>IF(T$7&lt;&gt;"",IFERROR(VLOOKUP($B28,#REF!,#REF!,FALSE),""),"")</f>
        <v/>
      </c>
      <c r="U28" s="485" t="str">
        <f>IF(U$7&lt;&gt;"",IFERROR(VLOOKUP($B28,#REF!,#REF!,FALSE),""),"")</f>
        <v/>
      </c>
      <c r="V28" s="488" t="str">
        <f>IF(V$7&lt;&gt;"",IFERROR(VLOOKUP($B28,#REF!,#REF!,FALSE),""),"")</f>
        <v/>
      </c>
      <c r="W28" s="10" t="str">
        <f>IF(W$7&lt;&gt;"",IFERROR(VLOOKUP($B28,#REF!,#REF!,FALSE),""),"")</f>
        <v/>
      </c>
      <c r="X28" s="485" t="str">
        <f>IF(X$7&lt;&gt;"",IFERROR(VLOOKUP($B28,#REF!,#REF!,FALSE),""),"")</f>
        <v/>
      </c>
      <c r="Y28" s="486" t="str">
        <f>IF(Y$7&lt;&gt;"",IFERROR(VLOOKUP($B28,#REF!,#REF!,FALSE),""),"")</f>
        <v/>
      </c>
      <c r="Z28" s="486" t="str">
        <f>IF(Z$7&lt;&gt;"",IFERROR(VLOOKUP($B28,#REF!,#REF!,FALSE),""),"")</f>
        <v/>
      </c>
      <c r="AA28" s="488" t="str">
        <f>IF(AA$7&lt;&gt;"",IFERROR(VLOOKUP($B28,#REF!,#REF!,FALSE),""),"")</f>
        <v/>
      </c>
      <c r="AB28" s="486" t="str">
        <f>IF(AB$7&lt;&gt;"",IFERROR(VLOOKUP($B28,#REF!,#REF!,FALSE),""),"")</f>
        <v/>
      </c>
      <c r="AC28" s="412" t="str">
        <f>IF(AC$7&lt;&gt;"",IFERROR(VLOOKUP($B28,#REF!,#REF!,FALSE),""),"")</f>
        <v/>
      </c>
      <c r="AD28" s="486" t="str">
        <f>IF(AD$7&lt;&gt;"",IFERROR(VLOOKUP($B28,#REF!,#REF!,FALSE),""),"")</f>
        <v/>
      </c>
      <c r="AE28" s="486" t="str">
        <f>IF(AE$7&lt;&gt;"",IFERROR(VLOOKUP($B28,#REF!,#REF!,FALSE),""),"")</f>
        <v/>
      </c>
      <c r="AF28" s="412" t="str">
        <f>IF(AF$7&lt;&gt;"",IFERROR(VLOOKUP($B28,#REF!,#REF!,FALSE),""),"")</f>
        <v/>
      </c>
      <c r="AG28" s="488" t="str">
        <f>IF(AG$7&lt;&gt;"",IFERROR(VLOOKUP($B28,#REF!,#REF!,FALSE),""),"")</f>
        <v/>
      </c>
      <c r="AH28" s="486" t="str">
        <f>IF(AH$7&lt;&gt;"",IFERROR(VLOOKUP($B28,#REF!,#REF!,FALSE),""),"")</f>
        <v/>
      </c>
      <c r="AI28" s="613" t="str">
        <f>IF(AI$7&lt;&gt;"",IFERROR(VLOOKUP($B28,#REF!,#REF!,FALSE),""),"")</f>
        <v/>
      </c>
      <c r="AJ28" s="486" t="str">
        <f>IF(AJ$7&lt;&gt;"",IFERROR(VLOOKUP($B28,#REF!,#REF!,FALSE),""),"")</f>
        <v/>
      </c>
      <c r="AK28" s="613" t="str">
        <f>IF(AK$7&lt;&gt;"",IFERROR(VLOOKUP($B28,#REF!,#REF!,FALSE),""),"")</f>
        <v/>
      </c>
      <c r="AL28" s="412" t="str">
        <f>IF(AL$7&lt;&gt;"",IFERROR(VLOOKUP($B28,#REF!,#REF!,FALSE),""),"")</f>
        <v/>
      </c>
      <c r="AM28" s="488" t="str">
        <f>IF(AM$7&lt;&gt;"",IFERROR(VLOOKUP($B28,#REF!,#REF!,FALSE),""),"")</f>
        <v/>
      </c>
      <c r="AN28" s="10" t="str">
        <f>IF(AN$7&lt;&gt;"",IFERROR(VLOOKUP($B28,#REF!,#REF!,FALSE),""),"")</f>
        <v/>
      </c>
      <c r="AO28" s="10" t="str">
        <f>IF(AO$7&lt;&gt;"",IFERROR(VLOOKUP($B28,#REF!,#REF!,FALSE),""),"")</f>
        <v/>
      </c>
    </row>
    <row r="29" spans="1:41" s="2" customFormat="1" ht="11.65" x14ac:dyDescent="0.3">
      <c r="A29" s="2" t="s">
        <v>407</v>
      </c>
      <c r="B29" s="2" t="str">
        <f t="shared" si="0"/>
        <v>F15_OTHER_FE_SECTOR_COLLEGES</v>
      </c>
      <c r="C29" s="2" t="s">
        <v>223</v>
      </c>
      <c r="D29" s="485" t="e">
        <f>VLOOKUP($A29,#REF!,2,FALSE)</f>
        <v>#REF!</v>
      </c>
      <c r="F29" s="485" t="str">
        <f>IF(F$7&lt;&gt;"",IFERROR(VLOOKUP($B29,#REF!,#REF!,FALSE),""),"")</f>
        <v/>
      </c>
      <c r="G29" s="486" t="str">
        <f>IF(G$7&lt;&gt;"",IFERROR(VLOOKUP($B29,#REF!,#REF!,FALSE),""),"")</f>
        <v/>
      </c>
      <c r="H29" s="488" t="str">
        <f>IF(H$7&lt;&gt;"",IFERROR(VLOOKUP($B29,#REF!,#REF!,FALSE),""),"")</f>
        <v/>
      </c>
      <c r="I29" s="10" t="str">
        <f>IF(I$7&lt;&gt;"",IFERROR(VLOOKUP($B29,#REF!,#REF!,FALSE),""),"")</f>
        <v/>
      </c>
      <c r="J29" s="485" t="str">
        <f>IF(J$7&lt;&gt;"",IFERROR(VLOOKUP($B29,#REF!,#REF!,FALSE),""),"")</f>
        <v/>
      </c>
      <c r="K29" s="486" t="str">
        <f>IF(K$7&lt;&gt;"",IFERROR(VLOOKUP($B29,#REF!,#REF!,FALSE),""),"")</f>
        <v/>
      </c>
      <c r="L29" s="10" t="str">
        <f>IF(L$7&lt;&gt;"",IFERROR(VLOOKUP($B29,#REF!,#REF!,FALSE),""),"")</f>
        <v/>
      </c>
      <c r="M29" s="488" t="str">
        <f>IF(M$7&lt;&gt;"",IFERROR(VLOOKUP($B29,#REF!,#REF!,FALSE),""),"")</f>
        <v/>
      </c>
      <c r="N29" s="10" t="str">
        <f>IF(N$7&lt;&gt;"",IFERROR(VLOOKUP($B29,#REF!,#REF!,FALSE),""),"")</f>
        <v/>
      </c>
      <c r="O29" s="485" t="str">
        <f>IF(O$7&lt;&gt;"",IFERROR(VLOOKUP($B29,#REF!,#REF!,FALSE),""),"")</f>
        <v/>
      </c>
      <c r="P29" s="486" t="str">
        <f>IF(P$7&lt;&gt;"",IFERROR(VLOOKUP($B29,#REF!,#REF!,FALSE),""),"")</f>
        <v/>
      </c>
      <c r="Q29" s="10" t="str">
        <f>IF(Q$7&lt;&gt;"",IFERROR(VLOOKUP($B29,#REF!,#REF!,FALSE),""),"")</f>
        <v/>
      </c>
      <c r="R29" s="488" t="str">
        <f>IF(R$7&lt;&gt;"",IFERROR(VLOOKUP($B29,#REF!,#REF!,FALSE),""),"")</f>
        <v/>
      </c>
      <c r="S29" s="10" t="str">
        <f>IF(S$7&lt;&gt;"",IFERROR(VLOOKUP($B29,#REF!,#REF!,FALSE),""),"")</f>
        <v/>
      </c>
      <c r="T29" s="10" t="str">
        <f>IF(T$7&lt;&gt;"",IFERROR(VLOOKUP($B29,#REF!,#REF!,FALSE),""),"")</f>
        <v/>
      </c>
      <c r="U29" s="485" t="str">
        <f>IF(U$7&lt;&gt;"",IFERROR(VLOOKUP($B29,#REF!,#REF!,FALSE),""),"")</f>
        <v/>
      </c>
      <c r="V29" s="488" t="str">
        <f>IF(V$7&lt;&gt;"",IFERROR(VLOOKUP($B29,#REF!,#REF!,FALSE),""),"")</f>
        <v/>
      </c>
      <c r="W29" s="10" t="str">
        <f>IF(W$7&lt;&gt;"",IFERROR(VLOOKUP($B29,#REF!,#REF!,FALSE),""),"")</f>
        <v/>
      </c>
      <c r="X29" s="485" t="str">
        <f>IF(X$7&lt;&gt;"",IFERROR(VLOOKUP($B29,#REF!,#REF!,FALSE),""),"")</f>
        <v/>
      </c>
      <c r="Y29" s="486" t="str">
        <f>IF(Y$7&lt;&gt;"",IFERROR(VLOOKUP($B29,#REF!,#REF!,FALSE),""),"")</f>
        <v/>
      </c>
      <c r="Z29" s="486" t="str">
        <f>IF(Z$7&lt;&gt;"",IFERROR(VLOOKUP($B29,#REF!,#REF!,FALSE),""),"")</f>
        <v/>
      </c>
      <c r="AA29" s="488" t="str">
        <f>IF(AA$7&lt;&gt;"",IFERROR(VLOOKUP($B29,#REF!,#REF!,FALSE),""),"")</f>
        <v/>
      </c>
      <c r="AB29" s="486" t="str">
        <f>IF(AB$7&lt;&gt;"",IFERROR(VLOOKUP($B29,#REF!,#REF!,FALSE),""),"")</f>
        <v/>
      </c>
      <c r="AC29" s="412" t="str">
        <f>IF(AC$7&lt;&gt;"",IFERROR(VLOOKUP($B29,#REF!,#REF!,FALSE),""),"")</f>
        <v/>
      </c>
      <c r="AD29" s="486" t="str">
        <f>IF(AD$7&lt;&gt;"",IFERROR(VLOOKUP($B29,#REF!,#REF!,FALSE),""),"")</f>
        <v/>
      </c>
      <c r="AE29" s="486" t="str">
        <f>IF(AE$7&lt;&gt;"",IFERROR(VLOOKUP($B29,#REF!,#REF!,FALSE),""),"")</f>
        <v/>
      </c>
      <c r="AF29" s="412" t="str">
        <f>IF(AF$7&lt;&gt;"",IFERROR(VLOOKUP($B29,#REF!,#REF!,FALSE),""),"")</f>
        <v/>
      </c>
      <c r="AG29" s="488" t="str">
        <f>IF(AG$7&lt;&gt;"",IFERROR(VLOOKUP($B29,#REF!,#REF!,FALSE),""),"")</f>
        <v/>
      </c>
      <c r="AH29" s="486" t="str">
        <f>IF(AH$7&lt;&gt;"",IFERROR(VLOOKUP($B29,#REF!,#REF!,FALSE),""),"")</f>
        <v/>
      </c>
      <c r="AI29" s="613" t="str">
        <f>IF(AI$7&lt;&gt;"",IFERROR(VLOOKUP($B29,#REF!,#REF!,FALSE),""),"")</f>
        <v/>
      </c>
      <c r="AJ29" s="486" t="str">
        <f>IF(AJ$7&lt;&gt;"",IFERROR(VLOOKUP($B29,#REF!,#REF!,FALSE),""),"")</f>
        <v/>
      </c>
      <c r="AK29" s="613" t="str">
        <f>IF(AK$7&lt;&gt;"",IFERROR(VLOOKUP($B29,#REF!,#REF!,FALSE),""),"")</f>
        <v/>
      </c>
      <c r="AL29" s="412" t="str">
        <f>IF(AL$7&lt;&gt;"",IFERROR(VLOOKUP($B29,#REF!,#REF!,FALSE),""),"")</f>
        <v/>
      </c>
      <c r="AM29" s="488" t="str">
        <f>IF(AM$7&lt;&gt;"",IFERROR(VLOOKUP($B29,#REF!,#REF!,FALSE),""),"")</f>
        <v/>
      </c>
      <c r="AN29" s="10" t="str">
        <f>IF(AN$7&lt;&gt;"",IFERROR(VLOOKUP($B29,#REF!,#REF!,FALSE),""),"")</f>
        <v/>
      </c>
      <c r="AO29" s="10" t="str">
        <f>IF(AO$7&lt;&gt;"",IFERROR(VLOOKUP($B29,#REF!,#REF!,FALSE),""),"")</f>
        <v/>
      </c>
    </row>
    <row r="30" spans="1:41" s="2" customFormat="1" ht="10.15" x14ac:dyDescent="0.3">
      <c r="B30" s="2" t="str">
        <f t="shared" si="0"/>
        <v/>
      </c>
      <c r="D30" s="485"/>
      <c r="F30" s="485" t="str">
        <f>IF(F$7&lt;&gt;"",IFERROR(VLOOKUP($B30,#REF!,#REF!,FALSE),""),"")</f>
        <v/>
      </c>
      <c r="G30" s="486" t="str">
        <f>IF(G$7&lt;&gt;"",IFERROR(VLOOKUP($B30,#REF!,#REF!,FALSE),""),"")</f>
        <v/>
      </c>
      <c r="H30" s="488" t="str">
        <f>IF(H$7&lt;&gt;"",IFERROR(VLOOKUP($B30,#REF!,#REF!,FALSE),""),"")</f>
        <v/>
      </c>
      <c r="I30" s="10" t="str">
        <f>IF(I$7&lt;&gt;"",IFERROR(VLOOKUP($B30,#REF!,#REF!,FALSE),""),"")</f>
        <v/>
      </c>
      <c r="J30" s="485" t="str">
        <f>IF(J$7&lt;&gt;"",IFERROR(VLOOKUP($B30,#REF!,#REF!,FALSE),""),"")</f>
        <v/>
      </c>
      <c r="K30" s="486" t="str">
        <f>IF(K$7&lt;&gt;"",IFERROR(VLOOKUP($B30,#REF!,#REF!,FALSE),""),"")</f>
        <v/>
      </c>
      <c r="L30" s="10" t="str">
        <f>IF(L$7&lt;&gt;"",IFERROR(VLOOKUP($B30,#REF!,#REF!,FALSE),""),"")</f>
        <v/>
      </c>
      <c r="M30" s="488" t="str">
        <f>IF(M$7&lt;&gt;"",IFERROR(VLOOKUP($B30,#REF!,#REF!,FALSE),""),"")</f>
        <v/>
      </c>
      <c r="N30" s="10" t="str">
        <f>IF(N$7&lt;&gt;"",IFERROR(VLOOKUP($B30,#REF!,#REF!,FALSE),""),"")</f>
        <v/>
      </c>
      <c r="O30" s="485" t="str">
        <f>IF(O$7&lt;&gt;"",IFERROR(VLOOKUP($B30,#REF!,#REF!,FALSE),""),"")</f>
        <v/>
      </c>
      <c r="P30" s="486" t="str">
        <f>IF(P$7&lt;&gt;"",IFERROR(VLOOKUP($B30,#REF!,#REF!,FALSE),""),"")</f>
        <v/>
      </c>
      <c r="Q30" s="10" t="str">
        <f>IF(Q$7&lt;&gt;"",IFERROR(VLOOKUP($B30,#REF!,#REF!,FALSE),""),"")</f>
        <v/>
      </c>
      <c r="R30" s="488" t="str">
        <f>IF(R$7&lt;&gt;"",IFERROR(VLOOKUP($B30,#REF!,#REF!,FALSE),""),"")</f>
        <v/>
      </c>
      <c r="S30" s="10" t="str">
        <f>IF(S$7&lt;&gt;"",IFERROR(VLOOKUP($B30,#REF!,#REF!,FALSE),""),"")</f>
        <v/>
      </c>
      <c r="T30" s="10" t="str">
        <f>IF(T$7&lt;&gt;"",IFERROR(VLOOKUP($B30,#REF!,#REF!,FALSE),""),"")</f>
        <v/>
      </c>
      <c r="U30" s="485" t="str">
        <f>IF(U$7&lt;&gt;"",IFERROR(VLOOKUP($B30,#REF!,#REF!,FALSE),""),"")</f>
        <v/>
      </c>
      <c r="V30" s="488" t="str">
        <f>IF(V$7&lt;&gt;"",IFERROR(VLOOKUP($B30,#REF!,#REF!,FALSE),""),"")</f>
        <v/>
      </c>
      <c r="W30" s="10" t="str">
        <f>IF(W$7&lt;&gt;"",IFERROR(VLOOKUP($B30,#REF!,#REF!,FALSE),""),"")</f>
        <v/>
      </c>
      <c r="X30" s="485" t="str">
        <f>IF(X$7&lt;&gt;"",IFERROR(VLOOKUP($B30,#REF!,#REF!,FALSE),""),"")</f>
        <v/>
      </c>
      <c r="Y30" s="486" t="str">
        <f>IF(Y$7&lt;&gt;"",IFERROR(VLOOKUP($B30,#REF!,#REF!,FALSE),""),"")</f>
        <v/>
      </c>
      <c r="Z30" s="486" t="str">
        <f>IF(Z$7&lt;&gt;"",IFERROR(VLOOKUP($B30,#REF!,#REF!,FALSE),""),"")</f>
        <v/>
      </c>
      <c r="AA30" s="488" t="str">
        <f>IF(AA$7&lt;&gt;"",IFERROR(VLOOKUP($B30,#REF!,#REF!,FALSE),""),"")</f>
        <v/>
      </c>
      <c r="AB30" s="486" t="str">
        <f>IF(AB$7&lt;&gt;"",IFERROR(VLOOKUP($B30,#REF!,#REF!,FALSE),""),"")</f>
        <v/>
      </c>
      <c r="AC30" s="412" t="str">
        <f>IF(AC$7&lt;&gt;"",IFERROR(VLOOKUP($B30,#REF!,#REF!,FALSE),""),"")</f>
        <v/>
      </c>
      <c r="AD30" s="486" t="str">
        <f>IF(AD$7&lt;&gt;"",IFERROR(VLOOKUP($B30,#REF!,#REF!,FALSE),""),"")</f>
        <v/>
      </c>
      <c r="AE30" s="486" t="str">
        <f>IF(AE$7&lt;&gt;"",IFERROR(VLOOKUP($B30,#REF!,#REF!,FALSE),""),"")</f>
        <v/>
      </c>
      <c r="AF30" s="412" t="str">
        <f>IF(AF$7&lt;&gt;"",IFERROR(VLOOKUP($B30,#REF!,#REF!,FALSE),""),"")</f>
        <v/>
      </c>
      <c r="AG30" s="488" t="str">
        <f>IF(AG$7&lt;&gt;"",IFERROR(VLOOKUP($B30,#REF!,#REF!,FALSE),""),"")</f>
        <v/>
      </c>
      <c r="AH30" s="486" t="str">
        <f>IF(AH$7&lt;&gt;"",IFERROR(VLOOKUP($B30,#REF!,#REF!,FALSE),""),"")</f>
        <v/>
      </c>
      <c r="AI30" s="613" t="str">
        <f>IF(AI$7&lt;&gt;"",IFERROR(VLOOKUP($B30,#REF!,#REF!,FALSE),""),"")</f>
        <v/>
      </c>
      <c r="AJ30" s="486" t="str">
        <f>IF(AJ$7&lt;&gt;"",IFERROR(VLOOKUP($B30,#REF!,#REF!,FALSE),""),"")</f>
        <v/>
      </c>
      <c r="AK30" s="613" t="str">
        <f>IF(AK$7&lt;&gt;"",IFERROR(VLOOKUP($B30,#REF!,#REF!,FALSE),""),"")</f>
        <v/>
      </c>
      <c r="AL30" s="412" t="str">
        <f>IF(AL$7&lt;&gt;"",IFERROR(VLOOKUP($B30,#REF!,#REF!,FALSE),""),"")</f>
        <v/>
      </c>
      <c r="AM30" s="488" t="str">
        <f>IF(AM$7&lt;&gt;"",IFERROR(VLOOKUP($B30,#REF!,#REF!,FALSE),""),"")</f>
        <v/>
      </c>
      <c r="AN30" s="10" t="str">
        <f>IF(AN$7&lt;&gt;"",IFERROR(VLOOKUP($B30,#REF!,#REF!,FALSE),""),"")</f>
        <v/>
      </c>
      <c r="AO30" s="10" t="str">
        <f>IF(AO$7&lt;&gt;"",IFERROR(VLOOKUP($B30,#REF!,#REF!,FALSE),""),"")</f>
        <v/>
      </c>
    </row>
    <row r="31" spans="1:41" s="2" customFormat="1" ht="11.65" x14ac:dyDescent="0.3">
      <c r="A31" s="2" t="s">
        <v>446</v>
      </c>
      <c r="B31" s="2" t="str">
        <f t="shared" si="0"/>
        <v>F16_STATE-funded_schools and colleges</v>
      </c>
      <c r="C31" s="2" t="s">
        <v>224</v>
      </c>
      <c r="D31" s="485" t="e">
        <f>VLOOKUP($A31,#REF!,2,FALSE)</f>
        <v>#REF!</v>
      </c>
      <c r="F31" s="485" t="str">
        <f>IF(F$7&lt;&gt;"",IFERROR(VLOOKUP($B31,#REF!,#REF!,FALSE),""),"")</f>
        <v/>
      </c>
      <c r="G31" s="486" t="str">
        <f>IF(G$7&lt;&gt;"",IFERROR(VLOOKUP($B31,#REF!,#REF!,FALSE),""),"")</f>
        <v/>
      </c>
      <c r="H31" s="488" t="str">
        <f>IF(H$7&lt;&gt;"",IFERROR(VLOOKUP($B31,#REF!,#REF!,FALSE),""),"")</f>
        <v/>
      </c>
      <c r="I31" s="10" t="str">
        <f>IF(I$7&lt;&gt;"",IFERROR(VLOOKUP($B31,#REF!,#REF!,FALSE),""),"")</f>
        <v/>
      </c>
      <c r="J31" s="485" t="str">
        <f>IF(J$7&lt;&gt;"",IFERROR(VLOOKUP($B31,#REF!,#REF!,FALSE),""),"")</f>
        <v/>
      </c>
      <c r="K31" s="486" t="str">
        <f>IF(K$7&lt;&gt;"",IFERROR(VLOOKUP($B31,#REF!,#REF!,FALSE),""),"")</f>
        <v/>
      </c>
      <c r="L31" s="10" t="str">
        <f>IF(L$7&lt;&gt;"",IFERROR(VLOOKUP($B31,#REF!,#REF!,FALSE),""),"")</f>
        <v/>
      </c>
      <c r="M31" s="488" t="str">
        <f>IF(M$7&lt;&gt;"",IFERROR(VLOOKUP($B31,#REF!,#REF!,FALSE),""),"")</f>
        <v/>
      </c>
      <c r="N31" s="10" t="str">
        <f>IF(N$7&lt;&gt;"",IFERROR(VLOOKUP($B31,#REF!,#REF!,FALSE),""),"")</f>
        <v/>
      </c>
      <c r="O31" s="485" t="str">
        <f>IF(O$7&lt;&gt;"",IFERROR(VLOOKUP($B31,#REF!,#REF!,FALSE),""),"")</f>
        <v/>
      </c>
      <c r="P31" s="486" t="str">
        <f>IF(P$7&lt;&gt;"",IFERROR(VLOOKUP($B31,#REF!,#REF!,FALSE),""),"")</f>
        <v/>
      </c>
      <c r="Q31" s="10" t="str">
        <f>IF(Q$7&lt;&gt;"",IFERROR(VLOOKUP($B31,#REF!,#REF!,FALSE),""),"")</f>
        <v/>
      </c>
      <c r="R31" s="488" t="str">
        <f>IF(R$7&lt;&gt;"",IFERROR(VLOOKUP($B31,#REF!,#REF!,FALSE),""),"")</f>
        <v/>
      </c>
      <c r="S31" s="10" t="str">
        <f>IF(S$7&lt;&gt;"",IFERROR(VLOOKUP($B31,#REF!,#REF!,FALSE),""),"")</f>
        <v/>
      </c>
      <c r="T31" s="10" t="str">
        <f>IF(T$7&lt;&gt;"",IFERROR(VLOOKUP($B31,#REF!,#REF!,FALSE),""),"")</f>
        <v/>
      </c>
      <c r="U31" s="485" t="str">
        <f>IF(U$7&lt;&gt;"",IFERROR(VLOOKUP($B31,#REF!,#REF!,FALSE),""),"")</f>
        <v/>
      </c>
      <c r="V31" s="488" t="str">
        <f>IF(V$7&lt;&gt;"",IFERROR(VLOOKUP($B31,#REF!,#REF!,FALSE),""),"")</f>
        <v/>
      </c>
      <c r="W31" s="10" t="str">
        <f>IF(W$7&lt;&gt;"",IFERROR(VLOOKUP($B31,#REF!,#REF!,FALSE),""),"")</f>
        <v/>
      </c>
      <c r="X31" s="485" t="str">
        <f>IF(X$7&lt;&gt;"",IFERROR(VLOOKUP($B31,#REF!,#REF!,FALSE),""),"")</f>
        <v/>
      </c>
      <c r="Y31" s="486" t="str">
        <f>IF(Y$7&lt;&gt;"",IFERROR(VLOOKUP($B31,#REF!,#REF!,FALSE),""),"")</f>
        <v/>
      </c>
      <c r="Z31" s="486" t="str">
        <f>IF(Z$7&lt;&gt;"",IFERROR(VLOOKUP($B31,#REF!,#REF!,FALSE),""),"")</f>
        <v/>
      </c>
      <c r="AA31" s="488" t="str">
        <f>IF(AA$7&lt;&gt;"",IFERROR(VLOOKUP($B31,#REF!,#REF!,FALSE),""),"")</f>
        <v/>
      </c>
      <c r="AB31" s="486" t="str">
        <f>IF(AB$7&lt;&gt;"",IFERROR(VLOOKUP($B31,#REF!,#REF!,FALSE),""),"")</f>
        <v/>
      </c>
      <c r="AC31" s="412" t="str">
        <f>IF(AC$7&lt;&gt;"",IFERROR(VLOOKUP($B31,#REF!,#REF!,FALSE),""),"")</f>
        <v/>
      </c>
      <c r="AD31" s="486" t="str">
        <f>IF(AD$7&lt;&gt;"",IFERROR(VLOOKUP($B31,#REF!,#REF!,FALSE),""),"")</f>
        <v/>
      </c>
      <c r="AE31" s="486" t="str">
        <f>IF(AE$7&lt;&gt;"",IFERROR(VLOOKUP($B31,#REF!,#REF!,FALSE),""),"")</f>
        <v/>
      </c>
      <c r="AF31" s="412" t="str">
        <f>IF(AF$7&lt;&gt;"",IFERROR(VLOOKUP($B31,#REF!,#REF!,FALSE),""),"")</f>
        <v/>
      </c>
      <c r="AG31" s="488" t="str">
        <f>IF(AG$7&lt;&gt;"",IFERROR(VLOOKUP($B31,#REF!,#REF!,FALSE),""),"")</f>
        <v/>
      </c>
      <c r="AH31" s="486" t="str">
        <f>IF(AH$7&lt;&gt;"",IFERROR(VLOOKUP($B31,#REF!,#REF!,FALSE),""),"")</f>
        <v/>
      </c>
      <c r="AI31" s="613" t="str">
        <f>IF(AI$7&lt;&gt;"",IFERROR(VLOOKUP($B31,#REF!,#REF!,FALSE),""),"")</f>
        <v/>
      </c>
      <c r="AJ31" s="486" t="str">
        <f>IF(AJ$7&lt;&gt;"",IFERROR(VLOOKUP($B31,#REF!,#REF!,FALSE),""),"")</f>
        <v/>
      </c>
      <c r="AK31" s="613" t="str">
        <f>IF(AK$7&lt;&gt;"",IFERROR(VLOOKUP($B31,#REF!,#REF!,FALSE),""),"")</f>
        <v/>
      </c>
      <c r="AL31" s="412" t="str">
        <f>IF(AL$7&lt;&gt;"",IFERROR(VLOOKUP($B31,#REF!,#REF!,FALSE),""),"")</f>
        <v/>
      </c>
      <c r="AM31" s="488" t="str">
        <f>IF(AM$7&lt;&gt;"",IFERROR(VLOOKUP($B31,#REF!,#REF!,FALSE),""),"")</f>
        <v/>
      </c>
      <c r="AN31" s="10" t="str">
        <f>IF(AN$7&lt;&gt;"",IFERROR(VLOOKUP($B31,#REF!,#REF!,FALSE),""),"")</f>
        <v/>
      </c>
      <c r="AO31" s="10" t="str">
        <f>IF(AO$7&lt;&gt;"",IFERROR(VLOOKUP($B31,#REF!,#REF!,FALSE),""),"")</f>
        <v/>
      </c>
    </row>
    <row r="32" spans="1:41" s="2" customFormat="1" ht="10.15" x14ac:dyDescent="0.3">
      <c r="B32" s="2" t="str">
        <f t="shared" si="0"/>
        <v/>
      </c>
      <c r="D32" s="485"/>
      <c r="F32" s="485" t="str">
        <f>IF(F$7&lt;&gt;"",IFERROR(VLOOKUP($B32,#REF!,#REF!,FALSE),""),"")</f>
        <v/>
      </c>
      <c r="G32" s="486" t="str">
        <f>IF(G$7&lt;&gt;"",IFERROR(VLOOKUP($B32,#REF!,#REF!,FALSE),""),"")</f>
        <v/>
      </c>
      <c r="H32" s="488" t="str">
        <f>IF(H$7&lt;&gt;"",IFERROR(VLOOKUP($B32,#REF!,#REF!,FALSE),""),"")</f>
        <v/>
      </c>
      <c r="I32" s="10" t="str">
        <f>IF(I$7&lt;&gt;"",IFERROR(VLOOKUP($B32,#REF!,#REF!,FALSE),""),"")</f>
        <v/>
      </c>
      <c r="J32" s="485" t="str">
        <f>IF(J$7&lt;&gt;"",IFERROR(VLOOKUP($B32,#REF!,#REF!,FALSE),""),"")</f>
        <v/>
      </c>
      <c r="K32" s="486" t="str">
        <f>IF(K$7&lt;&gt;"",IFERROR(VLOOKUP($B32,#REF!,#REF!,FALSE),""),"")</f>
        <v/>
      </c>
      <c r="L32" s="10" t="str">
        <f>IF(L$7&lt;&gt;"",IFERROR(VLOOKUP($B32,#REF!,#REF!,FALSE),""),"")</f>
        <v/>
      </c>
      <c r="M32" s="488" t="str">
        <f>IF(M$7&lt;&gt;"",IFERROR(VLOOKUP($B32,#REF!,#REF!,FALSE),""),"")</f>
        <v/>
      </c>
      <c r="N32" s="10" t="str">
        <f>IF(N$7&lt;&gt;"",IFERROR(VLOOKUP($B32,#REF!,#REF!,FALSE),""),"")</f>
        <v/>
      </c>
      <c r="O32" s="485" t="str">
        <f>IF(O$7&lt;&gt;"",IFERROR(VLOOKUP($B32,#REF!,#REF!,FALSE),""),"")</f>
        <v/>
      </c>
      <c r="P32" s="486" t="str">
        <f>IF(P$7&lt;&gt;"",IFERROR(VLOOKUP($B32,#REF!,#REF!,FALSE),""),"")</f>
        <v/>
      </c>
      <c r="Q32" s="10" t="str">
        <f>IF(Q$7&lt;&gt;"",IFERROR(VLOOKUP($B32,#REF!,#REF!,FALSE),""),"")</f>
        <v/>
      </c>
      <c r="R32" s="488" t="str">
        <f>IF(R$7&lt;&gt;"",IFERROR(VLOOKUP($B32,#REF!,#REF!,FALSE),""),"")</f>
        <v/>
      </c>
      <c r="S32" s="10" t="str">
        <f>IF(S$7&lt;&gt;"",IFERROR(VLOOKUP($B32,#REF!,#REF!,FALSE),""),"")</f>
        <v/>
      </c>
      <c r="T32" s="10" t="str">
        <f>IF(T$7&lt;&gt;"",IFERROR(VLOOKUP($B32,#REF!,#REF!,FALSE),""),"")</f>
        <v/>
      </c>
      <c r="U32" s="485" t="str">
        <f>IF(U$7&lt;&gt;"",IFERROR(VLOOKUP($B32,#REF!,#REF!,FALSE),""),"")</f>
        <v/>
      </c>
      <c r="V32" s="488" t="str">
        <f>IF(V$7&lt;&gt;"",IFERROR(VLOOKUP($B32,#REF!,#REF!,FALSE),""),"")</f>
        <v/>
      </c>
      <c r="W32" s="10" t="str">
        <f>IF(W$7&lt;&gt;"",IFERROR(VLOOKUP($B32,#REF!,#REF!,FALSE),""),"")</f>
        <v/>
      </c>
      <c r="X32" s="485" t="str">
        <f>IF(X$7&lt;&gt;"",IFERROR(VLOOKUP($B32,#REF!,#REF!,FALSE),""),"")</f>
        <v/>
      </c>
      <c r="Y32" s="486" t="str">
        <f>IF(Y$7&lt;&gt;"",IFERROR(VLOOKUP($B32,#REF!,#REF!,FALSE),""),"")</f>
        <v/>
      </c>
      <c r="Z32" s="486" t="str">
        <f>IF(Z$7&lt;&gt;"",IFERROR(VLOOKUP($B32,#REF!,#REF!,FALSE),""),"")</f>
        <v/>
      </c>
      <c r="AA32" s="488" t="str">
        <f>IF(AA$7&lt;&gt;"",IFERROR(VLOOKUP($B32,#REF!,#REF!,FALSE),""),"")</f>
        <v/>
      </c>
      <c r="AB32" s="486" t="str">
        <f>IF(AB$7&lt;&gt;"",IFERROR(VLOOKUP($B32,#REF!,#REF!,FALSE),""),"")</f>
        <v/>
      </c>
      <c r="AC32" s="412" t="str">
        <f>IF(AC$7&lt;&gt;"",IFERROR(VLOOKUP($B32,#REF!,#REF!,FALSE),""),"")</f>
        <v/>
      </c>
      <c r="AD32" s="486" t="str">
        <f>IF(AD$7&lt;&gt;"",IFERROR(VLOOKUP($B32,#REF!,#REF!,FALSE),""),"")</f>
        <v/>
      </c>
      <c r="AE32" s="486" t="str">
        <f>IF(AE$7&lt;&gt;"",IFERROR(VLOOKUP($B32,#REF!,#REF!,FALSE),""),"")</f>
        <v/>
      </c>
      <c r="AF32" s="412" t="str">
        <f>IF(AF$7&lt;&gt;"",IFERROR(VLOOKUP($B32,#REF!,#REF!,FALSE),""),"")</f>
        <v/>
      </c>
      <c r="AG32" s="488" t="str">
        <f>IF(AG$7&lt;&gt;"",IFERROR(VLOOKUP($B32,#REF!,#REF!,FALSE),""),"")</f>
        <v/>
      </c>
      <c r="AH32" s="486" t="str">
        <f>IF(AH$7&lt;&gt;"",IFERROR(VLOOKUP($B32,#REF!,#REF!,FALSE),""),"")</f>
        <v/>
      </c>
      <c r="AI32" s="613" t="str">
        <f>IF(AI$7&lt;&gt;"",IFERROR(VLOOKUP($B32,#REF!,#REF!,FALSE),""),"")</f>
        <v/>
      </c>
      <c r="AJ32" s="486" t="str">
        <f>IF(AJ$7&lt;&gt;"",IFERROR(VLOOKUP($B32,#REF!,#REF!,FALSE),""),"")</f>
        <v/>
      </c>
      <c r="AK32" s="613" t="str">
        <f>IF(AK$7&lt;&gt;"",IFERROR(VLOOKUP($B32,#REF!,#REF!,FALSE),""),"")</f>
        <v/>
      </c>
      <c r="AL32" s="412" t="str">
        <f>IF(AL$7&lt;&gt;"",IFERROR(VLOOKUP($B32,#REF!,#REF!,FALSE),""),"")</f>
        <v/>
      </c>
      <c r="AM32" s="488" t="str">
        <f>IF(AM$7&lt;&gt;"",IFERROR(VLOOKUP($B32,#REF!,#REF!,FALSE),""),"")</f>
        <v/>
      </c>
      <c r="AN32" s="10" t="str">
        <f>IF(AN$7&lt;&gt;"",IFERROR(VLOOKUP($B32,#REF!,#REF!,FALSE),""),"")</f>
        <v/>
      </c>
      <c r="AO32" s="10" t="str">
        <f>IF(AO$7&lt;&gt;"",IFERROR(VLOOKUP($B32,#REF!,#REF!,FALSE),""),"")</f>
        <v/>
      </c>
    </row>
    <row r="33" spans="1:41" s="7" customFormat="1" ht="11.65" x14ac:dyDescent="0.3">
      <c r="A33" s="2" t="s">
        <v>447</v>
      </c>
      <c r="B33" s="2" t="str">
        <f t="shared" si="0"/>
        <v>F17_All SCHOOLS AND FE COLLEGES</v>
      </c>
      <c r="C33" s="7" t="s">
        <v>671</v>
      </c>
      <c r="D33" s="485" t="e">
        <f>VLOOKUP($A33,#REF!,2,FALSE)</f>
        <v>#REF!</v>
      </c>
      <c r="F33" s="485" t="str">
        <f>IF(F$7&lt;&gt;"",IFERROR(VLOOKUP($B33,#REF!,#REF!,FALSE),""),"")</f>
        <v/>
      </c>
      <c r="G33" s="486" t="str">
        <f>IF(G$7&lt;&gt;"",IFERROR(VLOOKUP($B33,#REF!,#REF!,FALSE),""),"")</f>
        <v/>
      </c>
      <c r="H33" s="488" t="str">
        <f>IF(H$7&lt;&gt;"",IFERROR(VLOOKUP($B33,#REF!,#REF!,FALSE),""),"")</f>
        <v/>
      </c>
      <c r="I33" s="10" t="str">
        <f>IF(I$7&lt;&gt;"",IFERROR(VLOOKUP($B33,#REF!,#REF!,FALSE),""),"")</f>
        <v/>
      </c>
      <c r="J33" s="485" t="str">
        <f>IF(J$7&lt;&gt;"",IFERROR(VLOOKUP($B33,#REF!,#REF!,FALSE),""),"")</f>
        <v/>
      </c>
      <c r="K33" s="486" t="str">
        <f>IF(K$7&lt;&gt;"",IFERROR(VLOOKUP($B33,#REF!,#REF!,FALSE),""),"")</f>
        <v/>
      </c>
      <c r="L33" s="10" t="str">
        <f>IF(L$7&lt;&gt;"",IFERROR(VLOOKUP($B33,#REF!,#REF!,FALSE),""),"")</f>
        <v/>
      </c>
      <c r="M33" s="488" t="str">
        <f>IF(M$7&lt;&gt;"",IFERROR(VLOOKUP($B33,#REF!,#REF!,FALSE),""),"")</f>
        <v/>
      </c>
      <c r="N33" s="10" t="str">
        <f>IF(N$7&lt;&gt;"",IFERROR(VLOOKUP($B33,#REF!,#REF!,FALSE),""),"")</f>
        <v/>
      </c>
      <c r="O33" s="485" t="str">
        <f>IF(O$7&lt;&gt;"",IFERROR(VLOOKUP($B33,#REF!,#REF!,FALSE),""),"")</f>
        <v/>
      </c>
      <c r="P33" s="486" t="str">
        <f>IF(P$7&lt;&gt;"",IFERROR(VLOOKUP($B33,#REF!,#REF!,FALSE),""),"")</f>
        <v/>
      </c>
      <c r="Q33" s="10" t="str">
        <f>IF(Q$7&lt;&gt;"",IFERROR(VLOOKUP($B33,#REF!,#REF!,FALSE),""),"")</f>
        <v/>
      </c>
      <c r="R33" s="488" t="str">
        <f>IF(R$7&lt;&gt;"",IFERROR(VLOOKUP($B33,#REF!,#REF!,FALSE),""),"")</f>
        <v/>
      </c>
      <c r="S33" s="10" t="str">
        <f>IF(S$7&lt;&gt;"",IFERROR(VLOOKUP($B33,#REF!,#REF!,FALSE),""),"")</f>
        <v/>
      </c>
      <c r="T33" s="10" t="str">
        <f>IF(T$7&lt;&gt;"",IFERROR(VLOOKUP($B33,#REF!,#REF!,FALSE),""),"")</f>
        <v/>
      </c>
      <c r="U33" s="485" t="str">
        <f>IF(U$7&lt;&gt;"",IFERROR(VLOOKUP($B33,#REF!,#REF!,FALSE),""),"")</f>
        <v/>
      </c>
      <c r="V33" s="488" t="str">
        <f>IF(V$7&lt;&gt;"",IFERROR(VLOOKUP($B33,#REF!,#REF!,FALSE),""),"")</f>
        <v/>
      </c>
      <c r="W33" s="10" t="str">
        <f>IF(W$7&lt;&gt;"",IFERROR(VLOOKUP($B33,#REF!,#REF!,FALSE),""),"")</f>
        <v/>
      </c>
      <c r="X33" s="485" t="str">
        <f>IF(X$7&lt;&gt;"",IFERROR(VLOOKUP($B33,#REF!,#REF!,FALSE),""),"")</f>
        <v/>
      </c>
      <c r="Y33" s="486" t="str">
        <f>IF(Y$7&lt;&gt;"",IFERROR(VLOOKUP($B33,#REF!,#REF!,FALSE),""),"")</f>
        <v/>
      </c>
      <c r="Z33" s="486" t="str">
        <f>IF(Z$7&lt;&gt;"",IFERROR(VLOOKUP($B33,#REF!,#REF!,FALSE),""),"")</f>
        <v/>
      </c>
      <c r="AA33" s="488" t="str">
        <f>IF(AA$7&lt;&gt;"",IFERROR(VLOOKUP($B33,#REF!,#REF!,FALSE),""),"")</f>
        <v/>
      </c>
      <c r="AB33" s="486" t="str">
        <f>IF(AB$7&lt;&gt;"",IFERROR(VLOOKUP($B33,#REF!,#REF!,FALSE),""),"")</f>
        <v/>
      </c>
      <c r="AC33" s="412" t="str">
        <f>IF(AC$7&lt;&gt;"",IFERROR(VLOOKUP($B33,#REF!,#REF!,FALSE),""),"")</f>
        <v/>
      </c>
      <c r="AD33" s="486" t="str">
        <f>IF(AD$7&lt;&gt;"",IFERROR(VLOOKUP($B33,#REF!,#REF!,FALSE),""),"")</f>
        <v/>
      </c>
      <c r="AE33" s="486" t="str">
        <f>IF(AE$7&lt;&gt;"",IFERROR(VLOOKUP($B33,#REF!,#REF!,FALSE),""),"")</f>
        <v/>
      </c>
      <c r="AF33" s="412" t="str">
        <f>IF(AF$7&lt;&gt;"",IFERROR(VLOOKUP($B33,#REF!,#REF!,FALSE),""),"")</f>
        <v/>
      </c>
      <c r="AG33" s="488" t="str">
        <f>IF(AG$7&lt;&gt;"",IFERROR(VLOOKUP($B33,#REF!,#REF!,FALSE),""),"")</f>
        <v/>
      </c>
      <c r="AH33" s="486" t="str">
        <f>IF(AH$7&lt;&gt;"",IFERROR(VLOOKUP($B33,#REF!,#REF!,FALSE),""),"")</f>
        <v/>
      </c>
      <c r="AI33" s="613" t="str">
        <f>IF(AI$7&lt;&gt;"",IFERROR(VLOOKUP($B33,#REF!,#REF!,FALSE),""),"")</f>
        <v/>
      </c>
      <c r="AJ33" s="486" t="str">
        <f>IF(AJ$7&lt;&gt;"",IFERROR(VLOOKUP($B33,#REF!,#REF!,FALSE),""),"")</f>
        <v/>
      </c>
      <c r="AK33" s="613" t="str">
        <f>IF(AK$7&lt;&gt;"",IFERROR(VLOOKUP($B33,#REF!,#REF!,FALSE),""),"")</f>
        <v/>
      </c>
      <c r="AL33" s="412" t="str">
        <f>IF(AL$7&lt;&gt;"",IFERROR(VLOOKUP($B33,#REF!,#REF!,FALSE),""),"")</f>
        <v/>
      </c>
      <c r="AM33" s="488" t="str">
        <f>IF(AM$7&lt;&gt;"",IFERROR(VLOOKUP($B33,#REF!,#REF!,FALSE),""),"")</f>
        <v/>
      </c>
      <c r="AN33" s="10" t="str">
        <f>IF(AN$7&lt;&gt;"",IFERROR(VLOOKUP($B33,#REF!,#REF!,FALSE),""),"")</f>
        <v/>
      </c>
      <c r="AO33" s="10" t="str">
        <f>IF(AO$7&lt;&gt;"",IFERROR(VLOOKUP($B33,#REF!,#REF!,FALSE),""),"")</f>
        <v/>
      </c>
    </row>
    <row r="34" spans="1:41" s="2" customFormat="1" ht="10.15" x14ac:dyDescent="0.3">
      <c r="C34" s="3"/>
      <c r="D34" s="3"/>
      <c r="E34" s="3"/>
      <c r="F34" s="410" t="str">
        <f>IF(F$7&lt;&gt;"",IFERROR(VLOOKUP($B34,#REF!,F$5,FALSE),""),"")</f>
        <v/>
      </c>
      <c r="G34" s="410" t="str">
        <f>IF(G$7&lt;&gt;"",IFERROR(VLOOKUP($B34,#REF!,G$5,FALSE),""),"")</f>
        <v/>
      </c>
      <c r="H34" s="410" t="str">
        <f>IF(H$7&lt;&gt;"",IFERROR(VLOOKUP($B34,#REF!,H$5,FALSE),""),"")</f>
        <v/>
      </c>
      <c r="I34" s="410" t="str">
        <f>IF(I$7&lt;&gt;"",IFERROR(VLOOKUP($B34,#REF!,I$5,FALSE),""),"")</f>
        <v/>
      </c>
      <c r="J34" s="410" t="str">
        <f>IF(J$7&lt;&gt;"",IFERROR(VLOOKUP($B34,#REF!,J$5,FALSE),""),"")</f>
        <v/>
      </c>
      <c r="K34" s="410" t="str">
        <f>IF(K$7&lt;&gt;"",IFERROR(VLOOKUP($B34,#REF!,K$5,FALSE),""),"")</f>
        <v/>
      </c>
      <c r="L34" s="410" t="str">
        <f>IF(L$7&lt;&gt;"",IFERROR(VLOOKUP($B34,#REF!,L$5,FALSE),""),"")</f>
        <v/>
      </c>
      <c r="M34" s="410" t="str">
        <f>IF(M$7&lt;&gt;"",IFERROR(VLOOKUP($B34,#REF!,M$5,FALSE),""),"")</f>
        <v/>
      </c>
      <c r="N34" s="410" t="str">
        <f>IF(N$7&lt;&gt;"",IFERROR(VLOOKUP($B34,#REF!,N$5,FALSE),""),"")</f>
        <v/>
      </c>
      <c r="O34" s="410" t="str">
        <f>IF(O$7&lt;&gt;"",IFERROR(VLOOKUP($B34,#REF!,O$5,FALSE),""),"")</f>
        <v/>
      </c>
      <c r="P34" s="410" t="str">
        <f>IF(P$7&lt;&gt;"",IFERROR(VLOOKUP($B34,#REF!,P$5,FALSE),""),"")</f>
        <v/>
      </c>
      <c r="Q34" s="410" t="str">
        <f>IF(Q$7&lt;&gt;"",IFERROR(VLOOKUP($B34,#REF!,Q$5,FALSE),""),"")</f>
        <v/>
      </c>
      <c r="R34" s="410" t="str">
        <f>IF(R$7&lt;&gt;"",IFERROR(VLOOKUP($B34,#REF!,R$5,FALSE),""),"")</f>
        <v/>
      </c>
      <c r="S34" s="410" t="str">
        <f>IF(S$7&lt;&gt;"",IFERROR(VLOOKUP($B34,#REF!,S$5,FALSE),""),"")</f>
        <v/>
      </c>
      <c r="T34" s="410" t="str">
        <f>IF(T$7&lt;&gt;"",IFERROR(VLOOKUP($B34,#REF!,T$5,FALSE),""),"")</f>
        <v/>
      </c>
      <c r="U34" s="410" t="str">
        <f>IF(U$7&lt;&gt;"",IFERROR(VLOOKUP($B34,#REF!,U$5,FALSE),""),"")</f>
        <v/>
      </c>
      <c r="V34" s="410" t="str">
        <f>IF(V$7&lt;&gt;"",IFERROR(VLOOKUP($B34,#REF!,V$5,FALSE),""),"")</f>
        <v/>
      </c>
      <c r="W34" s="410" t="str">
        <f>IF(W$7&lt;&gt;"",IFERROR(VLOOKUP($B34,#REF!,W$5,FALSE),""),"")</f>
        <v/>
      </c>
      <c r="X34" s="410" t="str">
        <f>IF(X$7&lt;&gt;"",IFERROR(VLOOKUP($B34,#REF!,X$5,FALSE),""),"")</f>
        <v/>
      </c>
      <c r="Y34" s="410" t="str">
        <f>IF(Y$7&lt;&gt;"",IFERROR(VLOOKUP($B34,#REF!,Y$5,FALSE),""),"")</f>
        <v/>
      </c>
      <c r="Z34" s="410" t="str">
        <f>IF(Z$7&lt;&gt;"",IFERROR(VLOOKUP($B34,#REF!,Z$5,FALSE),""),"")</f>
        <v/>
      </c>
      <c r="AA34" s="410" t="str">
        <f>IF(AA$7&lt;&gt;"",IFERROR(VLOOKUP($B34,#REF!,AA$5,FALSE),""),"")</f>
        <v/>
      </c>
      <c r="AB34" s="410" t="str">
        <f>IF(AB$7&lt;&gt;"",IFERROR(VLOOKUP($B34,#REF!,AB$5,FALSE),""),"")</f>
        <v/>
      </c>
      <c r="AC34" s="410" t="str">
        <f>IF(AC$7&lt;&gt;"",IFERROR(VLOOKUP($B34,#REF!,AC$5,FALSE),""),"")</f>
        <v/>
      </c>
      <c r="AD34" s="410" t="str">
        <f>IF(AD$7&lt;&gt;"",IFERROR(VLOOKUP($B34,#REF!,AD$5,FALSE),""),"")</f>
        <v/>
      </c>
      <c r="AE34" s="410" t="str">
        <f>IF(AE$7&lt;&gt;"",IFERROR(VLOOKUP($B34,#REF!,AE$5,FALSE),""),"")</f>
        <v/>
      </c>
      <c r="AF34" s="410"/>
      <c r="AG34" s="410" t="str">
        <f>IF(AG$7&lt;&gt;"",IFERROR(VLOOKUP($B34,#REF!,AG$5,FALSE),""),"")</f>
        <v/>
      </c>
      <c r="AH34" s="601" t="str">
        <f>IF(AH$7&lt;&gt;"",IFERROR(VLOOKUP($B34,#REF!,AH$5,FALSE),""),"")</f>
        <v/>
      </c>
      <c r="AI34" s="410" t="str">
        <f>IF(AI$7&lt;&gt;"",IFERROR(VLOOKUP($B34,#REF!,AI$5,FALSE),""),"")</f>
        <v/>
      </c>
      <c r="AJ34" s="410" t="str">
        <f>IF(AJ$7&lt;&gt;"",IFERROR(VLOOKUP($B34,#REF!,AJ$5,FALSE),""),"")</f>
        <v/>
      </c>
      <c r="AK34" s="410"/>
      <c r="AL34" s="410" t="str">
        <f>IF(AL$7&lt;&gt;"",IFERROR(VLOOKUP($B34,#REF!,AL$5,FALSE),""),"")</f>
        <v/>
      </c>
      <c r="AM34" s="410" t="str">
        <f>IF(AM$7&lt;&gt;"",IFERROR(VLOOKUP($B34,#REF!,AM$5,FALSE),""),"")</f>
        <v/>
      </c>
      <c r="AN34" s="3"/>
      <c r="AO34" s="3"/>
    </row>
    <row r="35" spans="1:41" s="2" customFormat="1" ht="10.15" x14ac:dyDescent="0.3">
      <c r="AO35" s="10" t="s">
        <v>480</v>
      </c>
    </row>
    <row r="36" spans="1:41" s="2" customFormat="1" ht="10.15" x14ac:dyDescent="0.3"/>
    <row r="37" spans="1:41" s="2" customFormat="1" ht="10.15" x14ac:dyDescent="0.3">
      <c r="C37" s="2" t="s">
        <v>519</v>
      </c>
    </row>
    <row r="38" spans="1:41" s="2" customFormat="1" ht="10.15" x14ac:dyDescent="0.3">
      <c r="C38" s="2" t="s">
        <v>16</v>
      </c>
    </row>
    <row r="39" spans="1:41" s="2" customFormat="1" ht="10.15" x14ac:dyDescent="0.3">
      <c r="C39" s="2" t="s">
        <v>520</v>
      </c>
    </row>
    <row r="40" spans="1:41" s="2" customFormat="1" ht="10.15" x14ac:dyDescent="0.3">
      <c r="C40" s="2" t="s">
        <v>474</v>
      </c>
    </row>
    <row r="41" spans="1:41" s="2" customFormat="1" ht="10.15" x14ac:dyDescent="0.3">
      <c r="C41" s="2" t="s">
        <v>17</v>
      </c>
    </row>
    <row r="42" spans="1:41" s="2" customFormat="1" ht="10.15" x14ac:dyDescent="0.3">
      <c r="C42" s="2" t="s">
        <v>18</v>
      </c>
    </row>
    <row r="43" spans="1:41" s="2" customFormat="1" ht="10.15" x14ac:dyDescent="0.3">
      <c r="C43" s="2" t="s">
        <v>19</v>
      </c>
    </row>
    <row r="44" spans="1:41" s="2" customFormat="1" ht="10.15" x14ac:dyDescent="0.3">
      <c r="C44" s="2" t="s">
        <v>20</v>
      </c>
    </row>
    <row r="45" spans="1:41" s="2" customFormat="1" ht="10.15" x14ac:dyDescent="0.3">
      <c r="C45" s="2" t="s">
        <v>484</v>
      </c>
    </row>
    <row r="46" spans="1:41" s="2" customFormat="1" ht="10.15" x14ac:dyDescent="0.3">
      <c r="C46" s="2" t="s">
        <v>22</v>
      </c>
    </row>
    <row r="47" spans="1:41" s="2" customFormat="1" ht="10.15" x14ac:dyDescent="0.3">
      <c r="C47" s="2" t="s">
        <v>290</v>
      </c>
    </row>
    <row r="48" spans="1:41" s="2" customFormat="1" ht="10.15" x14ac:dyDescent="0.3">
      <c r="C48" s="2" t="s">
        <v>204</v>
      </c>
    </row>
    <row r="49" spans="3:32" s="2" customFormat="1" ht="10.15" x14ac:dyDescent="0.3">
      <c r="C49" s="2" t="s">
        <v>205</v>
      </c>
    </row>
    <row r="50" spans="3:32" s="2" customFormat="1" ht="10.15" x14ac:dyDescent="0.3">
      <c r="C50" s="2" t="s">
        <v>206</v>
      </c>
    </row>
    <row r="51" spans="3:32" s="2" customFormat="1" ht="10.15" x14ac:dyDescent="0.3">
      <c r="C51" s="2" t="s">
        <v>207</v>
      </c>
    </row>
    <row r="52" spans="3:32" s="2" customFormat="1" ht="10.15" x14ac:dyDescent="0.3">
      <c r="C52" s="2" t="s">
        <v>485</v>
      </c>
    </row>
    <row r="53" spans="3:32" s="2" customFormat="1" ht="10.15" x14ac:dyDescent="0.3">
      <c r="C53" s="2" t="s">
        <v>209</v>
      </c>
    </row>
    <row r="54" spans="3:32" s="2" customFormat="1" ht="10.15" x14ac:dyDescent="0.3">
      <c r="C54" s="2" t="s">
        <v>210</v>
      </c>
    </row>
    <row r="55" spans="3:32" s="2" customFormat="1" ht="10.15" x14ac:dyDescent="0.3">
      <c r="C55" s="2" t="s">
        <v>211</v>
      </c>
    </row>
    <row r="56" spans="3:32" s="2" customFormat="1" ht="10.15" x14ac:dyDescent="0.3">
      <c r="C56" s="2" t="s">
        <v>212</v>
      </c>
    </row>
    <row r="57" spans="3:32" s="2" customFormat="1" ht="10.15" x14ac:dyDescent="0.3">
      <c r="C57" s="2" t="s">
        <v>213</v>
      </c>
    </row>
    <row r="58" spans="3:32" s="2" customFormat="1" ht="10.15" x14ac:dyDescent="0.3">
      <c r="C58" s="2" t="s">
        <v>214</v>
      </c>
    </row>
    <row r="59" spans="3:32" s="2" customFormat="1" ht="10.15" x14ac:dyDescent="0.3">
      <c r="C59" s="2" t="s">
        <v>486</v>
      </c>
    </row>
    <row r="60" spans="3:32" s="2" customFormat="1" ht="10.15" x14ac:dyDescent="0.3">
      <c r="C60" s="2" t="s">
        <v>215</v>
      </c>
    </row>
    <row r="61" spans="3:32" s="2" customFormat="1" ht="10.15" x14ac:dyDescent="0.3">
      <c r="C61" s="2" t="s">
        <v>216</v>
      </c>
    </row>
    <row r="62" spans="3:32" s="2" customFormat="1" ht="24" customHeight="1" x14ac:dyDescent="0.3">
      <c r="C62" s="1029" t="s">
        <v>674</v>
      </c>
      <c r="D62" s="1029"/>
      <c r="E62" s="1029"/>
      <c r="F62" s="1029"/>
      <c r="G62" s="1029"/>
      <c r="H62" s="1029"/>
      <c r="I62" s="1029"/>
      <c r="J62" s="1029"/>
      <c r="K62" s="1029"/>
      <c r="L62" s="1029"/>
      <c r="M62" s="1029"/>
      <c r="N62" s="1029"/>
      <c r="O62" s="1029"/>
      <c r="P62" s="1029"/>
      <c r="Q62" s="1029"/>
      <c r="R62" s="1029"/>
      <c r="S62" s="1029"/>
      <c r="T62" s="1029"/>
      <c r="U62" s="1029"/>
      <c r="V62" s="1029"/>
      <c r="W62" s="1029"/>
      <c r="X62" s="1029"/>
      <c r="Y62" s="1029"/>
      <c r="Z62" s="1029"/>
      <c r="AA62" s="1029"/>
      <c r="AB62" s="1029"/>
      <c r="AC62" s="1029"/>
      <c r="AD62" s="1029"/>
      <c r="AE62" s="1029"/>
      <c r="AF62" s="1029"/>
    </row>
    <row r="63" spans="3:32" s="2" customFormat="1" ht="22.5" customHeight="1" x14ac:dyDescent="0.3">
      <c r="C63" s="1029" t="s">
        <v>675</v>
      </c>
      <c r="D63" s="1029"/>
      <c r="E63" s="1029"/>
      <c r="F63" s="1029"/>
      <c r="G63" s="1029"/>
      <c r="H63" s="1029"/>
      <c r="I63" s="1029"/>
      <c r="J63" s="1029"/>
      <c r="K63" s="1029"/>
      <c r="L63" s="1029"/>
      <c r="M63" s="1029"/>
      <c r="N63" s="1029"/>
      <c r="O63" s="1029"/>
      <c r="P63" s="1029"/>
      <c r="Q63" s="1029"/>
      <c r="R63" s="1029"/>
      <c r="S63" s="1029"/>
      <c r="T63" s="1029"/>
      <c r="U63" s="1029"/>
      <c r="V63" s="1029"/>
      <c r="W63" s="1029"/>
      <c r="X63" s="1029"/>
      <c r="Y63" s="1029"/>
      <c r="Z63" s="1029"/>
      <c r="AA63" s="1029"/>
      <c r="AB63" s="1029"/>
      <c r="AC63" s="1029"/>
      <c r="AD63" s="1029"/>
      <c r="AE63" s="1029"/>
      <c r="AF63" s="1029"/>
    </row>
    <row r="64" spans="3:32" s="2" customFormat="1" ht="10.15" x14ac:dyDescent="0.3">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row>
    <row r="65" spans="1:39" s="2" customFormat="1" ht="12.95" customHeight="1" x14ac:dyDescent="0.3"/>
    <row r="66" spans="1:39" ht="12.95" customHeight="1" x14ac:dyDescent="0.45">
      <c r="A66" s="2"/>
      <c r="B66" s="2"/>
      <c r="C66" s="2" t="s">
        <v>23</v>
      </c>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39" ht="12.95" customHeight="1" x14ac:dyDescent="0.45">
      <c r="A67" s="2"/>
      <c r="B67" s="2"/>
      <c r="C67" s="2" t="s">
        <v>24</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39" ht="12.95" customHeight="1" x14ac:dyDescent="0.45">
      <c r="A68" s="2"/>
      <c r="B68" s="2"/>
      <c r="C68" s="2" t="s">
        <v>25</v>
      </c>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39" ht="12.95" customHeight="1" x14ac:dyDescent="0.45">
      <c r="A69" s="2"/>
      <c r="B69" s="2"/>
      <c r="C69" s="2" t="s">
        <v>521</v>
      </c>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row>
    <row r="70" spans="1:39" ht="12.95" customHeight="1" x14ac:dyDescent="0.45">
      <c r="A70" s="2"/>
      <c r="B70" s="2"/>
      <c r="C70" s="2" t="s">
        <v>26</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row>
    <row r="71" spans="1:39" ht="12.95" customHeight="1" x14ac:dyDescent="0.45">
      <c r="A71" s="2"/>
      <c r="B71" s="2"/>
      <c r="C71" s="2" t="s">
        <v>27</v>
      </c>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row>
    <row r="72" spans="1:39" ht="12.95" customHeight="1" x14ac:dyDescent="0.45">
      <c r="A72" s="2"/>
      <c r="B72" s="2"/>
      <c r="C72" s="1024" t="s">
        <v>487</v>
      </c>
      <c r="D72" s="1025"/>
      <c r="E72" s="1025"/>
      <c r="F72" s="1025"/>
      <c r="G72" s="1025"/>
      <c r="H72" s="1025"/>
      <c r="I72" s="1025"/>
      <c r="J72" s="1025"/>
      <c r="K72" s="1025"/>
      <c r="L72" s="1025"/>
      <c r="M72" s="1025"/>
      <c r="N72" s="1025"/>
      <c r="O72" s="1025"/>
      <c r="P72" s="1025"/>
      <c r="Q72" s="1025"/>
      <c r="R72" s="1025"/>
      <c r="S72" s="1026"/>
      <c r="T72" s="1026"/>
      <c r="U72" s="1026"/>
      <c r="V72" s="1026"/>
      <c r="W72" s="1026"/>
      <c r="X72" s="1026"/>
      <c r="Y72" s="1026"/>
      <c r="Z72" s="1026"/>
      <c r="AA72" s="1026"/>
      <c r="AB72" s="1026"/>
      <c r="AC72" s="1026"/>
      <c r="AD72" s="1026"/>
      <c r="AE72" s="1026"/>
      <c r="AF72" s="1026"/>
      <c r="AG72" s="1026"/>
      <c r="AH72" s="1026"/>
      <c r="AI72" s="2"/>
      <c r="AJ72" s="2"/>
      <c r="AK72" s="2"/>
      <c r="AL72" s="2"/>
      <c r="AM72" s="2"/>
    </row>
    <row r="73" spans="1:39" ht="12.95" customHeight="1" x14ac:dyDescent="0.45">
      <c r="A73" s="2"/>
      <c r="B73" s="2"/>
      <c r="C73" s="2" t="s">
        <v>672</v>
      </c>
      <c r="D73" s="597"/>
      <c r="E73" s="597"/>
      <c r="F73" s="597"/>
      <c r="G73" s="597"/>
      <c r="H73" s="597"/>
      <c r="I73" s="597"/>
      <c r="J73" s="597"/>
      <c r="K73" s="597"/>
      <c r="L73" s="597"/>
      <c r="M73" s="597"/>
      <c r="N73" s="597"/>
      <c r="O73" s="597"/>
      <c r="P73" s="597"/>
      <c r="Q73" s="597"/>
      <c r="R73" s="597"/>
      <c r="S73" s="598"/>
      <c r="T73" s="598"/>
      <c r="U73" s="598"/>
      <c r="V73" s="598"/>
      <c r="W73" s="598"/>
      <c r="X73" s="598"/>
      <c r="Y73" s="598"/>
      <c r="Z73" s="598"/>
      <c r="AA73" s="598"/>
      <c r="AB73" s="598"/>
      <c r="AC73" s="598"/>
      <c r="AD73" s="598"/>
      <c r="AE73" s="598"/>
      <c r="AF73" s="602"/>
      <c r="AG73" s="598"/>
      <c r="AH73" s="598"/>
      <c r="AI73" s="2"/>
      <c r="AJ73" s="2"/>
      <c r="AK73" s="2"/>
      <c r="AL73" s="2"/>
      <c r="AM73" s="2"/>
    </row>
    <row r="74" spans="1:39" ht="12.95" customHeight="1" x14ac:dyDescent="0.45">
      <c r="A74" s="2"/>
      <c r="B74" s="2"/>
      <c r="C74" s="377" t="s">
        <v>287</v>
      </c>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2"/>
      <c r="AJ74" s="2"/>
      <c r="AK74" s="2"/>
      <c r="AL74" s="2"/>
      <c r="AM74" s="2"/>
    </row>
    <row r="75" spans="1:39" ht="12.95" customHeight="1" x14ac:dyDescent="0.45">
      <c r="A75" s="2"/>
      <c r="B75" s="2"/>
      <c r="C75" s="377"/>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row>
    <row r="76" spans="1:39" s="2" customFormat="1" x14ac:dyDescent="0.45">
      <c r="A76"/>
      <c r="B76"/>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95" customHeight="1" x14ac:dyDescent="0.45"/>
    <row r="78" spans="1:39" ht="12.95" customHeight="1" x14ac:dyDescent="0.45"/>
    <row r="79" spans="1:39" ht="12.95" customHeight="1" x14ac:dyDescent="0.45"/>
    <row r="80" spans="1:39" ht="12.95" customHeight="1" x14ac:dyDescent="0.45"/>
    <row r="81" ht="12.95" customHeight="1" x14ac:dyDescent="0.45"/>
    <row r="82" ht="12.95" customHeight="1" x14ac:dyDescent="0.45"/>
    <row r="83" ht="12.95" customHeight="1" x14ac:dyDescent="0.45"/>
    <row r="84" ht="12.95" customHeight="1" x14ac:dyDescent="0.45"/>
    <row r="85" ht="12.95" customHeight="1" x14ac:dyDescent="0.45"/>
    <row r="86" ht="12.95" customHeight="1" x14ac:dyDescent="0.45"/>
  </sheetData>
  <mergeCells count="8">
    <mergeCell ref="AI6:AK6"/>
    <mergeCell ref="X6:AA6"/>
    <mergeCell ref="C72:AH72"/>
    <mergeCell ref="F6:H6"/>
    <mergeCell ref="J6:V6"/>
    <mergeCell ref="AC6:AE6"/>
    <mergeCell ref="C62:AF62"/>
    <mergeCell ref="C63:AF63"/>
  </mergeCells>
  <conditionalFormatting sqref="D9:D33">
    <cfRule type="expression" dxfId="140" priority="9">
      <formula>AND(D9&lt;=2,D9&gt;0)</formula>
    </cfRule>
  </conditionalFormatting>
  <conditionalFormatting sqref="F9:F33">
    <cfRule type="expression" dxfId="139" priority="8">
      <formula>AND(F9&lt;=2,F9&gt;0)</formula>
    </cfRule>
  </conditionalFormatting>
  <conditionalFormatting sqref="J9:J33">
    <cfRule type="expression" dxfId="138" priority="7">
      <formula>AND(J9&lt;=2,J9&gt;0)</formula>
    </cfRule>
  </conditionalFormatting>
  <conditionalFormatting sqref="O9:O33">
    <cfRule type="expression" dxfId="137" priority="6">
      <formula>AND(O9&lt;=2,O9&gt;0)</formula>
    </cfRule>
  </conditionalFormatting>
  <conditionalFormatting sqref="U9:U33">
    <cfRule type="expression" dxfId="136" priority="5">
      <formula>AND(U9&lt;=2,U9&gt;0)</formula>
    </cfRule>
  </conditionalFormatting>
  <conditionalFormatting sqref="X9:X33">
    <cfRule type="expression" dxfId="135" priority="4">
      <formula>AND(X9&lt;=2,X9&gt;0)</formula>
    </cfRule>
  </conditionalFormatting>
  <conditionalFormatting sqref="AH34">
    <cfRule type="expression" dxfId="134" priority="2">
      <formula>AND(AH34&lt;=2,AH34&gt;0)</formula>
    </cfRule>
  </conditionalFormatting>
  <hyperlinks>
    <hyperlink ref="C74" r:id="rId1"/>
    <hyperlink ref="C72" r:id="rId2" display="Where qualifications taken by a student are in the same subject area and similar in content, ‘discounting’ rules have been applied to avoid double counting qualifications. More information can be found in  'technical guide' document."/>
    <hyperlink ref="C1" location="Contents!A1" display="Return to contents"/>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O109"/>
  <sheetViews>
    <sheetView showGridLines="0" topLeftCell="Q5" zoomScale="120" zoomScaleNormal="120" workbookViewId="0">
      <selection activeCell="AO9" sqref="D9:AO33"/>
    </sheetView>
  </sheetViews>
  <sheetFormatPr defaultRowHeight="14.25" x14ac:dyDescent="0.45"/>
  <cols>
    <col min="3" max="3" width="36.1328125" style="1" customWidth="1"/>
    <col min="4" max="4" width="9.1328125" style="1" customWidth="1"/>
    <col min="5" max="5" width="1.59765625" style="1" customWidth="1"/>
    <col min="6" max="6" width="8.1328125" style="1" customWidth="1"/>
    <col min="7" max="7" width="8.3984375" style="1" customWidth="1"/>
    <col min="8" max="8" width="12.73046875" style="1" customWidth="1"/>
    <col min="9" max="9" width="1.59765625" style="1" customWidth="1"/>
    <col min="10" max="10" width="10.1328125" style="1" customWidth="1"/>
    <col min="11" max="11" width="6.73046875" style="1" customWidth="1"/>
    <col min="12" max="12" width="7.59765625" style="1" customWidth="1"/>
    <col min="13" max="13" width="10.59765625" style="1" customWidth="1"/>
    <col min="14" max="14" width="1.59765625" style="1" customWidth="1"/>
    <col min="15" max="15" width="14.1328125" style="1" customWidth="1"/>
    <col min="16" max="16" width="11.1328125" style="1" customWidth="1"/>
    <col min="17" max="17" width="10.1328125" style="1" customWidth="1"/>
    <col min="18" max="18" width="12.3984375" style="1" customWidth="1"/>
    <col min="19" max="19" width="13.73046875" style="1" customWidth="1"/>
    <col min="20" max="20" width="1.59765625" style="1" customWidth="1"/>
    <col min="21" max="21" width="11.73046875" style="1" customWidth="1"/>
    <col min="22" max="22" width="16.59765625" style="1" customWidth="1"/>
    <col min="23" max="23" width="1.59765625" style="1" customWidth="1"/>
    <col min="24" max="26" width="9.1328125" style="1"/>
    <col min="27" max="27" width="12.1328125" style="1" customWidth="1"/>
    <col min="28" max="28" width="1.59765625" style="1" customWidth="1"/>
    <col min="29" max="30" width="9.1328125" style="1"/>
    <col min="31" max="32" width="8.59765625" style="1" customWidth="1"/>
    <col min="33" max="33" width="12.1328125" style="1" customWidth="1"/>
    <col min="34" max="34" width="2.86328125" style="1" customWidth="1"/>
    <col min="35" max="36" width="9.1328125" style="1"/>
    <col min="37" max="38" width="8.59765625" style="1" customWidth="1"/>
    <col min="39" max="39" width="12.1328125" style="1" customWidth="1"/>
    <col min="40" max="40" width="1.59765625" customWidth="1"/>
  </cols>
  <sheetData>
    <row r="1" spans="1:41" x14ac:dyDescent="0.45">
      <c r="C1" s="434" t="s">
        <v>488</v>
      </c>
    </row>
    <row r="2" spans="1:41" x14ac:dyDescent="0.45">
      <c r="C2" s="11" t="s">
        <v>492</v>
      </c>
    </row>
    <row r="3" spans="1:41" x14ac:dyDescent="0.45">
      <c r="C3" s="1" t="s">
        <v>479</v>
      </c>
    </row>
    <row r="4" spans="1:41" x14ac:dyDescent="0.45">
      <c r="C4" s="1" t="s">
        <v>0</v>
      </c>
    </row>
    <row r="5" spans="1:41" x14ac:dyDescent="0.45">
      <c r="C5" s="1" t="s">
        <v>311</v>
      </c>
      <c r="F5" s="1">
        <v>5</v>
      </c>
      <c r="G5" s="1">
        <v>6</v>
      </c>
      <c r="H5" s="1">
        <v>7</v>
      </c>
      <c r="I5" s="1">
        <v>8</v>
      </c>
      <c r="J5" s="1">
        <v>9</v>
      </c>
      <c r="K5" s="1">
        <v>10</v>
      </c>
      <c r="L5" s="1">
        <v>11</v>
      </c>
      <c r="M5" s="1">
        <v>12</v>
      </c>
      <c r="N5" s="1">
        <v>13</v>
      </c>
      <c r="O5" s="1">
        <v>14</v>
      </c>
      <c r="P5" s="1">
        <v>15</v>
      </c>
      <c r="Q5" s="1">
        <v>16</v>
      </c>
      <c r="R5" s="1">
        <v>17</v>
      </c>
      <c r="S5" s="1">
        <v>18</v>
      </c>
      <c r="T5" s="1">
        <v>19</v>
      </c>
      <c r="U5" s="1">
        <v>20</v>
      </c>
      <c r="V5" s="1">
        <v>21</v>
      </c>
      <c r="W5" s="1">
        <v>22</v>
      </c>
      <c r="X5" s="1">
        <v>23</v>
      </c>
      <c r="Y5" s="1">
        <v>24</v>
      </c>
      <c r="Z5" s="1">
        <v>25</v>
      </c>
      <c r="AA5" s="1">
        <v>26</v>
      </c>
      <c r="AB5" s="1">
        <v>27</v>
      </c>
      <c r="AC5" s="1">
        <v>28</v>
      </c>
      <c r="AD5" s="1">
        <v>29</v>
      </c>
      <c r="AE5" s="1">
        <v>30</v>
      </c>
      <c r="AG5" s="1">
        <v>31</v>
      </c>
      <c r="AH5" s="1">
        <v>32</v>
      </c>
      <c r="AI5" s="1">
        <v>33</v>
      </c>
      <c r="AJ5" s="1">
        <v>34</v>
      </c>
      <c r="AL5" s="1">
        <v>35</v>
      </c>
      <c r="AM5" s="1">
        <v>36</v>
      </c>
    </row>
    <row r="6" spans="1:41" s="68" customFormat="1" ht="15.75" customHeight="1" x14ac:dyDescent="0.45">
      <c r="C6" s="66"/>
      <c r="D6" s="66"/>
      <c r="E6" s="66"/>
      <c r="F6" s="1022" t="s">
        <v>36</v>
      </c>
      <c r="G6" s="1022"/>
      <c r="H6" s="1022"/>
      <c r="I6" s="66"/>
      <c r="J6" s="1022" t="s">
        <v>37</v>
      </c>
      <c r="K6" s="1022"/>
      <c r="L6" s="1022"/>
      <c r="M6" s="1022"/>
      <c r="N6" s="1022"/>
      <c r="O6" s="1022"/>
      <c r="P6" s="1022"/>
      <c r="Q6" s="1022"/>
      <c r="R6" s="1022"/>
      <c r="S6" s="1022"/>
      <c r="T6" s="1023"/>
      <c r="U6" s="1022"/>
      <c r="V6" s="1022"/>
      <c r="W6" s="66"/>
      <c r="X6" s="1022" t="s">
        <v>38</v>
      </c>
      <c r="Y6" s="1022"/>
      <c r="Z6" s="1022"/>
      <c r="AA6" s="1022"/>
      <c r="AB6" s="66"/>
      <c r="AC6" s="1022" t="s">
        <v>39</v>
      </c>
      <c r="AD6" s="1022"/>
      <c r="AE6" s="1022"/>
      <c r="AF6" s="605"/>
      <c r="AG6" s="605"/>
      <c r="AH6" s="66"/>
      <c r="AI6" s="1022" t="s">
        <v>40</v>
      </c>
      <c r="AJ6" s="1022"/>
      <c r="AK6" s="1022"/>
      <c r="AL6" s="605"/>
      <c r="AM6" s="607"/>
      <c r="AN6" s="66"/>
      <c r="AO6" s="67" t="s">
        <v>41</v>
      </c>
    </row>
    <row r="7" spans="1:41" s="2" customFormat="1" ht="82.5" customHeight="1" x14ac:dyDescent="0.3">
      <c r="C7" s="65" t="s">
        <v>7</v>
      </c>
      <c r="D7" s="4" t="s">
        <v>28</v>
      </c>
      <c r="E7" s="382"/>
      <c r="F7" s="4" t="s">
        <v>1</v>
      </c>
      <c r="G7" s="4" t="s">
        <v>29</v>
      </c>
      <c r="H7" s="4" t="s">
        <v>197</v>
      </c>
      <c r="I7" s="381"/>
      <c r="J7" s="4" t="s">
        <v>196</v>
      </c>
      <c r="K7" s="4" t="s">
        <v>29</v>
      </c>
      <c r="L7" s="433" t="s">
        <v>3</v>
      </c>
      <c r="M7" s="4" t="s">
        <v>289</v>
      </c>
      <c r="N7" s="380"/>
      <c r="O7" s="4" t="s">
        <v>292</v>
      </c>
      <c r="P7" s="4" t="s">
        <v>198</v>
      </c>
      <c r="Q7" s="6" t="s">
        <v>4</v>
      </c>
      <c r="R7" s="6" t="s">
        <v>199</v>
      </c>
      <c r="S7" s="6" t="s">
        <v>200</v>
      </c>
      <c r="T7" s="380"/>
      <c r="U7" s="6" t="s">
        <v>201</v>
      </c>
      <c r="V7" s="6" t="s">
        <v>202</v>
      </c>
      <c r="W7" s="382"/>
      <c r="X7" s="4" t="s">
        <v>5</v>
      </c>
      <c r="Y7" s="4" t="s">
        <v>29</v>
      </c>
      <c r="Z7" s="433" t="s">
        <v>3</v>
      </c>
      <c r="AA7" s="6" t="s">
        <v>483</v>
      </c>
      <c r="AB7" s="382"/>
      <c r="AC7" s="608" t="s">
        <v>5</v>
      </c>
      <c r="AD7" s="608" t="s">
        <v>29</v>
      </c>
      <c r="AE7" s="433" t="s">
        <v>3</v>
      </c>
      <c r="AF7" s="433" t="s">
        <v>681</v>
      </c>
      <c r="AG7" s="433" t="s">
        <v>678</v>
      </c>
      <c r="AH7" s="382"/>
      <c r="AI7" s="608" t="s">
        <v>5</v>
      </c>
      <c r="AJ7" s="608" t="s">
        <v>29</v>
      </c>
      <c r="AK7" s="433" t="s">
        <v>3</v>
      </c>
      <c r="AL7" s="433" t="s">
        <v>680</v>
      </c>
      <c r="AM7" s="612" t="s">
        <v>679</v>
      </c>
      <c r="AN7" s="382"/>
      <c r="AO7" s="608" t="s">
        <v>6</v>
      </c>
    </row>
    <row r="8" spans="1:41" s="2" customFormat="1" ht="15" customHeight="1" x14ac:dyDescent="0.3">
      <c r="C8" s="7"/>
      <c r="D8" s="7"/>
      <c r="E8" s="7"/>
      <c r="F8" s="8"/>
      <c r="G8" s="8"/>
      <c r="H8" s="9"/>
      <c r="I8" s="7"/>
      <c r="J8" s="7"/>
      <c r="K8" s="7"/>
      <c r="L8" s="7"/>
      <c r="M8" s="7"/>
      <c r="N8" s="7"/>
      <c r="O8" s="7"/>
      <c r="P8" s="7"/>
    </row>
    <row r="9" spans="1:41" s="2" customFormat="1" ht="11.65" x14ac:dyDescent="0.3">
      <c r="A9" s="2" t="s">
        <v>393</v>
      </c>
      <c r="B9" s="2" t="str">
        <f>IF(A9&lt;&gt;"",CONCATENATE($C$5,A9),"")</f>
        <v>M01_ALL_STATE_FUNDED_SCHOOLS</v>
      </c>
      <c r="C9" s="2" t="s">
        <v>217</v>
      </c>
      <c r="D9" s="485" t="e">
        <f>VLOOKUP($A9,#REF!,2,FALSE)</f>
        <v>#REF!</v>
      </c>
      <c r="F9" s="485" t="str">
        <f>IF(F$7&lt;&gt;"",IFERROR(VLOOKUP($B9,#REF!,#REF!,FALSE),""),"")</f>
        <v/>
      </c>
      <c r="G9" s="486" t="str">
        <f>IF(G$7&lt;&gt;"",IFERROR(VLOOKUP($B9,#REF!,#REF!,FALSE),""),"")</f>
        <v/>
      </c>
      <c r="H9" s="488" t="str">
        <f>IF(H$7&lt;&gt;"",IFERROR(VLOOKUP($B9,#REF!,#REF!,FALSE),""),"")</f>
        <v/>
      </c>
      <c r="I9" s="10" t="str">
        <f>IF(I$7&lt;&gt;"",IFERROR(VLOOKUP($B9,#REF!,#REF!,FALSE),""),"")</f>
        <v/>
      </c>
      <c r="J9" s="485" t="str">
        <f>IF(J$7&lt;&gt;"",IFERROR(VLOOKUP($B9,#REF!,#REF!,FALSE),""),"")</f>
        <v/>
      </c>
      <c r="K9" s="486" t="str">
        <f>IF(K$7&lt;&gt;"",IFERROR(VLOOKUP($B9,#REF!,#REF!,FALSE),""),"")</f>
        <v/>
      </c>
      <c r="L9" s="10" t="str">
        <f>IF(L$7&lt;&gt;"",IFERROR(VLOOKUP($B9,#REF!,#REF!,FALSE),""),"")</f>
        <v/>
      </c>
      <c r="M9" s="488" t="str">
        <f>IF(M$7&lt;&gt;"",IFERROR(VLOOKUP($B9,#REF!,#REF!,FALSE),""),"")</f>
        <v/>
      </c>
      <c r="N9" s="10" t="str">
        <f>IF(N$7&lt;&gt;"",IFERROR(VLOOKUP($B9,#REF!,#REF!,FALSE),""),"")</f>
        <v/>
      </c>
      <c r="O9" s="485" t="str">
        <f>IF(O$7&lt;&gt;"",IFERROR(VLOOKUP($B9,#REF!,#REF!,FALSE),""),"")</f>
        <v/>
      </c>
      <c r="P9" s="486" t="str">
        <f>IF(P$7&lt;&gt;"",IFERROR(VLOOKUP($B9,#REF!,#REF!,FALSE),""),"")</f>
        <v/>
      </c>
      <c r="Q9" s="10" t="str">
        <f>IF(Q$7&lt;&gt;"",IFERROR(VLOOKUP($B9,#REF!,#REF!,FALSE),""),"")</f>
        <v/>
      </c>
      <c r="R9" s="488" t="str">
        <f>IF(R$7&lt;&gt;"",IFERROR(VLOOKUP($B9,#REF!,#REF!,FALSE),""),"")</f>
        <v/>
      </c>
      <c r="S9" s="10" t="str">
        <f>IF(S$7&lt;&gt;"",IFERROR(VLOOKUP($B9,#REF!,#REF!,FALSE),""),"")</f>
        <v/>
      </c>
      <c r="T9" s="10" t="str">
        <f>IF(T$7&lt;&gt;"",IFERROR(VLOOKUP($B9,#REF!,#REF!,FALSE),""),"")</f>
        <v/>
      </c>
      <c r="U9" s="485" t="str">
        <f>IF(U$7&lt;&gt;"",IFERROR(VLOOKUP($B9,#REF!,#REF!,FALSE),""),"")</f>
        <v/>
      </c>
      <c r="V9" s="488" t="str">
        <f>IF(V$7&lt;&gt;"",IFERROR(VLOOKUP($B9,#REF!,#REF!,FALSE),""),"")</f>
        <v/>
      </c>
      <c r="W9" s="10" t="str">
        <f>IF(W$7&lt;&gt;"",IFERROR(VLOOKUP($B9,#REF!,#REF!,FALSE),""),"")</f>
        <v/>
      </c>
      <c r="X9" s="485" t="str">
        <f>IF(X$7&lt;&gt;"",IFERROR(VLOOKUP($B9,#REF!,#REF!,FALSE),""),"")</f>
        <v/>
      </c>
      <c r="Y9" s="486" t="str">
        <f>IF(Y$7&lt;&gt;"",IFERROR(VLOOKUP($B9,#REF!,#REF!,FALSE),""),"")</f>
        <v/>
      </c>
      <c r="Z9" s="10" t="str">
        <f>IF(Z$7&lt;&gt;"",IFERROR(VLOOKUP($B9,#REF!,#REF!,FALSE),""),"")</f>
        <v/>
      </c>
      <c r="AA9" s="488" t="str">
        <f>IF(AA$7&lt;&gt;"",IFERROR(VLOOKUP($B9,#REF!,#REF!,FALSE),""),"")</f>
        <v/>
      </c>
      <c r="AB9" s="486" t="str">
        <f>IF(AB$7&lt;&gt;"",IFERROR(VLOOKUP($B9,#REF!,#REF!,FALSE),""),"")</f>
        <v/>
      </c>
      <c r="AC9" s="412" t="str">
        <f>IF(AC$7&lt;&gt;"",IFERROR(VLOOKUP($B9,#REF!,#REF!,FALSE),""),"")</f>
        <v/>
      </c>
      <c r="AD9" s="486" t="str">
        <f>IF(AD$7&lt;&gt;"",IFERROR(VLOOKUP($B9,#REF!,#REF!,FALSE),""),"")</f>
        <v/>
      </c>
      <c r="AE9" s="486" t="str">
        <f>IF(AE$7&lt;&gt;"",IFERROR(VLOOKUP($B9,#REF!,#REF!,FALSE),""),"")</f>
        <v/>
      </c>
      <c r="AF9" s="412" t="str">
        <f>IF(AF$7&lt;&gt;"",IFERROR(VLOOKUP($B9,#REF!,#REF!,FALSE),""),"")</f>
        <v/>
      </c>
      <c r="AG9" s="488" t="str">
        <f>IF(AG$7&lt;&gt;"",IFERROR(VLOOKUP($B9,#REF!,#REF!,FALSE),""),"")</f>
        <v/>
      </c>
      <c r="AH9" s="486" t="str">
        <f>IF(AH$7&lt;&gt;"",IFERROR(VLOOKUP($B9,#REF!,#REF!,FALSE),""),"")</f>
        <v/>
      </c>
      <c r="AI9" s="613" t="str">
        <f>IF(AI$7&lt;&gt;"",IFERROR(VLOOKUP($B9,#REF!,#REF!,FALSE),""),"")</f>
        <v/>
      </c>
      <c r="AJ9" s="486" t="str">
        <f>IF(AJ$7&lt;&gt;"",IFERROR(VLOOKUP($B9,#REF!,#REF!,FALSE),""),"")</f>
        <v/>
      </c>
      <c r="AK9" s="613" t="str">
        <f>IF(AK$7&lt;&gt;"",IFERROR(VLOOKUP($B9,#REF!,#REF!,FALSE),""),"")</f>
        <v/>
      </c>
      <c r="AL9" s="412" t="str">
        <f>IF(AL$7&lt;&gt;"",IFERROR(VLOOKUP($B9,#REF!,#REF!,FALSE),""),"")</f>
        <v/>
      </c>
      <c r="AM9" s="488" t="str">
        <f>IF(AM$7&lt;&gt;"",IFERROR(VLOOKUP($B9,#REF!,#REF!,FALSE),""),"")</f>
        <v/>
      </c>
      <c r="AN9" s="10" t="str">
        <f>IF(AN$7&lt;&gt;"",IFERROR(VLOOKUP($B9,#REF!,#REF!,FALSE),""),"")</f>
        <v/>
      </c>
      <c r="AO9" s="10" t="str">
        <f>IF(AO$7&lt;&gt;"",IFERROR(VLOOKUP($B9,#REF!,#REF!,FALSE),""),"")</f>
        <v/>
      </c>
    </row>
    <row r="10" spans="1:41" s="2" customFormat="1" ht="10.15" x14ac:dyDescent="0.3">
      <c r="B10" s="2" t="str">
        <f t="shared" ref="B10:B33" si="0">IF(A10&lt;&gt;"",CONCATENATE($C$5,A10),"")</f>
        <v/>
      </c>
      <c r="C10" s="2" t="s">
        <v>8</v>
      </c>
      <c r="D10" s="485"/>
      <c r="F10" s="485" t="str">
        <f>IF(F$7&lt;&gt;"",IFERROR(VLOOKUP($B10,#REF!,#REF!,FALSE),""),"")</f>
        <v/>
      </c>
      <c r="G10" s="486" t="str">
        <f>IF(G$7&lt;&gt;"",IFERROR(VLOOKUP($B10,#REF!,#REF!,FALSE),""),"")</f>
        <v/>
      </c>
      <c r="H10" s="488" t="str">
        <f>IF(H$7&lt;&gt;"",IFERROR(VLOOKUP($B10,#REF!,#REF!,FALSE),""),"")</f>
        <v/>
      </c>
      <c r="I10" s="10" t="str">
        <f>IF(I$7&lt;&gt;"",IFERROR(VLOOKUP($B10,#REF!,#REF!,FALSE),""),"")</f>
        <v/>
      </c>
      <c r="J10" s="485" t="str">
        <f>IF(J$7&lt;&gt;"",IFERROR(VLOOKUP($B10,#REF!,#REF!,FALSE),""),"")</f>
        <v/>
      </c>
      <c r="K10" s="486" t="str">
        <f>IF(K$7&lt;&gt;"",IFERROR(VLOOKUP($B10,#REF!,#REF!,FALSE),""),"")</f>
        <v/>
      </c>
      <c r="L10" s="10" t="str">
        <f>IF(L$7&lt;&gt;"",IFERROR(VLOOKUP($B10,#REF!,#REF!,FALSE),""),"")</f>
        <v/>
      </c>
      <c r="M10" s="488" t="str">
        <f>IF(M$7&lt;&gt;"",IFERROR(VLOOKUP($B10,#REF!,#REF!,FALSE),""),"")</f>
        <v/>
      </c>
      <c r="N10" s="10" t="str">
        <f>IF(N$7&lt;&gt;"",IFERROR(VLOOKUP($B10,#REF!,#REF!,FALSE),""),"")</f>
        <v/>
      </c>
      <c r="O10" s="485" t="str">
        <f>IF(O$7&lt;&gt;"",IFERROR(VLOOKUP($B10,#REF!,#REF!,FALSE),""),"")</f>
        <v/>
      </c>
      <c r="P10" s="486" t="str">
        <f>IF(P$7&lt;&gt;"",IFERROR(VLOOKUP($B10,#REF!,#REF!,FALSE),""),"")</f>
        <v/>
      </c>
      <c r="Q10" s="10" t="str">
        <f>IF(Q$7&lt;&gt;"",IFERROR(VLOOKUP($B10,#REF!,#REF!,FALSE),""),"")</f>
        <v/>
      </c>
      <c r="R10" s="488" t="str">
        <f>IF(R$7&lt;&gt;"",IFERROR(VLOOKUP($B10,#REF!,#REF!,FALSE),""),"")</f>
        <v/>
      </c>
      <c r="S10" s="10" t="str">
        <f>IF(S$7&lt;&gt;"",IFERROR(VLOOKUP($B10,#REF!,#REF!,FALSE),""),"")</f>
        <v/>
      </c>
      <c r="T10" s="10" t="str">
        <f>IF(T$7&lt;&gt;"",IFERROR(VLOOKUP($B10,#REF!,#REF!,FALSE),""),"")</f>
        <v/>
      </c>
      <c r="U10" s="485" t="str">
        <f>IF(U$7&lt;&gt;"",IFERROR(VLOOKUP($B10,#REF!,#REF!,FALSE),""),"")</f>
        <v/>
      </c>
      <c r="V10" s="488" t="str">
        <f>IF(V$7&lt;&gt;"",IFERROR(VLOOKUP($B10,#REF!,#REF!,FALSE),""),"")</f>
        <v/>
      </c>
      <c r="W10" s="10" t="str">
        <f>IF(W$7&lt;&gt;"",IFERROR(VLOOKUP($B10,#REF!,#REF!,FALSE),""),"")</f>
        <v/>
      </c>
      <c r="X10" s="485" t="str">
        <f>IF(X$7&lt;&gt;"",IFERROR(VLOOKUP($B10,#REF!,#REF!,FALSE),""),"")</f>
        <v/>
      </c>
      <c r="Y10" s="486" t="str">
        <f>IF(Y$7&lt;&gt;"",IFERROR(VLOOKUP($B10,#REF!,#REF!,FALSE),""),"")</f>
        <v/>
      </c>
      <c r="Z10" s="10" t="str">
        <f>IF(Z$7&lt;&gt;"",IFERROR(VLOOKUP($B10,#REF!,#REF!,FALSE),""),"")</f>
        <v/>
      </c>
      <c r="AA10" s="488" t="str">
        <f>IF(AA$7&lt;&gt;"",IFERROR(VLOOKUP($B10,#REF!,#REF!,FALSE),""),"")</f>
        <v/>
      </c>
      <c r="AB10" s="486" t="str">
        <f>IF(AB$7&lt;&gt;"",IFERROR(VLOOKUP($B10,#REF!,#REF!,FALSE),""),"")</f>
        <v/>
      </c>
      <c r="AC10" s="412" t="str">
        <f>IF(AC$7&lt;&gt;"",IFERROR(VLOOKUP($B10,#REF!,#REF!,FALSE),""),"")</f>
        <v/>
      </c>
      <c r="AD10" s="486" t="str">
        <f>IF(AD$7&lt;&gt;"",IFERROR(VLOOKUP($B10,#REF!,#REF!,FALSE),""),"")</f>
        <v/>
      </c>
      <c r="AE10" s="486" t="str">
        <f>IF(AE$7&lt;&gt;"",IFERROR(VLOOKUP($B10,#REF!,#REF!,FALSE),""),"")</f>
        <v/>
      </c>
      <c r="AF10" s="412" t="str">
        <f>IF(AF$7&lt;&gt;"",IFERROR(VLOOKUP($B10,#REF!,#REF!,FALSE),""),"")</f>
        <v/>
      </c>
      <c r="AG10" s="488" t="str">
        <f>IF(AG$7&lt;&gt;"",IFERROR(VLOOKUP($B10,#REF!,#REF!,FALSE),""),"")</f>
        <v/>
      </c>
      <c r="AH10" s="486" t="str">
        <f>IF(AH$7&lt;&gt;"",IFERROR(VLOOKUP($B10,#REF!,#REF!,FALSE),""),"")</f>
        <v/>
      </c>
      <c r="AI10" s="613" t="str">
        <f>IF(AI$7&lt;&gt;"",IFERROR(VLOOKUP($B10,#REF!,#REF!,FALSE),""),"")</f>
        <v/>
      </c>
      <c r="AJ10" s="486" t="str">
        <f>IF(AJ$7&lt;&gt;"",IFERROR(VLOOKUP($B10,#REF!,#REF!,FALSE),""),"")</f>
        <v/>
      </c>
      <c r="AK10" s="613" t="str">
        <f>IF(AK$7&lt;&gt;"",IFERROR(VLOOKUP($B10,#REF!,#REF!,FALSE),""),"")</f>
        <v/>
      </c>
      <c r="AL10" s="412" t="str">
        <f>IF(AL$7&lt;&gt;"",IFERROR(VLOOKUP($B10,#REF!,#REF!,FALSE),""),"")</f>
        <v/>
      </c>
      <c r="AM10" s="488" t="str">
        <f>IF(AM$7&lt;&gt;"",IFERROR(VLOOKUP($B10,#REF!,#REF!,FALSE),""),"")</f>
        <v/>
      </c>
      <c r="AN10" s="10" t="str">
        <f>IF(AN$7&lt;&gt;"",IFERROR(VLOOKUP($B10,#REF!,#REF!,FALSE),""),"")</f>
        <v/>
      </c>
      <c r="AO10" s="10" t="str">
        <f>IF(AO$7&lt;&gt;"",IFERROR(VLOOKUP($B10,#REF!,#REF!,FALSE),""),"")</f>
        <v/>
      </c>
    </row>
    <row r="11" spans="1:41" s="2" customFormat="1" ht="11.65" x14ac:dyDescent="0.3">
      <c r="A11" s="2" t="s">
        <v>394</v>
      </c>
      <c r="B11" s="2" t="str">
        <f t="shared" si="0"/>
        <v>M02_LA_MAINTAINED_MAINSTREAM_SCHOOLS</v>
      </c>
      <c r="C11" s="2" t="s">
        <v>218</v>
      </c>
      <c r="D11" s="485" t="e">
        <f>VLOOKUP($A11,#REF!,2,FALSE)</f>
        <v>#REF!</v>
      </c>
      <c r="F11" s="485" t="str">
        <f>IF(F$7&lt;&gt;"",IFERROR(VLOOKUP($B11,#REF!,#REF!,FALSE),""),"")</f>
        <v/>
      </c>
      <c r="G11" s="486" t="str">
        <f>IF(G$7&lt;&gt;"",IFERROR(VLOOKUP($B11,#REF!,#REF!,FALSE),""),"")</f>
        <v/>
      </c>
      <c r="H11" s="488" t="str">
        <f>IF(H$7&lt;&gt;"",IFERROR(VLOOKUP($B11,#REF!,#REF!,FALSE),""),"")</f>
        <v/>
      </c>
      <c r="I11" s="10" t="str">
        <f>IF(I$7&lt;&gt;"",IFERROR(VLOOKUP($B11,#REF!,#REF!,FALSE),""),"")</f>
        <v/>
      </c>
      <c r="J11" s="485" t="str">
        <f>IF(J$7&lt;&gt;"",IFERROR(VLOOKUP($B11,#REF!,#REF!,FALSE),""),"")</f>
        <v/>
      </c>
      <c r="K11" s="486" t="str">
        <f>IF(K$7&lt;&gt;"",IFERROR(VLOOKUP($B11,#REF!,#REF!,FALSE),""),"")</f>
        <v/>
      </c>
      <c r="L11" s="10" t="str">
        <f>IF(L$7&lt;&gt;"",IFERROR(VLOOKUP($B11,#REF!,#REF!,FALSE),""),"")</f>
        <v/>
      </c>
      <c r="M11" s="488" t="str">
        <f>IF(M$7&lt;&gt;"",IFERROR(VLOOKUP($B11,#REF!,#REF!,FALSE),""),"")</f>
        <v/>
      </c>
      <c r="N11" s="10" t="str">
        <f>IF(N$7&lt;&gt;"",IFERROR(VLOOKUP($B11,#REF!,#REF!,FALSE),""),"")</f>
        <v/>
      </c>
      <c r="O11" s="485" t="str">
        <f>IF(O$7&lt;&gt;"",IFERROR(VLOOKUP($B11,#REF!,#REF!,FALSE),""),"")</f>
        <v/>
      </c>
      <c r="P11" s="486" t="str">
        <f>IF(P$7&lt;&gt;"",IFERROR(VLOOKUP($B11,#REF!,#REF!,FALSE),""),"")</f>
        <v/>
      </c>
      <c r="Q11" s="10" t="str">
        <f>IF(Q$7&lt;&gt;"",IFERROR(VLOOKUP($B11,#REF!,#REF!,FALSE),""),"")</f>
        <v/>
      </c>
      <c r="R11" s="488" t="str">
        <f>IF(R$7&lt;&gt;"",IFERROR(VLOOKUP($B11,#REF!,#REF!,FALSE),""),"")</f>
        <v/>
      </c>
      <c r="S11" s="10" t="str">
        <f>IF(S$7&lt;&gt;"",IFERROR(VLOOKUP($B11,#REF!,#REF!,FALSE),""),"")</f>
        <v/>
      </c>
      <c r="T11" s="10" t="str">
        <f>IF(T$7&lt;&gt;"",IFERROR(VLOOKUP($B11,#REF!,#REF!,FALSE),""),"")</f>
        <v/>
      </c>
      <c r="U11" s="485" t="str">
        <f>IF(U$7&lt;&gt;"",IFERROR(VLOOKUP($B11,#REF!,#REF!,FALSE),""),"")</f>
        <v/>
      </c>
      <c r="V11" s="488" t="str">
        <f>IF(V$7&lt;&gt;"",IFERROR(VLOOKUP($B11,#REF!,#REF!,FALSE),""),"")</f>
        <v/>
      </c>
      <c r="W11" s="10" t="str">
        <f>IF(W$7&lt;&gt;"",IFERROR(VLOOKUP($B11,#REF!,#REF!,FALSE),""),"")</f>
        <v/>
      </c>
      <c r="X11" s="485" t="str">
        <f>IF(X$7&lt;&gt;"",IFERROR(VLOOKUP($B11,#REF!,#REF!,FALSE),""),"")</f>
        <v/>
      </c>
      <c r="Y11" s="486" t="str">
        <f>IF(Y$7&lt;&gt;"",IFERROR(VLOOKUP($B11,#REF!,#REF!,FALSE),""),"")</f>
        <v/>
      </c>
      <c r="Z11" s="10" t="str">
        <f>IF(Z$7&lt;&gt;"",IFERROR(VLOOKUP($B11,#REF!,#REF!,FALSE),""),"")</f>
        <v/>
      </c>
      <c r="AA11" s="488" t="str">
        <f>IF(AA$7&lt;&gt;"",IFERROR(VLOOKUP($B11,#REF!,#REF!,FALSE),""),"")</f>
        <v/>
      </c>
      <c r="AB11" s="486" t="str">
        <f>IF(AB$7&lt;&gt;"",IFERROR(VLOOKUP($B11,#REF!,#REF!,FALSE),""),"")</f>
        <v/>
      </c>
      <c r="AC11" s="412" t="str">
        <f>IF(AC$7&lt;&gt;"",IFERROR(VLOOKUP($B11,#REF!,#REF!,FALSE),""),"")</f>
        <v/>
      </c>
      <c r="AD11" s="486" t="str">
        <f>IF(AD$7&lt;&gt;"",IFERROR(VLOOKUP($B11,#REF!,#REF!,FALSE),""),"")</f>
        <v/>
      </c>
      <c r="AE11" s="486" t="str">
        <f>IF(AE$7&lt;&gt;"",IFERROR(VLOOKUP($B11,#REF!,#REF!,FALSE),""),"")</f>
        <v/>
      </c>
      <c r="AF11" s="412" t="str">
        <f>IF(AF$7&lt;&gt;"",IFERROR(VLOOKUP($B11,#REF!,#REF!,FALSE),""),"")</f>
        <v/>
      </c>
      <c r="AG11" s="488" t="str">
        <f>IF(AG$7&lt;&gt;"",IFERROR(VLOOKUP($B11,#REF!,#REF!,FALSE),""),"")</f>
        <v/>
      </c>
      <c r="AH11" s="486" t="str">
        <f>IF(AH$7&lt;&gt;"",IFERROR(VLOOKUP($B11,#REF!,#REF!,FALSE),""),"")</f>
        <v/>
      </c>
      <c r="AI11" s="613" t="str">
        <f>IF(AI$7&lt;&gt;"",IFERROR(VLOOKUP($B11,#REF!,#REF!,FALSE),""),"")</f>
        <v/>
      </c>
      <c r="AJ11" s="486" t="str">
        <f>IF(AJ$7&lt;&gt;"",IFERROR(VLOOKUP($B11,#REF!,#REF!,FALSE),""),"")</f>
        <v/>
      </c>
      <c r="AK11" s="613" t="str">
        <f>IF(AK$7&lt;&gt;"",IFERROR(VLOOKUP($B11,#REF!,#REF!,FALSE),""),"")</f>
        <v/>
      </c>
      <c r="AL11" s="412" t="str">
        <f>IF(AL$7&lt;&gt;"",IFERROR(VLOOKUP($B11,#REF!,#REF!,FALSE),""),"")</f>
        <v/>
      </c>
      <c r="AM11" s="488" t="str">
        <f>IF(AM$7&lt;&gt;"",IFERROR(VLOOKUP($B11,#REF!,#REF!,FALSE),""),"")</f>
        <v/>
      </c>
      <c r="AN11" s="10" t="str">
        <f>IF(AN$7&lt;&gt;"",IFERROR(VLOOKUP($B11,#REF!,#REF!,FALSE),""),"")</f>
        <v/>
      </c>
      <c r="AO11" s="10" t="str">
        <f>IF(AO$7&lt;&gt;"",IFERROR(VLOOKUP($B11,#REF!,#REF!,FALSE),""),"")</f>
        <v/>
      </c>
    </row>
    <row r="12" spans="1:41" s="2" customFormat="1" ht="11.65" x14ac:dyDescent="0.3">
      <c r="A12" s="2" t="s">
        <v>395</v>
      </c>
      <c r="B12" s="2" t="str">
        <f t="shared" si="0"/>
        <v>M03_SPONSORED_ACADEMIES</v>
      </c>
      <c r="C12" s="2" t="s">
        <v>219</v>
      </c>
      <c r="D12" s="485" t="e">
        <f>VLOOKUP($A12,#REF!,2,FALSE)</f>
        <v>#REF!</v>
      </c>
      <c r="F12" s="485" t="str">
        <f>IF(F$7&lt;&gt;"",IFERROR(VLOOKUP($B12,#REF!,#REF!,FALSE),""),"")</f>
        <v/>
      </c>
      <c r="G12" s="486" t="str">
        <f>IF(G$7&lt;&gt;"",IFERROR(VLOOKUP($B12,#REF!,#REF!,FALSE),""),"")</f>
        <v/>
      </c>
      <c r="H12" s="488" t="str">
        <f>IF(H$7&lt;&gt;"",IFERROR(VLOOKUP($B12,#REF!,#REF!,FALSE),""),"")</f>
        <v/>
      </c>
      <c r="I12" s="10" t="str">
        <f>IF(I$7&lt;&gt;"",IFERROR(VLOOKUP($B12,#REF!,#REF!,FALSE),""),"")</f>
        <v/>
      </c>
      <c r="J12" s="485" t="str">
        <f>IF(J$7&lt;&gt;"",IFERROR(VLOOKUP($B12,#REF!,#REF!,FALSE),""),"")</f>
        <v/>
      </c>
      <c r="K12" s="486" t="str">
        <f>IF(K$7&lt;&gt;"",IFERROR(VLOOKUP($B12,#REF!,#REF!,FALSE),""),"")</f>
        <v/>
      </c>
      <c r="L12" s="10" t="str">
        <f>IF(L$7&lt;&gt;"",IFERROR(VLOOKUP($B12,#REF!,#REF!,FALSE),""),"")</f>
        <v/>
      </c>
      <c r="M12" s="488" t="str">
        <f>IF(M$7&lt;&gt;"",IFERROR(VLOOKUP($B12,#REF!,#REF!,FALSE),""),"")</f>
        <v/>
      </c>
      <c r="N12" s="10" t="str">
        <f>IF(N$7&lt;&gt;"",IFERROR(VLOOKUP($B12,#REF!,#REF!,FALSE),""),"")</f>
        <v/>
      </c>
      <c r="O12" s="485" t="str">
        <f>IF(O$7&lt;&gt;"",IFERROR(VLOOKUP($B12,#REF!,#REF!,FALSE),""),"")</f>
        <v/>
      </c>
      <c r="P12" s="486" t="str">
        <f>IF(P$7&lt;&gt;"",IFERROR(VLOOKUP($B12,#REF!,#REF!,FALSE),""),"")</f>
        <v/>
      </c>
      <c r="Q12" s="10" t="str">
        <f>IF(Q$7&lt;&gt;"",IFERROR(VLOOKUP($B12,#REF!,#REF!,FALSE),""),"")</f>
        <v/>
      </c>
      <c r="R12" s="488" t="str">
        <f>IF(R$7&lt;&gt;"",IFERROR(VLOOKUP($B12,#REF!,#REF!,FALSE),""),"")</f>
        <v/>
      </c>
      <c r="S12" s="10" t="str">
        <f>IF(S$7&lt;&gt;"",IFERROR(VLOOKUP($B12,#REF!,#REF!,FALSE),""),"")</f>
        <v/>
      </c>
      <c r="T12" s="10" t="str">
        <f>IF(T$7&lt;&gt;"",IFERROR(VLOOKUP($B12,#REF!,#REF!,FALSE),""),"")</f>
        <v/>
      </c>
      <c r="U12" s="485" t="str">
        <f>IF(U$7&lt;&gt;"",IFERROR(VLOOKUP($B12,#REF!,#REF!,FALSE),""),"")</f>
        <v/>
      </c>
      <c r="V12" s="488" t="str">
        <f>IF(V$7&lt;&gt;"",IFERROR(VLOOKUP($B12,#REF!,#REF!,FALSE),""),"")</f>
        <v/>
      </c>
      <c r="W12" s="10" t="str">
        <f>IF(W$7&lt;&gt;"",IFERROR(VLOOKUP($B12,#REF!,#REF!,FALSE),""),"")</f>
        <v/>
      </c>
      <c r="X12" s="485" t="str">
        <f>IF(X$7&lt;&gt;"",IFERROR(VLOOKUP($B12,#REF!,#REF!,FALSE),""),"")</f>
        <v/>
      </c>
      <c r="Y12" s="486" t="str">
        <f>IF(Y$7&lt;&gt;"",IFERROR(VLOOKUP($B12,#REF!,#REF!,FALSE),""),"")</f>
        <v/>
      </c>
      <c r="Z12" s="10" t="str">
        <f>IF(Z$7&lt;&gt;"",IFERROR(VLOOKUP($B12,#REF!,#REF!,FALSE),""),"")</f>
        <v/>
      </c>
      <c r="AA12" s="488" t="str">
        <f>IF(AA$7&lt;&gt;"",IFERROR(VLOOKUP($B12,#REF!,#REF!,FALSE),""),"")</f>
        <v/>
      </c>
      <c r="AB12" s="486" t="str">
        <f>IF(AB$7&lt;&gt;"",IFERROR(VLOOKUP($B12,#REF!,#REF!,FALSE),""),"")</f>
        <v/>
      </c>
      <c r="AC12" s="412" t="str">
        <f>IF(AC$7&lt;&gt;"",IFERROR(VLOOKUP($B12,#REF!,#REF!,FALSE),""),"")</f>
        <v/>
      </c>
      <c r="AD12" s="486" t="str">
        <f>IF(AD$7&lt;&gt;"",IFERROR(VLOOKUP($B12,#REF!,#REF!,FALSE),""),"")</f>
        <v/>
      </c>
      <c r="AE12" s="486" t="str">
        <f>IF(AE$7&lt;&gt;"",IFERROR(VLOOKUP($B12,#REF!,#REF!,FALSE),""),"")</f>
        <v/>
      </c>
      <c r="AF12" s="412" t="str">
        <f>IF(AF$7&lt;&gt;"",IFERROR(VLOOKUP($B12,#REF!,#REF!,FALSE),""),"")</f>
        <v/>
      </c>
      <c r="AG12" s="488" t="str">
        <f>IF(AG$7&lt;&gt;"",IFERROR(VLOOKUP($B12,#REF!,#REF!,FALSE),""),"")</f>
        <v/>
      </c>
      <c r="AH12" s="486" t="str">
        <f>IF(AH$7&lt;&gt;"",IFERROR(VLOOKUP($B12,#REF!,#REF!,FALSE),""),"")</f>
        <v/>
      </c>
      <c r="AI12" s="613" t="str">
        <f>IF(AI$7&lt;&gt;"",IFERROR(VLOOKUP($B12,#REF!,#REF!,FALSE),""),"")</f>
        <v/>
      </c>
      <c r="AJ12" s="486" t="str">
        <f>IF(AJ$7&lt;&gt;"",IFERROR(VLOOKUP($B12,#REF!,#REF!,FALSE),""),"")</f>
        <v/>
      </c>
      <c r="AK12" s="613" t="str">
        <f>IF(AK$7&lt;&gt;"",IFERROR(VLOOKUP($B12,#REF!,#REF!,FALSE),""),"")</f>
        <v/>
      </c>
      <c r="AL12" s="412" t="str">
        <f>IF(AL$7&lt;&gt;"",IFERROR(VLOOKUP($B12,#REF!,#REF!,FALSE),""),"")</f>
        <v/>
      </c>
      <c r="AM12" s="488" t="str">
        <f>IF(AM$7&lt;&gt;"",IFERROR(VLOOKUP($B12,#REF!,#REF!,FALSE),""),"")</f>
        <v/>
      </c>
      <c r="AN12" s="10" t="str">
        <f>IF(AN$7&lt;&gt;"",IFERROR(VLOOKUP($B12,#REF!,#REF!,FALSE),""),"")</f>
        <v/>
      </c>
      <c r="AO12" s="10" t="str">
        <f>IF(AO$7&lt;&gt;"",IFERROR(VLOOKUP($B12,#REF!,#REF!,FALSE),""),"")</f>
        <v/>
      </c>
    </row>
    <row r="13" spans="1:41" s="2" customFormat="1" ht="11.65" x14ac:dyDescent="0.3">
      <c r="A13" s="2" t="s">
        <v>396</v>
      </c>
      <c r="B13" s="2" t="str">
        <f t="shared" si="0"/>
        <v>M04_CONVERTER_ACADEMIES</v>
      </c>
      <c r="C13" s="2" t="s">
        <v>220</v>
      </c>
      <c r="D13" s="485" t="e">
        <f>VLOOKUP($A13,#REF!,2,FALSE)</f>
        <v>#REF!</v>
      </c>
      <c r="F13" s="485" t="str">
        <f>IF(F$7&lt;&gt;"",IFERROR(VLOOKUP($B13,#REF!,#REF!,FALSE),""),"")</f>
        <v/>
      </c>
      <c r="G13" s="486" t="str">
        <f>IF(G$7&lt;&gt;"",IFERROR(VLOOKUP($B13,#REF!,#REF!,FALSE),""),"")</f>
        <v/>
      </c>
      <c r="H13" s="488" t="str">
        <f>IF(H$7&lt;&gt;"",IFERROR(VLOOKUP($B13,#REF!,#REF!,FALSE),""),"")</f>
        <v/>
      </c>
      <c r="I13" s="10" t="str">
        <f>IF(I$7&lt;&gt;"",IFERROR(VLOOKUP($B13,#REF!,#REF!,FALSE),""),"")</f>
        <v/>
      </c>
      <c r="J13" s="485" t="str">
        <f>IF(J$7&lt;&gt;"",IFERROR(VLOOKUP($B13,#REF!,#REF!,FALSE),""),"")</f>
        <v/>
      </c>
      <c r="K13" s="486" t="str">
        <f>IF(K$7&lt;&gt;"",IFERROR(VLOOKUP($B13,#REF!,#REF!,FALSE),""),"")</f>
        <v/>
      </c>
      <c r="L13" s="10" t="str">
        <f>IF(L$7&lt;&gt;"",IFERROR(VLOOKUP($B13,#REF!,#REF!,FALSE),""),"")</f>
        <v/>
      </c>
      <c r="M13" s="488" t="str">
        <f>IF(M$7&lt;&gt;"",IFERROR(VLOOKUP($B13,#REF!,#REF!,FALSE),""),"")</f>
        <v/>
      </c>
      <c r="N13" s="10" t="str">
        <f>IF(N$7&lt;&gt;"",IFERROR(VLOOKUP($B13,#REF!,#REF!,FALSE),""),"")</f>
        <v/>
      </c>
      <c r="O13" s="485" t="str">
        <f>IF(O$7&lt;&gt;"",IFERROR(VLOOKUP($B13,#REF!,#REF!,FALSE),""),"")</f>
        <v/>
      </c>
      <c r="P13" s="486" t="str">
        <f>IF(P$7&lt;&gt;"",IFERROR(VLOOKUP($B13,#REF!,#REF!,FALSE),""),"")</f>
        <v/>
      </c>
      <c r="Q13" s="10" t="str">
        <f>IF(Q$7&lt;&gt;"",IFERROR(VLOOKUP($B13,#REF!,#REF!,FALSE),""),"")</f>
        <v/>
      </c>
      <c r="R13" s="488" t="str">
        <f>IF(R$7&lt;&gt;"",IFERROR(VLOOKUP($B13,#REF!,#REF!,FALSE),""),"")</f>
        <v/>
      </c>
      <c r="S13" s="10" t="str">
        <f>IF(S$7&lt;&gt;"",IFERROR(VLOOKUP($B13,#REF!,#REF!,FALSE),""),"")</f>
        <v/>
      </c>
      <c r="T13" s="10" t="str">
        <f>IF(T$7&lt;&gt;"",IFERROR(VLOOKUP($B13,#REF!,#REF!,FALSE),""),"")</f>
        <v/>
      </c>
      <c r="U13" s="485" t="str">
        <f>IF(U$7&lt;&gt;"",IFERROR(VLOOKUP($B13,#REF!,#REF!,FALSE),""),"")</f>
        <v/>
      </c>
      <c r="V13" s="488" t="str">
        <f>IF(V$7&lt;&gt;"",IFERROR(VLOOKUP($B13,#REF!,#REF!,FALSE),""),"")</f>
        <v/>
      </c>
      <c r="W13" s="10" t="str">
        <f>IF(W$7&lt;&gt;"",IFERROR(VLOOKUP($B13,#REF!,#REF!,FALSE),""),"")</f>
        <v/>
      </c>
      <c r="X13" s="485" t="str">
        <f>IF(X$7&lt;&gt;"",IFERROR(VLOOKUP($B13,#REF!,#REF!,FALSE),""),"")</f>
        <v/>
      </c>
      <c r="Y13" s="486" t="str">
        <f>IF(Y$7&lt;&gt;"",IFERROR(VLOOKUP($B13,#REF!,#REF!,FALSE),""),"")</f>
        <v/>
      </c>
      <c r="Z13" s="10" t="str">
        <f>IF(Z$7&lt;&gt;"",IFERROR(VLOOKUP($B13,#REF!,#REF!,FALSE),""),"")</f>
        <v/>
      </c>
      <c r="AA13" s="488" t="str">
        <f>IF(AA$7&lt;&gt;"",IFERROR(VLOOKUP($B13,#REF!,#REF!,FALSE),""),"")</f>
        <v/>
      </c>
      <c r="AB13" s="486" t="str">
        <f>IF(AB$7&lt;&gt;"",IFERROR(VLOOKUP($B13,#REF!,#REF!,FALSE),""),"")</f>
        <v/>
      </c>
      <c r="AC13" s="412" t="str">
        <f>IF(AC$7&lt;&gt;"",IFERROR(VLOOKUP($B13,#REF!,#REF!,FALSE),""),"")</f>
        <v/>
      </c>
      <c r="AD13" s="486" t="str">
        <f>IF(AD$7&lt;&gt;"",IFERROR(VLOOKUP($B13,#REF!,#REF!,FALSE),""),"")</f>
        <v/>
      </c>
      <c r="AE13" s="486" t="str">
        <f>IF(AE$7&lt;&gt;"",IFERROR(VLOOKUP($B13,#REF!,#REF!,FALSE),""),"")</f>
        <v/>
      </c>
      <c r="AF13" s="412" t="str">
        <f>IF(AF$7&lt;&gt;"",IFERROR(VLOOKUP($B13,#REF!,#REF!,FALSE),""),"")</f>
        <v/>
      </c>
      <c r="AG13" s="488" t="str">
        <f>IF(AG$7&lt;&gt;"",IFERROR(VLOOKUP($B13,#REF!,#REF!,FALSE),""),"")</f>
        <v/>
      </c>
      <c r="AH13" s="486" t="str">
        <f>IF(AH$7&lt;&gt;"",IFERROR(VLOOKUP($B13,#REF!,#REF!,FALSE),""),"")</f>
        <v/>
      </c>
      <c r="AI13" s="613" t="str">
        <f>IF(AI$7&lt;&gt;"",IFERROR(VLOOKUP($B13,#REF!,#REF!,FALSE),""),"")</f>
        <v/>
      </c>
      <c r="AJ13" s="486" t="str">
        <f>IF(AJ$7&lt;&gt;"",IFERROR(VLOOKUP($B13,#REF!,#REF!,FALSE),""),"")</f>
        <v/>
      </c>
      <c r="AK13" s="613" t="str">
        <f>IF(AK$7&lt;&gt;"",IFERROR(VLOOKUP($B13,#REF!,#REF!,FALSE),""),"")</f>
        <v/>
      </c>
      <c r="AL13" s="412" t="str">
        <f>IF(AL$7&lt;&gt;"",IFERROR(VLOOKUP($B13,#REF!,#REF!,FALSE),""),"")</f>
        <v/>
      </c>
      <c r="AM13" s="488" t="str">
        <f>IF(AM$7&lt;&gt;"",IFERROR(VLOOKUP($B13,#REF!,#REF!,FALSE),""),"")</f>
        <v/>
      </c>
      <c r="AN13" s="10" t="str">
        <f>IF(AN$7&lt;&gt;"",IFERROR(VLOOKUP($B13,#REF!,#REF!,FALSE),""),"")</f>
        <v/>
      </c>
      <c r="AO13" s="10" t="str">
        <f>IF(AO$7&lt;&gt;"",IFERROR(VLOOKUP($B13,#REF!,#REF!,FALSE),""),"")</f>
        <v/>
      </c>
    </row>
    <row r="14" spans="1:41" s="2" customFormat="1" ht="10.15" x14ac:dyDescent="0.3">
      <c r="A14" s="2" t="s">
        <v>397</v>
      </c>
      <c r="B14" s="2" t="str">
        <f t="shared" si="0"/>
        <v>M05_FREE_SCHOOLS</v>
      </c>
      <c r="C14" s="2" t="s">
        <v>9</v>
      </c>
      <c r="D14" s="485" t="e">
        <f>VLOOKUP($A14,#REF!,2,FALSE)</f>
        <v>#REF!</v>
      </c>
      <c r="F14" s="485" t="str">
        <f>IF(F$7&lt;&gt;"",IFERROR(VLOOKUP($B14,#REF!,#REF!,FALSE),""),"")</f>
        <v/>
      </c>
      <c r="G14" s="486" t="str">
        <f>IF(G$7&lt;&gt;"",IFERROR(VLOOKUP($B14,#REF!,#REF!,FALSE),""),"")</f>
        <v/>
      </c>
      <c r="H14" s="488" t="str">
        <f>IF(H$7&lt;&gt;"",IFERROR(VLOOKUP($B14,#REF!,#REF!,FALSE),""),"")</f>
        <v/>
      </c>
      <c r="I14" s="10" t="str">
        <f>IF(I$7&lt;&gt;"",IFERROR(VLOOKUP($B14,#REF!,#REF!,FALSE),""),"")</f>
        <v/>
      </c>
      <c r="J14" s="485" t="str">
        <f>IF(J$7&lt;&gt;"",IFERROR(VLOOKUP($B14,#REF!,#REF!,FALSE),""),"")</f>
        <v/>
      </c>
      <c r="K14" s="486" t="str">
        <f>IF(K$7&lt;&gt;"",IFERROR(VLOOKUP($B14,#REF!,#REF!,FALSE),""),"")</f>
        <v/>
      </c>
      <c r="L14" s="10" t="str">
        <f>IF(L$7&lt;&gt;"",IFERROR(VLOOKUP($B14,#REF!,#REF!,FALSE),""),"")</f>
        <v/>
      </c>
      <c r="M14" s="488" t="str">
        <f>IF(M$7&lt;&gt;"",IFERROR(VLOOKUP($B14,#REF!,#REF!,FALSE),""),"")</f>
        <v/>
      </c>
      <c r="N14" s="10" t="str">
        <f>IF(N$7&lt;&gt;"",IFERROR(VLOOKUP($B14,#REF!,#REF!,FALSE),""),"")</f>
        <v/>
      </c>
      <c r="O14" s="485" t="str">
        <f>IF(O$7&lt;&gt;"",IFERROR(VLOOKUP($B14,#REF!,#REF!,FALSE),""),"")</f>
        <v/>
      </c>
      <c r="P14" s="486" t="str">
        <f>IF(P$7&lt;&gt;"",IFERROR(VLOOKUP($B14,#REF!,#REF!,FALSE),""),"")</f>
        <v/>
      </c>
      <c r="Q14" s="10" t="str">
        <f>IF(Q$7&lt;&gt;"",IFERROR(VLOOKUP($B14,#REF!,#REF!,FALSE),""),"")</f>
        <v/>
      </c>
      <c r="R14" s="488" t="str">
        <f>IF(R$7&lt;&gt;"",IFERROR(VLOOKUP($B14,#REF!,#REF!,FALSE),""),"")</f>
        <v/>
      </c>
      <c r="S14" s="10" t="str">
        <f>IF(S$7&lt;&gt;"",IFERROR(VLOOKUP($B14,#REF!,#REF!,FALSE),""),"")</f>
        <v/>
      </c>
      <c r="T14" s="10" t="str">
        <f>IF(T$7&lt;&gt;"",IFERROR(VLOOKUP($B14,#REF!,#REF!,FALSE),""),"")</f>
        <v/>
      </c>
      <c r="U14" s="485" t="str">
        <f>IF(U$7&lt;&gt;"",IFERROR(VLOOKUP($B14,#REF!,#REF!,FALSE),""),"")</f>
        <v/>
      </c>
      <c r="V14" s="488" t="str">
        <f>IF(V$7&lt;&gt;"",IFERROR(VLOOKUP($B14,#REF!,#REF!,FALSE),""),"")</f>
        <v/>
      </c>
      <c r="W14" s="10" t="str">
        <f>IF(W$7&lt;&gt;"",IFERROR(VLOOKUP($B14,#REF!,#REF!,FALSE),""),"")</f>
        <v/>
      </c>
      <c r="X14" s="485" t="str">
        <f>IF(X$7&lt;&gt;"",IFERROR(VLOOKUP($B14,#REF!,#REF!,FALSE),""),"")</f>
        <v/>
      </c>
      <c r="Y14" s="486" t="str">
        <f>IF(Y$7&lt;&gt;"",IFERROR(VLOOKUP($B14,#REF!,#REF!,FALSE),""),"")</f>
        <v/>
      </c>
      <c r="Z14" s="10" t="str">
        <f>IF(Z$7&lt;&gt;"",IFERROR(VLOOKUP($B14,#REF!,#REF!,FALSE),""),"")</f>
        <v/>
      </c>
      <c r="AA14" s="488" t="str">
        <f>IF(AA$7&lt;&gt;"",IFERROR(VLOOKUP($B14,#REF!,#REF!,FALSE),""),"")</f>
        <v/>
      </c>
      <c r="AB14" s="486" t="str">
        <f>IF(AB$7&lt;&gt;"",IFERROR(VLOOKUP($B14,#REF!,#REF!,FALSE),""),"")</f>
        <v/>
      </c>
      <c r="AC14" s="412" t="str">
        <f>IF(AC$7&lt;&gt;"",IFERROR(VLOOKUP($B14,#REF!,#REF!,FALSE),""),"")</f>
        <v/>
      </c>
      <c r="AD14" s="486" t="str">
        <f>IF(AD$7&lt;&gt;"",IFERROR(VLOOKUP($B14,#REF!,#REF!,FALSE),""),"")</f>
        <v/>
      </c>
      <c r="AE14" s="486" t="str">
        <f>IF(AE$7&lt;&gt;"",IFERROR(VLOOKUP($B14,#REF!,#REF!,FALSE),""),"")</f>
        <v/>
      </c>
      <c r="AF14" s="412" t="str">
        <f>IF(AF$7&lt;&gt;"",IFERROR(VLOOKUP($B14,#REF!,#REF!,FALSE),""),"")</f>
        <v/>
      </c>
      <c r="AG14" s="488" t="str">
        <f>IF(AG$7&lt;&gt;"",IFERROR(VLOOKUP($B14,#REF!,#REF!,FALSE),""),"")</f>
        <v/>
      </c>
      <c r="AH14" s="486" t="str">
        <f>IF(AH$7&lt;&gt;"",IFERROR(VLOOKUP($B14,#REF!,#REF!,FALSE),""),"")</f>
        <v/>
      </c>
      <c r="AI14" s="613" t="str">
        <f>IF(AI$7&lt;&gt;"",IFERROR(VLOOKUP($B14,#REF!,#REF!,FALSE),""),"")</f>
        <v/>
      </c>
      <c r="AJ14" s="486" t="str">
        <f>IF(AJ$7&lt;&gt;"",IFERROR(VLOOKUP($B14,#REF!,#REF!,FALSE),""),"")</f>
        <v/>
      </c>
      <c r="AK14" s="613" t="str">
        <f>IF(AK$7&lt;&gt;"",IFERROR(VLOOKUP($B14,#REF!,#REF!,FALSE),""),"")</f>
        <v/>
      </c>
      <c r="AL14" s="412" t="str">
        <f>IF(AL$7&lt;&gt;"",IFERROR(VLOOKUP($B14,#REF!,#REF!,FALSE),""),"")</f>
        <v/>
      </c>
      <c r="AM14" s="488" t="str">
        <f>IF(AM$7&lt;&gt;"",IFERROR(VLOOKUP($B14,#REF!,#REF!,FALSE),""),"")</f>
        <v/>
      </c>
      <c r="AN14" s="10" t="str">
        <f>IF(AN$7&lt;&gt;"",IFERROR(VLOOKUP($B14,#REF!,#REF!,FALSE),""),"")</f>
        <v/>
      </c>
      <c r="AO14" s="10" t="str">
        <f>IF(AO$7&lt;&gt;"",IFERROR(VLOOKUP($B14,#REF!,#REF!,FALSE),""),"")</f>
        <v/>
      </c>
    </row>
    <row r="15" spans="1:41" s="2" customFormat="1" ht="10.15" x14ac:dyDescent="0.3">
      <c r="A15" s="2" t="s">
        <v>398</v>
      </c>
      <c r="B15" s="2" t="str">
        <f t="shared" si="0"/>
        <v>M06_FREE_SCHOOLS_1619</v>
      </c>
      <c r="C15" s="2" t="s">
        <v>10</v>
      </c>
      <c r="D15" s="485" t="e">
        <f>VLOOKUP($A15,#REF!,2,FALSE)</f>
        <v>#REF!</v>
      </c>
      <c r="F15" s="485" t="str">
        <f>IF(F$7&lt;&gt;"",IFERROR(VLOOKUP($B15,#REF!,#REF!,FALSE),""),"")</f>
        <v/>
      </c>
      <c r="G15" s="486" t="str">
        <f>IF(G$7&lt;&gt;"",IFERROR(VLOOKUP($B15,#REF!,#REF!,FALSE),""),"")</f>
        <v/>
      </c>
      <c r="H15" s="488" t="str">
        <f>IF(H$7&lt;&gt;"",IFERROR(VLOOKUP($B15,#REF!,#REF!,FALSE),""),"")</f>
        <v/>
      </c>
      <c r="I15" s="10" t="str">
        <f>IF(I$7&lt;&gt;"",IFERROR(VLOOKUP($B15,#REF!,#REF!,FALSE),""),"")</f>
        <v/>
      </c>
      <c r="J15" s="485" t="str">
        <f>IF(J$7&lt;&gt;"",IFERROR(VLOOKUP($B15,#REF!,#REF!,FALSE),""),"")</f>
        <v/>
      </c>
      <c r="K15" s="486" t="str">
        <f>IF(K$7&lt;&gt;"",IFERROR(VLOOKUP($B15,#REF!,#REF!,FALSE),""),"")</f>
        <v/>
      </c>
      <c r="L15" s="10" t="str">
        <f>IF(L$7&lt;&gt;"",IFERROR(VLOOKUP($B15,#REF!,#REF!,FALSE),""),"")</f>
        <v/>
      </c>
      <c r="M15" s="488" t="str">
        <f>IF(M$7&lt;&gt;"",IFERROR(VLOOKUP($B15,#REF!,#REF!,FALSE),""),"")</f>
        <v/>
      </c>
      <c r="N15" s="10" t="str">
        <f>IF(N$7&lt;&gt;"",IFERROR(VLOOKUP($B15,#REF!,#REF!,FALSE),""),"")</f>
        <v/>
      </c>
      <c r="O15" s="485" t="str">
        <f>IF(O$7&lt;&gt;"",IFERROR(VLOOKUP($B15,#REF!,#REF!,FALSE),""),"")</f>
        <v/>
      </c>
      <c r="P15" s="486" t="str">
        <f>IF(P$7&lt;&gt;"",IFERROR(VLOOKUP($B15,#REF!,#REF!,FALSE),""),"")</f>
        <v/>
      </c>
      <c r="Q15" s="10" t="str">
        <f>IF(Q$7&lt;&gt;"",IFERROR(VLOOKUP($B15,#REF!,#REF!,FALSE),""),"")</f>
        <v/>
      </c>
      <c r="R15" s="488" t="str">
        <f>IF(R$7&lt;&gt;"",IFERROR(VLOOKUP($B15,#REF!,#REF!,FALSE),""),"")</f>
        <v/>
      </c>
      <c r="S15" s="10" t="str">
        <f>IF(S$7&lt;&gt;"",IFERROR(VLOOKUP($B15,#REF!,#REF!,FALSE),""),"")</f>
        <v/>
      </c>
      <c r="T15" s="10" t="str">
        <f>IF(T$7&lt;&gt;"",IFERROR(VLOOKUP($B15,#REF!,#REF!,FALSE),""),"")</f>
        <v/>
      </c>
      <c r="U15" s="485" t="str">
        <f>IF(U$7&lt;&gt;"",IFERROR(VLOOKUP($B15,#REF!,#REF!,FALSE),""),"")</f>
        <v/>
      </c>
      <c r="V15" s="488" t="str">
        <f>IF(V$7&lt;&gt;"",IFERROR(VLOOKUP($B15,#REF!,#REF!,FALSE),""),"")</f>
        <v/>
      </c>
      <c r="W15" s="10" t="str">
        <f>IF(W$7&lt;&gt;"",IFERROR(VLOOKUP($B15,#REF!,#REF!,FALSE),""),"")</f>
        <v/>
      </c>
      <c r="X15" s="485" t="str">
        <f>IF(X$7&lt;&gt;"",IFERROR(VLOOKUP($B15,#REF!,#REF!,FALSE),""),"")</f>
        <v/>
      </c>
      <c r="Y15" s="486" t="str">
        <f>IF(Y$7&lt;&gt;"",IFERROR(VLOOKUP($B15,#REF!,#REF!,FALSE),""),"")</f>
        <v/>
      </c>
      <c r="Z15" s="10" t="str">
        <f>IF(Z$7&lt;&gt;"",IFERROR(VLOOKUP($B15,#REF!,#REF!,FALSE),""),"")</f>
        <v/>
      </c>
      <c r="AA15" s="488" t="str">
        <f>IF(AA$7&lt;&gt;"",IFERROR(VLOOKUP($B15,#REF!,#REF!,FALSE),""),"")</f>
        <v/>
      </c>
      <c r="AB15" s="486" t="str">
        <f>IF(AB$7&lt;&gt;"",IFERROR(VLOOKUP($B15,#REF!,#REF!,FALSE),""),"")</f>
        <v/>
      </c>
      <c r="AC15" s="412" t="str">
        <f>IF(AC$7&lt;&gt;"",IFERROR(VLOOKUP($B15,#REF!,#REF!,FALSE),""),"")</f>
        <v/>
      </c>
      <c r="AD15" s="486" t="str">
        <f>IF(AD$7&lt;&gt;"",IFERROR(VLOOKUP($B15,#REF!,#REF!,FALSE),""),"")</f>
        <v/>
      </c>
      <c r="AE15" s="486" t="str">
        <f>IF(AE$7&lt;&gt;"",IFERROR(VLOOKUP($B15,#REF!,#REF!,FALSE),""),"")</f>
        <v/>
      </c>
      <c r="AF15" s="412" t="str">
        <f>IF(AF$7&lt;&gt;"",IFERROR(VLOOKUP($B15,#REF!,#REF!,FALSE),""),"")</f>
        <v/>
      </c>
      <c r="AG15" s="488" t="str">
        <f>IF(AG$7&lt;&gt;"",IFERROR(VLOOKUP($B15,#REF!,#REF!,FALSE),""),"")</f>
        <v/>
      </c>
      <c r="AH15" s="486" t="str">
        <f>IF(AH$7&lt;&gt;"",IFERROR(VLOOKUP($B15,#REF!,#REF!,FALSE),""),"")</f>
        <v/>
      </c>
      <c r="AI15" s="613" t="str">
        <f>IF(AI$7&lt;&gt;"",IFERROR(VLOOKUP($B15,#REF!,#REF!,FALSE),""),"")</f>
        <v/>
      </c>
      <c r="AJ15" s="486" t="str">
        <f>IF(AJ$7&lt;&gt;"",IFERROR(VLOOKUP($B15,#REF!,#REF!,FALSE),""),"")</f>
        <v/>
      </c>
      <c r="AK15" s="613" t="str">
        <f>IF(AK$7&lt;&gt;"",IFERROR(VLOOKUP($B15,#REF!,#REF!,FALSE),""),"")</f>
        <v/>
      </c>
      <c r="AL15" s="412" t="str">
        <f>IF(AL$7&lt;&gt;"",IFERROR(VLOOKUP($B15,#REF!,#REF!,FALSE),""),"")</f>
        <v/>
      </c>
      <c r="AM15" s="488" t="str">
        <f>IF(AM$7&lt;&gt;"",IFERROR(VLOOKUP($B15,#REF!,#REF!,FALSE),""),"")</f>
        <v/>
      </c>
      <c r="AN15" s="10" t="str">
        <f>IF(AN$7&lt;&gt;"",IFERROR(VLOOKUP($B15,#REF!,#REF!,FALSE),""),"")</f>
        <v/>
      </c>
      <c r="AO15" s="10" t="str">
        <f>IF(AO$7&lt;&gt;"",IFERROR(VLOOKUP($B15,#REF!,#REF!,FALSE),""),"")</f>
        <v/>
      </c>
    </row>
    <row r="16" spans="1:41" s="2" customFormat="1" ht="10.15" x14ac:dyDescent="0.3">
      <c r="A16" s="2" t="s">
        <v>399</v>
      </c>
      <c r="B16" s="2" t="str">
        <f t="shared" si="0"/>
        <v>M07_UTCS</v>
      </c>
      <c r="C16" s="2" t="s">
        <v>295</v>
      </c>
      <c r="D16" s="485" t="e">
        <f>VLOOKUP($A16,#REF!,2,FALSE)</f>
        <v>#REF!</v>
      </c>
      <c r="F16" s="485" t="str">
        <f>IF(F$7&lt;&gt;"",IFERROR(VLOOKUP($B16,#REF!,#REF!,FALSE),""),"")</f>
        <v/>
      </c>
      <c r="G16" s="486" t="str">
        <f>IF(G$7&lt;&gt;"",IFERROR(VLOOKUP($B16,#REF!,#REF!,FALSE),""),"")</f>
        <v/>
      </c>
      <c r="H16" s="488" t="str">
        <f>IF(H$7&lt;&gt;"",IFERROR(VLOOKUP($B16,#REF!,#REF!,FALSE),""),"")</f>
        <v/>
      </c>
      <c r="I16" s="10" t="str">
        <f>IF(I$7&lt;&gt;"",IFERROR(VLOOKUP($B16,#REF!,#REF!,FALSE),""),"")</f>
        <v/>
      </c>
      <c r="J16" s="485" t="str">
        <f>IF(J$7&lt;&gt;"",IFERROR(VLOOKUP($B16,#REF!,#REF!,FALSE),""),"")</f>
        <v/>
      </c>
      <c r="K16" s="486" t="str">
        <f>IF(K$7&lt;&gt;"",IFERROR(VLOOKUP($B16,#REF!,#REF!,FALSE),""),"")</f>
        <v/>
      </c>
      <c r="L16" s="10" t="str">
        <f>IF(L$7&lt;&gt;"",IFERROR(VLOOKUP($B16,#REF!,#REF!,FALSE),""),"")</f>
        <v/>
      </c>
      <c r="M16" s="488" t="str">
        <f>IF(M$7&lt;&gt;"",IFERROR(VLOOKUP($B16,#REF!,#REF!,FALSE),""),"")</f>
        <v/>
      </c>
      <c r="N16" s="10" t="str">
        <f>IF(N$7&lt;&gt;"",IFERROR(VLOOKUP($B16,#REF!,#REF!,FALSE),""),"")</f>
        <v/>
      </c>
      <c r="O16" s="485" t="str">
        <f>IF(O$7&lt;&gt;"",IFERROR(VLOOKUP($B16,#REF!,#REF!,FALSE),""),"")</f>
        <v/>
      </c>
      <c r="P16" s="486" t="str">
        <f>IF(P$7&lt;&gt;"",IFERROR(VLOOKUP($B16,#REF!,#REF!,FALSE),""),"")</f>
        <v/>
      </c>
      <c r="Q16" s="10" t="str">
        <f>IF(Q$7&lt;&gt;"",IFERROR(VLOOKUP($B16,#REF!,#REF!,FALSE),""),"")</f>
        <v/>
      </c>
      <c r="R16" s="488" t="str">
        <f>IF(R$7&lt;&gt;"",IFERROR(VLOOKUP($B16,#REF!,#REF!,FALSE),""),"")</f>
        <v/>
      </c>
      <c r="S16" s="10" t="str">
        <f>IF(S$7&lt;&gt;"",IFERROR(VLOOKUP($B16,#REF!,#REF!,FALSE),""),"")</f>
        <v/>
      </c>
      <c r="T16" s="10" t="str">
        <f>IF(T$7&lt;&gt;"",IFERROR(VLOOKUP($B16,#REF!,#REF!,FALSE),""),"")</f>
        <v/>
      </c>
      <c r="U16" s="485" t="str">
        <f>IF(U$7&lt;&gt;"",IFERROR(VLOOKUP($B16,#REF!,#REF!,FALSE),""),"")</f>
        <v/>
      </c>
      <c r="V16" s="488" t="str">
        <f>IF(V$7&lt;&gt;"",IFERROR(VLOOKUP($B16,#REF!,#REF!,FALSE),""),"")</f>
        <v/>
      </c>
      <c r="W16" s="10" t="str">
        <f>IF(W$7&lt;&gt;"",IFERROR(VLOOKUP($B16,#REF!,#REF!,FALSE),""),"")</f>
        <v/>
      </c>
      <c r="X16" s="485" t="str">
        <f>IF(X$7&lt;&gt;"",IFERROR(VLOOKUP($B16,#REF!,#REF!,FALSE),""),"")</f>
        <v/>
      </c>
      <c r="Y16" s="486" t="str">
        <f>IF(Y$7&lt;&gt;"",IFERROR(VLOOKUP($B16,#REF!,#REF!,FALSE),""),"")</f>
        <v/>
      </c>
      <c r="Z16" s="10" t="str">
        <f>IF(Z$7&lt;&gt;"",IFERROR(VLOOKUP($B16,#REF!,#REF!,FALSE),""),"")</f>
        <v/>
      </c>
      <c r="AA16" s="488" t="str">
        <f>IF(AA$7&lt;&gt;"",IFERROR(VLOOKUP($B16,#REF!,#REF!,FALSE),""),"")</f>
        <v/>
      </c>
      <c r="AB16" s="486" t="str">
        <f>IF(AB$7&lt;&gt;"",IFERROR(VLOOKUP($B16,#REF!,#REF!,FALSE),""),"")</f>
        <v/>
      </c>
      <c r="AC16" s="412" t="str">
        <f>IF(AC$7&lt;&gt;"",IFERROR(VLOOKUP($B16,#REF!,#REF!,FALSE),""),"")</f>
        <v/>
      </c>
      <c r="AD16" s="486" t="str">
        <f>IF(AD$7&lt;&gt;"",IFERROR(VLOOKUP($B16,#REF!,#REF!,FALSE),""),"")</f>
        <v/>
      </c>
      <c r="AE16" s="486" t="str">
        <f>IF(AE$7&lt;&gt;"",IFERROR(VLOOKUP($B16,#REF!,#REF!,FALSE),""),"")</f>
        <v/>
      </c>
      <c r="AF16" s="412" t="str">
        <f>IF(AF$7&lt;&gt;"",IFERROR(VLOOKUP($B16,#REF!,#REF!,FALSE),""),"")</f>
        <v/>
      </c>
      <c r="AG16" s="488" t="str">
        <f>IF(AG$7&lt;&gt;"",IFERROR(VLOOKUP($B16,#REF!,#REF!,FALSE),""),"")</f>
        <v/>
      </c>
      <c r="AH16" s="486" t="str">
        <f>IF(AH$7&lt;&gt;"",IFERROR(VLOOKUP($B16,#REF!,#REF!,FALSE),""),"")</f>
        <v/>
      </c>
      <c r="AI16" s="613" t="str">
        <f>IF(AI$7&lt;&gt;"",IFERROR(VLOOKUP($B16,#REF!,#REF!,FALSE),""),"")</f>
        <v/>
      </c>
      <c r="AJ16" s="486" t="str">
        <f>IF(AJ$7&lt;&gt;"",IFERROR(VLOOKUP($B16,#REF!,#REF!,FALSE),""),"")</f>
        <v/>
      </c>
      <c r="AK16" s="613" t="str">
        <f>IF(AK$7&lt;&gt;"",IFERROR(VLOOKUP($B16,#REF!,#REF!,FALSE),""),"")</f>
        <v/>
      </c>
      <c r="AL16" s="412" t="str">
        <f>IF(AL$7&lt;&gt;"",IFERROR(VLOOKUP($B16,#REF!,#REF!,FALSE),""),"")</f>
        <v/>
      </c>
      <c r="AM16" s="488" t="str">
        <f>IF(AM$7&lt;&gt;"",IFERROR(VLOOKUP($B16,#REF!,#REF!,FALSE),""),"")</f>
        <v/>
      </c>
      <c r="AN16" s="10" t="str">
        <f>IF(AN$7&lt;&gt;"",IFERROR(VLOOKUP($B16,#REF!,#REF!,FALSE),""),"")</f>
        <v/>
      </c>
      <c r="AO16" s="10" t="str">
        <f>IF(AO$7&lt;&gt;"",IFERROR(VLOOKUP($B16,#REF!,#REF!,FALSE),""),"")</f>
        <v/>
      </c>
    </row>
    <row r="17" spans="1:41" s="2" customFormat="1" ht="10.15" x14ac:dyDescent="0.3">
      <c r="A17" s="2" t="s">
        <v>400</v>
      </c>
      <c r="B17" s="2" t="str">
        <f t="shared" si="0"/>
        <v>M08_STUDIO_SCHOOLS</v>
      </c>
      <c r="C17" s="2" t="s">
        <v>11</v>
      </c>
      <c r="D17" s="485" t="e">
        <f>VLOOKUP($A17,#REF!,2,FALSE)</f>
        <v>#REF!</v>
      </c>
      <c r="F17" s="485" t="str">
        <f>IF(F$7&lt;&gt;"",IFERROR(VLOOKUP($B17,#REF!,#REF!,FALSE),""),"")</f>
        <v/>
      </c>
      <c r="G17" s="486" t="str">
        <f>IF(G$7&lt;&gt;"",IFERROR(VLOOKUP($B17,#REF!,#REF!,FALSE),""),"")</f>
        <v/>
      </c>
      <c r="H17" s="488" t="str">
        <f>IF(H$7&lt;&gt;"",IFERROR(VLOOKUP($B17,#REF!,#REF!,FALSE),""),"")</f>
        <v/>
      </c>
      <c r="I17" s="10" t="str">
        <f>IF(I$7&lt;&gt;"",IFERROR(VLOOKUP($B17,#REF!,#REF!,FALSE),""),"")</f>
        <v/>
      </c>
      <c r="J17" s="485" t="str">
        <f>IF(J$7&lt;&gt;"",IFERROR(VLOOKUP($B17,#REF!,#REF!,FALSE),""),"")</f>
        <v/>
      </c>
      <c r="K17" s="486" t="str">
        <f>IF(K$7&lt;&gt;"",IFERROR(VLOOKUP($B17,#REF!,#REF!,FALSE),""),"")</f>
        <v/>
      </c>
      <c r="L17" s="10" t="str">
        <f>IF(L$7&lt;&gt;"",IFERROR(VLOOKUP($B17,#REF!,#REF!,FALSE),""),"")</f>
        <v/>
      </c>
      <c r="M17" s="488" t="str">
        <f>IF(M$7&lt;&gt;"",IFERROR(VLOOKUP($B17,#REF!,#REF!,FALSE),""),"")</f>
        <v/>
      </c>
      <c r="N17" s="10" t="str">
        <f>IF(N$7&lt;&gt;"",IFERROR(VLOOKUP($B17,#REF!,#REF!,FALSE),""),"")</f>
        <v/>
      </c>
      <c r="O17" s="485" t="str">
        <f>IF(O$7&lt;&gt;"",IFERROR(VLOOKUP($B17,#REF!,#REF!,FALSE),""),"")</f>
        <v/>
      </c>
      <c r="P17" s="486" t="str">
        <f>IF(P$7&lt;&gt;"",IFERROR(VLOOKUP($B17,#REF!,#REF!,FALSE),""),"")</f>
        <v/>
      </c>
      <c r="Q17" s="10" t="str">
        <f>IF(Q$7&lt;&gt;"",IFERROR(VLOOKUP($B17,#REF!,#REF!,FALSE),""),"")</f>
        <v/>
      </c>
      <c r="R17" s="488" t="str">
        <f>IF(R$7&lt;&gt;"",IFERROR(VLOOKUP($B17,#REF!,#REF!,FALSE),""),"")</f>
        <v/>
      </c>
      <c r="S17" s="10" t="str">
        <f>IF(S$7&lt;&gt;"",IFERROR(VLOOKUP($B17,#REF!,#REF!,FALSE),""),"")</f>
        <v/>
      </c>
      <c r="T17" s="10" t="str">
        <f>IF(T$7&lt;&gt;"",IFERROR(VLOOKUP($B17,#REF!,#REF!,FALSE),""),"")</f>
        <v/>
      </c>
      <c r="U17" s="485" t="str">
        <f>IF(U$7&lt;&gt;"",IFERROR(VLOOKUP($B17,#REF!,#REF!,FALSE),""),"")</f>
        <v/>
      </c>
      <c r="V17" s="488" t="str">
        <f>IF(V$7&lt;&gt;"",IFERROR(VLOOKUP($B17,#REF!,#REF!,FALSE),""),"")</f>
        <v/>
      </c>
      <c r="W17" s="10" t="str">
        <f>IF(W$7&lt;&gt;"",IFERROR(VLOOKUP($B17,#REF!,#REF!,FALSE),""),"")</f>
        <v/>
      </c>
      <c r="X17" s="485" t="str">
        <f>IF(X$7&lt;&gt;"",IFERROR(VLOOKUP($B17,#REF!,#REF!,FALSE),""),"")</f>
        <v/>
      </c>
      <c r="Y17" s="486" t="str">
        <f>IF(Y$7&lt;&gt;"",IFERROR(VLOOKUP($B17,#REF!,#REF!,FALSE),""),"")</f>
        <v/>
      </c>
      <c r="Z17" s="10" t="str">
        <f>IF(Z$7&lt;&gt;"",IFERROR(VLOOKUP($B17,#REF!,#REF!,FALSE),""),"")</f>
        <v/>
      </c>
      <c r="AA17" s="488" t="str">
        <f>IF(AA$7&lt;&gt;"",IFERROR(VLOOKUP($B17,#REF!,#REF!,FALSE),""),"")</f>
        <v/>
      </c>
      <c r="AB17" s="486" t="str">
        <f>IF(AB$7&lt;&gt;"",IFERROR(VLOOKUP($B17,#REF!,#REF!,FALSE),""),"")</f>
        <v/>
      </c>
      <c r="AC17" s="412" t="str">
        <f>IF(AC$7&lt;&gt;"",IFERROR(VLOOKUP($B17,#REF!,#REF!,FALSE),""),"")</f>
        <v/>
      </c>
      <c r="AD17" s="486" t="str">
        <f>IF(AD$7&lt;&gt;"",IFERROR(VLOOKUP($B17,#REF!,#REF!,FALSE),""),"")</f>
        <v/>
      </c>
      <c r="AE17" s="486" t="str">
        <f>IF(AE$7&lt;&gt;"",IFERROR(VLOOKUP($B17,#REF!,#REF!,FALSE),""),"")</f>
        <v/>
      </c>
      <c r="AF17" s="412" t="str">
        <f>IF(AF$7&lt;&gt;"",IFERROR(VLOOKUP($B17,#REF!,#REF!,FALSE),""),"")</f>
        <v/>
      </c>
      <c r="AG17" s="488" t="str">
        <f>IF(AG$7&lt;&gt;"",IFERROR(VLOOKUP($B17,#REF!,#REF!,FALSE),""),"")</f>
        <v/>
      </c>
      <c r="AH17" s="486" t="str">
        <f>IF(AH$7&lt;&gt;"",IFERROR(VLOOKUP($B17,#REF!,#REF!,FALSE),""),"")</f>
        <v/>
      </c>
      <c r="AI17" s="613" t="str">
        <f>IF(AI$7&lt;&gt;"",IFERROR(VLOOKUP($B17,#REF!,#REF!,FALSE),""),"")</f>
        <v/>
      </c>
      <c r="AJ17" s="486" t="str">
        <f>IF(AJ$7&lt;&gt;"",IFERROR(VLOOKUP($B17,#REF!,#REF!,FALSE),""),"")</f>
        <v/>
      </c>
      <c r="AK17" s="613" t="str">
        <f>IF(AK$7&lt;&gt;"",IFERROR(VLOOKUP($B17,#REF!,#REF!,FALSE),""),"")</f>
        <v/>
      </c>
      <c r="AL17" s="412" t="str">
        <f>IF(AL$7&lt;&gt;"",IFERROR(VLOOKUP($B17,#REF!,#REF!,FALSE),""),"")</f>
        <v/>
      </c>
      <c r="AM17" s="488" t="str">
        <f>IF(AM$7&lt;&gt;"",IFERROR(VLOOKUP($B17,#REF!,#REF!,FALSE),""),"")</f>
        <v/>
      </c>
      <c r="AN17" s="10" t="str">
        <f>IF(AN$7&lt;&gt;"",IFERROR(VLOOKUP($B17,#REF!,#REF!,FALSE),""),"")</f>
        <v/>
      </c>
      <c r="AO17" s="10" t="str">
        <f>IF(AO$7&lt;&gt;"",IFERROR(VLOOKUP($B17,#REF!,#REF!,FALSE),""),"")</f>
        <v/>
      </c>
    </row>
    <row r="18" spans="1:41" s="2" customFormat="1" ht="10.15" x14ac:dyDescent="0.3">
      <c r="B18" s="2" t="str">
        <f t="shared" si="0"/>
        <v/>
      </c>
      <c r="D18" s="485"/>
      <c r="F18" s="485" t="str">
        <f>IF(F$7&lt;&gt;"",IFERROR(VLOOKUP($B18,#REF!,#REF!,FALSE),""),"")</f>
        <v/>
      </c>
      <c r="G18" s="486" t="str">
        <f>IF(G$7&lt;&gt;"",IFERROR(VLOOKUP($B18,#REF!,#REF!,FALSE),""),"")</f>
        <v/>
      </c>
      <c r="H18" s="488" t="str">
        <f>IF(H$7&lt;&gt;"",IFERROR(VLOOKUP($B18,#REF!,#REF!,FALSE),""),"")</f>
        <v/>
      </c>
      <c r="I18" s="10" t="str">
        <f>IF(I$7&lt;&gt;"",IFERROR(VLOOKUP($B18,#REF!,#REF!,FALSE),""),"")</f>
        <v/>
      </c>
      <c r="J18" s="485" t="str">
        <f>IF(J$7&lt;&gt;"",IFERROR(VLOOKUP($B18,#REF!,#REF!,FALSE),""),"")</f>
        <v/>
      </c>
      <c r="K18" s="486" t="str">
        <f>IF(K$7&lt;&gt;"",IFERROR(VLOOKUP($B18,#REF!,#REF!,FALSE),""),"")</f>
        <v/>
      </c>
      <c r="L18" s="10" t="str">
        <f>IF(L$7&lt;&gt;"",IFERROR(VLOOKUP($B18,#REF!,#REF!,FALSE),""),"")</f>
        <v/>
      </c>
      <c r="M18" s="488" t="str">
        <f>IF(M$7&lt;&gt;"",IFERROR(VLOOKUP($B18,#REF!,#REF!,FALSE),""),"")</f>
        <v/>
      </c>
      <c r="N18" s="10" t="str">
        <f>IF(N$7&lt;&gt;"",IFERROR(VLOOKUP($B18,#REF!,#REF!,FALSE),""),"")</f>
        <v/>
      </c>
      <c r="O18" s="485" t="str">
        <f>IF(O$7&lt;&gt;"",IFERROR(VLOOKUP($B18,#REF!,#REF!,FALSE),""),"")</f>
        <v/>
      </c>
      <c r="P18" s="486" t="str">
        <f>IF(P$7&lt;&gt;"",IFERROR(VLOOKUP($B18,#REF!,#REF!,FALSE),""),"")</f>
        <v/>
      </c>
      <c r="Q18" s="10" t="str">
        <f>IF(Q$7&lt;&gt;"",IFERROR(VLOOKUP($B18,#REF!,#REF!,FALSE),""),"")</f>
        <v/>
      </c>
      <c r="R18" s="488" t="str">
        <f>IF(R$7&lt;&gt;"",IFERROR(VLOOKUP($B18,#REF!,#REF!,FALSE),""),"")</f>
        <v/>
      </c>
      <c r="S18" s="10" t="str">
        <f>IF(S$7&lt;&gt;"",IFERROR(VLOOKUP($B18,#REF!,#REF!,FALSE),""),"")</f>
        <v/>
      </c>
      <c r="T18" s="10" t="str">
        <f>IF(T$7&lt;&gt;"",IFERROR(VLOOKUP($B18,#REF!,#REF!,FALSE),""),"")</f>
        <v/>
      </c>
      <c r="U18" s="485" t="str">
        <f>IF(U$7&lt;&gt;"",IFERROR(VLOOKUP($B18,#REF!,#REF!,FALSE),""),"")</f>
        <v/>
      </c>
      <c r="V18" s="488" t="str">
        <f>IF(V$7&lt;&gt;"",IFERROR(VLOOKUP($B18,#REF!,#REF!,FALSE),""),"")</f>
        <v/>
      </c>
      <c r="W18" s="10" t="str">
        <f>IF(W$7&lt;&gt;"",IFERROR(VLOOKUP($B18,#REF!,#REF!,FALSE),""),"")</f>
        <v/>
      </c>
      <c r="X18" s="485" t="str">
        <f>IF(X$7&lt;&gt;"",IFERROR(VLOOKUP($B18,#REF!,#REF!,FALSE),""),"")</f>
        <v/>
      </c>
      <c r="Y18" s="486" t="str">
        <f>IF(Y$7&lt;&gt;"",IFERROR(VLOOKUP($B18,#REF!,#REF!,FALSE),""),"")</f>
        <v/>
      </c>
      <c r="Z18" s="10" t="str">
        <f>IF(Z$7&lt;&gt;"",IFERROR(VLOOKUP($B18,#REF!,#REF!,FALSE),""),"")</f>
        <v/>
      </c>
      <c r="AA18" s="488" t="str">
        <f>IF(AA$7&lt;&gt;"",IFERROR(VLOOKUP($B18,#REF!,#REF!,FALSE),""),"")</f>
        <v/>
      </c>
      <c r="AB18" s="486" t="str">
        <f>IF(AB$7&lt;&gt;"",IFERROR(VLOOKUP($B18,#REF!,#REF!,FALSE),""),"")</f>
        <v/>
      </c>
      <c r="AC18" s="412" t="str">
        <f>IF(AC$7&lt;&gt;"",IFERROR(VLOOKUP($B18,#REF!,#REF!,FALSE),""),"")</f>
        <v/>
      </c>
      <c r="AD18" s="486" t="str">
        <f>IF(AD$7&lt;&gt;"",IFERROR(VLOOKUP($B18,#REF!,#REF!,FALSE),""),"")</f>
        <v/>
      </c>
      <c r="AE18" s="486" t="str">
        <f>IF(AE$7&lt;&gt;"",IFERROR(VLOOKUP($B18,#REF!,#REF!,FALSE),""),"")</f>
        <v/>
      </c>
      <c r="AF18" s="412" t="str">
        <f>IF(AF$7&lt;&gt;"",IFERROR(VLOOKUP($B18,#REF!,#REF!,FALSE),""),"")</f>
        <v/>
      </c>
      <c r="AG18" s="488" t="str">
        <f>IF(AG$7&lt;&gt;"",IFERROR(VLOOKUP($B18,#REF!,#REF!,FALSE),""),"")</f>
        <v/>
      </c>
      <c r="AH18" s="486" t="str">
        <f>IF(AH$7&lt;&gt;"",IFERROR(VLOOKUP($B18,#REF!,#REF!,FALSE),""),"")</f>
        <v/>
      </c>
      <c r="AI18" s="613" t="str">
        <f>IF(AI$7&lt;&gt;"",IFERROR(VLOOKUP($B18,#REF!,#REF!,FALSE),""),"")</f>
        <v/>
      </c>
      <c r="AJ18" s="486" t="str">
        <f>IF(AJ$7&lt;&gt;"",IFERROR(VLOOKUP($B18,#REF!,#REF!,FALSE),""),"")</f>
        <v/>
      </c>
      <c r="AK18" s="613" t="str">
        <f>IF(AK$7&lt;&gt;"",IFERROR(VLOOKUP($B18,#REF!,#REF!,FALSE),""),"")</f>
        <v/>
      </c>
      <c r="AL18" s="412" t="str">
        <f>IF(AL$7&lt;&gt;"",IFERROR(VLOOKUP($B18,#REF!,#REF!,FALSE),""),"")</f>
        <v/>
      </c>
      <c r="AM18" s="488" t="str">
        <f>IF(AM$7&lt;&gt;"",IFERROR(VLOOKUP($B18,#REF!,#REF!,FALSE),""),"")</f>
        <v/>
      </c>
      <c r="AN18" s="10" t="str">
        <f>IF(AN$7&lt;&gt;"",IFERROR(VLOOKUP($B18,#REF!,#REF!,FALSE),""),"")</f>
        <v/>
      </c>
      <c r="AO18" s="10" t="str">
        <f>IF(AO$7&lt;&gt;"",IFERROR(VLOOKUP($B18,#REF!,#REF!,FALSE),""),"")</f>
        <v/>
      </c>
    </row>
    <row r="19" spans="1:41" s="2" customFormat="1" ht="10.15" x14ac:dyDescent="0.3">
      <c r="A19" s="2" t="s">
        <v>401</v>
      </c>
      <c r="B19" s="2" t="str">
        <f t="shared" si="0"/>
        <v>M09_ALL_INDEPENDENT_SCHOOLS</v>
      </c>
      <c r="C19" s="2" t="s">
        <v>12</v>
      </c>
      <c r="D19" s="485" t="e">
        <f>VLOOKUP($A19,#REF!,2,FALSE)</f>
        <v>#REF!</v>
      </c>
      <c r="F19" s="485" t="str">
        <f>IF(F$7&lt;&gt;"",IFERROR(VLOOKUP($B19,#REF!,#REF!,FALSE),""),"")</f>
        <v/>
      </c>
      <c r="G19" s="486" t="str">
        <f>IF(G$7&lt;&gt;"",IFERROR(VLOOKUP($B19,#REF!,#REF!,FALSE),""),"")</f>
        <v/>
      </c>
      <c r="H19" s="488" t="str">
        <f>IF(H$7&lt;&gt;"",IFERROR(VLOOKUP($B19,#REF!,#REF!,FALSE),""),"")</f>
        <v/>
      </c>
      <c r="I19" s="10" t="str">
        <f>IF(I$7&lt;&gt;"",IFERROR(VLOOKUP($B19,#REF!,#REF!,FALSE),""),"")</f>
        <v/>
      </c>
      <c r="J19" s="485" t="str">
        <f>IF(J$7&lt;&gt;"",IFERROR(VLOOKUP($B19,#REF!,#REF!,FALSE),""),"")</f>
        <v/>
      </c>
      <c r="K19" s="486" t="str">
        <f>IF(K$7&lt;&gt;"",IFERROR(VLOOKUP($B19,#REF!,#REF!,FALSE),""),"")</f>
        <v/>
      </c>
      <c r="L19" s="10" t="str">
        <f>IF(L$7&lt;&gt;"",IFERROR(VLOOKUP($B19,#REF!,#REF!,FALSE),""),"")</f>
        <v/>
      </c>
      <c r="M19" s="488" t="str">
        <f>IF(M$7&lt;&gt;"",IFERROR(VLOOKUP($B19,#REF!,#REF!,FALSE),""),"")</f>
        <v/>
      </c>
      <c r="N19" s="10" t="str">
        <f>IF(N$7&lt;&gt;"",IFERROR(VLOOKUP($B19,#REF!,#REF!,FALSE),""),"")</f>
        <v/>
      </c>
      <c r="O19" s="485" t="str">
        <f>IF(O$7&lt;&gt;"",IFERROR(VLOOKUP($B19,#REF!,#REF!,FALSE),""),"")</f>
        <v/>
      </c>
      <c r="P19" s="486" t="str">
        <f>IF(P$7&lt;&gt;"",IFERROR(VLOOKUP($B19,#REF!,#REF!,FALSE),""),"")</f>
        <v/>
      </c>
      <c r="Q19" s="10" t="str">
        <f>IF(Q$7&lt;&gt;"",IFERROR(VLOOKUP($B19,#REF!,#REF!,FALSE),""),"")</f>
        <v/>
      </c>
      <c r="R19" s="488" t="str">
        <f>IF(R$7&lt;&gt;"",IFERROR(VLOOKUP($B19,#REF!,#REF!,FALSE),""),"")</f>
        <v/>
      </c>
      <c r="S19" s="10" t="str">
        <f>IF(S$7&lt;&gt;"",IFERROR(VLOOKUP($B19,#REF!,#REF!,FALSE),""),"")</f>
        <v/>
      </c>
      <c r="T19" s="10" t="str">
        <f>IF(T$7&lt;&gt;"",IFERROR(VLOOKUP($B19,#REF!,#REF!,FALSE),""),"")</f>
        <v/>
      </c>
      <c r="U19" s="485" t="str">
        <f>IF(U$7&lt;&gt;"",IFERROR(VLOOKUP($B19,#REF!,#REF!,FALSE),""),"")</f>
        <v/>
      </c>
      <c r="V19" s="488" t="str">
        <f>IF(V$7&lt;&gt;"",IFERROR(VLOOKUP($B19,#REF!,#REF!,FALSE),""),"")</f>
        <v/>
      </c>
      <c r="W19" s="10" t="str">
        <f>IF(W$7&lt;&gt;"",IFERROR(VLOOKUP($B19,#REF!,#REF!,FALSE),""),"")</f>
        <v/>
      </c>
      <c r="X19" s="485" t="str">
        <f>IF(X$7&lt;&gt;"",IFERROR(VLOOKUP($B19,#REF!,#REF!,FALSE),""),"")</f>
        <v/>
      </c>
      <c r="Y19" s="486" t="str">
        <f>IF(Y$7&lt;&gt;"",IFERROR(VLOOKUP($B19,#REF!,#REF!,FALSE),""),"")</f>
        <v/>
      </c>
      <c r="Z19" s="10" t="str">
        <f>IF(Z$7&lt;&gt;"",IFERROR(VLOOKUP($B19,#REF!,#REF!,FALSE),""),"")</f>
        <v/>
      </c>
      <c r="AA19" s="488" t="str">
        <f>IF(AA$7&lt;&gt;"",IFERROR(VLOOKUP($B19,#REF!,#REF!,FALSE),""),"")</f>
        <v/>
      </c>
      <c r="AB19" s="486" t="str">
        <f>IF(AB$7&lt;&gt;"",IFERROR(VLOOKUP($B19,#REF!,#REF!,FALSE),""),"")</f>
        <v/>
      </c>
      <c r="AC19" s="412" t="str">
        <f>IF(AC$7&lt;&gt;"",IFERROR(VLOOKUP($B19,#REF!,#REF!,FALSE),""),"")</f>
        <v/>
      </c>
      <c r="AD19" s="486" t="str">
        <f>IF(AD$7&lt;&gt;"",IFERROR(VLOOKUP($B19,#REF!,#REF!,FALSE),""),"")</f>
        <v/>
      </c>
      <c r="AE19" s="486" t="str">
        <f>IF(AE$7&lt;&gt;"",IFERROR(VLOOKUP($B19,#REF!,#REF!,FALSE),""),"")</f>
        <v/>
      </c>
      <c r="AF19" s="412" t="str">
        <f>IF(AF$7&lt;&gt;"",IFERROR(VLOOKUP($B19,#REF!,#REF!,FALSE),""),"")</f>
        <v/>
      </c>
      <c r="AG19" s="488" t="str">
        <f>IF(AG$7&lt;&gt;"",IFERROR(VLOOKUP($B19,#REF!,#REF!,FALSE),""),"")</f>
        <v/>
      </c>
      <c r="AH19" s="486" t="str">
        <f>IF(AH$7&lt;&gt;"",IFERROR(VLOOKUP($B19,#REF!,#REF!,FALSE),""),"")</f>
        <v/>
      </c>
      <c r="AI19" s="613" t="str">
        <f>IF(AI$7&lt;&gt;"",IFERROR(VLOOKUP($B19,#REF!,#REF!,FALSE),""),"")</f>
        <v/>
      </c>
      <c r="AJ19" s="486" t="str">
        <f>IF(AJ$7&lt;&gt;"",IFERROR(VLOOKUP($B19,#REF!,#REF!,FALSE),""),"")</f>
        <v/>
      </c>
      <c r="AK19" s="613" t="str">
        <f>IF(AK$7&lt;&gt;"",IFERROR(VLOOKUP($B19,#REF!,#REF!,FALSE),""),"")</f>
        <v/>
      </c>
      <c r="AL19" s="412" t="str">
        <f>IF(AL$7&lt;&gt;"",IFERROR(VLOOKUP($B19,#REF!,#REF!,FALSE),""),"")</f>
        <v/>
      </c>
      <c r="AM19" s="488" t="str">
        <f>IF(AM$7&lt;&gt;"",IFERROR(VLOOKUP($B19,#REF!,#REF!,FALSE),""),"")</f>
        <v/>
      </c>
      <c r="AN19" s="10" t="str">
        <f>IF(AN$7&lt;&gt;"",IFERROR(VLOOKUP($B19,#REF!,#REF!,FALSE),""),"")</f>
        <v/>
      </c>
      <c r="AO19" s="10" t="str">
        <f>IF(AO$7&lt;&gt;"",IFERROR(VLOOKUP($B19,#REF!,#REF!,FALSE),""),"")</f>
        <v/>
      </c>
    </row>
    <row r="20" spans="1:41" s="2" customFormat="1" ht="10.15" x14ac:dyDescent="0.3">
      <c r="B20" s="2" t="str">
        <f t="shared" si="0"/>
        <v/>
      </c>
      <c r="C20" s="2" t="s">
        <v>8</v>
      </c>
      <c r="D20" s="485"/>
      <c r="F20" s="485" t="str">
        <f>IF(F$7&lt;&gt;"",IFERROR(VLOOKUP($B20,#REF!,#REF!,FALSE),""),"")</f>
        <v/>
      </c>
      <c r="G20" s="486" t="str">
        <f>IF(G$7&lt;&gt;"",IFERROR(VLOOKUP($B20,#REF!,#REF!,FALSE),""),"")</f>
        <v/>
      </c>
      <c r="H20" s="488" t="str">
        <f>IF(H$7&lt;&gt;"",IFERROR(VLOOKUP($B20,#REF!,#REF!,FALSE),""),"")</f>
        <v/>
      </c>
      <c r="I20" s="10" t="str">
        <f>IF(I$7&lt;&gt;"",IFERROR(VLOOKUP($B20,#REF!,#REF!,FALSE),""),"")</f>
        <v/>
      </c>
      <c r="J20" s="485" t="str">
        <f>IF(J$7&lt;&gt;"",IFERROR(VLOOKUP($B20,#REF!,#REF!,FALSE),""),"")</f>
        <v/>
      </c>
      <c r="K20" s="486" t="str">
        <f>IF(K$7&lt;&gt;"",IFERROR(VLOOKUP($B20,#REF!,#REF!,FALSE),""),"")</f>
        <v/>
      </c>
      <c r="L20" s="10" t="str">
        <f>IF(L$7&lt;&gt;"",IFERROR(VLOOKUP($B20,#REF!,#REF!,FALSE),""),"")</f>
        <v/>
      </c>
      <c r="M20" s="488" t="str">
        <f>IF(M$7&lt;&gt;"",IFERROR(VLOOKUP($B20,#REF!,#REF!,FALSE),""),"")</f>
        <v/>
      </c>
      <c r="N20" s="10" t="str">
        <f>IF(N$7&lt;&gt;"",IFERROR(VLOOKUP($B20,#REF!,#REF!,FALSE),""),"")</f>
        <v/>
      </c>
      <c r="O20" s="485" t="str">
        <f>IF(O$7&lt;&gt;"",IFERROR(VLOOKUP($B20,#REF!,#REF!,FALSE),""),"")</f>
        <v/>
      </c>
      <c r="P20" s="486" t="str">
        <f>IF(P$7&lt;&gt;"",IFERROR(VLOOKUP($B20,#REF!,#REF!,FALSE),""),"")</f>
        <v/>
      </c>
      <c r="Q20" s="10" t="str">
        <f>IF(Q$7&lt;&gt;"",IFERROR(VLOOKUP($B20,#REF!,#REF!,FALSE),""),"")</f>
        <v/>
      </c>
      <c r="R20" s="488" t="str">
        <f>IF(R$7&lt;&gt;"",IFERROR(VLOOKUP($B20,#REF!,#REF!,FALSE),""),"")</f>
        <v/>
      </c>
      <c r="S20" s="10" t="str">
        <f>IF(S$7&lt;&gt;"",IFERROR(VLOOKUP($B20,#REF!,#REF!,FALSE),""),"")</f>
        <v/>
      </c>
      <c r="T20" s="10" t="str">
        <f>IF(T$7&lt;&gt;"",IFERROR(VLOOKUP($B20,#REF!,#REF!,FALSE),""),"")</f>
        <v/>
      </c>
      <c r="U20" s="485" t="str">
        <f>IF(U$7&lt;&gt;"",IFERROR(VLOOKUP($B20,#REF!,#REF!,FALSE),""),"")</f>
        <v/>
      </c>
      <c r="V20" s="488" t="str">
        <f>IF(V$7&lt;&gt;"",IFERROR(VLOOKUP($B20,#REF!,#REF!,FALSE),""),"")</f>
        <v/>
      </c>
      <c r="W20" s="10" t="str">
        <f>IF(W$7&lt;&gt;"",IFERROR(VLOOKUP($B20,#REF!,#REF!,FALSE),""),"")</f>
        <v/>
      </c>
      <c r="X20" s="485" t="str">
        <f>IF(X$7&lt;&gt;"",IFERROR(VLOOKUP($B20,#REF!,#REF!,FALSE),""),"")</f>
        <v/>
      </c>
      <c r="Y20" s="486" t="str">
        <f>IF(Y$7&lt;&gt;"",IFERROR(VLOOKUP($B20,#REF!,#REF!,FALSE),""),"")</f>
        <v/>
      </c>
      <c r="Z20" s="10" t="str">
        <f>IF(Z$7&lt;&gt;"",IFERROR(VLOOKUP($B20,#REF!,#REF!,FALSE),""),"")</f>
        <v/>
      </c>
      <c r="AA20" s="488" t="str">
        <f>IF(AA$7&lt;&gt;"",IFERROR(VLOOKUP($B20,#REF!,#REF!,FALSE),""),"")</f>
        <v/>
      </c>
      <c r="AB20" s="486" t="str">
        <f>IF(AB$7&lt;&gt;"",IFERROR(VLOOKUP($B20,#REF!,#REF!,FALSE),""),"")</f>
        <v/>
      </c>
      <c r="AC20" s="412" t="str">
        <f>IF(AC$7&lt;&gt;"",IFERROR(VLOOKUP($B20,#REF!,#REF!,FALSE),""),"")</f>
        <v/>
      </c>
      <c r="AD20" s="486" t="str">
        <f>IF(AD$7&lt;&gt;"",IFERROR(VLOOKUP($B20,#REF!,#REF!,FALSE),""),"")</f>
        <v/>
      </c>
      <c r="AE20" s="486" t="str">
        <f>IF(AE$7&lt;&gt;"",IFERROR(VLOOKUP($B20,#REF!,#REF!,FALSE),""),"")</f>
        <v/>
      </c>
      <c r="AF20" s="412" t="str">
        <f>IF(AF$7&lt;&gt;"",IFERROR(VLOOKUP($B20,#REF!,#REF!,FALSE),""),"")</f>
        <v/>
      </c>
      <c r="AG20" s="488" t="str">
        <f>IF(AG$7&lt;&gt;"",IFERROR(VLOOKUP($B20,#REF!,#REF!,FALSE),""),"")</f>
        <v/>
      </c>
      <c r="AH20" s="486" t="str">
        <f>IF(AH$7&lt;&gt;"",IFERROR(VLOOKUP($B20,#REF!,#REF!,FALSE),""),"")</f>
        <v/>
      </c>
      <c r="AI20" s="613" t="str">
        <f>IF(AI$7&lt;&gt;"",IFERROR(VLOOKUP($B20,#REF!,#REF!,FALSE),""),"")</f>
        <v/>
      </c>
      <c r="AJ20" s="486" t="str">
        <f>IF(AJ$7&lt;&gt;"",IFERROR(VLOOKUP($B20,#REF!,#REF!,FALSE),""),"")</f>
        <v/>
      </c>
      <c r="AK20" s="613" t="str">
        <f>IF(AK$7&lt;&gt;"",IFERROR(VLOOKUP($B20,#REF!,#REF!,FALSE),""),"")</f>
        <v/>
      </c>
      <c r="AL20" s="412" t="str">
        <f>IF(AL$7&lt;&gt;"",IFERROR(VLOOKUP($B20,#REF!,#REF!,FALSE),""),"")</f>
        <v/>
      </c>
      <c r="AM20" s="488" t="str">
        <f>IF(AM$7&lt;&gt;"",IFERROR(VLOOKUP($B20,#REF!,#REF!,FALSE),""),"")</f>
        <v/>
      </c>
      <c r="AN20" s="10" t="str">
        <f>IF(AN$7&lt;&gt;"",IFERROR(VLOOKUP($B20,#REF!,#REF!,FALSE),""),"")</f>
        <v/>
      </c>
      <c r="AO20" s="10" t="str">
        <f>IF(AO$7&lt;&gt;"",IFERROR(VLOOKUP($B20,#REF!,#REF!,FALSE),""),"")</f>
        <v/>
      </c>
    </row>
    <row r="21" spans="1:41" s="2" customFormat="1" ht="10.15" x14ac:dyDescent="0.3">
      <c r="A21" s="2" t="s">
        <v>402</v>
      </c>
      <c r="B21" s="2" t="str">
        <f t="shared" si="0"/>
        <v>M10_INDEPENDENT_SCHOOLS</v>
      </c>
      <c r="C21" s="2" t="s">
        <v>13</v>
      </c>
      <c r="D21" s="485" t="e">
        <f>VLOOKUP($A21,#REF!,2,FALSE)</f>
        <v>#REF!</v>
      </c>
      <c r="F21" s="485" t="str">
        <f>IF(F$7&lt;&gt;"",IFERROR(VLOOKUP($B21,#REF!,#REF!,FALSE),""),"")</f>
        <v/>
      </c>
      <c r="G21" s="486" t="str">
        <f>IF(G$7&lt;&gt;"",IFERROR(VLOOKUP($B21,#REF!,#REF!,FALSE),""),"")</f>
        <v/>
      </c>
      <c r="H21" s="488" t="str">
        <f>IF(H$7&lt;&gt;"",IFERROR(VLOOKUP($B21,#REF!,#REF!,FALSE),""),"")</f>
        <v/>
      </c>
      <c r="I21" s="10" t="str">
        <f>IF(I$7&lt;&gt;"",IFERROR(VLOOKUP($B21,#REF!,#REF!,FALSE),""),"")</f>
        <v/>
      </c>
      <c r="J21" s="485" t="str">
        <f>IF(J$7&lt;&gt;"",IFERROR(VLOOKUP($B21,#REF!,#REF!,FALSE),""),"")</f>
        <v/>
      </c>
      <c r="K21" s="486" t="str">
        <f>IF(K$7&lt;&gt;"",IFERROR(VLOOKUP($B21,#REF!,#REF!,FALSE),""),"")</f>
        <v/>
      </c>
      <c r="L21" s="10" t="str">
        <f>IF(L$7&lt;&gt;"",IFERROR(VLOOKUP($B21,#REF!,#REF!,FALSE),""),"")</f>
        <v/>
      </c>
      <c r="M21" s="488" t="str">
        <f>IF(M$7&lt;&gt;"",IFERROR(VLOOKUP($B21,#REF!,#REF!,FALSE),""),"")</f>
        <v/>
      </c>
      <c r="N21" s="10" t="str">
        <f>IF(N$7&lt;&gt;"",IFERROR(VLOOKUP($B21,#REF!,#REF!,FALSE),""),"")</f>
        <v/>
      </c>
      <c r="O21" s="485" t="str">
        <f>IF(O$7&lt;&gt;"",IFERROR(VLOOKUP($B21,#REF!,#REF!,FALSE),""),"")</f>
        <v/>
      </c>
      <c r="P21" s="486" t="str">
        <f>IF(P$7&lt;&gt;"",IFERROR(VLOOKUP($B21,#REF!,#REF!,FALSE),""),"")</f>
        <v/>
      </c>
      <c r="Q21" s="10" t="str">
        <f>IF(Q$7&lt;&gt;"",IFERROR(VLOOKUP($B21,#REF!,#REF!,FALSE),""),"")</f>
        <v/>
      </c>
      <c r="R21" s="488" t="str">
        <f>IF(R$7&lt;&gt;"",IFERROR(VLOOKUP($B21,#REF!,#REF!,FALSE),""),"")</f>
        <v/>
      </c>
      <c r="S21" s="10" t="str">
        <f>IF(S$7&lt;&gt;"",IFERROR(VLOOKUP($B21,#REF!,#REF!,FALSE),""),"")</f>
        <v/>
      </c>
      <c r="T21" s="10" t="str">
        <f>IF(T$7&lt;&gt;"",IFERROR(VLOOKUP($B21,#REF!,#REF!,FALSE),""),"")</f>
        <v/>
      </c>
      <c r="U21" s="485" t="str">
        <f>IF(U$7&lt;&gt;"",IFERROR(VLOOKUP($B21,#REF!,#REF!,FALSE),""),"")</f>
        <v/>
      </c>
      <c r="V21" s="488" t="str">
        <f>IF(V$7&lt;&gt;"",IFERROR(VLOOKUP($B21,#REF!,#REF!,FALSE),""),"")</f>
        <v/>
      </c>
      <c r="W21" s="10" t="str">
        <f>IF(W$7&lt;&gt;"",IFERROR(VLOOKUP($B21,#REF!,#REF!,FALSE),""),"")</f>
        <v/>
      </c>
      <c r="X21" s="485" t="str">
        <f>IF(X$7&lt;&gt;"",IFERROR(VLOOKUP($B21,#REF!,#REF!,FALSE),""),"")</f>
        <v/>
      </c>
      <c r="Y21" s="486" t="str">
        <f>IF(Y$7&lt;&gt;"",IFERROR(VLOOKUP($B21,#REF!,#REF!,FALSE),""),"")</f>
        <v/>
      </c>
      <c r="Z21" s="10" t="str">
        <f>IF(Z$7&lt;&gt;"",IFERROR(VLOOKUP($B21,#REF!,#REF!,FALSE),""),"")</f>
        <v/>
      </c>
      <c r="AA21" s="488" t="str">
        <f>IF(AA$7&lt;&gt;"",IFERROR(VLOOKUP($B21,#REF!,#REF!,FALSE),""),"")</f>
        <v/>
      </c>
      <c r="AB21" s="486" t="str">
        <f>IF(AB$7&lt;&gt;"",IFERROR(VLOOKUP($B21,#REF!,#REF!,FALSE),""),"")</f>
        <v/>
      </c>
      <c r="AC21" s="412" t="str">
        <f>IF(AC$7&lt;&gt;"",IFERROR(VLOOKUP($B21,#REF!,#REF!,FALSE),""),"")</f>
        <v/>
      </c>
      <c r="AD21" s="486" t="str">
        <f>IF(AD$7&lt;&gt;"",IFERROR(VLOOKUP($B21,#REF!,#REF!,FALSE),""),"")</f>
        <v/>
      </c>
      <c r="AE21" s="486" t="str">
        <f>IF(AE$7&lt;&gt;"",IFERROR(VLOOKUP($B21,#REF!,#REF!,FALSE),""),"")</f>
        <v/>
      </c>
      <c r="AF21" s="412" t="str">
        <f>IF(AF$7&lt;&gt;"",IFERROR(VLOOKUP($B21,#REF!,#REF!,FALSE),""),"")</f>
        <v/>
      </c>
      <c r="AG21" s="488" t="str">
        <f>IF(AG$7&lt;&gt;"",IFERROR(VLOOKUP($B21,#REF!,#REF!,FALSE),""),"")</f>
        <v/>
      </c>
      <c r="AH21" s="486" t="str">
        <f>IF(AH$7&lt;&gt;"",IFERROR(VLOOKUP($B21,#REF!,#REF!,FALSE),""),"")</f>
        <v/>
      </c>
      <c r="AI21" s="613" t="str">
        <f>IF(AI$7&lt;&gt;"",IFERROR(VLOOKUP($B21,#REF!,#REF!,FALSE),""),"")</f>
        <v/>
      </c>
      <c r="AJ21" s="486" t="str">
        <f>IF(AJ$7&lt;&gt;"",IFERROR(VLOOKUP($B21,#REF!,#REF!,FALSE),""),"")</f>
        <v/>
      </c>
      <c r="AK21" s="613" t="str">
        <f>IF(AK$7&lt;&gt;"",IFERROR(VLOOKUP($B21,#REF!,#REF!,FALSE),""),"")</f>
        <v/>
      </c>
      <c r="AL21" s="412" t="str">
        <f>IF(AL$7&lt;&gt;"",IFERROR(VLOOKUP($B21,#REF!,#REF!,FALSE),""),"")</f>
        <v/>
      </c>
      <c r="AM21" s="488" t="str">
        <f>IF(AM$7&lt;&gt;"",IFERROR(VLOOKUP($B21,#REF!,#REF!,FALSE),""),"")</f>
        <v/>
      </c>
      <c r="AN21" s="10" t="str">
        <f>IF(AN$7&lt;&gt;"",IFERROR(VLOOKUP($B21,#REF!,#REF!,FALSE),""),"")</f>
        <v/>
      </c>
      <c r="AO21" s="10" t="str">
        <f>IF(AO$7&lt;&gt;"",IFERROR(VLOOKUP($B21,#REF!,#REF!,FALSE),""),"")</f>
        <v/>
      </c>
    </row>
    <row r="22" spans="1:41" s="2" customFormat="1" ht="11.65" x14ac:dyDescent="0.3">
      <c r="A22" s="2" t="s">
        <v>403</v>
      </c>
      <c r="B22" s="2" t="str">
        <f t="shared" si="0"/>
        <v>M11_INDEPENDENT_SPECIAL_SCHOOLS</v>
      </c>
      <c r="C22" s="2" t="s">
        <v>221</v>
      </c>
      <c r="D22" s="485" t="e">
        <f>VLOOKUP($A22,#REF!,2,FALSE)</f>
        <v>#REF!</v>
      </c>
      <c r="F22" s="485" t="str">
        <f>IF(F$7&lt;&gt;"",IFERROR(VLOOKUP($B22,#REF!,#REF!,FALSE),""),"")</f>
        <v/>
      </c>
      <c r="G22" s="486" t="str">
        <f>IF(G$7&lt;&gt;"",IFERROR(VLOOKUP($B22,#REF!,#REF!,FALSE),""),"")</f>
        <v/>
      </c>
      <c r="H22" s="488" t="str">
        <f>IF(H$7&lt;&gt;"",IFERROR(VLOOKUP($B22,#REF!,#REF!,FALSE),""),"")</f>
        <v/>
      </c>
      <c r="I22" s="10" t="str">
        <f>IF(I$7&lt;&gt;"",IFERROR(VLOOKUP($B22,#REF!,#REF!,FALSE),""),"")</f>
        <v/>
      </c>
      <c r="J22" s="485" t="str">
        <f>IF(J$7&lt;&gt;"",IFERROR(VLOOKUP($B22,#REF!,#REF!,FALSE),""),"")</f>
        <v/>
      </c>
      <c r="K22" s="486" t="str">
        <f>IF(K$7&lt;&gt;"",IFERROR(VLOOKUP($B22,#REF!,#REF!,FALSE),""),"")</f>
        <v/>
      </c>
      <c r="L22" s="10" t="str">
        <f>IF(L$7&lt;&gt;"",IFERROR(VLOOKUP($B22,#REF!,#REF!,FALSE),""),"")</f>
        <v/>
      </c>
      <c r="M22" s="488" t="str">
        <f>IF(M$7&lt;&gt;"",IFERROR(VLOOKUP($B22,#REF!,#REF!,FALSE),""),"")</f>
        <v/>
      </c>
      <c r="N22" s="10" t="str">
        <f>IF(N$7&lt;&gt;"",IFERROR(VLOOKUP($B22,#REF!,#REF!,FALSE),""),"")</f>
        <v/>
      </c>
      <c r="O22" s="485" t="str">
        <f>IF(O$7&lt;&gt;"",IFERROR(VLOOKUP($B22,#REF!,#REF!,FALSE),""),"")</f>
        <v/>
      </c>
      <c r="P22" s="486" t="str">
        <f>IF(P$7&lt;&gt;"",IFERROR(VLOOKUP($B22,#REF!,#REF!,FALSE),""),"")</f>
        <v/>
      </c>
      <c r="Q22" s="10" t="str">
        <f>IF(Q$7&lt;&gt;"",IFERROR(VLOOKUP($B22,#REF!,#REF!,FALSE),""),"")</f>
        <v/>
      </c>
      <c r="R22" s="488" t="str">
        <f>IF(R$7&lt;&gt;"",IFERROR(VLOOKUP($B22,#REF!,#REF!,FALSE),""),"")</f>
        <v/>
      </c>
      <c r="S22" s="10" t="str">
        <f>IF(S$7&lt;&gt;"",IFERROR(VLOOKUP($B22,#REF!,#REF!,FALSE),""),"")</f>
        <v/>
      </c>
      <c r="T22" s="10" t="str">
        <f>IF(T$7&lt;&gt;"",IFERROR(VLOOKUP($B22,#REF!,#REF!,FALSE),""),"")</f>
        <v/>
      </c>
      <c r="U22" s="485" t="str">
        <f>IF(U$7&lt;&gt;"",IFERROR(VLOOKUP($B22,#REF!,#REF!,FALSE),""),"")</f>
        <v/>
      </c>
      <c r="V22" s="488" t="str">
        <f>IF(V$7&lt;&gt;"",IFERROR(VLOOKUP($B22,#REF!,#REF!,FALSE),""),"")</f>
        <v/>
      </c>
      <c r="W22" s="10" t="str">
        <f>IF(W$7&lt;&gt;"",IFERROR(VLOOKUP($B22,#REF!,#REF!,FALSE),""),"")</f>
        <v/>
      </c>
      <c r="X22" s="485" t="str">
        <f>IF(X$7&lt;&gt;"",IFERROR(VLOOKUP($B22,#REF!,#REF!,FALSE),""),"")</f>
        <v/>
      </c>
      <c r="Y22" s="486" t="str">
        <f>IF(Y$7&lt;&gt;"",IFERROR(VLOOKUP($B22,#REF!,#REF!,FALSE),""),"")</f>
        <v/>
      </c>
      <c r="Z22" s="10" t="str">
        <f>IF(Z$7&lt;&gt;"",IFERROR(VLOOKUP($B22,#REF!,#REF!,FALSE),""),"")</f>
        <v/>
      </c>
      <c r="AA22" s="488" t="str">
        <f>IF(AA$7&lt;&gt;"",IFERROR(VLOOKUP($B22,#REF!,#REF!,FALSE),""),"")</f>
        <v/>
      </c>
      <c r="AB22" s="486" t="str">
        <f>IF(AB$7&lt;&gt;"",IFERROR(VLOOKUP($B22,#REF!,#REF!,FALSE),""),"")</f>
        <v/>
      </c>
      <c r="AC22" s="412" t="str">
        <f>IF(AC$7&lt;&gt;"",IFERROR(VLOOKUP($B22,#REF!,#REF!,FALSE),""),"")</f>
        <v/>
      </c>
      <c r="AD22" s="486" t="str">
        <f>IF(AD$7&lt;&gt;"",IFERROR(VLOOKUP($B22,#REF!,#REF!,FALSE),""),"")</f>
        <v/>
      </c>
      <c r="AE22" s="486" t="str">
        <f>IF(AE$7&lt;&gt;"",IFERROR(VLOOKUP($B22,#REF!,#REF!,FALSE),""),"")</f>
        <v/>
      </c>
      <c r="AF22" s="412" t="str">
        <f>IF(AF$7&lt;&gt;"",IFERROR(VLOOKUP($B22,#REF!,#REF!,FALSE),""),"")</f>
        <v/>
      </c>
      <c r="AG22" s="488" t="str">
        <f>IF(AG$7&lt;&gt;"",IFERROR(VLOOKUP($B22,#REF!,#REF!,FALSE),""),"")</f>
        <v/>
      </c>
      <c r="AH22" s="486" t="str">
        <f>IF(AH$7&lt;&gt;"",IFERROR(VLOOKUP($B22,#REF!,#REF!,FALSE),""),"")</f>
        <v/>
      </c>
      <c r="AI22" s="613" t="str">
        <f>IF(AI$7&lt;&gt;"",IFERROR(VLOOKUP($B22,#REF!,#REF!,FALSE),""),"")</f>
        <v/>
      </c>
      <c r="AJ22" s="486" t="str">
        <f>IF(AJ$7&lt;&gt;"",IFERROR(VLOOKUP($B22,#REF!,#REF!,FALSE),""),"")</f>
        <v/>
      </c>
      <c r="AK22" s="613" t="str">
        <f>IF(AK$7&lt;&gt;"",IFERROR(VLOOKUP($B22,#REF!,#REF!,FALSE),""),"")</f>
        <v/>
      </c>
      <c r="AL22" s="412" t="str">
        <f>IF(AL$7&lt;&gt;"",IFERROR(VLOOKUP($B22,#REF!,#REF!,FALSE),""),"")</f>
        <v/>
      </c>
      <c r="AM22" s="488" t="str">
        <f>IF(AM$7&lt;&gt;"",IFERROR(VLOOKUP($B22,#REF!,#REF!,FALSE),""),"")</f>
        <v/>
      </c>
      <c r="AN22" s="10" t="str">
        <f>IF(AN$7&lt;&gt;"",IFERROR(VLOOKUP($B22,#REF!,#REF!,FALSE),""),"")</f>
        <v/>
      </c>
      <c r="AO22" s="10" t="str">
        <f>IF(AO$7&lt;&gt;"",IFERROR(VLOOKUP($B22,#REF!,#REF!,FALSE),""),"")</f>
        <v/>
      </c>
    </row>
    <row r="23" spans="1:41" s="2" customFormat="1" ht="10.15" x14ac:dyDescent="0.3">
      <c r="B23" s="2" t="str">
        <f t="shared" si="0"/>
        <v/>
      </c>
      <c r="D23" s="485"/>
      <c r="F23" s="485" t="str">
        <f>IF(F$7&lt;&gt;"",IFERROR(VLOOKUP($B23,#REF!,#REF!,FALSE),""),"")</f>
        <v/>
      </c>
      <c r="G23" s="486" t="str">
        <f>IF(G$7&lt;&gt;"",IFERROR(VLOOKUP($B23,#REF!,#REF!,FALSE),""),"")</f>
        <v/>
      </c>
      <c r="H23" s="488" t="str">
        <f>IF(H$7&lt;&gt;"",IFERROR(VLOOKUP($B23,#REF!,#REF!,FALSE),""),"")</f>
        <v/>
      </c>
      <c r="I23" s="10" t="str">
        <f>IF(I$7&lt;&gt;"",IFERROR(VLOOKUP($B23,#REF!,#REF!,FALSE),""),"")</f>
        <v/>
      </c>
      <c r="J23" s="485" t="str">
        <f>IF(J$7&lt;&gt;"",IFERROR(VLOOKUP($B23,#REF!,#REF!,FALSE),""),"")</f>
        <v/>
      </c>
      <c r="K23" s="486" t="str">
        <f>IF(K$7&lt;&gt;"",IFERROR(VLOOKUP($B23,#REF!,#REF!,FALSE),""),"")</f>
        <v/>
      </c>
      <c r="L23" s="10" t="str">
        <f>IF(L$7&lt;&gt;"",IFERROR(VLOOKUP($B23,#REF!,#REF!,FALSE),""),"")</f>
        <v/>
      </c>
      <c r="M23" s="488" t="str">
        <f>IF(M$7&lt;&gt;"",IFERROR(VLOOKUP($B23,#REF!,#REF!,FALSE),""),"")</f>
        <v/>
      </c>
      <c r="N23" s="10" t="str">
        <f>IF(N$7&lt;&gt;"",IFERROR(VLOOKUP($B23,#REF!,#REF!,FALSE),""),"")</f>
        <v/>
      </c>
      <c r="O23" s="485" t="str">
        <f>IF(O$7&lt;&gt;"",IFERROR(VLOOKUP($B23,#REF!,#REF!,FALSE),""),"")</f>
        <v/>
      </c>
      <c r="P23" s="486" t="str">
        <f>IF(P$7&lt;&gt;"",IFERROR(VLOOKUP($B23,#REF!,#REF!,FALSE),""),"")</f>
        <v/>
      </c>
      <c r="Q23" s="10" t="str">
        <f>IF(Q$7&lt;&gt;"",IFERROR(VLOOKUP($B23,#REF!,#REF!,FALSE),""),"")</f>
        <v/>
      </c>
      <c r="R23" s="488" t="str">
        <f>IF(R$7&lt;&gt;"",IFERROR(VLOOKUP($B23,#REF!,#REF!,FALSE),""),"")</f>
        <v/>
      </c>
      <c r="S23" s="10" t="str">
        <f>IF(S$7&lt;&gt;"",IFERROR(VLOOKUP($B23,#REF!,#REF!,FALSE),""),"")</f>
        <v/>
      </c>
      <c r="T23" s="10" t="str">
        <f>IF(T$7&lt;&gt;"",IFERROR(VLOOKUP($B23,#REF!,#REF!,FALSE),""),"")</f>
        <v/>
      </c>
      <c r="U23" s="485" t="str">
        <f>IF(U$7&lt;&gt;"",IFERROR(VLOOKUP($B23,#REF!,#REF!,FALSE),""),"")</f>
        <v/>
      </c>
      <c r="V23" s="488" t="str">
        <f>IF(V$7&lt;&gt;"",IFERROR(VLOOKUP($B23,#REF!,#REF!,FALSE),""),"")</f>
        <v/>
      </c>
      <c r="W23" s="10" t="str">
        <f>IF(W$7&lt;&gt;"",IFERROR(VLOOKUP($B23,#REF!,#REF!,FALSE),""),"")</f>
        <v/>
      </c>
      <c r="X23" s="485" t="str">
        <f>IF(X$7&lt;&gt;"",IFERROR(VLOOKUP($B23,#REF!,#REF!,FALSE),""),"")</f>
        <v/>
      </c>
      <c r="Y23" s="486" t="str">
        <f>IF(Y$7&lt;&gt;"",IFERROR(VLOOKUP($B23,#REF!,#REF!,FALSE),""),"")</f>
        <v/>
      </c>
      <c r="Z23" s="10" t="str">
        <f>IF(Z$7&lt;&gt;"",IFERROR(VLOOKUP($B23,#REF!,#REF!,FALSE),""),"")</f>
        <v/>
      </c>
      <c r="AA23" s="488" t="str">
        <f>IF(AA$7&lt;&gt;"",IFERROR(VLOOKUP($B23,#REF!,#REF!,FALSE),""),"")</f>
        <v/>
      </c>
      <c r="AB23" s="486" t="str">
        <f>IF(AB$7&lt;&gt;"",IFERROR(VLOOKUP($B23,#REF!,#REF!,FALSE),""),"")</f>
        <v/>
      </c>
      <c r="AC23" s="412" t="str">
        <f>IF(AC$7&lt;&gt;"",IFERROR(VLOOKUP($B23,#REF!,#REF!,FALSE),""),"")</f>
        <v/>
      </c>
      <c r="AD23" s="486" t="str">
        <f>IF(AD$7&lt;&gt;"",IFERROR(VLOOKUP($B23,#REF!,#REF!,FALSE),""),"")</f>
        <v/>
      </c>
      <c r="AE23" s="486" t="str">
        <f>IF(AE$7&lt;&gt;"",IFERROR(VLOOKUP($B23,#REF!,#REF!,FALSE),""),"")</f>
        <v/>
      </c>
      <c r="AF23" s="412" t="str">
        <f>IF(AF$7&lt;&gt;"",IFERROR(VLOOKUP($B23,#REF!,#REF!,FALSE),""),"")</f>
        <v/>
      </c>
      <c r="AG23" s="488" t="str">
        <f>IF(AG$7&lt;&gt;"",IFERROR(VLOOKUP($B23,#REF!,#REF!,FALSE),""),"")</f>
        <v/>
      </c>
      <c r="AH23" s="486" t="str">
        <f>IF(AH$7&lt;&gt;"",IFERROR(VLOOKUP($B23,#REF!,#REF!,FALSE),""),"")</f>
        <v/>
      </c>
      <c r="AI23" s="613" t="str">
        <f>IF(AI$7&lt;&gt;"",IFERROR(VLOOKUP($B23,#REF!,#REF!,FALSE),""),"")</f>
        <v/>
      </c>
      <c r="AJ23" s="486" t="str">
        <f>IF(AJ$7&lt;&gt;"",IFERROR(VLOOKUP($B23,#REF!,#REF!,FALSE),""),"")</f>
        <v/>
      </c>
      <c r="AK23" s="613" t="str">
        <f>IF(AK$7&lt;&gt;"",IFERROR(VLOOKUP($B23,#REF!,#REF!,FALSE),""),"")</f>
        <v/>
      </c>
      <c r="AL23" s="412" t="str">
        <f>IF(AL$7&lt;&gt;"",IFERROR(VLOOKUP($B23,#REF!,#REF!,FALSE),""),"")</f>
        <v/>
      </c>
      <c r="AM23" s="488" t="str">
        <f>IF(AM$7&lt;&gt;"",IFERROR(VLOOKUP($B23,#REF!,#REF!,FALSE),""),"")</f>
        <v/>
      </c>
      <c r="AN23" s="10" t="str">
        <f>IF(AN$7&lt;&gt;"",IFERROR(VLOOKUP($B23,#REF!,#REF!,FALSE),""),"")</f>
        <v/>
      </c>
      <c r="AO23" s="10" t="str">
        <f>IF(AO$7&lt;&gt;"",IFERROR(VLOOKUP($B23,#REF!,#REF!,FALSE),""),"")</f>
        <v/>
      </c>
    </row>
    <row r="24" spans="1:41" s="2" customFormat="1" ht="11.65" x14ac:dyDescent="0.3">
      <c r="A24" s="2" t="s">
        <v>404</v>
      </c>
      <c r="B24" s="2" t="str">
        <f t="shared" si="0"/>
        <v>M12_ALL_SCHOOLS</v>
      </c>
      <c r="C24" s="2" t="s">
        <v>222</v>
      </c>
      <c r="D24" s="485" t="e">
        <f>VLOOKUP($A24,#REF!,2,FALSE)</f>
        <v>#REF!</v>
      </c>
      <c r="F24" s="485" t="str">
        <f>IF(F$7&lt;&gt;"",IFERROR(VLOOKUP($B24,#REF!,#REF!,FALSE),""),"")</f>
        <v/>
      </c>
      <c r="G24" s="486" t="str">
        <f>IF(G$7&lt;&gt;"",IFERROR(VLOOKUP($B24,#REF!,#REF!,FALSE),""),"")</f>
        <v/>
      </c>
      <c r="H24" s="488" t="str">
        <f>IF(H$7&lt;&gt;"",IFERROR(VLOOKUP($B24,#REF!,#REF!,FALSE),""),"")</f>
        <v/>
      </c>
      <c r="I24" s="10" t="str">
        <f>IF(I$7&lt;&gt;"",IFERROR(VLOOKUP($B24,#REF!,#REF!,FALSE),""),"")</f>
        <v/>
      </c>
      <c r="J24" s="485" t="str">
        <f>IF(J$7&lt;&gt;"",IFERROR(VLOOKUP($B24,#REF!,#REF!,FALSE),""),"")</f>
        <v/>
      </c>
      <c r="K24" s="486" t="str">
        <f>IF(K$7&lt;&gt;"",IFERROR(VLOOKUP($B24,#REF!,#REF!,FALSE),""),"")</f>
        <v/>
      </c>
      <c r="L24" s="10" t="str">
        <f>IF(L$7&lt;&gt;"",IFERROR(VLOOKUP($B24,#REF!,#REF!,FALSE),""),"")</f>
        <v/>
      </c>
      <c r="M24" s="488" t="str">
        <f>IF(M$7&lt;&gt;"",IFERROR(VLOOKUP($B24,#REF!,#REF!,FALSE),""),"")</f>
        <v/>
      </c>
      <c r="N24" s="10" t="str">
        <f>IF(N$7&lt;&gt;"",IFERROR(VLOOKUP($B24,#REF!,#REF!,FALSE),""),"")</f>
        <v/>
      </c>
      <c r="O24" s="485" t="str">
        <f>IF(O$7&lt;&gt;"",IFERROR(VLOOKUP($B24,#REF!,#REF!,FALSE),""),"")</f>
        <v/>
      </c>
      <c r="P24" s="486" t="str">
        <f>IF(P$7&lt;&gt;"",IFERROR(VLOOKUP($B24,#REF!,#REF!,FALSE),""),"")</f>
        <v/>
      </c>
      <c r="Q24" s="10" t="str">
        <f>IF(Q$7&lt;&gt;"",IFERROR(VLOOKUP($B24,#REF!,#REF!,FALSE),""),"")</f>
        <v/>
      </c>
      <c r="R24" s="488" t="str">
        <f>IF(R$7&lt;&gt;"",IFERROR(VLOOKUP($B24,#REF!,#REF!,FALSE),""),"")</f>
        <v/>
      </c>
      <c r="S24" s="10" t="str">
        <f>IF(S$7&lt;&gt;"",IFERROR(VLOOKUP($B24,#REF!,#REF!,FALSE),""),"")</f>
        <v/>
      </c>
      <c r="T24" s="10" t="str">
        <f>IF(T$7&lt;&gt;"",IFERROR(VLOOKUP($B24,#REF!,#REF!,FALSE),""),"")</f>
        <v/>
      </c>
      <c r="U24" s="485" t="str">
        <f>IF(U$7&lt;&gt;"",IFERROR(VLOOKUP($B24,#REF!,#REF!,FALSE),""),"")</f>
        <v/>
      </c>
      <c r="V24" s="488" t="str">
        <f>IF(V$7&lt;&gt;"",IFERROR(VLOOKUP($B24,#REF!,#REF!,FALSE),""),"")</f>
        <v/>
      </c>
      <c r="W24" s="10" t="str">
        <f>IF(W$7&lt;&gt;"",IFERROR(VLOOKUP($B24,#REF!,#REF!,FALSE),""),"")</f>
        <v/>
      </c>
      <c r="X24" s="485" t="str">
        <f>IF(X$7&lt;&gt;"",IFERROR(VLOOKUP($B24,#REF!,#REF!,FALSE),""),"")</f>
        <v/>
      </c>
      <c r="Y24" s="486" t="str">
        <f>IF(Y$7&lt;&gt;"",IFERROR(VLOOKUP($B24,#REF!,#REF!,FALSE),""),"")</f>
        <v/>
      </c>
      <c r="Z24" s="10" t="str">
        <f>IF(Z$7&lt;&gt;"",IFERROR(VLOOKUP($B24,#REF!,#REF!,FALSE),""),"")</f>
        <v/>
      </c>
      <c r="AA24" s="488" t="str">
        <f>IF(AA$7&lt;&gt;"",IFERROR(VLOOKUP($B24,#REF!,#REF!,FALSE),""),"")</f>
        <v/>
      </c>
      <c r="AB24" s="486" t="str">
        <f>IF(AB$7&lt;&gt;"",IFERROR(VLOOKUP($B24,#REF!,#REF!,FALSE),""),"")</f>
        <v/>
      </c>
      <c r="AC24" s="412" t="str">
        <f>IF(AC$7&lt;&gt;"",IFERROR(VLOOKUP($B24,#REF!,#REF!,FALSE),""),"")</f>
        <v/>
      </c>
      <c r="AD24" s="486" t="str">
        <f>IF(AD$7&lt;&gt;"",IFERROR(VLOOKUP($B24,#REF!,#REF!,FALSE),""),"")</f>
        <v/>
      </c>
      <c r="AE24" s="486" t="str">
        <f>IF(AE$7&lt;&gt;"",IFERROR(VLOOKUP($B24,#REF!,#REF!,FALSE),""),"")</f>
        <v/>
      </c>
      <c r="AF24" s="412" t="str">
        <f>IF(AF$7&lt;&gt;"",IFERROR(VLOOKUP($B24,#REF!,#REF!,FALSE),""),"")</f>
        <v/>
      </c>
      <c r="AG24" s="488" t="str">
        <f>IF(AG$7&lt;&gt;"",IFERROR(VLOOKUP($B24,#REF!,#REF!,FALSE),""),"")</f>
        <v/>
      </c>
      <c r="AH24" s="486" t="str">
        <f>IF(AH$7&lt;&gt;"",IFERROR(VLOOKUP($B24,#REF!,#REF!,FALSE),""),"")</f>
        <v/>
      </c>
      <c r="AI24" s="613" t="str">
        <f>IF(AI$7&lt;&gt;"",IFERROR(VLOOKUP($B24,#REF!,#REF!,FALSE),""),"")</f>
        <v/>
      </c>
      <c r="AJ24" s="486" t="str">
        <f>IF(AJ$7&lt;&gt;"",IFERROR(VLOOKUP($B24,#REF!,#REF!,FALSE),""),"")</f>
        <v/>
      </c>
      <c r="AK24" s="613" t="str">
        <f>IF(AK$7&lt;&gt;"",IFERROR(VLOOKUP($B24,#REF!,#REF!,FALSE),""),"")</f>
        <v/>
      </c>
      <c r="AL24" s="412" t="str">
        <f>IF(AL$7&lt;&gt;"",IFERROR(VLOOKUP($B24,#REF!,#REF!,FALSE),""),"")</f>
        <v/>
      </c>
      <c r="AM24" s="488" t="str">
        <f>IF(AM$7&lt;&gt;"",IFERROR(VLOOKUP($B24,#REF!,#REF!,FALSE),""),"")</f>
        <v/>
      </c>
      <c r="AN24" s="10" t="str">
        <f>IF(AN$7&lt;&gt;"",IFERROR(VLOOKUP($B24,#REF!,#REF!,FALSE),""),"")</f>
        <v/>
      </c>
      <c r="AO24" s="10" t="str">
        <f>IF(AO$7&lt;&gt;"",IFERROR(VLOOKUP($B24,#REF!,#REF!,FALSE),""),"")</f>
        <v/>
      </c>
    </row>
    <row r="25" spans="1:41" s="2" customFormat="1" ht="10.15" x14ac:dyDescent="0.3">
      <c r="B25" s="2" t="str">
        <f t="shared" si="0"/>
        <v/>
      </c>
      <c r="D25" s="485"/>
      <c r="F25" s="485" t="str">
        <f>IF(F$7&lt;&gt;"",IFERROR(VLOOKUP($B25,#REF!,#REF!,FALSE),""),"")</f>
        <v/>
      </c>
      <c r="G25" s="486" t="str">
        <f>IF(G$7&lt;&gt;"",IFERROR(VLOOKUP($B25,#REF!,#REF!,FALSE),""),"")</f>
        <v/>
      </c>
      <c r="H25" s="488" t="str">
        <f>IF(H$7&lt;&gt;"",IFERROR(VLOOKUP($B25,#REF!,#REF!,FALSE),""),"")</f>
        <v/>
      </c>
      <c r="I25" s="10" t="str">
        <f>IF(I$7&lt;&gt;"",IFERROR(VLOOKUP($B25,#REF!,#REF!,FALSE),""),"")</f>
        <v/>
      </c>
      <c r="J25" s="485" t="str">
        <f>IF(J$7&lt;&gt;"",IFERROR(VLOOKUP($B25,#REF!,#REF!,FALSE),""),"")</f>
        <v/>
      </c>
      <c r="K25" s="486" t="str">
        <f>IF(K$7&lt;&gt;"",IFERROR(VLOOKUP($B25,#REF!,#REF!,FALSE),""),"")</f>
        <v/>
      </c>
      <c r="L25" s="10" t="str">
        <f>IF(L$7&lt;&gt;"",IFERROR(VLOOKUP($B25,#REF!,#REF!,FALSE),""),"")</f>
        <v/>
      </c>
      <c r="M25" s="488" t="str">
        <f>IF(M$7&lt;&gt;"",IFERROR(VLOOKUP($B25,#REF!,#REF!,FALSE),""),"")</f>
        <v/>
      </c>
      <c r="N25" s="10" t="str">
        <f>IF(N$7&lt;&gt;"",IFERROR(VLOOKUP($B25,#REF!,#REF!,FALSE),""),"")</f>
        <v/>
      </c>
      <c r="O25" s="485" t="str">
        <f>IF(O$7&lt;&gt;"",IFERROR(VLOOKUP($B25,#REF!,#REF!,FALSE),""),"")</f>
        <v/>
      </c>
      <c r="P25" s="486" t="str">
        <f>IF(P$7&lt;&gt;"",IFERROR(VLOOKUP($B25,#REF!,#REF!,FALSE),""),"")</f>
        <v/>
      </c>
      <c r="Q25" s="10" t="str">
        <f>IF(Q$7&lt;&gt;"",IFERROR(VLOOKUP($B25,#REF!,#REF!,FALSE),""),"")</f>
        <v/>
      </c>
      <c r="R25" s="488" t="str">
        <f>IF(R$7&lt;&gt;"",IFERROR(VLOOKUP($B25,#REF!,#REF!,FALSE),""),"")</f>
        <v/>
      </c>
      <c r="S25" s="10" t="str">
        <f>IF(S$7&lt;&gt;"",IFERROR(VLOOKUP($B25,#REF!,#REF!,FALSE),""),"")</f>
        <v/>
      </c>
      <c r="T25" s="10" t="str">
        <f>IF(T$7&lt;&gt;"",IFERROR(VLOOKUP($B25,#REF!,#REF!,FALSE),""),"")</f>
        <v/>
      </c>
      <c r="U25" s="485" t="str">
        <f>IF(U$7&lt;&gt;"",IFERROR(VLOOKUP($B25,#REF!,#REF!,FALSE),""),"")</f>
        <v/>
      </c>
      <c r="V25" s="488" t="str">
        <f>IF(V$7&lt;&gt;"",IFERROR(VLOOKUP($B25,#REF!,#REF!,FALSE),""),"")</f>
        <v/>
      </c>
      <c r="W25" s="10" t="str">
        <f>IF(W$7&lt;&gt;"",IFERROR(VLOOKUP($B25,#REF!,#REF!,FALSE),""),"")</f>
        <v/>
      </c>
      <c r="X25" s="485" t="str">
        <f>IF(X$7&lt;&gt;"",IFERROR(VLOOKUP($B25,#REF!,#REF!,FALSE),""),"")</f>
        <v/>
      </c>
      <c r="Y25" s="486" t="str">
        <f>IF(Y$7&lt;&gt;"",IFERROR(VLOOKUP($B25,#REF!,#REF!,FALSE),""),"")</f>
        <v/>
      </c>
      <c r="Z25" s="10" t="str">
        <f>IF(Z$7&lt;&gt;"",IFERROR(VLOOKUP($B25,#REF!,#REF!,FALSE),""),"")</f>
        <v/>
      </c>
      <c r="AA25" s="488" t="str">
        <f>IF(AA$7&lt;&gt;"",IFERROR(VLOOKUP($B25,#REF!,#REF!,FALSE),""),"")</f>
        <v/>
      </c>
      <c r="AB25" s="486" t="str">
        <f>IF(AB$7&lt;&gt;"",IFERROR(VLOOKUP($B25,#REF!,#REF!,FALSE),""),"")</f>
        <v/>
      </c>
      <c r="AC25" s="412" t="str">
        <f>IF(AC$7&lt;&gt;"",IFERROR(VLOOKUP($B25,#REF!,#REF!,FALSE),""),"")</f>
        <v/>
      </c>
      <c r="AD25" s="486" t="str">
        <f>IF(AD$7&lt;&gt;"",IFERROR(VLOOKUP($B25,#REF!,#REF!,FALSE),""),"")</f>
        <v/>
      </c>
      <c r="AE25" s="486" t="str">
        <f>IF(AE$7&lt;&gt;"",IFERROR(VLOOKUP($B25,#REF!,#REF!,FALSE),""),"")</f>
        <v/>
      </c>
      <c r="AF25" s="412" t="str">
        <f>IF(AF$7&lt;&gt;"",IFERROR(VLOOKUP($B25,#REF!,#REF!,FALSE),""),"")</f>
        <v/>
      </c>
      <c r="AG25" s="488" t="str">
        <f>IF(AG$7&lt;&gt;"",IFERROR(VLOOKUP($B25,#REF!,#REF!,FALSE),""),"")</f>
        <v/>
      </c>
      <c r="AH25" s="486" t="str">
        <f>IF(AH$7&lt;&gt;"",IFERROR(VLOOKUP($B25,#REF!,#REF!,FALSE),""),"")</f>
        <v/>
      </c>
      <c r="AI25" s="613" t="str">
        <f>IF(AI$7&lt;&gt;"",IFERROR(VLOOKUP($B25,#REF!,#REF!,FALSE),""),"")</f>
        <v/>
      </c>
      <c r="AJ25" s="486" t="str">
        <f>IF(AJ$7&lt;&gt;"",IFERROR(VLOOKUP($B25,#REF!,#REF!,FALSE),""),"")</f>
        <v/>
      </c>
      <c r="AK25" s="613" t="str">
        <f>IF(AK$7&lt;&gt;"",IFERROR(VLOOKUP($B25,#REF!,#REF!,FALSE),""),"")</f>
        <v/>
      </c>
      <c r="AL25" s="412" t="str">
        <f>IF(AL$7&lt;&gt;"",IFERROR(VLOOKUP($B25,#REF!,#REF!,FALSE),""),"")</f>
        <v/>
      </c>
      <c r="AM25" s="488" t="str">
        <f>IF(AM$7&lt;&gt;"",IFERROR(VLOOKUP($B25,#REF!,#REF!,FALSE),""),"")</f>
        <v/>
      </c>
      <c r="AN25" s="10" t="str">
        <f>IF(AN$7&lt;&gt;"",IFERROR(VLOOKUP($B25,#REF!,#REF!,FALSE),""),"")</f>
        <v/>
      </c>
      <c r="AO25" s="10" t="str">
        <f>IF(AO$7&lt;&gt;"",IFERROR(VLOOKUP($B25,#REF!,#REF!,FALSE),""),"")</f>
        <v/>
      </c>
    </row>
    <row r="26" spans="1:41" s="2" customFormat="1" ht="10.15" x14ac:dyDescent="0.3">
      <c r="A26" s="2" t="s">
        <v>405</v>
      </c>
      <c r="B26" s="2" t="str">
        <f t="shared" si="0"/>
        <v>M13_FE_SECTOR_COLLEGES</v>
      </c>
      <c r="C26" s="2" t="s">
        <v>14</v>
      </c>
      <c r="D26" s="485" t="e">
        <f>VLOOKUP($A26,#REF!,2,FALSE)</f>
        <v>#REF!</v>
      </c>
      <c r="F26" s="485" t="str">
        <f>IF(F$7&lt;&gt;"",IFERROR(VLOOKUP($B26,#REF!,#REF!,FALSE),""),"")</f>
        <v/>
      </c>
      <c r="G26" s="486" t="str">
        <f>IF(G$7&lt;&gt;"",IFERROR(VLOOKUP($B26,#REF!,#REF!,FALSE),""),"")</f>
        <v/>
      </c>
      <c r="H26" s="488" t="str">
        <f>IF(H$7&lt;&gt;"",IFERROR(VLOOKUP($B26,#REF!,#REF!,FALSE),""),"")</f>
        <v/>
      </c>
      <c r="I26" s="10" t="str">
        <f>IF(I$7&lt;&gt;"",IFERROR(VLOOKUP($B26,#REF!,#REF!,FALSE),""),"")</f>
        <v/>
      </c>
      <c r="J26" s="485" t="str">
        <f>IF(J$7&lt;&gt;"",IFERROR(VLOOKUP($B26,#REF!,#REF!,FALSE),""),"")</f>
        <v/>
      </c>
      <c r="K26" s="486" t="str">
        <f>IF(K$7&lt;&gt;"",IFERROR(VLOOKUP($B26,#REF!,#REF!,FALSE),""),"")</f>
        <v/>
      </c>
      <c r="L26" s="10" t="str">
        <f>IF(L$7&lt;&gt;"",IFERROR(VLOOKUP($B26,#REF!,#REF!,FALSE),""),"")</f>
        <v/>
      </c>
      <c r="M26" s="488" t="str">
        <f>IF(M$7&lt;&gt;"",IFERROR(VLOOKUP($B26,#REF!,#REF!,FALSE),""),"")</f>
        <v/>
      </c>
      <c r="N26" s="10" t="str">
        <f>IF(N$7&lt;&gt;"",IFERROR(VLOOKUP($B26,#REF!,#REF!,FALSE),""),"")</f>
        <v/>
      </c>
      <c r="O26" s="485" t="str">
        <f>IF(O$7&lt;&gt;"",IFERROR(VLOOKUP($B26,#REF!,#REF!,FALSE),""),"")</f>
        <v/>
      </c>
      <c r="P26" s="486" t="str">
        <f>IF(P$7&lt;&gt;"",IFERROR(VLOOKUP($B26,#REF!,#REF!,FALSE),""),"")</f>
        <v/>
      </c>
      <c r="Q26" s="10" t="str">
        <f>IF(Q$7&lt;&gt;"",IFERROR(VLOOKUP($B26,#REF!,#REF!,FALSE),""),"")</f>
        <v/>
      </c>
      <c r="R26" s="488" t="str">
        <f>IF(R$7&lt;&gt;"",IFERROR(VLOOKUP($B26,#REF!,#REF!,FALSE),""),"")</f>
        <v/>
      </c>
      <c r="S26" s="10" t="str">
        <f>IF(S$7&lt;&gt;"",IFERROR(VLOOKUP($B26,#REF!,#REF!,FALSE),""),"")</f>
        <v/>
      </c>
      <c r="T26" s="10" t="str">
        <f>IF(T$7&lt;&gt;"",IFERROR(VLOOKUP($B26,#REF!,#REF!,FALSE),""),"")</f>
        <v/>
      </c>
      <c r="U26" s="485" t="str">
        <f>IF(U$7&lt;&gt;"",IFERROR(VLOOKUP($B26,#REF!,#REF!,FALSE),""),"")</f>
        <v/>
      </c>
      <c r="V26" s="488" t="str">
        <f>IF(V$7&lt;&gt;"",IFERROR(VLOOKUP($B26,#REF!,#REF!,FALSE),""),"")</f>
        <v/>
      </c>
      <c r="W26" s="10" t="str">
        <f>IF(W$7&lt;&gt;"",IFERROR(VLOOKUP($B26,#REF!,#REF!,FALSE),""),"")</f>
        <v/>
      </c>
      <c r="X26" s="485" t="str">
        <f>IF(X$7&lt;&gt;"",IFERROR(VLOOKUP($B26,#REF!,#REF!,FALSE),""),"")</f>
        <v/>
      </c>
      <c r="Y26" s="486" t="str">
        <f>IF(Y$7&lt;&gt;"",IFERROR(VLOOKUP($B26,#REF!,#REF!,FALSE),""),"")</f>
        <v/>
      </c>
      <c r="Z26" s="10" t="str">
        <f>IF(Z$7&lt;&gt;"",IFERROR(VLOOKUP($B26,#REF!,#REF!,FALSE),""),"")</f>
        <v/>
      </c>
      <c r="AA26" s="488" t="str">
        <f>IF(AA$7&lt;&gt;"",IFERROR(VLOOKUP($B26,#REF!,#REF!,FALSE),""),"")</f>
        <v/>
      </c>
      <c r="AB26" s="486" t="str">
        <f>IF(AB$7&lt;&gt;"",IFERROR(VLOOKUP($B26,#REF!,#REF!,FALSE),""),"")</f>
        <v/>
      </c>
      <c r="AC26" s="412" t="str">
        <f>IF(AC$7&lt;&gt;"",IFERROR(VLOOKUP($B26,#REF!,#REF!,FALSE),""),"")</f>
        <v/>
      </c>
      <c r="AD26" s="486" t="str">
        <f>IF(AD$7&lt;&gt;"",IFERROR(VLOOKUP($B26,#REF!,#REF!,FALSE),""),"")</f>
        <v/>
      </c>
      <c r="AE26" s="486" t="str">
        <f>IF(AE$7&lt;&gt;"",IFERROR(VLOOKUP($B26,#REF!,#REF!,FALSE),""),"")</f>
        <v/>
      </c>
      <c r="AF26" s="412" t="str">
        <f>IF(AF$7&lt;&gt;"",IFERROR(VLOOKUP($B26,#REF!,#REF!,FALSE),""),"")</f>
        <v/>
      </c>
      <c r="AG26" s="488" t="str">
        <f>IF(AG$7&lt;&gt;"",IFERROR(VLOOKUP($B26,#REF!,#REF!,FALSE),""),"")</f>
        <v/>
      </c>
      <c r="AH26" s="486" t="str">
        <f>IF(AH$7&lt;&gt;"",IFERROR(VLOOKUP($B26,#REF!,#REF!,FALSE),""),"")</f>
        <v/>
      </c>
      <c r="AI26" s="613" t="str">
        <f>IF(AI$7&lt;&gt;"",IFERROR(VLOOKUP($B26,#REF!,#REF!,FALSE),""),"")</f>
        <v/>
      </c>
      <c r="AJ26" s="486" t="str">
        <f>IF(AJ$7&lt;&gt;"",IFERROR(VLOOKUP($B26,#REF!,#REF!,FALSE),""),"")</f>
        <v/>
      </c>
      <c r="AK26" s="613" t="str">
        <f>IF(AK$7&lt;&gt;"",IFERROR(VLOOKUP($B26,#REF!,#REF!,FALSE),""),"")</f>
        <v/>
      </c>
      <c r="AL26" s="412" t="str">
        <f>IF(AL$7&lt;&gt;"",IFERROR(VLOOKUP($B26,#REF!,#REF!,FALSE),""),"")</f>
        <v/>
      </c>
      <c r="AM26" s="488" t="str">
        <f>IF(AM$7&lt;&gt;"",IFERROR(VLOOKUP($B26,#REF!,#REF!,FALSE),""),"")</f>
        <v/>
      </c>
      <c r="AN26" s="10" t="str">
        <f>IF(AN$7&lt;&gt;"",IFERROR(VLOOKUP($B26,#REF!,#REF!,FALSE),""),"")</f>
        <v/>
      </c>
      <c r="AO26" s="10" t="str">
        <f>IF(AO$7&lt;&gt;"",IFERROR(VLOOKUP($B26,#REF!,#REF!,FALSE),""),"")</f>
        <v/>
      </c>
    </row>
    <row r="27" spans="1:41" s="2" customFormat="1" ht="10.15" x14ac:dyDescent="0.3">
      <c r="B27" s="2" t="str">
        <f t="shared" si="0"/>
        <v/>
      </c>
      <c r="C27" s="2" t="s">
        <v>8</v>
      </c>
      <c r="D27" s="485"/>
      <c r="F27" s="485" t="str">
        <f>IF(F$7&lt;&gt;"",IFERROR(VLOOKUP($B27,#REF!,#REF!,FALSE),""),"")</f>
        <v/>
      </c>
      <c r="G27" s="486" t="str">
        <f>IF(G$7&lt;&gt;"",IFERROR(VLOOKUP($B27,#REF!,#REF!,FALSE),""),"")</f>
        <v/>
      </c>
      <c r="H27" s="488" t="str">
        <f>IF(H$7&lt;&gt;"",IFERROR(VLOOKUP($B27,#REF!,#REF!,FALSE),""),"")</f>
        <v/>
      </c>
      <c r="I27" s="10" t="str">
        <f>IF(I$7&lt;&gt;"",IFERROR(VLOOKUP($B27,#REF!,#REF!,FALSE),""),"")</f>
        <v/>
      </c>
      <c r="J27" s="485" t="str">
        <f>IF(J$7&lt;&gt;"",IFERROR(VLOOKUP($B27,#REF!,#REF!,FALSE),""),"")</f>
        <v/>
      </c>
      <c r="K27" s="486" t="str">
        <f>IF(K$7&lt;&gt;"",IFERROR(VLOOKUP($B27,#REF!,#REF!,FALSE),""),"")</f>
        <v/>
      </c>
      <c r="L27" s="10" t="str">
        <f>IF(L$7&lt;&gt;"",IFERROR(VLOOKUP($B27,#REF!,#REF!,FALSE),""),"")</f>
        <v/>
      </c>
      <c r="M27" s="488" t="str">
        <f>IF(M$7&lt;&gt;"",IFERROR(VLOOKUP($B27,#REF!,#REF!,FALSE),""),"")</f>
        <v/>
      </c>
      <c r="N27" s="10" t="str">
        <f>IF(N$7&lt;&gt;"",IFERROR(VLOOKUP($B27,#REF!,#REF!,FALSE),""),"")</f>
        <v/>
      </c>
      <c r="O27" s="485" t="str">
        <f>IF(O$7&lt;&gt;"",IFERROR(VLOOKUP($B27,#REF!,#REF!,FALSE),""),"")</f>
        <v/>
      </c>
      <c r="P27" s="486" t="str">
        <f>IF(P$7&lt;&gt;"",IFERROR(VLOOKUP($B27,#REF!,#REF!,FALSE),""),"")</f>
        <v/>
      </c>
      <c r="Q27" s="10" t="str">
        <f>IF(Q$7&lt;&gt;"",IFERROR(VLOOKUP($B27,#REF!,#REF!,FALSE),""),"")</f>
        <v/>
      </c>
      <c r="R27" s="488" t="str">
        <f>IF(R$7&lt;&gt;"",IFERROR(VLOOKUP($B27,#REF!,#REF!,FALSE),""),"")</f>
        <v/>
      </c>
      <c r="S27" s="10" t="str">
        <f>IF(S$7&lt;&gt;"",IFERROR(VLOOKUP($B27,#REF!,#REF!,FALSE),""),"")</f>
        <v/>
      </c>
      <c r="T27" s="10" t="str">
        <f>IF(T$7&lt;&gt;"",IFERROR(VLOOKUP($B27,#REF!,#REF!,FALSE),""),"")</f>
        <v/>
      </c>
      <c r="U27" s="485" t="str">
        <f>IF(U$7&lt;&gt;"",IFERROR(VLOOKUP($B27,#REF!,#REF!,FALSE),""),"")</f>
        <v/>
      </c>
      <c r="V27" s="488" t="str">
        <f>IF(V$7&lt;&gt;"",IFERROR(VLOOKUP($B27,#REF!,#REF!,FALSE),""),"")</f>
        <v/>
      </c>
      <c r="W27" s="10" t="str">
        <f>IF(W$7&lt;&gt;"",IFERROR(VLOOKUP($B27,#REF!,#REF!,FALSE),""),"")</f>
        <v/>
      </c>
      <c r="X27" s="485" t="str">
        <f>IF(X$7&lt;&gt;"",IFERROR(VLOOKUP($B27,#REF!,#REF!,FALSE),""),"")</f>
        <v/>
      </c>
      <c r="Y27" s="486" t="str">
        <f>IF(Y$7&lt;&gt;"",IFERROR(VLOOKUP($B27,#REF!,#REF!,FALSE),""),"")</f>
        <v/>
      </c>
      <c r="Z27" s="10" t="str">
        <f>IF(Z$7&lt;&gt;"",IFERROR(VLOOKUP($B27,#REF!,#REF!,FALSE),""),"")</f>
        <v/>
      </c>
      <c r="AA27" s="488" t="str">
        <f>IF(AA$7&lt;&gt;"",IFERROR(VLOOKUP($B27,#REF!,#REF!,FALSE),""),"")</f>
        <v/>
      </c>
      <c r="AB27" s="486" t="str">
        <f>IF(AB$7&lt;&gt;"",IFERROR(VLOOKUP($B27,#REF!,#REF!,FALSE),""),"")</f>
        <v/>
      </c>
      <c r="AC27" s="412" t="str">
        <f>IF(AC$7&lt;&gt;"",IFERROR(VLOOKUP($B27,#REF!,#REF!,FALSE),""),"")</f>
        <v/>
      </c>
      <c r="AD27" s="486" t="str">
        <f>IF(AD$7&lt;&gt;"",IFERROR(VLOOKUP($B27,#REF!,#REF!,FALSE),""),"")</f>
        <v/>
      </c>
      <c r="AE27" s="486" t="str">
        <f>IF(AE$7&lt;&gt;"",IFERROR(VLOOKUP($B27,#REF!,#REF!,FALSE),""),"")</f>
        <v/>
      </c>
      <c r="AF27" s="412" t="str">
        <f>IF(AF$7&lt;&gt;"",IFERROR(VLOOKUP($B27,#REF!,#REF!,FALSE),""),"")</f>
        <v/>
      </c>
      <c r="AG27" s="488" t="str">
        <f>IF(AG$7&lt;&gt;"",IFERROR(VLOOKUP($B27,#REF!,#REF!,FALSE),""),"")</f>
        <v/>
      </c>
      <c r="AH27" s="486" t="str">
        <f>IF(AH$7&lt;&gt;"",IFERROR(VLOOKUP($B27,#REF!,#REF!,FALSE),""),"")</f>
        <v/>
      </c>
      <c r="AI27" s="613" t="str">
        <f>IF(AI$7&lt;&gt;"",IFERROR(VLOOKUP($B27,#REF!,#REF!,FALSE),""),"")</f>
        <v/>
      </c>
      <c r="AJ27" s="486" t="str">
        <f>IF(AJ$7&lt;&gt;"",IFERROR(VLOOKUP($B27,#REF!,#REF!,FALSE),""),"")</f>
        <v/>
      </c>
      <c r="AK27" s="613" t="str">
        <f>IF(AK$7&lt;&gt;"",IFERROR(VLOOKUP($B27,#REF!,#REF!,FALSE),""),"")</f>
        <v/>
      </c>
      <c r="AL27" s="412" t="str">
        <f>IF(AL$7&lt;&gt;"",IFERROR(VLOOKUP($B27,#REF!,#REF!,FALSE),""),"")</f>
        <v/>
      </c>
      <c r="AM27" s="488" t="str">
        <f>IF(AM$7&lt;&gt;"",IFERROR(VLOOKUP($B27,#REF!,#REF!,FALSE),""),"")</f>
        <v/>
      </c>
      <c r="AN27" s="10" t="str">
        <f>IF(AN$7&lt;&gt;"",IFERROR(VLOOKUP($B27,#REF!,#REF!,FALSE),""),"")</f>
        <v/>
      </c>
      <c r="AO27" s="10" t="str">
        <f>IF(AO$7&lt;&gt;"",IFERROR(VLOOKUP($B27,#REF!,#REF!,FALSE),""),"")</f>
        <v/>
      </c>
    </row>
    <row r="28" spans="1:41" s="2" customFormat="1" ht="10.15" x14ac:dyDescent="0.3">
      <c r="A28" s="2" t="s">
        <v>406</v>
      </c>
      <c r="B28" s="2" t="str">
        <f t="shared" si="0"/>
        <v>M14_SIXTH_FORM_COLLEGES</v>
      </c>
      <c r="C28" s="2" t="s">
        <v>15</v>
      </c>
      <c r="D28" s="485" t="e">
        <f>VLOOKUP($A28,#REF!,2,FALSE)</f>
        <v>#REF!</v>
      </c>
      <c r="F28" s="485" t="str">
        <f>IF(F$7&lt;&gt;"",IFERROR(VLOOKUP($B28,#REF!,#REF!,FALSE),""),"")</f>
        <v/>
      </c>
      <c r="G28" s="486" t="str">
        <f>IF(G$7&lt;&gt;"",IFERROR(VLOOKUP($B28,#REF!,#REF!,FALSE),""),"")</f>
        <v/>
      </c>
      <c r="H28" s="488" t="str">
        <f>IF(H$7&lt;&gt;"",IFERROR(VLOOKUP($B28,#REF!,#REF!,FALSE),""),"")</f>
        <v/>
      </c>
      <c r="I28" s="10" t="str">
        <f>IF(I$7&lt;&gt;"",IFERROR(VLOOKUP($B28,#REF!,#REF!,FALSE),""),"")</f>
        <v/>
      </c>
      <c r="J28" s="485" t="str">
        <f>IF(J$7&lt;&gt;"",IFERROR(VLOOKUP($B28,#REF!,#REF!,FALSE),""),"")</f>
        <v/>
      </c>
      <c r="K28" s="486" t="str">
        <f>IF(K$7&lt;&gt;"",IFERROR(VLOOKUP($B28,#REF!,#REF!,FALSE),""),"")</f>
        <v/>
      </c>
      <c r="L28" s="10" t="str">
        <f>IF(L$7&lt;&gt;"",IFERROR(VLOOKUP($B28,#REF!,#REF!,FALSE),""),"")</f>
        <v/>
      </c>
      <c r="M28" s="488" t="str">
        <f>IF(M$7&lt;&gt;"",IFERROR(VLOOKUP($B28,#REF!,#REF!,FALSE),""),"")</f>
        <v/>
      </c>
      <c r="N28" s="10" t="str">
        <f>IF(N$7&lt;&gt;"",IFERROR(VLOOKUP($B28,#REF!,#REF!,FALSE),""),"")</f>
        <v/>
      </c>
      <c r="O28" s="485" t="str">
        <f>IF(O$7&lt;&gt;"",IFERROR(VLOOKUP($B28,#REF!,#REF!,FALSE),""),"")</f>
        <v/>
      </c>
      <c r="P28" s="486" t="str">
        <f>IF(P$7&lt;&gt;"",IFERROR(VLOOKUP($B28,#REF!,#REF!,FALSE),""),"")</f>
        <v/>
      </c>
      <c r="Q28" s="10" t="str">
        <f>IF(Q$7&lt;&gt;"",IFERROR(VLOOKUP($B28,#REF!,#REF!,FALSE),""),"")</f>
        <v/>
      </c>
      <c r="R28" s="488" t="str">
        <f>IF(R$7&lt;&gt;"",IFERROR(VLOOKUP($B28,#REF!,#REF!,FALSE),""),"")</f>
        <v/>
      </c>
      <c r="S28" s="10" t="str">
        <f>IF(S$7&lt;&gt;"",IFERROR(VLOOKUP($B28,#REF!,#REF!,FALSE),""),"")</f>
        <v/>
      </c>
      <c r="T28" s="10" t="str">
        <f>IF(T$7&lt;&gt;"",IFERROR(VLOOKUP($B28,#REF!,#REF!,FALSE),""),"")</f>
        <v/>
      </c>
      <c r="U28" s="485" t="str">
        <f>IF(U$7&lt;&gt;"",IFERROR(VLOOKUP($B28,#REF!,#REF!,FALSE),""),"")</f>
        <v/>
      </c>
      <c r="V28" s="488" t="str">
        <f>IF(V$7&lt;&gt;"",IFERROR(VLOOKUP($B28,#REF!,#REF!,FALSE),""),"")</f>
        <v/>
      </c>
      <c r="W28" s="10" t="str">
        <f>IF(W$7&lt;&gt;"",IFERROR(VLOOKUP($B28,#REF!,#REF!,FALSE),""),"")</f>
        <v/>
      </c>
      <c r="X28" s="485" t="str">
        <f>IF(X$7&lt;&gt;"",IFERROR(VLOOKUP($B28,#REF!,#REF!,FALSE),""),"")</f>
        <v/>
      </c>
      <c r="Y28" s="486" t="str">
        <f>IF(Y$7&lt;&gt;"",IFERROR(VLOOKUP($B28,#REF!,#REF!,FALSE),""),"")</f>
        <v/>
      </c>
      <c r="Z28" s="10" t="str">
        <f>IF(Z$7&lt;&gt;"",IFERROR(VLOOKUP($B28,#REF!,#REF!,FALSE),""),"")</f>
        <v/>
      </c>
      <c r="AA28" s="488" t="str">
        <f>IF(AA$7&lt;&gt;"",IFERROR(VLOOKUP($B28,#REF!,#REF!,FALSE),""),"")</f>
        <v/>
      </c>
      <c r="AB28" s="486" t="str">
        <f>IF(AB$7&lt;&gt;"",IFERROR(VLOOKUP($B28,#REF!,#REF!,FALSE),""),"")</f>
        <v/>
      </c>
      <c r="AC28" s="412" t="str">
        <f>IF(AC$7&lt;&gt;"",IFERROR(VLOOKUP($B28,#REF!,#REF!,FALSE),""),"")</f>
        <v/>
      </c>
      <c r="AD28" s="486" t="str">
        <f>IF(AD$7&lt;&gt;"",IFERROR(VLOOKUP($B28,#REF!,#REF!,FALSE),""),"")</f>
        <v/>
      </c>
      <c r="AE28" s="486" t="str">
        <f>IF(AE$7&lt;&gt;"",IFERROR(VLOOKUP($B28,#REF!,#REF!,FALSE),""),"")</f>
        <v/>
      </c>
      <c r="AF28" s="412" t="str">
        <f>IF(AF$7&lt;&gt;"",IFERROR(VLOOKUP($B28,#REF!,#REF!,FALSE),""),"")</f>
        <v/>
      </c>
      <c r="AG28" s="488" t="str">
        <f>IF(AG$7&lt;&gt;"",IFERROR(VLOOKUP($B28,#REF!,#REF!,FALSE),""),"")</f>
        <v/>
      </c>
      <c r="AH28" s="486" t="str">
        <f>IF(AH$7&lt;&gt;"",IFERROR(VLOOKUP($B28,#REF!,#REF!,FALSE),""),"")</f>
        <v/>
      </c>
      <c r="AI28" s="613" t="str">
        <f>IF(AI$7&lt;&gt;"",IFERROR(VLOOKUP($B28,#REF!,#REF!,FALSE),""),"")</f>
        <v/>
      </c>
      <c r="AJ28" s="486" t="str">
        <f>IF(AJ$7&lt;&gt;"",IFERROR(VLOOKUP($B28,#REF!,#REF!,FALSE),""),"")</f>
        <v/>
      </c>
      <c r="AK28" s="613" t="str">
        <f>IF(AK$7&lt;&gt;"",IFERROR(VLOOKUP($B28,#REF!,#REF!,FALSE),""),"")</f>
        <v/>
      </c>
      <c r="AL28" s="412" t="str">
        <f>IF(AL$7&lt;&gt;"",IFERROR(VLOOKUP($B28,#REF!,#REF!,FALSE),""),"")</f>
        <v/>
      </c>
      <c r="AM28" s="488" t="str">
        <f>IF(AM$7&lt;&gt;"",IFERROR(VLOOKUP($B28,#REF!,#REF!,FALSE),""),"")</f>
        <v/>
      </c>
      <c r="AN28" s="10" t="str">
        <f>IF(AN$7&lt;&gt;"",IFERROR(VLOOKUP($B28,#REF!,#REF!,FALSE),""),"")</f>
        <v/>
      </c>
      <c r="AO28" s="10" t="str">
        <f>IF(AO$7&lt;&gt;"",IFERROR(VLOOKUP($B28,#REF!,#REF!,FALSE),""),"")</f>
        <v/>
      </c>
    </row>
    <row r="29" spans="1:41" s="2" customFormat="1" ht="11.65" x14ac:dyDescent="0.3">
      <c r="A29" s="2" t="s">
        <v>407</v>
      </c>
      <c r="B29" s="2" t="str">
        <f t="shared" si="0"/>
        <v>M15_OTHER_FE_SECTOR_COLLEGES</v>
      </c>
      <c r="C29" s="2" t="s">
        <v>223</v>
      </c>
      <c r="D29" s="485" t="e">
        <f>VLOOKUP($A29,#REF!,2,FALSE)</f>
        <v>#REF!</v>
      </c>
      <c r="F29" s="485" t="str">
        <f>IF(F$7&lt;&gt;"",IFERROR(VLOOKUP($B29,#REF!,#REF!,FALSE),""),"")</f>
        <v/>
      </c>
      <c r="G29" s="486" t="str">
        <f>IF(G$7&lt;&gt;"",IFERROR(VLOOKUP($B29,#REF!,#REF!,FALSE),""),"")</f>
        <v/>
      </c>
      <c r="H29" s="488" t="str">
        <f>IF(H$7&lt;&gt;"",IFERROR(VLOOKUP($B29,#REF!,#REF!,FALSE),""),"")</f>
        <v/>
      </c>
      <c r="I29" s="10" t="str">
        <f>IF(I$7&lt;&gt;"",IFERROR(VLOOKUP($B29,#REF!,#REF!,FALSE),""),"")</f>
        <v/>
      </c>
      <c r="J29" s="485" t="str">
        <f>IF(J$7&lt;&gt;"",IFERROR(VLOOKUP($B29,#REF!,#REF!,FALSE),""),"")</f>
        <v/>
      </c>
      <c r="K29" s="486" t="str">
        <f>IF(K$7&lt;&gt;"",IFERROR(VLOOKUP($B29,#REF!,#REF!,FALSE),""),"")</f>
        <v/>
      </c>
      <c r="L29" s="10" t="str">
        <f>IF(L$7&lt;&gt;"",IFERROR(VLOOKUP($B29,#REF!,#REF!,FALSE),""),"")</f>
        <v/>
      </c>
      <c r="M29" s="488" t="str">
        <f>IF(M$7&lt;&gt;"",IFERROR(VLOOKUP($B29,#REF!,#REF!,FALSE),""),"")</f>
        <v/>
      </c>
      <c r="N29" s="10" t="str">
        <f>IF(N$7&lt;&gt;"",IFERROR(VLOOKUP($B29,#REF!,#REF!,FALSE),""),"")</f>
        <v/>
      </c>
      <c r="O29" s="485" t="str">
        <f>IF(O$7&lt;&gt;"",IFERROR(VLOOKUP($B29,#REF!,#REF!,FALSE),""),"")</f>
        <v/>
      </c>
      <c r="P29" s="486" t="str">
        <f>IF(P$7&lt;&gt;"",IFERROR(VLOOKUP($B29,#REF!,#REF!,FALSE),""),"")</f>
        <v/>
      </c>
      <c r="Q29" s="10" t="str">
        <f>IF(Q$7&lt;&gt;"",IFERROR(VLOOKUP($B29,#REF!,#REF!,FALSE),""),"")</f>
        <v/>
      </c>
      <c r="R29" s="488" t="str">
        <f>IF(R$7&lt;&gt;"",IFERROR(VLOOKUP($B29,#REF!,#REF!,FALSE),""),"")</f>
        <v/>
      </c>
      <c r="S29" s="10" t="str">
        <f>IF(S$7&lt;&gt;"",IFERROR(VLOOKUP($B29,#REF!,#REF!,FALSE),""),"")</f>
        <v/>
      </c>
      <c r="T29" s="10" t="str">
        <f>IF(T$7&lt;&gt;"",IFERROR(VLOOKUP($B29,#REF!,#REF!,FALSE),""),"")</f>
        <v/>
      </c>
      <c r="U29" s="485" t="str">
        <f>IF(U$7&lt;&gt;"",IFERROR(VLOOKUP($B29,#REF!,#REF!,FALSE),""),"")</f>
        <v/>
      </c>
      <c r="V29" s="488" t="str">
        <f>IF(V$7&lt;&gt;"",IFERROR(VLOOKUP($B29,#REF!,#REF!,FALSE),""),"")</f>
        <v/>
      </c>
      <c r="W29" s="10" t="str">
        <f>IF(W$7&lt;&gt;"",IFERROR(VLOOKUP($B29,#REF!,#REF!,FALSE),""),"")</f>
        <v/>
      </c>
      <c r="X29" s="485" t="str">
        <f>IF(X$7&lt;&gt;"",IFERROR(VLOOKUP($B29,#REF!,#REF!,FALSE),""),"")</f>
        <v/>
      </c>
      <c r="Y29" s="486" t="str">
        <f>IF(Y$7&lt;&gt;"",IFERROR(VLOOKUP($B29,#REF!,#REF!,FALSE),""),"")</f>
        <v/>
      </c>
      <c r="Z29" s="10" t="str">
        <f>IF(Z$7&lt;&gt;"",IFERROR(VLOOKUP($B29,#REF!,#REF!,FALSE),""),"")</f>
        <v/>
      </c>
      <c r="AA29" s="488" t="str">
        <f>IF(AA$7&lt;&gt;"",IFERROR(VLOOKUP($B29,#REF!,#REF!,FALSE),""),"")</f>
        <v/>
      </c>
      <c r="AB29" s="486" t="str">
        <f>IF(AB$7&lt;&gt;"",IFERROR(VLOOKUP($B29,#REF!,#REF!,FALSE),""),"")</f>
        <v/>
      </c>
      <c r="AC29" s="412" t="str">
        <f>IF(AC$7&lt;&gt;"",IFERROR(VLOOKUP($B29,#REF!,#REF!,FALSE),""),"")</f>
        <v/>
      </c>
      <c r="AD29" s="486" t="str">
        <f>IF(AD$7&lt;&gt;"",IFERROR(VLOOKUP($B29,#REF!,#REF!,FALSE),""),"")</f>
        <v/>
      </c>
      <c r="AE29" s="486" t="str">
        <f>IF(AE$7&lt;&gt;"",IFERROR(VLOOKUP($B29,#REF!,#REF!,FALSE),""),"")</f>
        <v/>
      </c>
      <c r="AF29" s="412" t="str">
        <f>IF(AF$7&lt;&gt;"",IFERROR(VLOOKUP($B29,#REF!,#REF!,FALSE),""),"")</f>
        <v/>
      </c>
      <c r="AG29" s="488" t="str">
        <f>IF(AG$7&lt;&gt;"",IFERROR(VLOOKUP($B29,#REF!,#REF!,FALSE),""),"")</f>
        <v/>
      </c>
      <c r="AH29" s="486" t="str">
        <f>IF(AH$7&lt;&gt;"",IFERROR(VLOOKUP($B29,#REF!,#REF!,FALSE),""),"")</f>
        <v/>
      </c>
      <c r="AI29" s="613" t="str">
        <f>IF(AI$7&lt;&gt;"",IFERROR(VLOOKUP($B29,#REF!,#REF!,FALSE),""),"")</f>
        <v/>
      </c>
      <c r="AJ29" s="486" t="str">
        <f>IF(AJ$7&lt;&gt;"",IFERROR(VLOOKUP($B29,#REF!,#REF!,FALSE),""),"")</f>
        <v/>
      </c>
      <c r="AK29" s="613" t="str">
        <f>IF(AK$7&lt;&gt;"",IFERROR(VLOOKUP($B29,#REF!,#REF!,FALSE),""),"")</f>
        <v/>
      </c>
      <c r="AL29" s="412" t="str">
        <f>IF(AL$7&lt;&gt;"",IFERROR(VLOOKUP($B29,#REF!,#REF!,FALSE),""),"")</f>
        <v/>
      </c>
      <c r="AM29" s="488" t="str">
        <f>IF(AM$7&lt;&gt;"",IFERROR(VLOOKUP($B29,#REF!,#REF!,FALSE),""),"")</f>
        <v/>
      </c>
      <c r="AN29" s="10" t="str">
        <f>IF(AN$7&lt;&gt;"",IFERROR(VLOOKUP($B29,#REF!,#REF!,FALSE),""),"")</f>
        <v/>
      </c>
      <c r="AO29" s="10" t="str">
        <f>IF(AO$7&lt;&gt;"",IFERROR(VLOOKUP($B29,#REF!,#REF!,FALSE),""),"")</f>
        <v/>
      </c>
    </row>
    <row r="30" spans="1:41" s="2" customFormat="1" ht="10.15" x14ac:dyDescent="0.3">
      <c r="B30" s="2" t="str">
        <f t="shared" si="0"/>
        <v/>
      </c>
      <c r="D30" s="485"/>
      <c r="F30" s="485" t="str">
        <f>IF(F$7&lt;&gt;"",IFERROR(VLOOKUP($B30,#REF!,#REF!,FALSE),""),"")</f>
        <v/>
      </c>
      <c r="G30" s="486" t="str">
        <f>IF(G$7&lt;&gt;"",IFERROR(VLOOKUP($B30,#REF!,#REF!,FALSE),""),"")</f>
        <v/>
      </c>
      <c r="H30" s="488" t="str">
        <f>IF(H$7&lt;&gt;"",IFERROR(VLOOKUP($B30,#REF!,#REF!,FALSE),""),"")</f>
        <v/>
      </c>
      <c r="I30" s="10" t="str">
        <f>IF(I$7&lt;&gt;"",IFERROR(VLOOKUP($B30,#REF!,#REF!,FALSE),""),"")</f>
        <v/>
      </c>
      <c r="J30" s="485" t="str">
        <f>IF(J$7&lt;&gt;"",IFERROR(VLOOKUP($B30,#REF!,#REF!,FALSE),""),"")</f>
        <v/>
      </c>
      <c r="K30" s="486" t="str">
        <f>IF(K$7&lt;&gt;"",IFERROR(VLOOKUP($B30,#REF!,#REF!,FALSE),""),"")</f>
        <v/>
      </c>
      <c r="L30" s="10" t="str">
        <f>IF(L$7&lt;&gt;"",IFERROR(VLOOKUP($B30,#REF!,#REF!,FALSE),""),"")</f>
        <v/>
      </c>
      <c r="M30" s="488" t="str">
        <f>IF(M$7&lt;&gt;"",IFERROR(VLOOKUP($B30,#REF!,#REF!,FALSE),""),"")</f>
        <v/>
      </c>
      <c r="N30" s="10" t="str">
        <f>IF(N$7&lt;&gt;"",IFERROR(VLOOKUP($B30,#REF!,#REF!,FALSE),""),"")</f>
        <v/>
      </c>
      <c r="O30" s="485" t="str">
        <f>IF(O$7&lt;&gt;"",IFERROR(VLOOKUP($B30,#REF!,#REF!,FALSE),""),"")</f>
        <v/>
      </c>
      <c r="P30" s="486" t="str">
        <f>IF(P$7&lt;&gt;"",IFERROR(VLOOKUP($B30,#REF!,#REF!,FALSE),""),"")</f>
        <v/>
      </c>
      <c r="Q30" s="10" t="str">
        <f>IF(Q$7&lt;&gt;"",IFERROR(VLOOKUP($B30,#REF!,#REF!,FALSE),""),"")</f>
        <v/>
      </c>
      <c r="R30" s="488" t="str">
        <f>IF(R$7&lt;&gt;"",IFERROR(VLOOKUP($B30,#REF!,#REF!,FALSE),""),"")</f>
        <v/>
      </c>
      <c r="S30" s="10" t="str">
        <f>IF(S$7&lt;&gt;"",IFERROR(VLOOKUP($B30,#REF!,#REF!,FALSE),""),"")</f>
        <v/>
      </c>
      <c r="T30" s="10" t="str">
        <f>IF(T$7&lt;&gt;"",IFERROR(VLOOKUP($B30,#REF!,#REF!,FALSE),""),"")</f>
        <v/>
      </c>
      <c r="U30" s="485" t="str">
        <f>IF(U$7&lt;&gt;"",IFERROR(VLOOKUP($B30,#REF!,#REF!,FALSE),""),"")</f>
        <v/>
      </c>
      <c r="V30" s="488" t="str">
        <f>IF(V$7&lt;&gt;"",IFERROR(VLOOKUP($B30,#REF!,#REF!,FALSE),""),"")</f>
        <v/>
      </c>
      <c r="W30" s="10" t="str">
        <f>IF(W$7&lt;&gt;"",IFERROR(VLOOKUP($B30,#REF!,#REF!,FALSE),""),"")</f>
        <v/>
      </c>
      <c r="X30" s="485" t="str">
        <f>IF(X$7&lt;&gt;"",IFERROR(VLOOKUP($B30,#REF!,#REF!,FALSE),""),"")</f>
        <v/>
      </c>
      <c r="Y30" s="486" t="str">
        <f>IF(Y$7&lt;&gt;"",IFERROR(VLOOKUP($B30,#REF!,#REF!,FALSE),""),"")</f>
        <v/>
      </c>
      <c r="Z30" s="10" t="str">
        <f>IF(Z$7&lt;&gt;"",IFERROR(VLOOKUP($B30,#REF!,#REF!,FALSE),""),"")</f>
        <v/>
      </c>
      <c r="AA30" s="488" t="str">
        <f>IF(AA$7&lt;&gt;"",IFERROR(VLOOKUP($B30,#REF!,#REF!,FALSE),""),"")</f>
        <v/>
      </c>
      <c r="AB30" s="486" t="str">
        <f>IF(AB$7&lt;&gt;"",IFERROR(VLOOKUP($B30,#REF!,#REF!,FALSE),""),"")</f>
        <v/>
      </c>
      <c r="AC30" s="412" t="str">
        <f>IF(AC$7&lt;&gt;"",IFERROR(VLOOKUP($B30,#REF!,#REF!,FALSE),""),"")</f>
        <v/>
      </c>
      <c r="AD30" s="486" t="str">
        <f>IF(AD$7&lt;&gt;"",IFERROR(VLOOKUP($B30,#REF!,#REF!,FALSE),""),"")</f>
        <v/>
      </c>
      <c r="AE30" s="486" t="str">
        <f>IF(AE$7&lt;&gt;"",IFERROR(VLOOKUP($B30,#REF!,#REF!,FALSE),""),"")</f>
        <v/>
      </c>
      <c r="AF30" s="412" t="str">
        <f>IF(AF$7&lt;&gt;"",IFERROR(VLOOKUP($B30,#REF!,#REF!,FALSE),""),"")</f>
        <v/>
      </c>
      <c r="AG30" s="488" t="str">
        <f>IF(AG$7&lt;&gt;"",IFERROR(VLOOKUP($B30,#REF!,#REF!,FALSE),""),"")</f>
        <v/>
      </c>
      <c r="AH30" s="486" t="str">
        <f>IF(AH$7&lt;&gt;"",IFERROR(VLOOKUP($B30,#REF!,#REF!,FALSE),""),"")</f>
        <v/>
      </c>
      <c r="AI30" s="613" t="str">
        <f>IF(AI$7&lt;&gt;"",IFERROR(VLOOKUP($B30,#REF!,#REF!,FALSE),""),"")</f>
        <v/>
      </c>
      <c r="AJ30" s="486" t="str">
        <f>IF(AJ$7&lt;&gt;"",IFERROR(VLOOKUP($B30,#REF!,#REF!,FALSE),""),"")</f>
        <v/>
      </c>
      <c r="AK30" s="613" t="str">
        <f>IF(AK$7&lt;&gt;"",IFERROR(VLOOKUP($B30,#REF!,#REF!,FALSE),""),"")</f>
        <v/>
      </c>
      <c r="AL30" s="412" t="str">
        <f>IF(AL$7&lt;&gt;"",IFERROR(VLOOKUP($B30,#REF!,#REF!,FALSE),""),"")</f>
        <v/>
      </c>
      <c r="AM30" s="488" t="str">
        <f>IF(AM$7&lt;&gt;"",IFERROR(VLOOKUP($B30,#REF!,#REF!,FALSE),""),"")</f>
        <v/>
      </c>
      <c r="AN30" s="10" t="str">
        <f>IF(AN$7&lt;&gt;"",IFERROR(VLOOKUP($B30,#REF!,#REF!,FALSE),""),"")</f>
        <v/>
      </c>
      <c r="AO30" s="10" t="str">
        <f>IF(AO$7&lt;&gt;"",IFERROR(VLOOKUP($B30,#REF!,#REF!,FALSE),""),"")</f>
        <v/>
      </c>
    </row>
    <row r="31" spans="1:41" s="2" customFormat="1" ht="11.65" x14ac:dyDescent="0.3">
      <c r="A31" s="2" t="s">
        <v>446</v>
      </c>
      <c r="B31" s="2" t="str">
        <f t="shared" si="0"/>
        <v>M16_STATE-funded_schools and colleges</v>
      </c>
      <c r="C31" s="2" t="s">
        <v>224</v>
      </c>
      <c r="D31" s="485" t="e">
        <f>VLOOKUP($A31,#REF!,2,FALSE)</f>
        <v>#REF!</v>
      </c>
      <c r="F31" s="485" t="str">
        <f>IF(F$7&lt;&gt;"",IFERROR(VLOOKUP($B31,#REF!,#REF!,FALSE),""),"")</f>
        <v/>
      </c>
      <c r="G31" s="486" t="str">
        <f>IF(G$7&lt;&gt;"",IFERROR(VLOOKUP($B31,#REF!,#REF!,FALSE),""),"")</f>
        <v/>
      </c>
      <c r="H31" s="488" t="str">
        <f>IF(H$7&lt;&gt;"",IFERROR(VLOOKUP($B31,#REF!,#REF!,FALSE),""),"")</f>
        <v/>
      </c>
      <c r="I31" s="10" t="str">
        <f>IF(I$7&lt;&gt;"",IFERROR(VLOOKUP($B31,#REF!,#REF!,FALSE),""),"")</f>
        <v/>
      </c>
      <c r="J31" s="485" t="str">
        <f>IF(J$7&lt;&gt;"",IFERROR(VLOOKUP($B31,#REF!,#REF!,FALSE),""),"")</f>
        <v/>
      </c>
      <c r="K31" s="486" t="str">
        <f>IF(K$7&lt;&gt;"",IFERROR(VLOOKUP($B31,#REF!,#REF!,FALSE),""),"")</f>
        <v/>
      </c>
      <c r="L31" s="10" t="str">
        <f>IF(L$7&lt;&gt;"",IFERROR(VLOOKUP($B31,#REF!,#REF!,FALSE),""),"")</f>
        <v/>
      </c>
      <c r="M31" s="488" t="str">
        <f>IF(M$7&lt;&gt;"",IFERROR(VLOOKUP($B31,#REF!,#REF!,FALSE),""),"")</f>
        <v/>
      </c>
      <c r="N31" s="10" t="str">
        <f>IF(N$7&lt;&gt;"",IFERROR(VLOOKUP($B31,#REF!,#REF!,FALSE),""),"")</f>
        <v/>
      </c>
      <c r="O31" s="485" t="str">
        <f>IF(O$7&lt;&gt;"",IFERROR(VLOOKUP($B31,#REF!,#REF!,FALSE),""),"")</f>
        <v/>
      </c>
      <c r="P31" s="486" t="str">
        <f>IF(P$7&lt;&gt;"",IFERROR(VLOOKUP($B31,#REF!,#REF!,FALSE),""),"")</f>
        <v/>
      </c>
      <c r="Q31" s="10" t="str">
        <f>IF(Q$7&lt;&gt;"",IFERROR(VLOOKUP($B31,#REF!,#REF!,FALSE),""),"")</f>
        <v/>
      </c>
      <c r="R31" s="488" t="str">
        <f>IF(R$7&lt;&gt;"",IFERROR(VLOOKUP($B31,#REF!,#REF!,FALSE),""),"")</f>
        <v/>
      </c>
      <c r="S31" s="10" t="str">
        <f>IF(S$7&lt;&gt;"",IFERROR(VLOOKUP($B31,#REF!,#REF!,FALSE),""),"")</f>
        <v/>
      </c>
      <c r="T31" s="10" t="str">
        <f>IF(T$7&lt;&gt;"",IFERROR(VLOOKUP($B31,#REF!,#REF!,FALSE),""),"")</f>
        <v/>
      </c>
      <c r="U31" s="485" t="str">
        <f>IF(U$7&lt;&gt;"",IFERROR(VLOOKUP($B31,#REF!,#REF!,FALSE),""),"")</f>
        <v/>
      </c>
      <c r="V31" s="488" t="str">
        <f>IF(V$7&lt;&gt;"",IFERROR(VLOOKUP($B31,#REF!,#REF!,FALSE),""),"")</f>
        <v/>
      </c>
      <c r="W31" s="10" t="str">
        <f>IF(W$7&lt;&gt;"",IFERROR(VLOOKUP($B31,#REF!,#REF!,FALSE),""),"")</f>
        <v/>
      </c>
      <c r="X31" s="485" t="str">
        <f>IF(X$7&lt;&gt;"",IFERROR(VLOOKUP($B31,#REF!,#REF!,FALSE),""),"")</f>
        <v/>
      </c>
      <c r="Y31" s="486" t="str">
        <f>IF(Y$7&lt;&gt;"",IFERROR(VLOOKUP($B31,#REF!,#REF!,FALSE),""),"")</f>
        <v/>
      </c>
      <c r="Z31" s="10" t="str">
        <f>IF(Z$7&lt;&gt;"",IFERROR(VLOOKUP($B31,#REF!,#REF!,FALSE),""),"")</f>
        <v/>
      </c>
      <c r="AA31" s="488" t="str">
        <f>IF(AA$7&lt;&gt;"",IFERROR(VLOOKUP($B31,#REF!,#REF!,FALSE),""),"")</f>
        <v/>
      </c>
      <c r="AB31" s="486" t="str">
        <f>IF(AB$7&lt;&gt;"",IFERROR(VLOOKUP($B31,#REF!,#REF!,FALSE),""),"")</f>
        <v/>
      </c>
      <c r="AC31" s="412" t="str">
        <f>IF(AC$7&lt;&gt;"",IFERROR(VLOOKUP($B31,#REF!,#REF!,FALSE),""),"")</f>
        <v/>
      </c>
      <c r="AD31" s="486" t="str">
        <f>IF(AD$7&lt;&gt;"",IFERROR(VLOOKUP($B31,#REF!,#REF!,FALSE),""),"")</f>
        <v/>
      </c>
      <c r="AE31" s="486" t="str">
        <f>IF(AE$7&lt;&gt;"",IFERROR(VLOOKUP($B31,#REF!,#REF!,FALSE),""),"")</f>
        <v/>
      </c>
      <c r="AF31" s="412" t="str">
        <f>IF(AF$7&lt;&gt;"",IFERROR(VLOOKUP($B31,#REF!,#REF!,FALSE),""),"")</f>
        <v/>
      </c>
      <c r="AG31" s="488" t="str">
        <f>IF(AG$7&lt;&gt;"",IFERROR(VLOOKUP($B31,#REF!,#REF!,FALSE),""),"")</f>
        <v/>
      </c>
      <c r="AH31" s="486" t="str">
        <f>IF(AH$7&lt;&gt;"",IFERROR(VLOOKUP($B31,#REF!,#REF!,FALSE),""),"")</f>
        <v/>
      </c>
      <c r="AI31" s="613" t="str">
        <f>IF(AI$7&lt;&gt;"",IFERROR(VLOOKUP($B31,#REF!,#REF!,FALSE),""),"")</f>
        <v/>
      </c>
      <c r="AJ31" s="486" t="str">
        <f>IF(AJ$7&lt;&gt;"",IFERROR(VLOOKUP($B31,#REF!,#REF!,FALSE),""),"")</f>
        <v/>
      </c>
      <c r="AK31" s="613" t="str">
        <f>IF(AK$7&lt;&gt;"",IFERROR(VLOOKUP($B31,#REF!,#REF!,FALSE),""),"")</f>
        <v/>
      </c>
      <c r="AL31" s="412" t="str">
        <f>IF(AL$7&lt;&gt;"",IFERROR(VLOOKUP($B31,#REF!,#REF!,FALSE),""),"")</f>
        <v/>
      </c>
      <c r="AM31" s="488" t="str">
        <f>IF(AM$7&lt;&gt;"",IFERROR(VLOOKUP($B31,#REF!,#REF!,FALSE),""),"")</f>
        <v/>
      </c>
      <c r="AN31" s="10" t="str">
        <f>IF(AN$7&lt;&gt;"",IFERROR(VLOOKUP($B31,#REF!,#REF!,FALSE),""),"")</f>
        <v/>
      </c>
      <c r="AO31" s="10" t="str">
        <f>IF(AO$7&lt;&gt;"",IFERROR(VLOOKUP($B31,#REF!,#REF!,FALSE),""),"")</f>
        <v/>
      </c>
    </row>
    <row r="32" spans="1:41" s="2" customFormat="1" ht="10.15" x14ac:dyDescent="0.3">
      <c r="B32" s="2" t="str">
        <f t="shared" si="0"/>
        <v/>
      </c>
      <c r="D32" s="485"/>
      <c r="F32" s="485" t="str">
        <f>IF(F$7&lt;&gt;"",IFERROR(VLOOKUP($B32,#REF!,#REF!,FALSE),""),"")</f>
        <v/>
      </c>
      <c r="G32" s="486" t="str">
        <f>IF(G$7&lt;&gt;"",IFERROR(VLOOKUP($B32,#REF!,#REF!,FALSE),""),"")</f>
        <v/>
      </c>
      <c r="H32" s="488" t="str">
        <f>IF(H$7&lt;&gt;"",IFERROR(VLOOKUP($B32,#REF!,#REF!,FALSE),""),"")</f>
        <v/>
      </c>
      <c r="I32" s="10" t="str">
        <f>IF(I$7&lt;&gt;"",IFERROR(VLOOKUP($B32,#REF!,#REF!,FALSE),""),"")</f>
        <v/>
      </c>
      <c r="J32" s="485" t="str">
        <f>IF(J$7&lt;&gt;"",IFERROR(VLOOKUP($B32,#REF!,#REF!,FALSE),""),"")</f>
        <v/>
      </c>
      <c r="K32" s="486" t="str">
        <f>IF(K$7&lt;&gt;"",IFERROR(VLOOKUP($B32,#REF!,#REF!,FALSE),""),"")</f>
        <v/>
      </c>
      <c r="L32" s="10" t="str">
        <f>IF(L$7&lt;&gt;"",IFERROR(VLOOKUP($B32,#REF!,#REF!,FALSE),""),"")</f>
        <v/>
      </c>
      <c r="M32" s="488" t="str">
        <f>IF(M$7&lt;&gt;"",IFERROR(VLOOKUP($B32,#REF!,#REF!,FALSE),""),"")</f>
        <v/>
      </c>
      <c r="N32" s="10" t="str">
        <f>IF(N$7&lt;&gt;"",IFERROR(VLOOKUP($B32,#REF!,#REF!,FALSE),""),"")</f>
        <v/>
      </c>
      <c r="O32" s="485" t="str">
        <f>IF(O$7&lt;&gt;"",IFERROR(VLOOKUP($B32,#REF!,#REF!,FALSE),""),"")</f>
        <v/>
      </c>
      <c r="P32" s="486" t="str">
        <f>IF(P$7&lt;&gt;"",IFERROR(VLOOKUP($B32,#REF!,#REF!,FALSE),""),"")</f>
        <v/>
      </c>
      <c r="Q32" s="10" t="str">
        <f>IF(Q$7&lt;&gt;"",IFERROR(VLOOKUP($B32,#REF!,#REF!,FALSE),""),"")</f>
        <v/>
      </c>
      <c r="R32" s="488" t="str">
        <f>IF(R$7&lt;&gt;"",IFERROR(VLOOKUP($B32,#REF!,#REF!,FALSE),""),"")</f>
        <v/>
      </c>
      <c r="S32" s="10" t="str">
        <f>IF(S$7&lt;&gt;"",IFERROR(VLOOKUP($B32,#REF!,#REF!,FALSE),""),"")</f>
        <v/>
      </c>
      <c r="T32" s="10" t="str">
        <f>IF(T$7&lt;&gt;"",IFERROR(VLOOKUP($B32,#REF!,#REF!,FALSE),""),"")</f>
        <v/>
      </c>
      <c r="U32" s="485" t="str">
        <f>IF(U$7&lt;&gt;"",IFERROR(VLOOKUP($B32,#REF!,#REF!,FALSE),""),"")</f>
        <v/>
      </c>
      <c r="V32" s="488" t="str">
        <f>IF(V$7&lt;&gt;"",IFERROR(VLOOKUP($B32,#REF!,#REF!,FALSE),""),"")</f>
        <v/>
      </c>
      <c r="W32" s="10" t="str">
        <f>IF(W$7&lt;&gt;"",IFERROR(VLOOKUP($B32,#REF!,#REF!,FALSE),""),"")</f>
        <v/>
      </c>
      <c r="X32" s="485" t="str">
        <f>IF(X$7&lt;&gt;"",IFERROR(VLOOKUP($B32,#REF!,#REF!,FALSE),""),"")</f>
        <v/>
      </c>
      <c r="Y32" s="486" t="str">
        <f>IF(Y$7&lt;&gt;"",IFERROR(VLOOKUP($B32,#REF!,#REF!,FALSE),""),"")</f>
        <v/>
      </c>
      <c r="Z32" s="10" t="str">
        <f>IF(Z$7&lt;&gt;"",IFERROR(VLOOKUP($B32,#REF!,#REF!,FALSE),""),"")</f>
        <v/>
      </c>
      <c r="AA32" s="488" t="str">
        <f>IF(AA$7&lt;&gt;"",IFERROR(VLOOKUP($B32,#REF!,#REF!,FALSE),""),"")</f>
        <v/>
      </c>
      <c r="AB32" s="486" t="str">
        <f>IF(AB$7&lt;&gt;"",IFERROR(VLOOKUP($B32,#REF!,#REF!,FALSE),""),"")</f>
        <v/>
      </c>
      <c r="AC32" s="412" t="str">
        <f>IF(AC$7&lt;&gt;"",IFERROR(VLOOKUP($B32,#REF!,#REF!,FALSE),""),"")</f>
        <v/>
      </c>
      <c r="AD32" s="486" t="str">
        <f>IF(AD$7&lt;&gt;"",IFERROR(VLOOKUP($B32,#REF!,#REF!,FALSE),""),"")</f>
        <v/>
      </c>
      <c r="AE32" s="486" t="str">
        <f>IF(AE$7&lt;&gt;"",IFERROR(VLOOKUP($B32,#REF!,#REF!,FALSE),""),"")</f>
        <v/>
      </c>
      <c r="AF32" s="412" t="str">
        <f>IF(AF$7&lt;&gt;"",IFERROR(VLOOKUP($B32,#REF!,#REF!,FALSE),""),"")</f>
        <v/>
      </c>
      <c r="AG32" s="488" t="str">
        <f>IF(AG$7&lt;&gt;"",IFERROR(VLOOKUP($B32,#REF!,#REF!,FALSE),""),"")</f>
        <v/>
      </c>
      <c r="AH32" s="486" t="str">
        <f>IF(AH$7&lt;&gt;"",IFERROR(VLOOKUP($B32,#REF!,#REF!,FALSE),""),"")</f>
        <v/>
      </c>
      <c r="AI32" s="613" t="str">
        <f>IF(AI$7&lt;&gt;"",IFERROR(VLOOKUP($B32,#REF!,#REF!,FALSE),""),"")</f>
        <v/>
      </c>
      <c r="AJ32" s="486" t="str">
        <f>IF(AJ$7&lt;&gt;"",IFERROR(VLOOKUP($B32,#REF!,#REF!,FALSE),""),"")</f>
        <v/>
      </c>
      <c r="AK32" s="613" t="str">
        <f>IF(AK$7&lt;&gt;"",IFERROR(VLOOKUP($B32,#REF!,#REF!,FALSE),""),"")</f>
        <v/>
      </c>
      <c r="AL32" s="412" t="str">
        <f>IF(AL$7&lt;&gt;"",IFERROR(VLOOKUP($B32,#REF!,#REF!,FALSE),""),"")</f>
        <v/>
      </c>
      <c r="AM32" s="488" t="str">
        <f>IF(AM$7&lt;&gt;"",IFERROR(VLOOKUP($B32,#REF!,#REF!,FALSE),""),"")</f>
        <v/>
      </c>
      <c r="AN32" s="10" t="str">
        <f>IF(AN$7&lt;&gt;"",IFERROR(VLOOKUP($B32,#REF!,#REF!,FALSE),""),"")</f>
        <v/>
      </c>
      <c r="AO32" s="10" t="str">
        <f>IF(AO$7&lt;&gt;"",IFERROR(VLOOKUP($B32,#REF!,#REF!,FALSE),""),"")</f>
        <v/>
      </c>
    </row>
    <row r="33" spans="1:41" s="7" customFormat="1" ht="11.65" x14ac:dyDescent="0.3">
      <c r="A33" s="2" t="s">
        <v>447</v>
      </c>
      <c r="B33" s="2" t="str">
        <f t="shared" si="0"/>
        <v>M17_All SCHOOLS AND FE COLLEGES</v>
      </c>
      <c r="C33" s="7" t="s">
        <v>671</v>
      </c>
      <c r="D33" s="489" t="e">
        <f>VLOOKUP($A33,#REF!,2,FALSE)</f>
        <v>#REF!</v>
      </c>
      <c r="F33" s="489" t="str">
        <f>IF(F$7&lt;&gt;"",IFERROR(VLOOKUP($B33,#REF!,#REF!,FALSE),""),"")</f>
        <v/>
      </c>
      <c r="G33" s="599" t="str">
        <f>IF(G$7&lt;&gt;"",IFERROR(VLOOKUP($B33,#REF!,#REF!,FALSE),""),"")</f>
        <v/>
      </c>
      <c r="H33" s="600" t="str">
        <f>IF(H$7&lt;&gt;"",IFERROR(VLOOKUP($B33,#REF!,#REF!,FALSE),""),"")</f>
        <v/>
      </c>
      <c r="I33" s="438" t="str">
        <f>IF(I$7&lt;&gt;"",IFERROR(VLOOKUP($B33,#REF!,#REF!,FALSE),""),"")</f>
        <v/>
      </c>
      <c r="J33" s="489" t="str">
        <f>IF(J$7&lt;&gt;"",IFERROR(VLOOKUP($B33,#REF!,#REF!,FALSE),""),"")</f>
        <v/>
      </c>
      <c r="K33" s="599" t="str">
        <f>IF(K$7&lt;&gt;"",IFERROR(VLOOKUP($B33,#REF!,#REF!,FALSE),""),"")</f>
        <v/>
      </c>
      <c r="L33" s="438" t="str">
        <f>IF(L$7&lt;&gt;"",IFERROR(VLOOKUP($B33,#REF!,#REF!,FALSE),""),"")</f>
        <v/>
      </c>
      <c r="M33" s="600" t="str">
        <f>IF(M$7&lt;&gt;"",IFERROR(VLOOKUP($B33,#REF!,#REF!,FALSE),""),"")</f>
        <v/>
      </c>
      <c r="N33" s="438" t="str">
        <f>IF(N$7&lt;&gt;"",IFERROR(VLOOKUP($B33,#REF!,#REF!,FALSE),""),"")</f>
        <v/>
      </c>
      <c r="O33" s="489" t="str">
        <f>IF(O$7&lt;&gt;"",IFERROR(VLOOKUP($B33,#REF!,#REF!,FALSE),""),"")</f>
        <v/>
      </c>
      <c r="P33" s="599" t="str">
        <f>IF(P$7&lt;&gt;"",IFERROR(VLOOKUP($B33,#REF!,#REF!,FALSE),""),"")</f>
        <v/>
      </c>
      <c r="Q33" s="438" t="str">
        <f>IF(Q$7&lt;&gt;"",IFERROR(VLOOKUP($B33,#REF!,#REF!,FALSE),""),"")</f>
        <v/>
      </c>
      <c r="R33" s="600" t="str">
        <f>IF(R$7&lt;&gt;"",IFERROR(VLOOKUP($B33,#REF!,#REF!,FALSE),""),"")</f>
        <v/>
      </c>
      <c r="S33" s="438" t="str">
        <f>IF(S$7&lt;&gt;"",IFERROR(VLOOKUP($B33,#REF!,#REF!,FALSE),""),"")</f>
        <v/>
      </c>
      <c r="T33" s="438" t="str">
        <f>IF(T$7&lt;&gt;"",IFERROR(VLOOKUP($B33,#REF!,#REF!,FALSE),""),"")</f>
        <v/>
      </c>
      <c r="U33" s="489" t="str">
        <f>IF(U$7&lt;&gt;"",IFERROR(VLOOKUP($B33,#REF!,#REF!,FALSE),""),"")</f>
        <v/>
      </c>
      <c r="V33" s="600" t="str">
        <f>IF(V$7&lt;&gt;"",IFERROR(VLOOKUP($B33,#REF!,#REF!,FALSE),""),"")</f>
        <v/>
      </c>
      <c r="W33" s="438" t="str">
        <f>IF(W$7&lt;&gt;"",IFERROR(VLOOKUP($B33,#REF!,#REF!,FALSE),""),"")</f>
        <v/>
      </c>
      <c r="X33" s="489" t="str">
        <f>IF(X$7&lt;&gt;"",IFERROR(VLOOKUP($B33,#REF!,#REF!,FALSE),""),"")</f>
        <v/>
      </c>
      <c r="Y33" s="599" t="str">
        <f>IF(Y$7&lt;&gt;"",IFERROR(VLOOKUP($B33,#REF!,#REF!,FALSE),""),"")</f>
        <v/>
      </c>
      <c r="Z33" s="438" t="str">
        <f>IF(Z$7&lt;&gt;"",IFERROR(VLOOKUP($B33,#REF!,#REF!,FALSE),""),"")</f>
        <v/>
      </c>
      <c r="AA33" s="488" t="str">
        <f>IF(AA$7&lt;&gt;"",IFERROR(VLOOKUP($B33,#REF!,#REF!,FALSE),""),"")</f>
        <v/>
      </c>
      <c r="AB33" s="486" t="str">
        <f>IF(AB$7&lt;&gt;"",IFERROR(VLOOKUP($B33,#REF!,#REF!,FALSE),""),"")</f>
        <v/>
      </c>
      <c r="AC33" s="412" t="str">
        <f>IF(AC$7&lt;&gt;"",IFERROR(VLOOKUP($B33,#REF!,#REF!,FALSE),""),"")</f>
        <v/>
      </c>
      <c r="AD33" s="486" t="str">
        <f>IF(AD$7&lt;&gt;"",IFERROR(VLOOKUP($B33,#REF!,#REF!,FALSE),""),"")</f>
        <v/>
      </c>
      <c r="AE33" s="486" t="str">
        <f>IF(AE$7&lt;&gt;"",IFERROR(VLOOKUP($B33,#REF!,#REF!,FALSE),""),"")</f>
        <v/>
      </c>
      <c r="AF33" s="412" t="str">
        <f>IF(AF$7&lt;&gt;"",IFERROR(VLOOKUP($B33,#REF!,#REF!,FALSE),""),"")</f>
        <v/>
      </c>
      <c r="AG33" s="488" t="str">
        <f>IF(AG$7&lt;&gt;"",IFERROR(VLOOKUP($B33,#REF!,#REF!,FALSE),""),"")</f>
        <v/>
      </c>
      <c r="AH33" s="486" t="str">
        <f>IF(AH$7&lt;&gt;"",IFERROR(VLOOKUP($B33,#REF!,#REF!,FALSE),""),"")</f>
        <v/>
      </c>
      <c r="AI33" s="613" t="str">
        <f>IF(AI$7&lt;&gt;"",IFERROR(VLOOKUP($B33,#REF!,#REF!,FALSE),""),"")</f>
        <v/>
      </c>
      <c r="AJ33" s="486" t="str">
        <f>IF(AJ$7&lt;&gt;"",IFERROR(VLOOKUP($B33,#REF!,#REF!,FALSE),""),"")</f>
        <v/>
      </c>
      <c r="AK33" s="613" t="str">
        <f>IF(AK$7&lt;&gt;"",IFERROR(VLOOKUP($B33,#REF!,#REF!,FALSE),""),"")</f>
        <v/>
      </c>
      <c r="AL33" s="412" t="str">
        <f>IF(AL$7&lt;&gt;"",IFERROR(VLOOKUP($B33,#REF!,#REF!,FALSE),""),"")</f>
        <v/>
      </c>
      <c r="AM33" s="488" t="str">
        <f>IF(AM$7&lt;&gt;"",IFERROR(VLOOKUP($B33,#REF!,#REF!,FALSE),""),"")</f>
        <v/>
      </c>
      <c r="AN33" s="10" t="str">
        <f>IF(AN$7&lt;&gt;"",IFERROR(VLOOKUP($B33,#REF!,#REF!,FALSE),""),"")</f>
        <v/>
      </c>
      <c r="AO33" s="10" t="str">
        <f>IF(AO$7&lt;&gt;"",IFERROR(VLOOKUP($B33,#REF!,#REF!,FALSE),""),"")</f>
        <v/>
      </c>
    </row>
    <row r="34" spans="1:41" s="2" customFormat="1" ht="10.15" x14ac:dyDescent="0.3">
      <c r="C34" s="3"/>
      <c r="D34" s="3"/>
      <c r="E34" s="3"/>
      <c r="F34" s="410" t="str">
        <f>IF(F$7&lt;&gt;"",IFERROR(VLOOKUP($B34,#REF!,F$5,FALSE),""),"")</f>
        <v/>
      </c>
      <c r="G34" s="410" t="str">
        <f>IF(G$7&lt;&gt;"",IFERROR(VLOOKUP($B34,#REF!,G$5,FALSE),""),"")</f>
        <v/>
      </c>
      <c r="H34" s="410" t="str">
        <f>IF(H$7&lt;&gt;"",IFERROR(VLOOKUP($B34,#REF!,H$5,FALSE),""),"")</f>
        <v/>
      </c>
      <c r="I34" s="410" t="str">
        <f>IF(I$7&lt;&gt;"",IFERROR(VLOOKUP($B34,#REF!,I$5,FALSE),""),"")</f>
        <v/>
      </c>
      <c r="J34" s="410" t="str">
        <f>IF(J$7&lt;&gt;"",IFERROR(VLOOKUP($B34,#REF!,J$5,FALSE),""),"")</f>
        <v/>
      </c>
      <c r="K34" s="410" t="str">
        <f>IF(K$7&lt;&gt;"",IFERROR(VLOOKUP($B34,#REF!,K$5,FALSE),""),"")</f>
        <v/>
      </c>
      <c r="L34" s="410" t="str">
        <f>IF(L$7&lt;&gt;"",IFERROR(VLOOKUP($B34,#REF!,L$5,FALSE),""),"")</f>
        <v/>
      </c>
      <c r="M34" s="410" t="str">
        <f>IF(M$7&lt;&gt;"",IFERROR(VLOOKUP($B34,#REF!,M$5,FALSE),""),"")</f>
        <v/>
      </c>
      <c r="N34" s="410" t="str">
        <f>IF(N$7&lt;&gt;"",IFERROR(VLOOKUP($B34,#REF!,N$5,FALSE),""),"")</f>
        <v/>
      </c>
      <c r="O34" s="410" t="str">
        <f>IF(O$7&lt;&gt;"",IFERROR(VLOOKUP($B34,#REF!,O$5,FALSE),""),"")</f>
        <v/>
      </c>
      <c r="P34" s="410" t="str">
        <f>IF(P$7&lt;&gt;"",IFERROR(VLOOKUP($B34,#REF!,P$5,FALSE),""),"")</f>
        <v/>
      </c>
      <c r="Q34" s="410" t="str">
        <f>IF(Q$7&lt;&gt;"",IFERROR(VLOOKUP($B34,#REF!,Q$5,FALSE),""),"")</f>
        <v/>
      </c>
      <c r="R34" s="410" t="str">
        <f>IF(R$7&lt;&gt;"",IFERROR(VLOOKUP($B34,#REF!,R$5,FALSE),""),"")</f>
        <v/>
      </c>
      <c r="S34" s="410" t="str">
        <f>IF(S$7&lt;&gt;"",IFERROR(VLOOKUP($B34,#REF!,S$5,FALSE),""),"")</f>
        <v/>
      </c>
      <c r="T34" s="410" t="str">
        <f>IF(T$7&lt;&gt;"",IFERROR(VLOOKUP($B34,#REF!,T$5,FALSE),""),"")</f>
        <v/>
      </c>
      <c r="U34" s="410" t="str">
        <f>IF(U$7&lt;&gt;"",IFERROR(VLOOKUP($B34,#REF!,U$5,FALSE),""),"")</f>
        <v/>
      </c>
      <c r="V34" s="410" t="str">
        <f>IF(V$7&lt;&gt;"",IFERROR(VLOOKUP($B34,#REF!,V$5,FALSE),""),"")</f>
        <v/>
      </c>
      <c r="W34" s="410" t="str">
        <f>IF(W$7&lt;&gt;"",IFERROR(VLOOKUP($B34,#REF!,W$5,FALSE),""),"")</f>
        <v/>
      </c>
      <c r="X34" s="410" t="str">
        <f>IF(X$7&lt;&gt;"",IFERROR(VLOOKUP($B34,#REF!,X$5,FALSE),""),"")</f>
        <v/>
      </c>
      <c r="Y34" s="410" t="str">
        <f>IF(Y$7&lt;&gt;"",IFERROR(VLOOKUP($B34,#REF!,Y$5,FALSE),""),"")</f>
        <v/>
      </c>
      <c r="Z34" s="410" t="str">
        <f>IF(Z$7&lt;&gt;"",IFERROR(VLOOKUP($B34,#REF!,Z$5,FALSE),""),"")</f>
        <v/>
      </c>
      <c r="AA34" s="410" t="str">
        <f>IF(AA$7&lt;&gt;"",IFERROR(VLOOKUP($B34,#REF!,AA$5,FALSE),""),"")</f>
        <v/>
      </c>
      <c r="AB34" s="410" t="str">
        <f>IF(AB$7&lt;&gt;"",IFERROR(VLOOKUP($B34,#REF!,AB$5,FALSE),""),"")</f>
        <v/>
      </c>
      <c r="AC34" s="410" t="str">
        <f>IF(AC$7&lt;&gt;"",IFERROR(VLOOKUP($B34,#REF!,AC$5,FALSE),""),"")</f>
        <v/>
      </c>
      <c r="AD34" s="410" t="str">
        <f>IF(AD$7&lt;&gt;"",IFERROR(VLOOKUP($B34,#REF!,AD$5,FALSE),""),"")</f>
        <v/>
      </c>
      <c r="AE34" s="410" t="str">
        <f>IF(AE$7&lt;&gt;"",IFERROR(VLOOKUP($B34,#REF!,AE$5,FALSE),""),"")</f>
        <v/>
      </c>
      <c r="AF34" s="410"/>
      <c r="AG34" s="410" t="str">
        <f>IF(AG$7&lt;&gt;"",IFERROR(VLOOKUP($B34,#REF!,AG$5,FALSE),""),"")</f>
        <v/>
      </c>
      <c r="AH34" s="410" t="str">
        <f>IF(AH$7&lt;&gt;"",IFERROR(VLOOKUP($B34,#REF!,AH$5,FALSE),""),"")</f>
        <v/>
      </c>
      <c r="AI34" s="410" t="str">
        <f>IF(AI$7&lt;&gt;"",IFERROR(VLOOKUP($B34,#REF!,AI$5,FALSE),""),"")</f>
        <v/>
      </c>
      <c r="AJ34" s="410" t="str">
        <f>IF(AJ$7&lt;&gt;"",IFERROR(VLOOKUP($B34,#REF!,AJ$5,FALSE),""),"")</f>
        <v/>
      </c>
      <c r="AK34" s="410"/>
      <c r="AL34" s="410" t="str">
        <f>IF(AL$7&lt;&gt;"",IFERROR(VLOOKUP($B34,#REF!,AL$5,FALSE),""),"")</f>
        <v/>
      </c>
      <c r="AM34" s="410" t="str">
        <f>IF(AM$7&lt;&gt;"",IFERROR(VLOOKUP($B34,#REF!,AM$5,FALSE),""),"")</f>
        <v/>
      </c>
    </row>
    <row r="35" spans="1:41" s="2" customFormat="1" ht="10.15" x14ac:dyDescent="0.3">
      <c r="AM35" s="10" t="s">
        <v>480</v>
      </c>
    </row>
    <row r="36" spans="1:41" s="2" customFormat="1" ht="10.15" x14ac:dyDescent="0.3"/>
    <row r="37" spans="1:41" s="2" customFormat="1" ht="10.15" x14ac:dyDescent="0.3">
      <c r="C37" s="2" t="s">
        <v>519</v>
      </c>
    </row>
    <row r="38" spans="1:41" s="2" customFormat="1" ht="10.15" x14ac:dyDescent="0.3">
      <c r="C38" s="2" t="s">
        <v>16</v>
      </c>
    </row>
    <row r="39" spans="1:41" s="2" customFormat="1" ht="10.15" x14ac:dyDescent="0.3">
      <c r="C39" s="2" t="s">
        <v>520</v>
      </c>
    </row>
    <row r="40" spans="1:41" s="2" customFormat="1" ht="10.15" x14ac:dyDescent="0.3">
      <c r="C40" s="2" t="s">
        <v>474</v>
      </c>
    </row>
    <row r="41" spans="1:41" s="2" customFormat="1" ht="10.15" x14ac:dyDescent="0.3">
      <c r="C41" s="2" t="s">
        <v>17</v>
      </c>
    </row>
    <row r="42" spans="1:41" s="2" customFormat="1" ht="10.15" x14ac:dyDescent="0.3">
      <c r="C42" s="2" t="s">
        <v>18</v>
      </c>
    </row>
    <row r="43" spans="1:41" s="2" customFormat="1" ht="10.15" x14ac:dyDescent="0.3">
      <c r="C43" s="2" t="s">
        <v>19</v>
      </c>
    </row>
    <row r="44" spans="1:41" s="2" customFormat="1" ht="10.15" x14ac:dyDescent="0.3">
      <c r="C44" s="2" t="s">
        <v>20</v>
      </c>
    </row>
    <row r="45" spans="1:41" s="2" customFormat="1" ht="10.15" x14ac:dyDescent="0.3">
      <c r="C45" s="2" t="s">
        <v>484</v>
      </c>
    </row>
    <row r="46" spans="1:41" s="2" customFormat="1" ht="10.15" x14ac:dyDescent="0.3">
      <c r="C46" s="2" t="s">
        <v>22</v>
      </c>
    </row>
    <row r="47" spans="1:41" s="2" customFormat="1" ht="10.15" x14ac:dyDescent="0.3">
      <c r="C47" s="2" t="s">
        <v>290</v>
      </c>
    </row>
    <row r="48" spans="1:41" s="2" customFormat="1" ht="10.15" x14ac:dyDescent="0.3">
      <c r="C48" s="2" t="s">
        <v>204</v>
      </c>
    </row>
    <row r="49" spans="3:32" s="2" customFormat="1" ht="10.15" x14ac:dyDescent="0.3">
      <c r="C49" s="2" t="s">
        <v>205</v>
      </c>
    </row>
    <row r="50" spans="3:32" s="2" customFormat="1" ht="10.15" x14ac:dyDescent="0.3">
      <c r="C50" s="2" t="s">
        <v>206</v>
      </c>
    </row>
    <row r="51" spans="3:32" s="2" customFormat="1" ht="10.15" x14ac:dyDescent="0.3">
      <c r="C51" s="2" t="s">
        <v>207</v>
      </c>
    </row>
    <row r="52" spans="3:32" s="2" customFormat="1" ht="10.15" x14ac:dyDescent="0.3">
      <c r="C52" s="2" t="s">
        <v>485</v>
      </c>
    </row>
    <row r="53" spans="3:32" s="2" customFormat="1" ht="10.15" x14ac:dyDescent="0.3">
      <c r="C53" s="2" t="s">
        <v>209</v>
      </c>
    </row>
    <row r="54" spans="3:32" s="2" customFormat="1" ht="10.15" x14ac:dyDescent="0.3">
      <c r="C54" s="2" t="s">
        <v>210</v>
      </c>
    </row>
    <row r="55" spans="3:32" s="2" customFormat="1" ht="10.15" x14ac:dyDescent="0.3">
      <c r="C55" s="2" t="s">
        <v>211</v>
      </c>
    </row>
    <row r="56" spans="3:32" s="2" customFormat="1" ht="10.15" x14ac:dyDescent="0.3">
      <c r="C56" s="2" t="s">
        <v>212</v>
      </c>
    </row>
    <row r="57" spans="3:32" s="2" customFormat="1" ht="10.15" x14ac:dyDescent="0.3">
      <c r="C57" s="2" t="s">
        <v>213</v>
      </c>
    </row>
    <row r="58" spans="3:32" s="2" customFormat="1" ht="10.15" x14ac:dyDescent="0.3">
      <c r="C58" s="2" t="s">
        <v>214</v>
      </c>
    </row>
    <row r="59" spans="3:32" s="2" customFormat="1" ht="10.15" x14ac:dyDescent="0.3">
      <c r="C59" s="2" t="s">
        <v>486</v>
      </c>
    </row>
    <row r="60" spans="3:32" s="2" customFormat="1" ht="10.15" x14ac:dyDescent="0.3">
      <c r="C60" s="2" t="s">
        <v>215</v>
      </c>
    </row>
    <row r="61" spans="3:32" s="2" customFormat="1" ht="10.15" x14ac:dyDescent="0.3">
      <c r="C61" s="2" t="s">
        <v>216</v>
      </c>
    </row>
    <row r="62" spans="3:32" s="2" customFormat="1" ht="22.5" customHeight="1" x14ac:dyDescent="0.3">
      <c r="C62" s="1029" t="s">
        <v>674</v>
      </c>
      <c r="D62" s="1029"/>
      <c r="E62" s="1029"/>
      <c r="F62" s="1029"/>
      <c r="G62" s="1029"/>
      <c r="H62" s="1029"/>
      <c r="I62" s="1029"/>
      <c r="J62" s="1029"/>
      <c r="K62" s="1029"/>
      <c r="L62" s="1029"/>
      <c r="M62" s="1029"/>
      <c r="N62" s="1029"/>
      <c r="O62" s="1029"/>
      <c r="P62" s="1029"/>
      <c r="Q62" s="1029"/>
      <c r="R62" s="1029"/>
      <c r="S62" s="1029"/>
      <c r="T62" s="1029"/>
      <c r="U62" s="1029"/>
      <c r="V62" s="1029"/>
      <c r="W62" s="1029"/>
      <c r="X62" s="1029"/>
      <c r="Y62" s="1029"/>
      <c r="Z62" s="1029"/>
      <c r="AA62" s="1029"/>
      <c r="AB62" s="1029"/>
      <c r="AC62" s="1029"/>
      <c r="AD62" s="1029"/>
      <c r="AE62" s="1029"/>
      <c r="AF62" s="1029"/>
    </row>
    <row r="63" spans="3:32" s="2" customFormat="1" ht="23.25" customHeight="1" x14ac:dyDescent="0.3">
      <c r="C63" s="1029" t="s">
        <v>675</v>
      </c>
      <c r="D63" s="1029"/>
      <c r="E63" s="1029"/>
      <c r="F63" s="1029"/>
      <c r="G63" s="1029"/>
      <c r="H63" s="1029"/>
      <c r="I63" s="1029"/>
      <c r="J63" s="1029"/>
      <c r="K63" s="1029"/>
      <c r="L63" s="1029"/>
      <c r="M63" s="1029"/>
      <c r="N63" s="1029"/>
      <c r="O63" s="1029"/>
      <c r="P63" s="1029"/>
      <c r="Q63" s="1029"/>
      <c r="R63" s="1029"/>
      <c r="S63" s="1029"/>
      <c r="T63" s="1029"/>
      <c r="U63" s="1029"/>
      <c r="V63" s="1029"/>
      <c r="W63" s="1029"/>
      <c r="X63" s="1029"/>
      <c r="Y63" s="1029"/>
      <c r="Z63" s="1029"/>
      <c r="AA63" s="1029"/>
      <c r="AB63" s="1029"/>
      <c r="AC63" s="1029"/>
      <c r="AD63" s="1029"/>
      <c r="AE63" s="1029"/>
      <c r="AF63" s="1029"/>
    </row>
    <row r="64" spans="3:32" s="2" customFormat="1" ht="10.15" x14ac:dyDescent="0.3"/>
    <row r="65" spans="1:39" ht="12.95" customHeight="1" x14ac:dyDescent="0.45">
      <c r="A65" s="2"/>
      <c r="B65" s="2"/>
      <c r="C65" s="2" t="s">
        <v>23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row>
    <row r="66" spans="1:39" ht="12.95" customHeight="1" x14ac:dyDescent="0.45">
      <c r="A66" s="2"/>
      <c r="B66" s="2"/>
      <c r="C66" s="2" t="s">
        <v>24</v>
      </c>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39" ht="12.95" customHeight="1" x14ac:dyDescent="0.45">
      <c r="A67" s="2"/>
      <c r="B67" s="2"/>
      <c r="C67" s="2" t="s">
        <v>25</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39" ht="12.95" customHeight="1" x14ac:dyDescent="0.45">
      <c r="A68" s="2"/>
      <c r="B68" s="2"/>
      <c r="C68" s="2" t="s">
        <v>521</v>
      </c>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39" ht="12.95" customHeight="1" x14ac:dyDescent="0.45">
      <c r="A69" s="2"/>
      <c r="B69" s="2"/>
      <c r="C69" s="2" t="s">
        <v>26</v>
      </c>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row>
    <row r="70" spans="1:39" ht="12.95" customHeight="1" x14ac:dyDescent="0.45">
      <c r="A70" s="2"/>
      <c r="B70" s="2"/>
      <c r="C70" s="2" t="s">
        <v>27</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row>
    <row r="71" spans="1:39" ht="12.95" customHeight="1" x14ac:dyDescent="0.45">
      <c r="A71" s="2"/>
      <c r="B71" s="2"/>
      <c r="C71" s="1024" t="s">
        <v>487</v>
      </c>
      <c r="D71" s="1025"/>
      <c r="E71" s="1025"/>
      <c r="F71" s="1025"/>
      <c r="G71" s="1025"/>
      <c r="H71" s="1025"/>
      <c r="I71" s="1025"/>
      <c r="J71" s="1025"/>
      <c r="K71" s="1025"/>
      <c r="L71" s="1025"/>
      <c r="M71" s="1025"/>
      <c r="N71" s="1025"/>
      <c r="O71" s="1025"/>
      <c r="P71" s="1025"/>
      <c r="Q71" s="1025"/>
      <c r="R71" s="1025"/>
      <c r="S71" s="1026"/>
      <c r="T71" s="1026"/>
      <c r="U71" s="1026"/>
      <c r="V71" s="1026"/>
      <c r="W71" s="1026"/>
      <c r="X71" s="1026"/>
      <c r="Y71" s="1026"/>
      <c r="Z71" s="1026"/>
      <c r="AA71" s="1026"/>
      <c r="AB71" s="1026"/>
      <c r="AC71" s="1026"/>
      <c r="AD71" s="1026"/>
      <c r="AE71" s="1026"/>
      <c r="AF71" s="1026"/>
      <c r="AG71" s="1026"/>
      <c r="AH71" s="1026"/>
      <c r="AI71" s="2"/>
      <c r="AJ71" s="2"/>
      <c r="AK71" s="2"/>
      <c r="AL71" s="2"/>
      <c r="AM71" s="2"/>
    </row>
    <row r="72" spans="1:39" ht="12.95" customHeight="1" x14ac:dyDescent="0.45">
      <c r="A72" s="2"/>
      <c r="B72" s="2"/>
      <c r="C72" s="2" t="s">
        <v>672</v>
      </c>
      <c r="D72" s="597"/>
      <c r="E72" s="597"/>
      <c r="F72" s="597"/>
      <c r="G72" s="597"/>
      <c r="H72" s="597"/>
      <c r="I72" s="597"/>
      <c r="J72" s="597"/>
      <c r="K72" s="597"/>
      <c r="L72" s="597"/>
      <c r="M72" s="597"/>
      <c r="N72" s="597"/>
      <c r="O72" s="597"/>
      <c r="P72" s="597"/>
      <c r="Q72" s="597"/>
      <c r="R72" s="597"/>
      <c r="S72" s="598"/>
      <c r="T72" s="598"/>
      <c r="U72" s="598"/>
      <c r="V72" s="598"/>
      <c r="W72" s="598"/>
      <c r="X72" s="598"/>
      <c r="Y72" s="598"/>
      <c r="Z72" s="598"/>
      <c r="AA72" s="598"/>
      <c r="AB72" s="598"/>
      <c r="AC72" s="598"/>
      <c r="AD72" s="598"/>
      <c r="AE72" s="598"/>
      <c r="AF72" s="602"/>
      <c r="AG72" s="598"/>
      <c r="AH72" s="598"/>
      <c r="AI72" s="2"/>
      <c r="AJ72" s="2"/>
      <c r="AK72" s="2"/>
      <c r="AL72" s="2"/>
      <c r="AM72" s="2"/>
    </row>
    <row r="73" spans="1:39" ht="12.95" customHeight="1" x14ac:dyDescent="0.45">
      <c r="A73" s="2"/>
      <c r="B73" s="2"/>
      <c r="C73" s="377" t="s">
        <v>287</v>
      </c>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2"/>
      <c r="AJ73" s="2"/>
      <c r="AK73" s="2"/>
      <c r="AL73" s="2"/>
      <c r="AM73" s="2"/>
    </row>
    <row r="74" spans="1:39" ht="12.95" customHeight="1" x14ac:dyDescent="0.45">
      <c r="A74" s="2"/>
      <c r="B74" s="2"/>
      <c r="C74" s="377"/>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row>
    <row r="75" spans="1:39" s="2" customFormat="1" x14ac:dyDescent="0.45">
      <c r="A75"/>
      <c r="B7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95" customHeight="1" x14ac:dyDescent="0.45"/>
    <row r="77" spans="1:39" ht="12.95" customHeight="1" x14ac:dyDescent="0.45"/>
    <row r="78" spans="1:39" ht="12.95" customHeight="1" x14ac:dyDescent="0.45"/>
    <row r="79" spans="1:39" ht="12.95" customHeight="1" x14ac:dyDescent="0.45"/>
    <row r="80" spans="1:39" ht="12.95" customHeight="1" x14ac:dyDescent="0.45"/>
    <row r="81" ht="12.95" customHeight="1" x14ac:dyDescent="0.45"/>
    <row r="82" ht="12.95" customHeight="1" x14ac:dyDescent="0.45"/>
    <row r="83" ht="12.95" customHeight="1" x14ac:dyDescent="0.45"/>
    <row r="84" ht="12.95" customHeight="1" x14ac:dyDescent="0.45"/>
    <row r="85" ht="12.95" customHeight="1" x14ac:dyDescent="0.45"/>
    <row r="86" ht="12.95" customHeight="1" x14ac:dyDescent="0.45"/>
    <row r="87" ht="12.95" customHeight="1" x14ac:dyDescent="0.45"/>
    <row r="88" ht="12.95" customHeight="1" x14ac:dyDescent="0.45"/>
    <row r="89" ht="12.95" customHeight="1" x14ac:dyDescent="0.45"/>
    <row r="90" ht="12.95" customHeight="1" x14ac:dyDescent="0.45"/>
    <row r="91" ht="12.95" customHeight="1" x14ac:dyDescent="0.45"/>
    <row r="92" ht="12.95" customHeight="1" x14ac:dyDescent="0.45"/>
    <row r="93" ht="12.95" customHeight="1" x14ac:dyDescent="0.45"/>
    <row r="94" ht="12.95" customHeight="1" x14ac:dyDescent="0.45"/>
    <row r="95" ht="12.95" customHeight="1" x14ac:dyDescent="0.45"/>
    <row r="96" ht="12.95" customHeight="1" x14ac:dyDescent="0.45"/>
    <row r="97" ht="12.95" customHeight="1" x14ac:dyDescent="0.45"/>
    <row r="98" ht="12.95" customHeight="1" x14ac:dyDescent="0.45"/>
    <row r="99" ht="12.95" customHeight="1" x14ac:dyDescent="0.45"/>
    <row r="100" ht="12.95" customHeight="1" x14ac:dyDescent="0.45"/>
    <row r="101" ht="12.95" customHeight="1" x14ac:dyDescent="0.45"/>
    <row r="102" ht="12.95" customHeight="1" x14ac:dyDescent="0.45"/>
    <row r="103" ht="12.95" customHeight="1" x14ac:dyDescent="0.45"/>
    <row r="104" ht="12.95" customHeight="1" x14ac:dyDescent="0.45"/>
    <row r="105" ht="12.95" customHeight="1" x14ac:dyDescent="0.45"/>
    <row r="106" ht="12.95" customHeight="1" x14ac:dyDescent="0.45"/>
    <row r="107" ht="12.95" customHeight="1" x14ac:dyDescent="0.45"/>
    <row r="108" ht="12.95" customHeight="1" x14ac:dyDescent="0.45"/>
    <row r="109" ht="12.95" customHeight="1" x14ac:dyDescent="0.45"/>
  </sheetData>
  <mergeCells count="8">
    <mergeCell ref="AI6:AK6"/>
    <mergeCell ref="C71:AH71"/>
    <mergeCell ref="F6:H6"/>
    <mergeCell ref="J6:V6"/>
    <mergeCell ref="AC6:AE6"/>
    <mergeCell ref="X6:AA6"/>
    <mergeCell ref="C62:AF62"/>
    <mergeCell ref="C63:AF63"/>
  </mergeCells>
  <conditionalFormatting sqref="D9:D33">
    <cfRule type="expression" dxfId="133" priority="9">
      <formula>AND(D9&lt;=2,D9&gt;0)</formula>
    </cfRule>
  </conditionalFormatting>
  <conditionalFormatting sqref="F9:F33">
    <cfRule type="expression" dxfId="132" priority="8">
      <formula>AND(F9&lt;=2,F9&gt;0)</formula>
    </cfRule>
  </conditionalFormatting>
  <conditionalFormatting sqref="J9:J33">
    <cfRule type="expression" dxfId="131" priority="7">
      <formula>AND(J9&lt;=2,J9&gt;0)</formula>
    </cfRule>
  </conditionalFormatting>
  <conditionalFormatting sqref="O9:O33">
    <cfRule type="expression" dxfId="130" priority="6">
      <formula>AND(O9&lt;=2,O9&gt;0)</formula>
    </cfRule>
  </conditionalFormatting>
  <conditionalFormatting sqref="U9:U33">
    <cfRule type="expression" dxfId="129" priority="5">
      <formula>AND(U9&lt;=2,U9&gt;0)</formula>
    </cfRule>
  </conditionalFormatting>
  <conditionalFormatting sqref="X9:X33">
    <cfRule type="expression" dxfId="128" priority="4">
      <formula>AND(X9&lt;=2,X9&gt;0)</formula>
    </cfRule>
  </conditionalFormatting>
  <hyperlinks>
    <hyperlink ref="C73" r:id="rId1"/>
    <hyperlink ref="C71" r:id="rId2" display="Where qualifications taken by a student are in the same subject area and similar in content, ‘discounting’ rules have been applied to avoid double counting qualifications. More information can be found in  'technical guide' document."/>
    <hyperlink ref="C1" location="Contents!A1" display="Return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N64"/>
  <sheetViews>
    <sheetView showGridLines="0" topLeftCell="C1" zoomScale="85" zoomScaleNormal="85" workbookViewId="0">
      <selection activeCell="N10" sqref="N10"/>
    </sheetView>
  </sheetViews>
  <sheetFormatPr defaultRowHeight="14.25" x14ac:dyDescent="0.45"/>
  <cols>
    <col min="1" max="1" width="37.1328125" customWidth="1"/>
    <col min="2" max="2" width="32.86328125" customWidth="1"/>
    <col min="4" max="4" width="1.59765625" customWidth="1"/>
    <col min="5" max="7" width="8.59765625" customWidth="1"/>
    <col min="8" max="8" width="1" customWidth="1"/>
    <col min="9" max="9" width="12.59765625" customWidth="1"/>
    <col min="10" max="10" width="11.59765625" customWidth="1"/>
    <col min="11" max="11" width="1.59765625" customWidth="1"/>
    <col min="12" max="13" width="9.59765625" customWidth="1"/>
    <col min="14" max="14" width="7.59765625" customWidth="1"/>
    <col min="15" max="15" width="1.59765625" customWidth="1"/>
    <col min="16" max="18" width="8.59765625" customWidth="1"/>
    <col min="19" max="19" width="1.3984375" customWidth="1"/>
    <col min="20" max="20" width="14.3984375" customWidth="1"/>
    <col min="21" max="21" width="9.86328125" customWidth="1"/>
    <col min="22" max="22" width="3" customWidth="1"/>
    <col min="23" max="24" width="9.59765625" customWidth="1"/>
    <col min="25" max="25" width="8.59765625" customWidth="1"/>
    <col min="26" max="26" width="1.59765625" customWidth="1"/>
    <col min="27" max="29" width="8.59765625" customWidth="1"/>
    <col min="30" max="30" width="0.73046875" customWidth="1"/>
    <col min="31" max="31" width="15.59765625" customWidth="1"/>
    <col min="32" max="32" width="10" customWidth="1"/>
    <col min="33" max="33" width="1.59765625" customWidth="1"/>
    <col min="34" max="35" width="9.59765625" customWidth="1"/>
    <col min="36" max="36" width="7.73046875" customWidth="1"/>
  </cols>
  <sheetData>
    <row r="1" spans="1:40" x14ac:dyDescent="0.45">
      <c r="B1" s="434" t="s">
        <v>488</v>
      </c>
    </row>
    <row r="2" spans="1:40" x14ac:dyDescent="0.45">
      <c r="B2" s="11" t="s">
        <v>494</v>
      </c>
      <c r="C2" s="1"/>
      <c r="D2" s="1"/>
      <c r="E2" s="1"/>
      <c r="F2" s="1"/>
      <c r="G2" s="1"/>
      <c r="H2" s="1"/>
      <c r="I2" s="1"/>
      <c r="J2" s="1"/>
      <c r="K2" s="1"/>
    </row>
    <row r="3" spans="1:40" x14ac:dyDescent="0.45">
      <c r="B3" s="1" t="s">
        <v>479</v>
      </c>
      <c r="C3" s="1"/>
      <c r="D3" s="1"/>
      <c r="E3" s="1"/>
      <c r="F3" s="1"/>
      <c r="G3" s="1"/>
      <c r="H3" s="1"/>
      <c r="I3" s="1"/>
      <c r="J3" s="1"/>
      <c r="K3" s="1"/>
    </row>
    <row r="4" spans="1:40" x14ac:dyDescent="0.45">
      <c r="B4" s="1" t="s">
        <v>0</v>
      </c>
      <c r="C4" s="1"/>
      <c r="D4" s="1"/>
      <c r="E4" s="1"/>
      <c r="F4" s="1"/>
      <c r="G4" s="1"/>
      <c r="H4" s="1"/>
      <c r="I4" s="1"/>
      <c r="J4" s="1"/>
      <c r="K4" s="1"/>
    </row>
    <row r="5" spans="1:40" x14ac:dyDescent="0.45">
      <c r="B5" s="1"/>
      <c r="C5" s="1"/>
      <c r="D5" s="1"/>
      <c r="E5" t="s">
        <v>298</v>
      </c>
      <c r="F5" t="s">
        <v>298</v>
      </c>
      <c r="G5" t="s">
        <v>298</v>
      </c>
      <c r="I5" t="s">
        <v>298</v>
      </c>
      <c r="J5" t="s">
        <v>298</v>
      </c>
      <c r="K5" s="1"/>
      <c r="L5" t="s">
        <v>298</v>
      </c>
      <c r="M5" t="s">
        <v>298</v>
      </c>
      <c r="N5" t="s">
        <v>298</v>
      </c>
      <c r="O5" s="1"/>
      <c r="P5" s="1" t="s">
        <v>310</v>
      </c>
      <c r="Q5" s="1" t="s">
        <v>310</v>
      </c>
      <c r="R5" s="1" t="s">
        <v>310</v>
      </c>
      <c r="S5" s="1" t="s">
        <v>310</v>
      </c>
      <c r="T5" s="1" t="s">
        <v>310</v>
      </c>
      <c r="U5" s="1" t="s">
        <v>310</v>
      </c>
      <c r="V5" s="1" t="s">
        <v>310</v>
      </c>
      <c r="W5" s="1" t="s">
        <v>310</v>
      </c>
      <c r="X5" s="1" t="s">
        <v>310</v>
      </c>
      <c r="Y5" s="1" t="s">
        <v>310</v>
      </c>
      <c r="Z5" s="1"/>
      <c r="AA5" s="1" t="s">
        <v>311</v>
      </c>
      <c r="AB5" s="1" t="s">
        <v>311</v>
      </c>
      <c r="AC5" s="1" t="s">
        <v>311</v>
      </c>
      <c r="AD5" s="1" t="s">
        <v>311</v>
      </c>
      <c r="AE5" s="1" t="s">
        <v>311</v>
      </c>
      <c r="AF5" s="1" t="s">
        <v>311</v>
      </c>
      <c r="AG5" s="1" t="s">
        <v>311</v>
      </c>
      <c r="AH5" s="1" t="s">
        <v>311</v>
      </c>
      <c r="AI5" s="1" t="s">
        <v>311</v>
      </c>
      <c r="AJ5" s="1" t="s">
        <v>311</v>
      </c>
      <c r="AK5" s="1"/>
      <c r="AL5" s="1"/>
      <c r="AM5" s="1"/>
      <c r="AN5" s="1"/>
    </row>
    <row r="6" spans="1:40" x14ac:dyDescent="0.45">
      <c r="A6" s="71"/>
      <c r="B6" s="69"/>
      <c r="C6" s="70"/>
      <c r="D6" s="66"/>
      <c r="E6" s="1022" t="s">
        <v>33</v>
      </c>
      <c r="F6" s="1022"/>
      <c r="G6" s="1022"/>
      <c r="H6" s="1022"/>
      <c r="I6" s="1022"/>
      <c r="J6" s="1022"/>
      <c r="K6" s="1022"/>
      <c r="L6" s="1022"/>
      <c r="M6" s="1022"/>
      <c r="N6" s="1022"/>
      <c r="O6" s="70"/>
      <c r="P6" s="1022" t="s">
        <v>34</v>
      </c>
      <c r="Q6" s="1022"/>
      <c r="R6" s="1022"/>
      <c r="S6" s="1022"/>
      <c r="T6" s="1022"/>
      <c r="U6" s="1022"/>
      <c r="V6" s="1022"/>
      <c r="W6" s="1022"/>
      <c r="X6" s="1022"/>
      <c r="Y6" s="1022"/>
      <c r="Z6" s="70"/>
      <c r="AA6" s="1022" t="s">
        <v>35</v>
      </c>
      <c r="AB6" s="1022"/>
      <c r="AC6" s="1022"/>
      <c r="AD6" s="1022"/>
      <c r="AE6" s="1022"/>
      <c r="AF6" s="1022"/>
      <c r="AG6" s="1022"/>
      <c r="AH6" s="1022"/>
      <c r="AI6" s="1022"/>
      <c r="AJ6" s="1022"/>
    </row>
    <row r="7" spans="1:40" ht="15.75" customHeight="1" x14ac:dyDescent="0.45">
      <c r="A7" s="12"/>
      <c r="B7" s="64"/>
      <c r="C7" s="64"/>
      <c r="D7" s="64"/>
      <c r="E7" s="1028" t="s">
        <v>228</v>
      </c>
      <c r="F7" s="1028"/>
      <c r="G7" s="1028"/>
      <c r="H7" s="1028"/>
      <c r="I7" s="1028"/>
      <c r="J7" s="1028"/>
      <c r="K7" s="13"/>
      <c r="L7" s="1028" t="s">
        <v>495</v>
      </c>
      <c r="M7" s="1028"/>
      <c r="N7" s="1028"/>
      <c r="O7" s="64"/>
      <c r="P7" s="1028" t="s">
        <v>228</v>
      </c>
      <c r="Q7" s="1028"/>
      <c r="R7" s="1028"/>
      <c r="S7" s="1028"/>
      <c r="T7" s="1028"/>
      <c r="U7" s="1028"/>
      <c r="V7" s="13"/>
      <c r="W7" s="1028" t="s">
        <v>496</v>
      </c>
      <c r="X7" s="1028"/>
      <c r="Y7" s="1028"/>
      <c r="Z7" s="64"/>
      <c r="AA7" s="1028" t="s">
        <v>228</v>
      </c>
      <c r="AB7" s="1028"/>
      <c r="AC7" s="1028"/>
      <c r="AD7" s="1028"/>
      <c r="AE7" s="1028"/>
      <c r="AF7" s="1028"/>
      <c r="AG7" s="13"/>
      <c r="AH7" s="1028" t="s">
        <v>497</v>
      </c>
      <c r="AI7" s="1028"/>
      <c r="AJ7" s="1028"/>
    </row>
    <row r="8" spans="1:40" ht="65.849999999999994" customHeight="1" x14ac:dyDescent="0.45">
      <c r="A8" s="2"/>
      <c r="B8" s="65" t="s">
        <v>7</v>
      </c>
      <c r="C8" s="4" t="s">
        <v>28</v>
      </c>
      <c r="D8" s="4"/>
      <c r="E8" s="4" t="s">
        <v>1</v>
      </c>
      <c r="F8" s="4" t="s">
        <v>229</v>
      </c>
      <c r="G8" s="433" t="s">
        <v>3</v>
      </c>
      <c r="H8" s="380"/>
      <c r="I8" s="6" t="s">
        <v>498</v>
      </c>
      <c r="J8" s="6" t="s">
        <v>499</v>
      </c>
      <c r="K8" s="381"/>
      <c r="L8" s="4" t="s">
        <v>1</v>
      </c>
      <c r="M8" s="4" t="s">
        <v>229</v>
      </c>
      <c r="N8" s="433" t="s">
        <v>3</v>
      </c>
      <c r="O8" s="7"/>
      <c r="P8" s="4" t="s">
        <v>1</v>
      </c>
      <c r="Q8" s="4" t="s">
        <v>229</v>
      </c>
      <c r="R8" s="433" t="s">
        <v>3</v>
      </c>
      <c r="S8" s="380"/>
      <c r="T8" s="6" t="s">
        <v>498</v>
      </c>
      <c r="U8" s="6" t="s">
        <v>499</v>
      </c>
      <c r="V8" s="381"/>
      <c r="W8" s="4" t="s">
        <v>1</v>
      </c>
      <c r="X8" s="4" t="s">
        <v>229</v>
      </c>
      <c r="Y8" s="433" t="s">
        <v>3</v>
      </c>
      <c r="Z8" s="7"/>
      <c r="AA8" s="4" t="s">
        <v>1</v>
      </c>
      <c r="AB8" s="4" t="s">
        <v>229</v>
      </c>
      <c r="AC8" s="433" t="s">
        <v>3</v>
      </c>
      <c r="AD8" s="380"/>
      <c r="AE8" s="6" t="s">
        <v>498</v>
      </c>
      <c r="AF8" s="6" t="s">
        <v>499</v>
      </c>
      <c r="AG8" s="5"/>
      <c r="AH8" s="4" t="s">
        <v>1</v>
      </c>
      <c r="AI8" s="4" t="s">
        <v>229</v>
      </c>
      <c r="AJ8" s="433" t="s">
        <v>3</v>
      </c>
    </row>
    <row r="9" spans="1:40" x14ac:dyDescent="0.45">
      <c r="A9" s="2"/>
      <c r="B9" s="7"/>
      <c r="C9" s="7"/>
      <c r="D9" s="7"/>
      <c r="E9" s="8"/>
      <c r="F9" s="8"/>
      <c r="G9" s="9"/>
      <c r="H9" s="9"/>
      <c r="I9" s="9"/>
      <c r="J9" s="9"/>
      <c r="K9" s="7"/>
      <c r="L9" s="2"/>
      <c r="M9" s="2"/>
      <c r="N9" s="2"/>
      <c r="O9" s="2"/>
      <c r="P9" s="2"/>
      <c r="Q9" s="2"/>
      <c r="R9" s="2"/>
      <c r="S9" s="2"/>
      <c r="T9" s="2"/>
      <c r="U9" s="2"/>
      <c r="V9" s="2"/>
      <c r="W9" s="2"/>
      <c r="X9" s="2"/>
      <c r="Y9" s="2"/>
      <c r="Z9" s="2"/>
      <c r="AA9" s="2"/>
      <c r="AB9" s="2"/>
      <c r="AC9" s="2"/>
      <c r="AD9" s="2"/>
      <c r="AE9" s="2"/>
      <c r="AF9" s="2"/>
      <c r="AG9" s="2"/>
      <c r="AH9" s="2"/>
      <c r="AI9" s="2"/>
      <c r="AJ9" s="2"/>
    </row>
    <row r="10" spans="1:40" x14ac:dyDescent="0.45">
      <c r="A10" t="s">
        <v>393</v>
      </c>
      <c r="B10" s="2" t="s">
        <v>453</v>
      </c>
      <c r="C10" s="485" t="e">
        <f>VLOOKUP('Table 1b old'!A10,#REF!,2,FALSE)</f>
        <v>#REF!</v>
      </c>
      <c r="D10" s="485"/>
      <c r="E10" s="485" t="str">
        <f>IF(E$8&lt;&gt;"",IFERROR(VLOOKUP(E$5&amp;$A10,#REF!,#REF!,FALSE),""),"")</f>
        <v/>
      </c>
      <c r="F10" s="490" t="str">
        <f>IF(F$8&lt;&gt;"",IFERROR(VLOOKUP(F$5&amp;$A10,#REF!,#REF!,FALSE),""),"")</f>
        <v/>
      </c>
      <c r="G10" s="388" t="str">
        <f>IF(G$8&lt;&gt;"",IFERROR(VLOOKUP(G$5&amp;$A10,#REF!,#REF!,FALSE),""),"")</f>
        <v/>
      </c>
      <c r="H10" s="388" t="str">
        <f>IF(H$8&lt;&gt;"",IFERROR(VLOOKUP(H$5&amp;$A10,#REF!,#REF!,FALSE),""),"")</f>
        <v/>
      </c>
      <c r="I10" s="485" t="str">
        <f>IF(I$8&lt;&gt;"",IFERROR(VLOOKUP(I$5&amp;$A10,#REF!,#REF!,FALSE),""),"")</f>
        <v/>
      </c>
      <c r="J10" s="493" t="str">
        <f>IF(J$8&lt;&gt;"",IFERROR(VLOOKUP(J$5&amp;$A10,#REF!,#REF!,FALSE),""),"")</f>
        <v/>
      </c>
      <c r="K10" s="388" t="str">
        <f>IF(K$8&lt;&gt;"",IFERROR(VLOOKUP($A10,#REF!,K$5,FALSE),""),"")</f>
        <v/>
      </c>
      <c r="L10" s="485" t="str">
        <f>IF(L$8&lt;&gt;"",IFERROR(VLOOKUP(L$5&amp;$A10,#REF!,#REF!,FALSE),""),"")</f>
        <v/>
      </c>
      <c r="M10" s="490" t="str">
        <f>IF(M$8&lt;&gt;"",IFERROR(VLOOKUP(M$5&amp;$A10,#REF!,#REF!,FALSE),""),"")</f>
        <v/>
      </c>
      <c r="N10" s="388" t="str">
        <f>IF(N$8&lt;&gt;"",IFERROR(VLOOKUP(N$5&amp;$A10,#REF!,#REF!,FALSE),""),"")</f>
        <v/>
      </c>
      <c r="O10" s="388" t="str">
        <f>IF(O$8&lt;&gt;"",IFERROR(VLOOKUP($A10,#REF!,O$5,FALSE),""),"")</f>
        <v/>
      </c>
      <c r="P10" s="485" t="str">
        <f>IF(P$8&lt;&gt;"",IFERROR(VLOOKUP(P$5&amp;$A10,#REF!,#REF!,FALSE),""),"")</f>
        <v/>
      </c>
      <c r="Q10" s="491" t="str">
        <f>IF(Q$8&lt;&gt;"",IFERROR(VLOOKUP(Q$5&amp;$A10,#REF!,#REF!,FALSE),""),"")</f>
        <v/>
      </c>
      <c r="R10" s="411" t="str">
        <f>IF(R$8&lt;&gt;"",IFERROR(VLOOKUP(R$5&amp;$A10,#REF!,#REF!,FALSE),""),"")</f>
        <v/>
      </c>
      <c r="S10" s="411" t="str">
        <f>IF(S$8&lt;&gt;"",IFERROR(VLOOKUP(S$5&amp;$A10,#REF!,#REF!,FALSE),""),"")</f>
        <v/>
      </c>
      <c r="T10" s="485" t="str">
        <f>IF(T$8&lt;&gt;"",IFERROR(VLOOKUP(T$5&amp;$A10,#REF!,#REF!,FALSE),""),"")</f>
        <v/>
      </c>
      <c r="U10" s="492" t="str">
        <f>IF(U$8&lt;&gt;"",IFERROR(VLOOKUP(U$5&amp;$A10,#REF!,#REF!,FALSE),""),"")</f>
        <v/>
      </c>
      <c r="V10" s="411" t="str">
        <f>IF(V$8&lt;&gt;"",IFERROR(VLOOKUP(V$5&amp;$A10,#REF!,#REF!,FALSE),""),"")</f>
        <v/>
      </c>
      <c r="W10" s="485" t="str">
        <f>IF(W$8&lt;&gt;"",IFERROR(VLOOKUP(W$5&amp;$A10,#REF!,#REF!,FALSE),""),"")</f>
        <v/>
      </c>
      <c r="X10" s="491" t="str">
        <f>IF(X$8&lt;&gt;"",IFERROR(VLOOKUP(X$5&amp;$A10,#REF!,#REF!,FALSE),""),"")</f>
        <v/>
      </c>
      <c r="Y10" s="411" t="str">
        <f>IF(Y$8&lt;&gt;"",IFERROR(VLOOKUP(Y$5&amp;$A10,#REF!,#REF!,FALSE),""),"")</f>
        <v/>
      </c>
      <c r="Z10" s="388"/>
      <c r="AA10" s="485" t="str">
        <f>IF(AA$8&lt;&gt;"",IFERROR(VLOOKUP(AA$5&amp;$A10,#REF!,#REF!,FALSE),""),"")</f>
        <v/>
      </c>
      <c r="AB10" s="491" t="str">
        <f>IF(AB$8&lt;&gt;"",IFERROR(VLOOKUP(AB$5&amp;$A10,#REF!,#REF!,FALSE),""),"")</f>
        <v/>
      </c>
      <c r="AC10" s="411" t="str">
        <f>IF(AC$8&lt;&gt;"",IFERROR(VLOOKUP(AC$5&amp;$A10,#REF!,#REF!,FALSE),""),"")</f>
        <v/>
      </c>
      <c r="AD10" s="411" t="str">
        <f>IF(AD$8&lt;&gt;"",IFERROR(VLOOKUP(AD$5&amp;$A10,#REF!,#REF!,FALSE),""),"")</f>
        <v/>
      </c>
      <c r="AE10" s="485" t="str">
        <f>IF(AE$8&lt;&gt;"",IFERROR(VLOOKUP(AE$5&amp;$A10,#REF!,#REF!,FALSE),""),"")</f>
        <v/>
      </c>
      <c r="AF10" s="492" t="str">
        <f>IF(AF$8&lt;&gt;"",IFERROR(VLOOKUP(AF$5&amp;$A10,#REF!,#REF!,FALSE),""),"")</f>
        <v/>
      </c>
      <c r="AG10" s="411" t="str">
        <f>IF(AG$8&lt;&gt;"",IFERROR(VLOOKUP(AG$5&amp;$A10,#REF!,#REF!,FALSE),""),"")</f>
        <v/>
      </c>
      <c r="AH10" s="485" t="str">
        <f>IF(AH$8&lt;&gt;"",IFERROR(VLOOKUP(AH$5&amp;$A10,#REF!,#REF!,FALSE),""),"")</f>
        <v/>
      </c>
      <c r="AI10" s="491" t="str">
        <f>IF(AI$8&lt;&gt;"",IFERROR(VLOOKUP(AI$5&amp;$A10,#REF!,#REF!,FALSE),""),"")</f>
        <v/>
      </c>
      <c r="AJ10" s="411" t="str">
        <f>IF(AJ$8&lt;&gt;"",IFERROR(VLOOKUP(AJ$5&amp;$A10,#REF!,#REF!,FALSE),""),"")</f>
        <v/>
      </c>
    </row>
    <row r="11" spans="1:40" x14ac:dyDescent="0.45">
      <c r="B11" s="2" t="s">
        <v>8</v>
      </c>
      <c r="C11" s="485"/>
      <c r="D11" s="485"/>
      <c r="E11" s="485" t="str">
        <f>IF(E$8&lt;&gt;"",IFERROR(VLOOKUP(E$5&amp;$A11,#REF!,#REF!,FALSE),""),"")</f>
        <v/>
      </c>
      <c r="F11" s="490" t="str">
        <f>IF(F$8&lt;&gt;"",IFERROR(VLOOKUP(F$5&amp;$A11,#REF!,#REF!,FALSE),""),"")</f>
        <v/>
      </c>
      <c r="G11" s="388" t="str">
        <f>IF(G$8&lt;&gt;"",IFERROR(VLOOKUP(G$5&amp;$A11,#REF!,#REF!,FALSE),""),"")</f>
        <v/>
      </c>
      <c r="H11" s="388" t="str">
        <f>IF(H$8&lt;&gt;"",IFERROR(VLOOKUP(H$5&amp;$A11,#REF!,#REF!,FALSE),""),"")</f>
        <v/>
      </c>
      <c r="I11" s="485" t="str">
        <f>IF(I$8&lt;&gt;"",IFERROR(VLOOKUP(I$5&amp;$A11,#REF!,#REF!,FALSE),""),"")</f>
        <v/>
      </c>
      <c r="J11" s="493" t="str">
        <f>IF(J$8&lt;&gt;"",IFERROR(VLOOKUP(J$5&amp;$A11,#REF!,#REF!,FALSE),""),"")</f>
        <v/>
      </c>
      <c r="K11" s="388" t="str">
        <f>IF(K$8&lt;&gt;"",IFERROR(VLOOKUP($A11,#REF!,K$5,FALSE),""),"")</f>
        <v/>
      </c>
      <c r="L11" s="485" t="str">
        <f>IF(L$8&lt;&gt;"",IFERROR(VLOOKUP(L$5&amp;$A11,#REF!,#REF!,FALSE),""),"")</f>
        <v/>
      </c>
      <c r="M11" s="490" t="str">
        <f>IF(M$8&lt;&gt;"",IFERROR(VLOOKUP(M$5&amp;$A11,#REF!,#REF!,FALSE),""),"")</f>
        <v/>
      </c>
      <c r="N11" s="388" t="str">
        <f>IF(N$8&lt;&gt;"",IFERROR(VLOOKUP(N$5&amp;$A11,#REF!,#REF!,FALSE),""),"")</f>
        <v/>
      </c>
      <c r="O11" s="388" t="str">
        <f>IF(O$8&lt;&gt;"",IFERROR(VLOOKUP($A11,#REF!,O$5,FALSE),""),"")</f>
        <v/>
      </c>
      <c r="P11" s="485" t="str">
        <f>IF(P$8&lt;&gt;"",IFERROR(VLOOKUP(P$5&amp;$A11,#REF!,#REF!,FALSE),""),"")</f>
        <v/>
      </c>
      <c r="Q11" s="491" t="str">
        <f>IF(Q$8&lt;&gt;"",IFERROR(VLOOKUP(Q$5&amp;$A11,#REF!,#REF!,FALSE),""),"")</f>
        <v/>
      </c>
      <c r="R11" s="411" t="str">
        <f>IF(R$8&lt;&gt;"",IFERROR(VLOOKUP(R$5&amp;$A11,#REF!,#REF!,FALSE),""),"")</f>
        <v/>
      </c>
      <c r="S11" s="411" t="str">
        <f>IF(S$8&lt;&gt;"",IFERROR(VLOOKUP(S$5&amp;$A11,#REF!,#REF!,FALSE),""),"")</f>
        <v/>
      </c>
      <c r="T11" s="485" t="str">
        <f>IF(T$8&lt;&gt;"",IFERROR(VLOOKUP(T$5&amp;$A11,#REF!,#REF!,FALSE),""),"")</f>
        <v/>
      </c>
      <c r="U11" s="492" t="str">
        <f>IF(U$8&lt;&gt;"",IFERROR(VLOOKUP(U$5&amp;$A11,#REF!,#REF!,FALSE),""),"")</f>
        <v/>
      </c>
      <c r="V11" s="411" t="str">
        <f>IF(V$8&lt;&gt;"",IFERROR(VLOOKUP(V$5&amp;$A11,#REF!,#REF!,FALSE),""),"")</f>
        <v/>
      </c>
      <c r="W11" s="485" t="str">
        <f>IF(W$8&lt;&gt;"",IFERROR(VLOOKUP(W$5&amp;$A11,#REF!,#REF!,FALSE),""),"")</f>
        <v/>
      </c>
      <c r="X11" s="491" t="str">
        <f>IF(X$8&lt;&gt;"",IFERROR(VLOOKUP(X$5&amp;$A11,#REF!,#REF!,FALSE),""),"")</f>
        <v/>
      </c>
      <c r="Y11" s="411" t="str">
        <f>IF(Y$8&lt;&gt;"",IFERROR(VLOOKUP(Y$5&amp;$A11,#REF!,#REF!,FALSE),""),"")</f>
        <v/>
      </c>
      <c r="Z11" s="388"/>
      <c r="AA11" s="485" t="str">
        <f>IF(AA$8&lt;&gt;"",IFERROR(VLOOKUP(AA$5&amp;$A11,#REF!,#REF!,FALSE),""),"")</f>
        <v/>
      </c>
      <c r="AB11" s="491" t="str">
        <f>IF(AB$8&lt;&gt;"",IFERROR(VLOOKUP(AB$5&amp;$A11,#REF!,#REF!,FALSE),""),"")</f>
        <v/>
      </c>
      <c r="AC11" s="411" t="str">
        <f>IF(AC$8&lt;&gt;"",IFERROR(VLOOKUP(AC$5&amp;$A11,#REF!,#REF!,FALSE),""),"")</f>
        <v/>
      </c>
      <c r="AD11" s="411" t="str">
        <f>IF(AD$8&lt;&gt;"",IFERROR(VLOOKUP(AD$5&amp;$A11,#REF!,#REF!,FALSE),""),"")</f>
        <v/>
      </c>
      <c r="AE11" s="485" t="str">
        <f>IF(AE$8&lt;&gt;"",IFERROR(VLOOKUP(AE$5&amp;$A11,#REF!,#REF!,FALSE),""),"")</f>
        <v/>
      </c>
      <c r="AF11" s="492" t="str">
        <f>IF(AF$8&lt;&gt;"",IFERROR(VLOOKUP(AF$5&amp;$A11,#REF!,#REF!,FALSE),""),"")</f>
        <v/>
      </c>
      <c r="AG11" s="411" t="str">
        <f>IF(AG$8&lt;&gt;"",IFERROR(VLOOKUP(AG$5&amp;$A11,#REF!,#REF!,FALSE),""),"")</f>
        <v/>
      </c>
      <c r="AH11" s="485" t="str">
        <f>IF(AH$8&lt;&gt;"",IFERROR(VLOOKUP(AH$5&amp;$A11,#REF!,#REF!,FALSE),""),"")</f>
        <v/>
      </c>
      <c r="AI11" s="491" t="str">
        <f>IF(AI$8&lt;&gt;"",IFERROR(VLOOKUP(AI$5&amp;$A11,#REF!,#REF!,FALSE),""),"")</f>
        <v/>
      </c>
      <c r="AJ11" s="411" t="str">
        <f>IF(AJ$8&lt;&gt;"",IFERROR(VLOOKUP(AJ$5&amp;$A11,#REF!,#REF!,FALSE),""),"")</f>
        <v/>
      </c>
    </row>
    <row r="12" spans="1:40" x14ac:dyDescent="0.45">
      <c r="A12" t="s">
        <v>394</v>
      </c>
      <c r="B12" s="2" t="s">
        <v>231</v>
      </c>
      <c r="C12" s="485" t="e">
        <f>VLOOKUP('Table 1b old'!A12,#REF!,2,FALSE)</f>
        <v>#REF!</v>
      </c>
      <c r="D12" s="485"/>
      <c r="E12" s="485" t="str">
        <f>IF(E$8&lt;&gt;"",IFERROR(VLOOKUP(E$5&amp;$A12,#REF!,#REF!,FALSE),""),"")</f>
        <v/>
      </c>
      <c r="F12" s="490" t="str">
        <f>IF(F$8&lt;&gt;"",IFERROR(VLOOKUP(F$5&amp;$A12,#REF!,#REF!,FALSE),""),"")</f>
        <v/>
      </c>
      <c r="G12" s="388" t="str">
        <f>IF(G$8&lt;&gt;"",IFERROR(VLOOKUP(G$5&amp;$A12,#REF!,#REF!,FALSE),""),"")</f>
        <v/>
      </c>
      <c r="H12" s="388" t="str">
        <f>IF(H$8&lt;&gt;"",IFERROR(VLOOKUP(H$5&amp;$A12,#REF!,#REF!,FALSE),""),"")</f>
        <v/>
      </c>
      <c r="I12" s="485" t="str">
        <f>IF(I$8&lt;&gt;"",IFERROR(VLOOKUP(I$5&amp;$A12,#REF!,#REF!,FALSE),""),"")</f>
        <v/>
      </c>
      <c r="J12" s="493" t="str">
        <f>IF(J$8&lt;&gt;"",IFERROR(VLOOKUP(J$5&amp;$A12,#REF!,#REF!,FALSE),""),"")</f>
        <v/>
      </c>
      <c r="K12" s="388" t="str">
        <f>IF(K$8&lt;&gt;"",IFERROR(VLOOKUP($A12,#REF!,K$5,FALSE),""),"")</f>
        <v/>
      </c>
      <c r="L12" s="485" t="str">
        <f>IF(L$8&lt;&gt;"",IFERROR(VLOOKUP(L$5&amp;$A12,#REF!,#REF!,FALSE),""),"")</f>
        <v/>
      </c>
      <c r="M12" s="490" t="str">
        <f>IF(M$8&lt;&gt;"",IFERROR(VLOOKUP(M$5&amp;$A12,#REF!,#REF!,FALSE),""),"")</f>
        <v/>
      </c>
      <c r="N12" s="388" t="str">
        <f>IF(N$8&lt;&gt;"",IFERROR(VLOOKUP(N$5&amp;$A12,#REF!,#REF!,FALSE),""),"")</f>
        <v/>
      </c>
      <c r="O12" s="388" t="str">
        <f>IF(O$8&lt;&gt;"",IFERROR(VLOOKUP($A12,#REF!,O$5,FALSE),""),"")</f>
        <v/>
      </c>
      <c r="P12" s="485" t="str">
        <f>IF(P$8&lt;&gt;"",IFERROR(VLOOKUP(P$5&amp;$A12,#REF!,#REF!,FALSE),""),"")</f>
        <v/>
      </c>
      <c r="Q12" s="491" t="str">
        <f>IF(Q$8&lt;&gt;"",IFERROR(VLOOKUP(Q$5&amp;$A12,#REF!,#REF!,FALSE),""),"")</f>
        <v/>
      </c>
      <c r="R12" s="411" t="str">
        <f>IF(R$8&lt;&gt;"",IFERROR(VLOOKUP(R$5&amp;$A12,#REF!,#REF!,FALSE),""),"")</f>
        <v/>
      </c>
      <c r="S12" s="411" t="str">
        <f>IF(S$8&lt;&gt;"",IFERROR(VLOOKUP(S$5&amp;$A12,#REF!,#REF!,FALSE),""),"")</f>
        <v/>
      </c>
      <c r="T12" s="485" t="str">
        <f>IF(T$8&lt;&gt;"",IFERROR(VLOOKUP(T$5&amp;$A12,#REF!,#REF!,FALSE),""),"")</f>
        <v/>
      </c>
      <c r="U12" s="492" t="str">
        <f>IF(U$8&lt;&gt;"",IFERROR(VLOOKUP(U$5&amp;$A12,#REF!,#REF!,FALSE),""),"")</f>
        <v/>
      </c>
      <c r="V12" s="411" t="str">
        <f>IF(V$8&lt;&gt;"",IFERROR(VLOOKUP(V$5&amp;$A12,#REF!,#REF!,FALSE),""),"")</f>
        <v/>
      </c>
      <c r="W12" s="485" t="str">
        <f>IF(W$8&lt;&gt;"",IFERROR(VLOOKUP(W$5&amp;$A12,#REF!,#REF!,FALSE),""),"")</f>
        <v/>
      </c>
      <c r="X12" s="491" t="str">
        <f>IF(X$8&lt;&gt;"",IFERROR(VLOOKUP(X$5&amp;$A12,#REF!,#REF!,FALSE),""),"")</f>
        <v/>
      </c>
      <c r="Y12" s="411" t="str">
        <f>IF(Y$8&lt;&gt;"",IFERROR(VLOOKUP(Y$5&amp;$A12,#REF!,#REF!,FALSE),""),"")</f>
        <v/>
      </c>
      <c r="Z12" s="388"/>
      <c r="AA12" s="485" t="str">
        <f>IF(AA$8&lt;&gt;"",IFERROR(VLOOKUP(AA$5&amp;$A12,#REF!,#REF!,FALSE),""),"")</f>
        <v/>
      </c>
      <c r="AB12" s="491" t="str">
        <f>IF(AB$8&lt;&gt;"",IFERROR(VLOOKUP(AB$5&amp;$A12,#REF!,#REF!,FALSE),""),"")</f>
        <v/>
      </c>
      <c r="AC12" s="411" t="str">
        <f>IF(AC$8&lt;&gt;"",IFERROR(VLOOKUP(AC$5&amp;$A12,#REF!,#REF!,FALSE),""),"")</f>
        <v/>
      </c>
      <c r="AD12" s="411" t="str">
        <f>IF(AD$8&lt;&gt;"",IFERROR(VLOOKUP(AD$5&amp;$A12,#REF!,#REF!,FALSE),""),"")</f>
        <v/>
      </c>
      <c r="AE12" s="485" t="str">
        <f>IF(AE$8&lt;&gt;"",IFERROR(VLOOKUP(AE$5&amp;$A12,#REF!,#REF!,FALSE),""),"")</f>
        <v/>
      </c>
      <c r="AF12" s="492" t="str">
        <f>IF(AF$8&lt;&gt;"",IFERROR(VLOOKUP(AF$5&amp;$A12,#REF!,#REF!,FALSE),""),"")</f>
        <v/>
      </c>
      <c r="AG12" s="411" t="str">
        <f>IF(AG$8&lt;&gt;"",IFERROR(VLOOKUP(AG$5&amp;$A12,#REF!,#REF!,FALSE),""),"")</f>
        <v/>
      </c>
      <c r="AH12" s="485" t="str">
        <f>IF(AH$8&lt;&gt;"",IFERROR(VLOOKUP(AH$5&amp;$A12,#REF!,#REF!,FALSE),""),"")</f>
        <v/>
      </c>
      <c r="AI12" s="491" t="str">
        <f>IF(AI$8&lt;&gt;"",IFERROR(VLOOKUP(AI$5&amp;$A12,#REF!,#REF!,FALSE),""),"")</f>
        <v/>
      </c>
      <c r="AJ12" s="411" t="str">
        <f>IF(AJ$8&lt;&gt;"",IFERROR(VLOOKUP(AJ$5&amp;$A12,#REF!,#REF!,FALSE),""),"")</f>
        <v/>
      </c>
    </row>
    <row r="13" spans="1:40" x14ac:dyDescent="0.45">
      <c r="A13" t="s">
        <v>395</v>
      </c>
      <c r="B13" s="2" t="s">
        <v>232</v>
      </c>
      <c r="C13" s="485" t="e">
        <f>VLOOKUP('Table 1b old'!A13,#REF!,2,FALSE)</f>
        <v>#REF!</v>
      </c>
      <c r="D13" s="485"/>
      <c r="E13" s="485" t="str">
        <f>IF(E$8&lt;&gt;"",IFERROR(VLOOKUP(E$5&amp;$A13,#REF!,#REF!,FALSE),""),"")</f>
        <v/>
      </c>
      <c r="F13" s="490" t="str">
        <f>IF(F$8&lt;&gt;"",IFERROR(VLOOKUP(F$5&amp;$A13,#REF!,#REF!,FALSE),""),"")</f>
        <v/>
      </c>
      <c r="G13" s="388" t="str">
        <f>IF(G$8&lt;&gt;"",IFERROR(VLOOKUP(G$5&amp;$A13,#REF!,#REF!,FALSE),""),"")</f>
        <v/>
      </c>
      <c r="H13" s="388" t="str">
        <f>IF(H$8&lt;&gt;"",IFERROR(VLOOKUP(H$5&amp;$A13,#REF!,#REF!,FALSE),""),"")</f>
        <v/>
      </c>
      <c r="I13" s="485" t="str">
        <f>IF(I$8&lt;&gt;"",IFERROR(VLOOKUP(I$5&amp;$A13,#REF!,#REF!,FALSE),""),"")</f>
        <v/>
      </c>
      <c r="J13" s="493" t="str">
        <f>IF(J$8&lt;&gt;"",IFERROR(VLOOKUP(J$5&amp;$A13,#REF!,#REF!,FALSE),""),"")</f>
        <v/>
      </c>
      <c r="K13" s="388" t="str">
        <f>IF(K$8&lt;&gt;"",IFERROR(VLOOKUP($A13,#REF!,K$5,FALSE),""),"")</f>
        <v/>
      </c>
      <c r="L13" s="485" t="str">
        <f>IF(L$8&lt;&gt;"",IFERROR(VLOOKUP(L$5&amp;$A13,#REF!,#REF!,FALSE),""),"")</f>
        <v/>
      </c>
      <c r="M13" s="490" t="str">
        <f>IF(M$8&lt;&gt;"",IFERROR(VLOOKUP(M$5&amp;$A13,#REF!,#REF!,FALSE),""),"")</f>
        <v/>
      </c>
      <c r="N13" s="388" t="str">
        <f>IF(N$8&lt;&gt;"",IFERROR(VLOOKUP(N$5&amp;$A13,#REF!,#REF!,FALSE),""),"")</f>
        <v/>
      </c>
      <c r="O13" s="388" t="str">
        <f>IF(O$8&lt;&gt;"",IFERROR(VLOOKUP($A13,#REF!,O$5,FALSE),""),"")</f>
        <v/>
      </c>
      <c r="P13" s="485" t="str">
        <f>IF(P$8&lt;&gt;"",IFERROR(VLOOKUP(P$5&amp;$A13,#REF!,#REF!,FALSE),""),"")</f>
        <v/>
      </c>
      <c r="Q13" s="491" t="str">
        <f>IF(Q$8&lt;&gt;"",IFERROR(VLOOKUP(Q$5&amp;$A13,#REF!,#REF!,FALSE),""),"")</f>
        <v/>
      </c>
      <c r="R13" s="411" t="str">
        <f>IF(R$8&lt;&gt;"",IFERROR(VLOOKUP(R$5&amp;$A13,#REF!,#REF!,FALSE),""),"")</f>
        <v/>
      </c>
      <c r="S13" s="411" t="str">
        <f>IF(S$8&lt;&gt;"",IFERROR(VLOOKUP(S$5&amp;$A13,#REF!,#REF!,FALSE),""),"")</f>
        <v/>
      </c>
      <c r="T13" s="485" t="str">
        <f>IF(T$8&lt;&gt;"",IFERROR(VLOOKUP(T$5&amp;$A13,#REF!,#REF!,FALSE),""),"")</f>
        <v/>
      </c>
      <c r="U13" s="492" t="str">
        <f>IF(U$8&lt;&gt;"",IFERROR(VLOOKUP(U$5&amp;$A13,#REF!,#REF!,FALSE),""),"")</f>
        <v/>
      </c>
      <c r="V13" s="411" t="str">
        <f>IF(V$8&lt;&gt;"",IFERROR(VLOOKUP(V$5&amp;$A13,#REF!,#REF!,FALSE),""),"")</f>
        <v/>
      </c>
      <c r="W13" s="485" t="str">
        <f>IF(W$8&lt;&gt;"",IFERROR(VLOOKUP(W$5&amp;$A13,#REF!,#REF!,FALSE),""),"")</f>
        <v/>
      </c>
      <c r="X13" s="491" t="str">
        <f>IF(X$8&lt;&gt;"",IFERROR(VLOOKUP(X$5&amp;$A13,#REF!,#REF!,FALSE),""),"")</f>
        <v/>
      </c>
      <c r="Y13" s="411" t="str">
        <f>IF(Y$8&lt;&gt;"",IFERROR(VLOOKUP(Y$5&amp;$A13,#REF!,#REF!,FALSE),""),"")</f>
        <v/>
      </c>
      <c r="Z13" s="388"/>
      <c r="AA13" s="485" t="str">
        <f>IF(AA$8&lt;&gt;"",IFERROR(VLOOKUP(AA$5&amp;$A13,#REF!,#REF!,FALSE),""),"")</f>
        <v/>
      </c>
      <c r="AB13" s="491" t="str">
        <f>IF(AB$8&lt;&gt;"",IFERROR(VLOOKUP(AB$5&amp;$A13,#REF!,#REF!,FALSE),""),"")</f>
        <v/>
      </c>
      <c r="AC13" s="411" t="str">
        <f>IF(AC$8&lt;&gt;"",IFERROR(VLOOKUP(AC$5&amp;$A13,#REF!,#REF!,FALSE),""),"")</f>
        <v/>
      </c>
      <c r="AD13" s="411" t="str">
        <f>IF(AD$8&lt;&gt;"",IFERROR(VLOOKUP(AD$5&amp;$A13,#REF!,#REF!,FALSE),""),"")</f>
        <v/>
      </c>
      <c r="AE13" s="485" t="str">
        <f>IF(AE$8&lt;&gt;"",IFERROR(VLOOKUP(AE$5&amp;$A13,#REF!,#REF!,FALSE),""),"")</f>
        <v/>
      </c>
      <c r="AF13" s="492" t="str">
        <f>IF(AF$8&lt;&gt;"",IFERROR(VLOOKUP(AF$5&amp;$A13,#REF!,#REF!,FALSE),""),"")</f>
        <v/>
      </c>
      <c r="AG13" s="411" t="str">
        <f>IF(AG$8&lt;&gt;"",IFERROR(VLOOKUP(AG$5&amp;$A13,#REF!,#REF!,FALSE),""),"")</f>
        <v/>
      </c>
      <c r="AH13" s="485" t="str">
        <f>IF(AH$8&lt;&gt;"",IFERROR(VLOOKUP(AH$5&amp;$A13,#REF!,#REF!,FALSE),""),"")</f>
        <v/>
      </c>
      <c r="AI13" s="491" t="str">
        <f>IF(AI$8&lt;&gt;"",IFERROR(VLOOKUP(AI$5&amp;$A13,#REF!,#REF!,FALSE),""),"")</f>
        <v/>
      </c>
      <c r="AJ13" s="411" t="str">
        <f>IF(AJ$8&lt;&gt;"",IFERROR(VLOOKUP(AJ$5&amp;$A13,#REF!,#REF!,FALSE),""),"")</f>
        <v/>
      </c>
    </row>
    <row r="14" spans="1:40" x14ac:dyDescent="0.45">
      <c r="A14" t="s">
        <v>396</v>
      </c>
      <c r="B14" s="2" t="s">
        <v>233</v>
      </c>
      <c r="C14" s="485" t="e">
        <f>VLOOKUP('Table 1b old'!A14,#REF!,2,FALSE)</f>
        <v>#REF!</v>
      </c>
      <c r="D14" s="485"/>
      <c r="E14" s="485" t="str">
        <f>IF(E$8&lt;&gt;"",IFERROR(VLOOKUP(E$5&amp;$A14,#REF!,#REF!,FALSE),""),"")</f>
        <v/>
      </c>
      <c r="F14" s="490" t="str">
        <f>IF(F$8&lt;&gt;"",IFERROR(VLOOKUP(F$5&amp;$A14,#REF!,#REF!,FALSE),""),"")</f>
        <v/>
      </c>
      <c r="G14" s="388" t="str">
        <f>IF(G$8&lt;&gt;"",IFERROR(VLOOKUP(G$5&amp;$A14,#REF!,#REF!,FALSE),""),"")</f>
        <v/>
      </c>
      <c r="H14" s="388" t="str">
        <f>IF(H$8&lt;&gt;"",IFERROR(VLOOKUP(H$5&amp;$A14,#REF!,#REF!,FALSE),""),"")</f>
        <v/>
      </c>
      <c r="I14" s="485" t="str">
        <f>IF(I$8&lt;&gt;"",IFERROR(VLOOKUP(I$5&amp;$A14,#REF!,#REF!,FALSE),""),"")</f>
        <v/>
      </c>
      <c r="J14" s="493" t="str">
        <f>IF(J$8&lt;&gt;"",IFERROR(VLOOKUP(J$5&amp;$A14,#REF!,#REF!,FALSE),""),"")</f>
        <v/>
      </c>
      <c r="K14" s="388" t="str">
        <f>IF(K$8&lt;&gt;"",IFERROR(VLOOKUP($A14,#REF!,K$5,FALSE),""),"")</f>
        <v/>
      </c>
      <c r="L14" s="485" t="str">
        <f>IF(L$8&lt;&gt;"",IFERROR(VLOOKUP(L$5&amp;$A14,#REF!,#REF!,FALSE),""),"")</f>
        <v/>
      </c>
      <c r="M14" s="490" t="str">
        <f>IF(M$8&lt;&gt;"",IFERROR(VLOOKUP(M$5&amp;$A14,#REF!,#REF!,FALSE),""),"")</f>
        <v/>
      </c>
      <c r="N14" s="388" t="str">
        <f>IF(N$8&lt;&gt;"",IFERROR(VLOOKUP(N$5&amp;$A14,#REF!,#REF!,FALSE),""),"")</f>
        <v/>
      </c>
      <c r="O14" s="388" t="str">
        <f>IF(O$8&lt;&gt;"",IFERROR(VLOOKUP($A14,#REF!,O$5,FALSE),""),"")</f>
        <v/>
      </c>
      <c r="P14" s="485" t="str">
        <f>IF(P$8&lt;&gt;"",IFERROR(VLOOKUP(P$5&amp;$A14,#REF!,#REF!,FALSE),""),"")</f>
        <v/>
      </c>
      <c r="Q14" s="491" t="str">
        <f>IF(Q$8&lt;&gt;"",IFERROR(VLOOKUP(Q$5&amp;$A14,#REF!,#REF!,FALSE),""),"")</f>
        <v/>
      </c>
      <c r="R14" s="411" t="str">
        <f>IF(R$8&lt;&gt;"",IFERROR(VLOOKUP(R$5&amp;$A14,#REF!,#REF!,FALSE),""),"")</f>
        <v/>
      </c>
      <c r="S14" s="411" t="str">
        <f>IF(S$8&lt;&gt;"",IFERROR(VLOOKUP(S$5&amp;$A14,#REF!,#REF!,FALSE),""),"")</f>
        <v/>
      </c>
      <c r="T14" s="485" t="str">
        <f>IF(T$8&lt;&gt;"",IFERROR(VLOOKUP(T$5&amp;$A14,#REF!,#REF!,FALSE),""),"")</f>
        <v/>
      </c>
      <c r="U14" s="492" t="str">
        <f>IF(U$8&lt;&gt;"",IFERROR(VLOOKUP(U$5&amp;$A14,#REF!,#REF!,FALSE),""),"")</f>
        <v/>
      </c>
      <c r="V14" s="411" t="str">
        <f>IF(V$8&lt;&gt;"",IFERROR(VLOOKUP(V$5&amp;$A14,#REF!,#REF!,FALSE),""),"")</f>
        <v/>
      </c>
      <c r="W14" s="485" t="str">
        <f>IF(W$8&lt;&gt;"",IFERROR(VLOOKUP(W$5&amp;$A14,#REF!,#REF!,FALSE),""),"")</f>
        <v/>
      </c>
      <c r="X14" s="491" t="str">
        <f>IF(X$8&lt;&gt;"",IFERROR(VLOOKUP(X$5&amp;$A14,#REF!,#REF!,FALSE),""),"")</f>
        <v/>
      </c>
      <c r="Y14" s="411" t="str">
        <f>IF(Y$8&lt;&gt;"",IFERROR(VLOOKUP(Y$5&amp;$A14,#REF!,#REF!,FALSE),""),"")</f>
        <v/>
      </c>
      <c r="Z14" s="388"/>
      <c r="AA14" s="485" t="str">
        <f>IF(AA$8&lt;&gt;"",IFERROR(VLOOKUP(AA$5&amp;$A14,#REF!,#REF!,FALSE),""),"")</f>
        <v/>
      </c>
      <c r="AB14" s="491" t="str">
        <f>IF(AB$8&lt;&gt;"",IFERROR(VLOOKUP(AB$5&amp;$A14,#REF!,#REF!,FALSE),""),"")</f>
        <v/>
      </c>
      <c r="AC14" s="411" t="str">
        <f>IF(AC$8&lt;&gt;"",IFERROR(VLOOKUP(AC$5&amp;$A14,#REF!,#REF!,FALSE),""),"")</f>
        <v/>
      </c>
      <c r="AD14" s="411" t="str">
        <f>IF(AD$8&lt;&gt;"",IFERROR(VLOOKUP(AD$5&amp;$A14,#REF!,#REF!,FALSE),""),"")</f>
        <v/>
      </c>
      <c r="AE14" s="485" t="str">
        <f>IF(AE$8&lt;&gt;"",IFERROR(VLOOKUP(AE$5&amp;$A14,#REF!,#REF!,FALSE),""),"")</f>
        <v/>
      </c>
      <c r="AF14" s="492" t="str">
        <f>IF(AF$8&lt;&gt;"",IFERROR(VLOOKUP(AF$5&amp;$A14,#REF!,#REF!,FALSE),""),"")</f>
        <v/>
      </c>
      <c r="AG14" s="411" t="str">
        <f>IF(AG$8&lt;&gt;"",IFERROR(VLOOKUP(AG$5&amp;$A14,#REF!,#REF!,FALSE),""),"")</f>
        <v/>
      </c>
      <c r="AH14" s="485" t="str">
        <f>IF(AH$8&lt;&gt;"",IFERROR(VLOOKUP(AH$5&amp;$A14,#REF!,#REF!,FALSE),""),"")</f>
        <v/>
      </c>
      <c r="AI14" s="491" t="str">
        <f>IF(AI$8&lt;&gt;"",IFERROR(VLOOKUP(AI$5&amp;$A14,#REF!,#REF!,FALSE),""),"")</f>
        <v/>
      </c>
      <c r="AJ14" s="411" t="str">
        <f>IF(AJ$8&lt;&gt;"",IFERROR(VLOOKUP(AJ$5&amp;$A14,#REF!,#REF!,FALSE),""),"")</f>
        <v/>
      </c>
    </row>
    <row r="15" spans="1:40" x14ac:dyDescent="0.45">
      <c r="A15" t="s">
        <v>397</v>
      </c>
      <c r="B15" s="2" t="s">
        <v>9</v>
      </c>
      <c r="C15" s="485" t="e">
        <f>VLOOKUP('Table 1b old'!A15,#REF!,2,FALSE)</f>
        <v>#REF!</v>
      </c>
      <c r="D15" s="485"/>
      <c r="E15" s="485" t="str">
        <f>IF(E$8&lt;&gt;"",IFERROR(VLOOKUP(E$5&amp;$A15,#REF!,#REF!,FALSE),""),"")</f>
        <v/>
      </c>
      <c r="F15" s="490" t="str">
        <f>IF(F$8&lt;&gt;"",IFERROR(VLOOKUP(F$5&amp;$A15,#REF!,#REF!,FALSE),""),"")</f>
        <v/>
      </c>
      <c r="G15" s="388" t="str">
        <f>IF(G$8&lt;&gt;"",IFERROR(VLOOKUP(G$5&amp;$A15,#REF!,#REF!,FALSE),""),"")</f>
        <v/>
      </c>
      <c r="H15" s="388" t="str">
        <f>IF(H$8&lt;&gt;"",IFERROR(VLOOKUP(H$5&amp;$A15,#REF!,#REF!,FALSE),""),"")</f>
        <v/>
      </c>
      <c r="I15" s="485" t="str">
        <f>IF(I$8&lt;&gt;"",IFERROR(VLOOKUP(I$5&amp;$A15,#REF!,#REF!,FALSE),""),"")</f>
        <v/>
      </c>
      <c r="J15" s="493" t="str">
        <f>IF(J$8&lt;&gt;"",IFERROR(VLOOKUP(J$5&amp;$A15,#REF!,#REF!,FALSE),""),"")</f>
        <v/>
      </c>
      <c r="K15" s="388" t="str">
        <f>IF(K$8&lt;&gt;"",IFERROR(VLOOKUP($A15,#REF!,K$5,FALSE),""),"")</f>
        <v/>
      </c>
      <c r="L15" s="485" t="str">
        <f>IF(L$8&lt;&gt;"",IFERROR(VLOOKUP(L$5&amp;$A15,#REF!,#REF!,FALSE),""),"")</f>
        <v/>
      </c>
      <c r="M15" s="490" t="str">
        <f>IF(M$8&lt;&gt;"",IFERROR(VLOOKUP(M$5&amp;$A15,#REF!,#REF!,FALSE),""),"")</f>
        <v/>
      </c>
      <c r="N15" s="388" t="str">
        <f>IF(N$8&lt;&gt;"",IFERROR(VLOOKUP(N$5&amp;$A15,#REF!,#REF!,FALSE),""),"")</f>
        <v/>
      </c>
      <c r="O15" s="388" t="str">
        <f>IF(O$8&lt;&gt;"",IFERROR(VLOOKUP($A15,#REF!,O$5,FALSE),""),"")</f>
        <v/>
      </c>
      <c r="P15" s="485" t="str">
        <f>IF(P$8&lt;&gt;"",IFERROR(VLOOKUP(P$5&amp;$A15,#REF!,#REF!,FALSE),""),"")</f>
        <v/>
      </c>
      <c r="Q15" s="491" t="str">
        <f>IF(Q$8&lt;&gt;"",IFERROR(VLOOKUP(Q$5&amp;$A15,#REF!,#REF!,FALSE),""),"")</f>
        <v/>
      </c>
      <c r="R15" s="411" t="str">
        <f>IF(R$8&lt;&gt;"",IFERROR(VLOOKUP(R$5&amp;$A15,#REF!,#REF!,FALSE),""),"")</f>
        <v/>
      </c>
      <c r="S15" s="411" t="str">
        <f>IF(S$8&lt;&gt;"",IFERROR(VLOOKUP(S$5&amp;$A15,#REF!,#REF!,FALSE),""),"")</f>
        <v/>
      </c>
      <c r="T15" s="485" t="str">
        <f>IF(T$8&lt;&gt;"",IFERROR(VLOOKUP(T$5&amp;$A15,#REF!,#REF!,FALSE),""),"")</f>
        <v/>
      </c>
      <c r="U15" s="492" t="str">
        <f>IF(U$8&lt;&gt;"",IFERROR(VLOOKUP(U$5&amp;$A15,#REF!,#REF!,FALSE),""),"")</f>
        <v/>
      </c>
      <c r="V15" s="411" t="str">
        <f>IF(V$8&lt;&gt;"",IFERROR(VLOOKUP(V$5&amp;$A15,#REF!,#REF!,FALSE),""),"")</f>
        <v/>
      </c>
      <c r="W15" s="485" t="str">
        <f>IF(W$8&lt;&gt;"",IFERROR(VLOOKUP(W$5&amp;$A15,#REF!,#REF!,FALSE),""),"")</f>
        <v/>
      </c>
      <c r="X15" s="491" t="str">
        <f>IF(X$8&lt;&gt;"",IFERROR(VLOOKUP(X$5&amp;$A15,#REF!,#REF!,FALSE),""),"")</f>
        <v/>
      </c>
      <c r="Y15" s="411" t="str">
        <f>IF(Y$8&lt;&gt;"",IFERROR(VLOOKUP(Y$5&amp;$A15,#REF!,#REF!,FALSE),""),"")</f>
        <v/>
      </c>
      <c r="Z15" s="388"/>
      <c r="AA15" s="485" t="str">
        <f>IF(AA$8&lt;&gt;"",IFERROR(VLOOKUP(AA$5&amp;$A15,#REF!,#REF!,FALSE),""),"")</f>
        <v/>
      </c>
      <c r="AB15" s="491" t="str">
        <f>IF(AB$8&lt;&gt;"",IFERROR(VLOOKUP(AB$5&amp;$A15,#REF!,#REF!,FALSE),""),"")</f>
        <v/>
      </c>
      <c r="AC15" s="411" t="str">
        <f>IF(AC$8&lt;&gt;"",IFERROR(VLOOKUP(AC$5&amp;$A15,#REF!,#REF!,FALSE),""),"")</f>
        <v/>
      </c>
      <c r="AD15" s="411" t="str">
        <f>IF(AD$8&lt;&gt;"",IFERROR(VLOOKUP(AD$5&amp;$A15,#REF!,#REF!,FALSE),""),"")</f>
        <v/>
      </c>
      <c r="AE15" s="485" t="str">
        <f>IF(AE$8&lt;&gt;"",IFERROR(VLOOKUP(AE$5&amp;$A15,#REF!,#REF!,FALSE),""),"")</f>
        <v/>
      </c>
      <c r="AF15" s="492" t="str">
        <f>IF(AF$8&lt;&gt;"",IFERROR(VLOOKUP(AF$5&amp;$A15,#REF!,#REF!,FALSE),""),"")</f>
        <v/>
      </c>
      <c r="AG15" s="411" t="str">
        <f>IF(AG$8&lt;&gt;"",IFERROR(VLOOKUP(AG$5&amp;$A15,#REF!,#REF!,FALSE),""),"")</f>
        <v/>
      </c>
      <c r="AH15" s="485" t="str">
        <f>IF(AH$8&lt;&gt;"",IFERROR(VLOOKUP(AH$5&amp;$A15,#REF!,#REF!,FALSE),""),"")</f>
        <v/>
      </c>
      <c r="AI15" s="491" t="str">
        <f>IF(AI$8&lt;&gt;"",IFERROR(VLOOKUP(AI$5&amp;$A15,#REF!,#REF!,FALSE),""),"")</f>
        <v/>
      </c>
      <c r="AJ15" s="411" t="str">
        <f>IF(AJ$8&lt;&gt;"",IFERROR(VLOOKUP(AJ$5&amp;$A15,#REF!,#REF!,FALSE),""),"")</f>
        <v/>
      </c>
    </row>
    <row r="16" spans="1:40" x14ac:dyDescent="0.45">
      <c r="A16" t="s">
        <v>398</v>
      </c>
      <c r="B16" s="2" t="s">
        <v>10</v>
      </c>
      <c r="C16" s="485" t="e">
        <f>VLOOKUP('Table 1b old'!A16,#REF!,2,FALSE)</f>
        <v>#REF!</v>
      </c>
      <c r="D16" s="485"/>
      <c r="E16" s="485" t="str">
        <f>IF(E$8&lt;&gt;"",IFERROR(VLOOKUP(E$5&amp;$A16,#REF!,#REF!,FALSE),""),"")</f>
        <v/>
      </c>
      <c r="F16" s="490" t="str">
        <f>IF(F$8&lt;&gt;"",IFERROR(VLOOKUP(F$5&amp;$A16,#REF!,#REF!,FALSE),""),"")</f>
        <v/>
      </c>
      <c r="G16" s="388" t="str">
        <f>IF(G$8&lt;&gt;"",IFERROR(VLOOKUP(G$5&amp;$A16,#REF!,#REF!,FALSE),""),"")</f>
        <v/>
      </c>
      <c r="H16" s="388" t="str">
        <f>IF(H$8&lt;&gt;"",IFERROR(VLOOKUP(H$5&amp;$A16,#REF!,#REF!,FALSE),""),"")</f>
        <v/>
      </c>
      <c r="I16" s="485" t="str">
        <f>IF(I$8&lt;&gt;"",IFERROR(VLOOKUP(I$5&amp;$A16,#REF!,#REF!,FALSE),""),"")</f>
        <v/>
      </c>
      <c r="J16" s="493" t="str">
        <f>IF(J$8&lt;&gt;"",IFERROR(VLOOKUP(J$5&amp;$A16,#REF!,#REF!,FALSE),""),"")</f>
        <v/>
      </c>
      <c r="K16" s="388" t="str">
        <f>IF(K$8&lt;&gt;"",IFERROR(VLOOKUP($A16,#REF!,K$5,FALSE),""),"")</f>
        <v/>
      </c>
      <c r="L16" s="485" t="str">
        <f>IF(L$8&lt;&gt;"",IFERROR(VLOOKUP(L$5&amp;$A16,#REF!,#REF!,FALSE),""),"")</f>
        <v/>
      </c>
      <c r="M16" s="490" t="str">
        <f>IF(M$8&lt;&gt;"",IFERROR(VLOOKUP(M$5&amp;$A16,#REF!,#REF!,FALSE),""),"")</f>
        <v/>
      </c>
      <c r="N16" s="388" t="str">
        <f>IF(N$8&lt;&gt;"",IFERROR(VLOOKUP(N$5&amp;$A16,#REF!,#REF!,FALSE),""),"")</f>
        <v/>
      </c>
      <c r="O16" s="388" t="str">
        <f>IF(O$8&lt;&gt;"",IFERROR(VLOOKUP($A16,#REF!,O$5,FALSE),""),"")</f>
        <v/>
      </c>
      <c r="P16" s="485" t="str">
        <f>IF(P$8&lt;&gt;"",IFERROR(VLOOKUP(P$5&amp;$A16,#REF!,#REF!,FALSE),""),"")</f>
        <v/>
      </c>
      <c r="Q16" s="491" t="str">
        <f>IF(Q$8&lt;&gt;"",IFERROR(VLOOKUP(Q$5&amp;$A16,#REF!,#REF!,FALSE),""),"")</f>
        <v/>
      </c>
      <c r="R16" s="411" t="str">
        <f>IF(R$8&lt;&gt;"",IFERROR(VLOOKUP(R$5&amp;$A16,#REF!,#REF!,FALSE),""),"")</f>
        <v/>
      </c>
      <c r="S16" s="411" t="str">
        <f>IF(S$8&lt;&gt;"",IFERROR(VLOOKUP(S$5&amp;$A16,#REF!,#REF!,FALSE),""),"")</f>
        <v/>
      </c>
      <c r="T16" s="485" t="str">
        <f>IF(T$8&lt;&gt;"",IFERROR(VLOOKUP(T$5&amp;$A16,#REF!,#REF!,FALSE),""),"")</f>
        <v/>
      </c>
      <c r="U16" s="492" t="str">
        <f>IF(U$8&lt;&gt;"",IFERROR(VLOOKUP(U$5&amp;$A16,#REF!,#REF!,FALSE),""),"")</f>
        <v/>
      </c>
      <c r="V16" s="411" t="str">
        <f>IF(V$8&lt;&gt;"",IFERROR(VLOOKUP(V$5&amp;$A16,#REF!,#REF!,FALSE),""),"")</f>
        <v/>
      </c>
      <c r="W16" s="485" t="str">
        <f>IF(W$8&lt;&gt;"",IFERROR(VLOOKUP(W$5&amp;$A16,#REF!,#REF!,FALSE),""),"")</f>
        <v/>
      </c>
      <c r="X16" s="491" t="str">
        <f>IF(X$8&lt;&gt;"",IFERROR(VLOOKUP(X$5&amp;$A16,#REF!,#REF!,FALSE),""),"")</f>
        <v/>
      </c>
      <c r="Y16" s="411" t="str">
        <f>IF(Y$8&lt;&gt;"",IFERROR(VLOOKUP(Y$5&amp;$A16,#REF!,#REF!,FALSE),""),"")</f>
        <v/>
      </c>
      <c r="Z16" s="388"/>
      <c r="AA16" s="485" t="str">
        <f>IF(AA$8&lt;&gt;"",IFERROR(VLOOKUP(AA$5&amp;$A16,#REF!,#REF!,FALSE),""),"")</f>
        <v/>
      </c>
      <c r="AB16" s="491" t="str">
        <f>IF(AB$8&lt;&gt;"",IFERROR(VLOOKUP(AB$5&amp;$A16,#REF!,#REF!,FALSE),""),"")</f>
        <v/>
      </c>
      <c r="AC16" s="411" t="str">
        <f>IF(AC$8&lt;&gt;"",IFERROR(VLOOKUP(AC$5&amp;$A16,#REF!,#REF!,FALSE),""),"")</f>
        <v/>
      </c>
      <c r="AD16" s="411" t="str">
        <f>IF(AD$8&lt;&gt;"",IFERROR(VLOOKUP(AD$5&amp;$A16,#REF!,#REF!,FALSE),""),"")</f>
        <v/>
      </c>
      <c r="AE16" s="485" t="str">
        <f>IF(AE$8&lt;&gt;"",IFERROR(VLOOKUP(AE$5&amp;$A16,#REF!,#REF!,FALSE),""),"")</f>
        <v/>
      </c>
      <c r="AF16" s="492" t="str">
        <f>IF(AF$8&lt;&gt;"",IFERROR(VLOOKUP(AF$5&amp;$A16,#REF!,#REF!,FALSE),""),"")</f>
        <v/>
      </c>
      <c r="AG16" s="411" t="str">
        <f>IF(AG$8&lt;&gt;"",IFERROR(VLOOKUP(AG$5&amp;$A16,#REF!,#REF!,FALSE),""),"")</f>
        <v/>
      </c>
      <c r="AH16" s="485" t="str">
        <f>IF(AH$8&lt;&gt;"",IFERROR(VLOOKUP(AH$5&amp;$A16,#REF!,#REF!,FALSE),""),"")</f>
        <v/>
      </c>
      <c r="AI16" s="491" t="str">
        <f>IF(AI$8&lt;&gt;"",IFERROR(VLOOKUP(AI$5&amp;$A16,#REF!,#REF!,FALSE),""),"")</f>
        <v/>
      </c>
      <c r="AJ16" s="411" t="str">
        <f>IF(AJ$8&lt;&gt;"",IFERROR(VLOOKUP(AJ$5&amp;$A16,#REF!,#REF!,FALSE),""),"")</f>
        <v/>
      </c>
    </row>
    <row r="17" spans="1:36" x14ac:dyDescent="0.45">
      <c r="A17" t="s">
        <v>399</v>
      </c>
      <c r="B17" s="2" t="s">
        <v>295</v>
      </c>
      <c r="C17" s="485" t="e">
        <f>VLOOKUP('Table 1b old'!A17,#REF!,2,FALSE)</f>
        <v>#REF!</v>
      </c>
      <c r="D17" s="485"/>
      <c r="E17" s="485" t="str">
        <f>IF(E$8&lt;&gt;"",IFERROR(VLOOKUP(E$5&amp;$A17,#REF!,#REF!,FALSE),""),"")</f>
        <v/>
      </c>
      <c r="F17" s="490" t="str">
        <f>IF(F$8&lt;&gt;"",IFERROR(VLOOKUP(F$5&amp;$A17,#REF!,#REF!,FALSE),""),"")</f>
        <v/>
      </c>
      <c r="G17" s="388" t="str">
        <f>IF(G$8&lt;&gt;"",IFERROR(VLOOKUP(G$5&amp;$A17,#REF!,#REF!,FALSE),""),"")</f>
        <v/>
      </c>
      <c r="H17" s="388" t="str">
        <f>IF(H$8&lt;&gt;"",IFERROR(VLOOKUP(H$5&amp;$A17,#REF!,#REF!,FALSE),""),"")</f>
        <v/>
      </c>
      <c r="I17" s="485" t="str">
        <f>IF(I$8&lt;&gt;"",IFERROR(VLOOKUP(I$5&amp;$A17,#REF!,#REF!,FALSE),""),"")</f>
        <v/>
      </c>
      <c r="J17" s="493" t="str">
        <f>IF(J$8&lt;&gt;"",IFERROR(VLOOKUP(J$5&amp;$A17,#REF!,#REF!,FALSE),""),"")</f>
        <v/>
      </c>
      <c r="K17" s="388" t="str">
        <f>IF(K$8&lt;&gt;"",IFERROR(VLOOKUP($A17,#REF!,K$5,FALSE),""),"")</f>
        <v/>
      </c>
      <c r="L17" s="485" t="str">
        <f>IF(L$8&lt;&gt;"",IFERROR(VLOOKUP(L$5&amp;$A17,#REF!,#REF!,FALSE),""),"")</f>
        <v/>
      </c>
      <c r="M17" s="490" t="str">
        <f>IF(M$8&lt;&gt;"",IFERROR(VLOOKUP(M$5&amp;$A17,#REF!,#REF!,FALSE),""),"")</f>
        <v/>
      </c>
      <c r="N17" s="388" t="str">
        <f>IF(N$8&lt;&gt;"",IFERROR(VLOOKUP(N$5&amp;$A17,#REF!,#REF!,FALSE),""),"")</f>
        <v/>
      </c>
      <c r="O17" s="388" t="str">
        <f>IF(O$8&lt;&gt;"",IFERROR(VLOOKUP($A17,#REF!,O$5,FALSE),""),"")</f>
        <v/>
      </c>
      <c r="P17" s="485" t="str">
        <f>IF(P$8&lt;&gt;"",IFERROR(VLOOKUP(P$5&amp;$A17,#REF!,#REF!,FALSE),""),"")</f>
        <v/>
      </c>
      <c r="Q17" s="491" t="str">
        <f>IF(Q$8&lt;&gt;"",IFERROR(VLOOKUP(Q$5&amp;$A17,#REF!,#REF!,FALSE),""),"")</f>
        <v/>
      </c>
      <c r="R17" s="411" t="str">
        <f>IF(R$8&lt;&gt;"",IFERROR(VLOOKUP(R$5&amp;$A17,#REF!,#REF!,FALSE),""),"")</f>
        <v/>
      </c>
      <c r="S17" s="411" t="str">
        <f>IF(S$8&lt;&gt;"",IFERROR(VLOOKUP(S$5&amp;$A17,#REF!,#REF!,FALSE),""),"")</f>
        <v/>
      </c>
      <c r="T17" s="485" t="str">
        <f>IF(T$8&lt;&gt;"",IFERROR(VLOOKUP(T$5&amp;$A17,#REF!,#REF!,FALSE),""),"")</f>
        <v/>
      </c>
      <c r="U17" s="492" t="str">
        <f>IF(U$8&lt;&gt;"",IFERROR(VLOOKUP(U$5&amp;$A17,#REF!,#REF!,FALSE),""),"")</f>
        <v/>
      </c>
      <c r="V17" s="411" t="str">
        <f>IF(V$8&lt;&gt;"",IFERROR(VLOOKUP(V$5&amp;$A17,#REF!,#REF!,FALSE),""),"")</f>
        <v/>
      </c>
      <c r="W17" s="485" t="str">
        <f>IF(W$8&lt;&gt;"",IFERROR(VLOOKUP(W$5&amp;$A17,#REF!,#REF!,FALSE),""),"")</f>
        <v/>
      </c>
      <c r="X17" s="491" t="str">
        <f>IF(X$8&lt;&gt;"",IFERROR(VLOOKUP(X$5&amp;$A17,#REF!,#REF!,FALSE),""),"")</f>
        <v/>
      </c>
      <c r="Y17" s="411" t="str">
        <f>IF(Y$8&lt;&gt;"",IFERROR(VLOOKUP(Y$5&amp;$A17,#REF!,#REF!,FALSE),""),"")</f>
        <v/>
      </c>
      <c r="Z17" s="388"/>
      <c r="AA17" s="485" t="str">
        <f>IF(AA$8&lt;&gt;"",IFERROR(VLOOKUP(AA$5&amp;$A17,#REF!,#REF!,FALSE),""),"")</f>
        <v/>
      </c>
      <c r="AB17" s="491" t="str">
        <f>IF(AB$8&lt;&gt;"",IFERROR(VLOOKUP(AB$5&amp;$A17,#REF!,#REF!,FALSE),""),"")</f>
        <v/>
      </c>
      <c r="AC17" s="411" t="str">
        <f>IF(AC$8&lt;&gt;"",IFERROR(VLOOKUP(AC$5&amp;$A17,#REF!,#REF!,FALSE),""),"")</f>
        <v/>
      </c>
      <c r="AD17" s="411" t="str">
        <f>IF(AD$8&lt;&gt;"",IFERROR(VLOOKUP(AD$5&amp;$A17,#REF!,#REF!,FALSE),""),"")</f>
        <v/>
      </c>
      <c r="AE17" s="485" t="str">
        <f>IF(AE$8&lt;&gt;"",IFERROR(VLOOKUP(AE$5&amp;$A17,#REF!,#REF!,FALSE),""),"")</f>
        <v/>
      </c>
      <c r="AF17" s="492" t="str">
        <f>IF(AF$8&lt;&gt;"",IFERROR(VLOOKUP(AF$5&amp;$A17,#REF!,#REF!,FALSE),""),"")</f>
        <v/>
      </c>
      <c r="AG17" s="411" t="str">
        <f>IF(AG$8&lt;&gt;"",IFERROR(VLOOKUP(AG$5&amp;$A17,#REF!,#REF!,FALSE),""),"")</f>
        <v/>
      </c>
      <c r="AH17" s="485" t="str">
        <f>IF(AH$8&lt;&gt;"",IFERROR(VLOOKUP(AH$5&amp;$A17,#REF!,#REF!,FALSE),""),"")</f>
        <v/>
      </c>
      <c r="AI17" s="491" t="str">
        <f>IF(AI$8&lt;&gt;"",IFERROR(VLOOKUP(AI$5&amp;$A17,#REF!,#REF!,FALSE),""),"")</f>
        <v/>
      </c>
      <c r="AJ17" s="411" t="str">
        <f>IF(AJ$8&lt;&gt;"",IFERROR(VLOOKUP(AJ$5&amp;$A17,#REF!,#REF!,FALSE),""),"")</f>
        <v/>
      </c>
    </row>
    <row r="18" spans="1:36" x14ac:dyDescent="0.45">
      <c r="A18" t="s">
        <v>400</v>
      </c>
      <c r="B18" s="2" t="s">
        <v>11</v>
      </c>
      <c r="C18" s="485" t="e">
        <f>VLOOKUP('Table 1b old'!A18,#REF!,2,FALSE)</f>
        <v>#REF!</v>
      </c>
      <c r="D18" s="485"/>
      <c r="E18" s="485" t="str">
        <f>IF(E$8&lt;&gt;"",IFERROR(VLOOKUP(E$5&amp;$A18,#REF!,#REF!,FALSE),""),"")</f>
        <v/>
      </c>
      <c r="F18" s="490" t="str">
        <f>IF(F$8&lt;&gt;"",IFERROR(VLOOKUP(F$5&amp;$A18,#REF!,#REF!,FALSE),""),"")</f>
        <v/>
      </c>
      <c r="G18" s="388" t="str">
        <f>IF(G$8&lt;&gt;"",IFERROR(VLOOKUP(G$5&amp;$A18,#REF!,#REF!,FALSE),""),"")</f>
        <v/>
      </c>
      <c r="H18" s="388" t="str">
        <f>IF(H$8&lt;&gt;"",IFERROR(VLOOKUP(H$5&amp;$A18,#REF!,#REF!,FALSE),""),"")</f>
        <v/>
      </c>
      <c r="I18" s="485" t="str">
        <f>IF(I$8&lt;&gt;"",IFERROR(VLOOKUP(I$5&amp;$A18,#REF!,#REF!,FALSE),""),"")</f>
        <v/>
      </c>
      <c r="J18" s="493" t="str">
        <f>IF(J$8&lt;&gt;"",IFERROR(VLOOKUP(J$5&amp;$A18,#REF!,#REF!,FALSE),""),"")</f>
        <v/>
      </c>
      <c r="K18" s="388" t="str">
        <f>IF(K$8&lt;&gt;"",IFERROR(VLOOKUP($A18,#REF!,K$5,FALSE),""),"")</f>
        <v/>
      </c>
      <c r="L18" s="485" t="str">
        <f>IF(L$8&lt;&gt;"",IFERROR(VLOOKUP(L$5&amp;$A18,#REF!,#REF!,FALSE),""),"")</f>
        <v/>
      </c>
      <c r="M18" s="490" t="str">
        <f>IF(M$8&lt;&gt;"",IFERROR(VLOOKUP(M$5&amp;$A18,#REF!,#REF!,FALSE),""),"")</f>
        <v/>
      </c>
      <c r="N18" s="388" t="str">
        <f>IF(N$8&lt;&gt;"",IFERROR(VLOOKUP(N$5&amp;$A18,#REF!,#REF!,FALSE),""),"")</f>
        <v/>
      </c>
      <c r="O18" s="388" t="str">
        <f>IF(O$8&lt;&gt;"",IFERROR(VLOOKUP($A18,#REF!,O$5,FALSE),""),"")</f>
        <v/>
      </c>
      <c r="P18" s="485" t="str">
        <f>IF(P$8&lt;&gt;"",IFERROR(VLOOKUP(P$5&amp;$A18,#REF!,#REF!,FALSE),""),"")</f>
        <v/>
      </c>
      <c r="Q18" s="491" t="str">
        <f>IF(Q$8&lt;&gt;"",IFERROR(VLOOKUP(Q$5&amp;$A18,#REF!,#REF!,FALSE),""),"")</f>
        <v/>
      </c>
      <c r="R18" s="411" t="str">
        <f>IF(R$8&lt;&gt;"",IFERROR(VLOOKUP(R$5&amp;$A18,#REF!,#REF!,FALSE),""),"")</f>
        <v/>
      </c>
      <c r="S18" s="411" t="str">
        <f>IF(S$8&lt;&gt;"",IFERROR(VLOOKUP(S$5&amp;$A18,#REF!,#REF!,FALSE),""),"")</f>
        <v/>
      </c>
      <c r="T18" s="485" t="str">
        <f>IF(T$8&lt;&gt;"",IFERROR(VLOOKUP(T$5&amp;$A18,#REF!,#REF!,FALSE),""),"")</f>
        <v/>
      </c>
      <c r="U18" s="492" t="str">
        <f>IF(U$8&lt;&gt;"",IFERROR(VLOOKUP(U$5&amp;$A18,#REF!,#REF!,FALSE),""),"")</f>
        <v/>
      </c>
      <c r="V18" s="411" t="str">
        <f>IF(V$8&lt;&gt;"",IFERROR(VLOOKUP(V$5&amp;$A18,#REF!,#REF!,FALSE),""),"")</f>
        <v/>
      </c>
      <c r="W18" s="485" t="str">
        <f>IF(W$8&lt;&gt;"",IFERROR(VLOOKUP(W$5&amp;$A18,#REF!,#REF!,FALSE),""),"")</f>
        <v/>
      </c>
      <c r="X18" s="491" t="str">
        <f>IF(X$8&lt;&gt;"",IFERROR(VLOOKUP(X$5&amp;$A18,#REF!,#REF!,FALSE),""),"")</f>
        <v/>
      </c>
      <c r="Y18" s="411" t="str">
        <f>IF(Y$8&lt;&gt;"",IFERROR(VLOOKUP(Y$5&amp;$A18,#REF!,#REF!,FALSE),""),"")</f>
        <v/>
      </c>
      <c r="Z18" s="388"/>
      <c r="AA18" s="485" t="str">
        <f>IF(AA$8&lt;&gt;"",IFERROR(VLOOKUP(AA$5&amp;$A18,#REF!,#REF!,FALSE),""),"")</f>
        <v/>
      </c>
      <c r="AB18" s="491" t="str">
        <f>IF(AB$8&lt;&gt;"",IFERROR(VLOOKUP(AB$5&amp;$A18,#REF!,#REF!,FALSE),""),"")</f>
        <v/>
      </c>
      <c r="AC18" s="411" t="str">
        <f>IF(AC$8&lt;&gt;"",IFERROR(VLOOKUP(AC$5&amp;$A18,#REF!,#REF!,FALSE),""),"")</f>
        <v/>
      </c>
      <c r="AD18" s="411" t="str">
        <f>IF(AD$8&lt;&gt;"",IFERROR(VLOOKUP(AD$5&amp;$A18,#REF!,#REF!,FALSE),""),"")</f>
        <v/>
      </c>
      <c r="AE18" s="485" t="str">
        <f>IF(AE$8&lt;&gt;"",IFERROR(VLOOKUP(AE$5&amp;$A18,#REF!,#REF!,FALSE),""),"")</f>
        <v/>
      </c>
      <c r="AF18" s="492" t="str">
        <f>IF(AF$8&lt;&gt;"",IFERROR(VLOOKUP(AF$5&amp;$A18,#REF!,#REF!,FALSE),""),"")</f>
        <v/>
      </c>
      <c r="AG18" s="411" t="str">
        <f>IF(AG$8&lt;&gt;"",IFERROR(VLOOKUP(AG$5&amp;$A18,#REF!,#REF!,FALSE),""),"")</f>
        <v/>
      </c>
      <c r="AH18" s="485" t="str">
        <f>IF(AH$8&lt;&gt;"",IFERROR(VLOOKUP(AH$5&amp;$A18,#REF!,#REF!,FALSE),""),"")</f>
        <v/>
      </c>
      <c r="AI18" s="491" t="str">
        <f>IF(AI$8&lt;&gt;"",IFERROR(VLOOKUP(AI$5&amp;$A18,#REF!,#REF!,FALSE),""),"")</f>
        <v/>
      </c>
      <c r="AJ18" s="411" t="str">
        <f>IF(AJ$8&lt;&gt;"",IFERROR(VLOOKUP(AJ$5&amp;$A18,#REF!,#REF!,FALSE),""),"")</f>
        <v/>
      </c>
    </row>
    <row r="19" spans="1:36" x14ac:dyDescent="0.45">
      <c r="B19" s="2"/>
      <c r="C19" s="485"/>
      <c r="D19" s="485"/>
      <c r="E19" s="485" t="str">
        <f>IF(E$8&lt;&gt;"",IFERROR(VLOOKUP(E$5&amp;$A19,#REF!,#REF!,FALSE),""),"")</f>
        <v/>
      </c>
      <c r="F19" s="490" t="str">
        <f>IF(F$8&lt;&gt;"",IFERROR(VLOOKUP(F$5&amp;$A19,#REF!,#REF!,FALSE),""),"")</f>
        <v/>
      </c>
      <c r="G19" s="388" t="str">
        <f>IF(G$8&lt;&gt;"",IFERROR(VLOOKUP(G$5&amp;$A19,#REF!,#REF!,FALSE),""),"")</f>
        <v/>
      </c>
      <c r="H19" s="388" t="str">
        <f>IF(H$8&lt;&gt;"",IFERROR(VLOOKUP(H$5&amp;$A19,#REF!,#REF!,FALSE),""),"")</f>
        <v/>
      </c>
      <c r="I19" s="485" t="str">
        <f>IF(I$8&lt;&gt;"",IFERROR(VLOOKUP(I$5&amp;$A19,#REF!,#REF!,FALSE),""),"")</f>
        <v/>
      </c>
      <c r="J19" s="493" t="str">
        <f>IF(J$8&lt;&gt;"",IFERROR(VLOOKUP(J$5&amp;$A19,#REF!,#REF!,FALSE),""),"")</f>
        <v/>
      </c>
      <c r="K19" s="388" t="str">
        <f>IF(K$8&lt;&gt;"",IFERROR(VLOOKUP($A19,#REF!,K$5,FALSE),""),"")</f>
        <v/>
      </c>
      <c r="L19" s="485" t="str">
        <f>IF(L$8&lt;&gt;"",IFERROR(VLOOKUP(L$5&amp;$A19,#REF!,#REF!,FALSE),""),"")</f>
        <v/>
      </c>
      <c r="M19" s="490" t="str">
        <f>IF(M$8&lt;&gt;"",IFERROR(VLOOKUP(M$5&amp;$A19,#REF!,#REF!,FALSE),""),"")</f>
        <v/>
      </c>
      <c r="N19" s="388" t="str">
        <f>IF(N$8&lt;&gt;"",IFERROR(VLOOKUP(N$5&amp;$A19,#REF!,#REF!,FALSE),""),"")</f>
        <v/>
      </c>
      <c r="O19" s="388" t="str">
        <f>IF(O$8&lt;&gt;"",IFERROR(VLOOKUP($A19,#REF!,O$5,FALSE),""),"")</f>
        <v/>
      </c>
      <c r="P19" s="485" t="str">
        <f>IF(P$8&lt;&gt;"",IFERROR(VLOOKUP(P$5&amp;$A19,#REF!,#REF!,FALSE),""),"")</f>
        <v/>
      </c>
      <c r="Q19" s="491" t="str">
        <f>IF(Q$8&lt;&gt;"",IFERROR(VLOOKUP(Q$5&amp;$A19,#REF!,#REF!,FALSE),""),"")</f>
        <v/>
      </c>
      <c r="R19" s="411" t="str">
        <f>IF(R$8&lt;&gt;"",IFERROR(VLOOKUP(R$5&amp;$A19,#REF!,#REF!,FALSE),""),"")</f>
        <v/>
      </c>
      <c r="S19" s="411" t="str">
        <f>IF(S$8&lt;&gt;"",IFERROR(VLOOKUP(S$5&amp;$A19,#REF!,#REF!,FALSE),""),"")</f>
        <v/>
      </c>
      <c r="T19" s="485" t="str">
        <f>IF(T$8&lt;&gt;"",IFERROR(VLOOKUP(T$5&amp;$A19,#REF!,#REF!,FALSE),""),"")</f>
        <v/>
      </c>
      <c r="U19" s="492" t="str">
        <f>IF(U$8&lt;&gt;"",IFERROR(VLOOKUP(U$5&amp;$A19,#REF!,#REF!,FALSE),""),"")</f>
        <v/>
      </c>
      <c r="V19" s="411" t="str">
        <f>IF(V$8&lt;&gt;"",IFERROR(VLOOKUP(V$5&amp;$A19,#REF!,#REF!,FALSE),""),"")</f>
        <v/>
      </c>
      <c r="W19" s="485" t="str">
        <f>IF(W$8&lt;&gt;"",IFERROR(VLOOKUP(W$5&amp;$A19,#REF!,#REF!,FALSE),""),"")</f>
        <v/>
      </c>
      <c r="X19" s="491" t="str">
        <f>IF(X$8&lt;&gt;"",IFERROR(VLOOKUP(X$5&amp;$A19,#REF!,#REF!,FALSE),""),"")</f>
        <v/>
      </c>
      <c r="Y19" s="411" t="str">
        <f>IF(Y$8&lt;&gt;"",IFERROR(VLOOKUP(Y$5&amp;$A19,#REF!,#REF!,FALSE),""),"")</f>
        <v/>
      </c>
      <c r="Z19" s="388"/>
      <c r="AA19" s="485" t="str">
        <f>IF(AA$8&lt;&gt;"",IFERROR(VLOOKUP(AA$5&amp;$A19,#REF!,#REF!,FALSE),""),"")</f>
        <v/>
      </c>
      <c r="AB19" s="491" t="str">
        <f>IF(AB$8&lt;&gt;"",IFERROR(VLOOKUP(AB$5&amp;$A19,#REF!,#REF!,FALSE),""),"")</f>
        <v/>
      </c>
      <c r="AC19" s="411" t="str">
        <f>IF(AC$8&lt;&gt;"",IFERROR(VLOOKUP(AC$5&amp;$A19,#REF!,#REF!,FALSE),""),"")</f>
        <v/>
      </c>
      <c r="AD19" s="411" t="str">
        <f>IF(AD$8&lt;&gt;"",IFERROR(VLOOKUP(AD$5&amp;$A19,#REF!,#REF!,FALSE),""),"")</f>
        <v/>
      </c>
      <c r="AE19" s="485" t="str">
        <f>IF(AE$8&lt;&gt;"",IFERROR(VLOOKUP(AE$5&amp;$A19,#REF!,#REF!,FALSE),""),"")</f>
        <v/>
      </c>
      <c r="AF19" s="492" t="str">
        <f>IF(AF$8&lt;&gt;"",IFERROR(VLOOKUP(AF$5&amp;$A19,#REF!,#REF!,FALSE),""),"")</f>
        <v/>
      </c>
      <c r="AG19" s="411" t="str">
        <f>IF(AG$8&lt;&gt;"",IFERROR(VLOOKUP(AG$5&amp;$A19,#REF!,#REF!,FALSE),""),"")</f>
        <v/>
      </c>
      <c r="AH19" s="485" t="str">
        <f>IF(AH$8&lt;&gt;"",IFERROR(VLOOKUP(AH$5&amp;$A19,#REF!,#REF!,FALSE),""),"")</f>
        <v/>
      </c>
      <c r="AI19" s="491" t="str">
        <f>IF(AI$8&lt;&gt;"",IFERROR(VLOOKUP(AI$5&amp;$A19,#REF!,#REF!,FALSE),""),"")</f>
        <v/>
      </c>
      <c r="AJ19" s="411" t="str">
        <f>IF(AJ$8&lt;&gt;"",IFERROR(VLOOKUP(AJ$5&amp;$A19,#REF!,#REF!,FALSE),""),"")</f>
        <v/>
      </c>
    </row>
    <row r="20" spans="1:36" x14ac:dyDescent="0.45">
      <c r="A20" t="s">
        <v>401</v>
      </c>
      <c r="B20" s="2" t="s">
        <v>12</v>
      </c>
      <c r="C20" s="485" t="e">
        <f>VLOOKUP('Table 1b old'!A20,#REF!,2,FALSE)</f>
        <v>#REF!</v>
      </c>
      <c r="D20" s="485"/>
      <c r="E20" s="485" t="str">
        <f>IF(E$8&lt;&gt;"",IFERROR(VLOOKUP(E$5&amp;$A20,#REF!,#REF!,FALSE),""),"")</f>
        <v/>
      </c>
      <c r="F20" s="490" t="str">
        <f>IF(F$8&lt;&gt;"",IFERROR(VLOOKUP(F$5&amp;$A20,#REF!,#REF!,FALSE),""),"")</f>
        <v/>
      </c>
      <c r="G20" s="388" t="str">
        <f>IF(G$8&lt;&gt;"",IFERROR(VLOOKUP(G$5&amp;$A20,#REF!,#REF!,FALSE),""),"")</f>
        <v/>
      </c>
      <c r="H20" s="388" t="str">
        <f>IF(H$8&lt;&gt;"",IFERROR(VLOOKUP(H$5&amp;$A20,#REF!,#REF!,FALSE),""),"")</f>
        <v/>
      </c>
      <c r="I20" s="485" t="str">
        <f>IF(I$8&lt;&gt;"",IFERROR(VLOOKUP(I$5&amp;$A20,#REF!,#REF!,FALSE),""),"")</f>
        <v/>
      </c>
      <c r="J20" s="493" t="str">
        <f>IF(J$8&lt;&gt;"",IFERROR(VLOOKUP(J$5&amp;$A20,#REF!,#REF!,FALSE),""),"")</f>
        <v/>
      </c>
      <c r="K20" s="388" t="str">
        <f>IF(K$8&lt;&gt;"",IFERROR(VLOOKUP($A20,#REF!,K$5,FALSE),""),"")</f>
        <v/>
      </c>
      <c r="L20" s="485" t="str">
        <f>IF(L$8&lt;&gt;"",IFERROR(VLOOKUP(L$5&amp;$A20,#REF!,#REF!,FALSE),""),"")</f>
        <v/>
      </c>
      <c r="M20" s="490" t="str">
        <f>IF(M$8&lt;&gt;"",IFERROR(VLOOKUP(M$5&amp;$A20,#REF!,#REF!,FALSE),""),"")</f>
        <v/>
      </c>
      <c r="N20" s="388" t="str">
        <f>IF(N$8&lt;&gt;"",IFERROR(VLOOKUP(N$5&amp;$A20,#REF!,#REF!,FALSE),""),"")</f>
        <v/>
      </c>
      <c r="O20" s="388" t="str">
        <f>IF(O$8&lt;&gt;"",IFERROR(VLOOKUP($A20,#REF!,O$5,FALSE),""),"")</f>
        <v/>
      </c>
      <c r="P20" s="485" t="str">
        <f>IF(P$8&lt;&gt;"",IFERROR(VLOOKUP(P$5&amp;$A20,#REF!,#REF!,FALSE),""),"")</f>
        <v/>
      </c>
      <c r="Q20" s="491" t="str">
        <f>IF(Q$8&lt;&gt;"",IFERROR(VLOOKUP(Q$5&amp;$A20,#REF!,#REF!,FALSE),""),"")</f>
        <v/>
      </c>
      <c r="R20" s="411" t="str">
        <f>IF(R$8&lt;&gt;"",IFERROR(VLOOKUP(R$5&amp;$A20,#REF!,#REF!,FALSE),""),"")</f>
        <v/>
      </c>
      <c r="S20" s="411" t="str">
        <f>IF(S$8&lt;&gt;"",IFERROR(VLOOKUP(S$5&amp;$A20,#REF!,#REF!,FALSE),""),"")</f>
        <v/>
      </c>
      <c r="T20" s="485" t="str">
        <f>IF(T$8&lt;&gt;"",IFERROR(VLOOKUP(T$5&amp;$A20,#REF!,#REF!,FALSE),""),"")</f>
        <v/>
      </c>
      <c r="U20" s="492" t="str">
        <f>IF(U$8&lt;&gt;"",IFERROR(VLOOKUP(U$5&amp;$A20,#REF!,#REF!,FALSE),""),"")</f>
        <v/>
      </c>
      <c r="V20" s="411" t="str">
        <f>IF(V$8&lt;&gt;"",IFERROR(VLOOKUP(V$5&amp;$A20,#REF!,#REF!,FALSE),""),"")</f>
        <v/>
      </c>
      <c r="W20" s="485" t="str">
        <f>IF(W$8&lt;&gt;"",IFERROR(VLOOKUP(W$5&amp;$A20,#REF!,#REF!,FALSE),""),"")</f>
        <v/>
      </c>
      <c r="X20" s="491" t="str">
        <f>IF(X$8&lt;&gt;"",IFERROR(VLOOKUP(X$5&amp;$A20,#REF!,#REF!,FALSE),""),"")</f>
        <v/>
      </c>
      <c r="Y20" s="411" t="str">
        <f>IF(Y$8&lt;&gt;"",IFERROR(VLOOKUP(Y$5&amp;$A20,#REF!,#REF!,FALSE),""),"")</f>
        <v/>
      </c>
      <c r="Z20" s="388"/>
      <c r="AA20" s="485" t="str">
        <f>IF(AA$8&lt;&gt;"",IFERROR(VLOOKUP(AA$5&amp;$A20,#REF!,#REF!,FALSE),""),"")</f>
        <v/>
      </c>
      <c r="AB20" s="491" t="str">
        <f>IF(AB$8&lt;&gt;"",IFERROR(VLOOKUP(AB$5&amp;$A20,#REF!,#REF!,FALSE),""),"")</f>
        <v/>
      </c>
      <c r="AC20" s="411" t="str">
        <f>IF(AC$8&lt;&gt;"",IFERROR(VLOOKUP(AC$5&amp;$A20,#REF!,#REF!,FALSE),""),"")</f>
        <v/>
      </c>
      <c r="AD20" s="411" t="str">
        <f>IF(AD$8&lt;&gt;"",IFERROR(VLOOKUP(AD$5&amp;$A20,#REF!,#REF!,FALSE),""),"")</f>
        <v/>
      </c>
      <c r="AE20" s="485" t="str">
        <f>IF(AE$8&lt;&gt;"",IFERROR(VLOOKUP(AE$5&amp;$A20,#REF!,#REF!,FALSE),""),"")</f>
        <v/>
      </c>
      <c r="AF20" s="492" t="str">
        <f>IF(AF$8&lt;&gt;"",IFERROR(VLOOKUP(AF$5&amp;$A20,#REF!,#REF!,FALSE),""),"")</f>
        <v/>
      </c>
      <c r="AG20" s="411" t="str">
        <f>IF(AG$8&lt;&gt;"",IFERROR(VLOOKUP(AG$5&amp;$A20,#REF!,#REF!,FALSE),""),"")</f>
        <v/>
      </c>
      <c r="AH20" s="485" t="str">
        <f>IF(AH$8&lt;&gt;"",IFERROR(VLOOKUP(AH$5&amp;$A20,#REF!,#REF!,FALSE),""),"")</f>
        <v/>
      </c>
      <c r="AI20" s="491" t="str">
        <f>IF(AI$8&lt;&gt;"",IFERROR(VLOOKUP(AI$5&amp;$A20,#REF!,#REF!,FALSE),""),"")</f>
        <v/>
      </c>
      <c r="AJ20" s="411" t="str">
        <f>IF(AJ$8&lt;&gt;"",IFERROR(VLOOKUP(AJ$5&amp;$A20,#REF!,#REF!,FALSE),""),"")</f>
        <v/>
      </c>
    </row>
    <row r="21" spans="1:36" x14ac:dyDescent="0.45">
      <c r="B21" s="2" t="s">
        <v>8</v>
      </c>
      <c r="C21" s="485"/>
      <c r="D21" s="485"/>
      <c r="E21" s="485" t="str">
        <f>IF(E$8&lt;&gt;"",IFERROR(VLOOKUP(E$5&amp;$A21,#REF!,#REF!,FALSE),""),"")</f>
        <v/>
      </c>
      <c r="F21" s="490" t="str">
        <f>IF(F$8&lt;&gt;"",IFERROR(VLOOKUP(F$5&amp;$A21,#REF!,#REF!,FALSE),""),"")</f>
        <v/>
      </c>
      <c r="G21" s="388" t="str">
        <f>IF(G$8&lt;&gt;"",IFERROR(VLOOKUP(G$5&amp;$A21,#REF!,#REF!,FALSE),""),"")</f>
        <v/>
      </c>
      <c r="H21" s="388" t="str">
        <f>IF(H$8&lt;&gt;"",IFERROR(VLOOKUP(H$5&amp;$A21,#REF!,#REF!,FALSE),""),"")</f>
        <v/>
      </c>
      <c r="I21" s="485" t="str">
        <f>IF(I$8&lt;&gt;"",IFERROR(VLOOKUP(I$5&amp;$A21,#REF!,#REF!,FALSE),""),"")</f>
        <v/>
      </c>
      <c r="J21" s="493" t="str">
        <f>IF(J$8&lt;&gt;"",IFERROR(VLOOKUP(J$5&amp;$A21,#REF!,#REF!,FALSE),""),"")</f>
        <v/>
      </c>
      <c r="K21" s="388" t="str">
        <f>IF(K$8&lt;&gt;"",IFERROR(VLOOKUP($A21,#REF!,K$5,FALSE),""),"")</f>
        <v/>
      </c>
      <c r="L21" s="485" t="str">
        <f>IF(L$8&lt;&gt;"",IFERROR(VLOOKUP(L$5&amp;$A21,#REF!,#REF!,FALSE),""),"")</f>
        <v/>
      </c>
      <c r="M21" s="490" t="str">
        <f>IF(M$8&lt;&gt;"",IFERROR(VLOOKUP(M$5&amp;$A21,#REF!,#REF!,FALSE),""),"")</f>
        <v/>
      </c>
      <c r="N21" s="388" t="str">
        <f>IF(N$8&lt;&gt;"",IFERROR(VLOOKUP(N$5&amp;$A21,#REF!,#REF!,FALSE),""),"")</f>
        <v/>
      </c>
      <c r="O21" s="388" t="str">
        <f>IF(O$8&lt;&gt;"",IFERROR(VLOOKUP($A21,#REF!,O$5,FALSE),""),"")</f>
        <v/>
      </c>
      <c r="P21" s="485" t="str">
        <f>IF(P$8&lt;&gt;"",IFERROR(VLOOKUP(P$5&amp;$A21,#REF!,#REF!,FALSE),""),"")</f>
        <v/>
      </c>
      <c r="Q21" s="491" t="str">
        <f>IF(Q$8&lt;&gt;"",IFERROR(VLOOKUP(Q$5&amp;$A21,#REF!,#REF!,FALSE),""),"")</f>
        <v/>
      </c>
      <c r="R21" s="411" t="str">
        <f>IF(R$8&lt;&gt;"",IFERROR(VLOOKUP(R$5&amp;$A21,#REF!,#REF!,FALSE),""),"")</f>
        <v/>
      </c>
      <c r="S21" s="411" t="str">
        <f>IF(S$8&lt;&gt;"",IFERROR(VLOOKUP(S$5&amp;$A21,#REF!,#REF!,FALSE),""),"")</f>
        <v/>
      </c>
      <c r="T21" s="485" t="str">
        <f>IF(T$8&lt;&gt;"",IFERROR(VLOOKUP(T$5&amp;$A21,#REF!,#REF!,FALSE),""),"")</f>
        <v/>
      </c>
      <c r="U21" s="492" t="str">
        <f>IF(U$8&lt;&gt;"",IFERROR(VLOOKUP(U$5&amp;$A21,#REF!,#REF!,FALSE),""),"")</f>
        <v/>
      </c>
      <c r="V21" s="411" t="str">
        <f>IF(V$8&lt;&gt;"",IFERROR(VLOOKUP(V$5&amp;$A21,#REF!,#REF!,FALSE),""),"")</f>
        <v/>
      </c>
      <c r="W21" s="485" t="str">
        <f>IF(W$8&lt;&gt;"",IFERROR(VLOOKUP(W$5&amp;$A21,#REF!,#REF!,FALSE),""),"")</f>
        <v/>
      </c>
      <c r="X21" s="491" t="str">
        <f>IF(X$8&lt;&gt;"",IFERROR(VLOOKUP(X$5&amp;$A21,#REF!,#REF!,FALSE),""),"")</f>
        <v/>
      </c>
      <c r="Y21" s="411" t="str">
        <f>IF(Y$8&lt;&gt;"",IFERROR(VLOOKUP(Y$5&amp;$A21,#REF!,#REF!,FALSE),""),"")</f>
        <v/>
      </c>
      <c r="Z21" s="388"/>
      <c r="AA21" s="485" t="str">
        <f>IF(AA$8&lt;&gt;"",IFERROR(VLOOKUP(AA$5&amp;$A21,#REF!,#REF!,FALSE),""),"")</f>
        <v/>
      </c>
      <c r="AB21" s="491" t="str">
        <f>IF(AB$8&lt;&gt;"",IFERROR(VLOOKUP(AB$5&amp;$A21,#REF!,#REF!,FALSE),""),"")</f>
        <v/>
      </c>
      <c r="AC21" s="411" t="str">
        <f>IF(AC$8&lt;&gt;"",IFERROR(VLOOKUP(AC$5&amp;$A21,#REF!,#REF!,FALSE),""),"")</f>
        <v/>
      </c>
      <c r="AD21" s="411" t="str">
        <f>IF(AD$8&lt;&gt;"",IFERROR(VLOOKUP(AD$5&amp;$A21,#REF!,#REF!,FALSE),""),"")</f>
        <v/>
      </c>
      <c r="AE21" s="485" t="str">
        <f>IF(AE$8&lt;&gt;"",IFERROR(VLOOKUP(AE$5&amp;$A21,#REF!,#REF!,FALSE),""),"")</f>
        <v/>
      </c>
      <c r="AF21" s="492" t="str">
        <f>IF(AF$8&lt;&gt;"",IFERROR(VLOOKUP(AF$5&amp;$A21,#REF!,#REF!,FALSE),""),"")</f>
        <v/>
      </c>
      <c r="AG21" s="411" t="str">
        <f>IF(AG$8&lt;&gt;"",IFERROR(VLOOKUP(AG$5&amp;$A21,#REF!,#REF!,FALSE),""),"")</f>
        <v/>
      </c>
      <c r="AH21" s="485" t="str">
        <f>IF(AH$8&lt;&gt;"",IFERROR(VLOOKUP(AH$5&amp;$A21,#REF!,#REF!,FALSE),""),"")</f>
        <v/>
      </c>
      <c r="AI21" s="491" t="str">
        <f>IF(AI$8&lt;&gt;"",IFERROR(VLOOKUP(AI$5&amp;$A21,#REF!,#REF!,FALSE),""),"")</f>
        <v/>
      </c>
      <c r="AJ21" s="411" t="str">
        <f>IF(AJ$8&lt;&gt;"",IFERROR(VLOOKUP(AJ$5&amp;$A21,#REF!,#REF!,FALSE),""),"")</f>
        <v/>
      </c>
    </row>
    <row r="22" spans="1:36" x14ac:dyDescent="0.45">
      <c r="A22" t="s">
        <v>402</v>
      </c>
      <c r="B22" s="2" t="s">
        <v>13</v>
      </c>
      <c r="C22" s="485" t="e">
        <f>VLOOKUP('Table 1b old'!A22,#REF!,2,FALSE)</f>
        <v>#REF!</v>
      </c>
      <c r="D22" s="485"/>
      <c r="E22" s="485" t="str">
        <f>IF(E$8&lt;&gt;"",IFERROR(VLOOKUP(E$5&amp;$A22,#REF!,#REF!,FALSE),""),"")</f>
        <v/>
      </c>
      <c r="F22" s="490" t="str">
        <f>IF(F$8&lt;&gt;"",IFERROR(VLOOKUP(F$5&amp;$A22,#REF!,#REF!,FALSE),""),"")</f>
        <v/>
      </c>
      <c r="G22" s="388" t="str">
        <f>IF(G$8&lt;&gt;"",IFERROR(VLOOKUP(G$5&amp;$A22,#REF!,#REF!,FALSE),""),"")</f>
        <v/>
      </c>
      <c r="H22" s="388" t="str">
        <f>IF(H$8&lt;&gt;"",IFERROR(VLOOKUP(H$5&amp;$A22,#REF!,#REF!,FALSE),""),"")</f>
        <v/>
      </c>
      <c r="I22" s="485" t="str">
        <f>IF(I$8&lt;&gt;"",IFERROR(VLOOKUP(I$5&amp;$A22,#REF!,#REF!,FALSE),""),"")</f>
        <v/>
      </c>
      <c r="J22" s="493" t="str">
        <f>IF(J$8&lt;&gt;"",IFERROR(VLOOKUP(J$5&amp;$A22,#REF!,#REF!,FALSE),""),"")</f>
        <v/>
      </c>
      <c r="K22" s="388" t="str">
        <f>IF(K$8&lt;&gt;"",IFERROR(VLOOKUP($A22,#REF!,K$5,FALSE),""),"")</f>
        <v/>
      </c>
      <c r="L22" s="485" t="str">
        <f>IF(L$8&lt;&gt;"",IFERROR(VLOOKUP(L$5&amp;$A22,#REF!,#REF!,FALSE),""),"")</f>
        <v/>
      </c>
      <c r="M22" s="490" t="str">
        <f>IF(M$8&lt;&gt;"",IFERROR(VLOOKUP(M$5&amp;$A22,#REF!,#REF!,FALSE),""),"")</f>
        <v/>
      </c>
      <c r="N22" s="388" t="str">
        <f>IF(N$8&lt;&gt;"",IFERROR(VLOOKUP(N$5&amp;$A22,#REF!,#REF!,FALSE),""),"")</f>
        <v/>
      </c>
      <c r="O22" s="388" t="str">
        <f>IF(O$8&lt;&gt;"",IFERROR(VLOOKUP($A22,#REF!,O$5,FALSE),""),"")</f>
        <v/>
      </c>
      <c r="P22" s="485" t="str">
        <f>IF(P$8&lt;&gt;"",IFERROR(VLOOKUP(P$5&amp;$A22,#REF!,#REF!,FALSE),""),"")</f>
        <v/>
      </c>
      <c r="Q22" s="491" t="str">
        <f>IF(Q$8&lt;&gt;"",IFERROR(VLOOKUP(Q$5&amp;$A22,#REF!,#REF!,FALSE),""),"")</f>
        <v/>
      </c>
      <c r="R22" s="411" t="str">
        <f>IF(R$8&lt;&gt;"",IFERROR(VLOOKUP(R$5&amp;$A22,#REF!,#REF!,FALSE),""),"")</f>
        <v/>
      </c>
      <c r="S22" s="411" t="str">
        <f>IF(S$8&lt;&gt;"",IFERROR(VLOOKUP(S$5&amp;$A22,#REF!,#REF!,FALSE),""),"")</f>
        <v/>
      </c>
      <c r="T22" s="485" t="str">
        <f>IF(T$8&lt;&gt;"",IFERROR(VLOOKUP(T$5&amp;$A22,#REF!,#REF!,FALSE),""),"")</f>
        <v/>
      </c>
      <c r="U22" s="492" t="str">
        <f>IF(U$8&lt;&gt;"",IFERROR(VLOOKUP(U$5&amp;$A22,#REF!,#REF!,FALSE),""),"")</f>
        <v/>
      </c>
      <c r="V22" s="411" t="str">
        <f>IF(V$8&lt;&gt;"",IFERROR(VLOOKUP(V$5&amp;$A22,#REF!,#REF!,FALSE),""),"")</f>
        <v/>
      </c>
      <c r="W22" s="485" t="str">
        <f>IF(W$8&lt;&gt;"",IFERROR(VLOOKUP(W$5&amp;$A22,#REF!,#REF!,FALSE),""),"")</f>
        <v/>
      </c>
      <c r="X22" s="491" t="str">
        <f>IF(X$8&lt;&gt;"",IFERROR(VLOOKUP(X$5&amp;$A22,#REF!,#REF!,FALSE),""),"")</f>
        <v/>
      </c>
      <c r="Y22" s="411" t="str">
        <f>IF(Y$8&lt;&gt;"",IFERROR(VLOOKUP(Y$5&amp;$A22,#REF!,#REF!,FALSE),""),"")</f>
        <v/>
      </c>
      <c r="Z22" s="388"/>
      <c r="AA22" s="485" t="str">
        <f>IF(AA$8&lt;&gt;"",IFERROR(VLOOKUP(AA$5&amp;$A22,#REF!,#REF!,FALSE),""),"")</f>
        <v/>
      </c>
      <c r="AB22" s="491" t="str">
        <f>IF(AB$8&lt;&gt;"",IFERROR(VLOOKUP(AB$5&amp;$A22,#REF!,#REF!,FALSE),""),"")</f>
        <v/>
      </c>
      <c r="AC22" s="411" t="str">
        <f>IF(AC$8&lt;&gt;"",IFERROR(VLOOKUP(AC$5&amp;$A22,#REF!,#REF!,FALSE),""),"")</f>
        <v/>
      </c>
      <c r="AD22" s="411" t="str">
        <f>IF(AD$8&lt;&gt;"",IFERROR(VLOOKUP(AD$5&amp;$A22,#REF!,#REF!,FALSE),""),"")</f>
        <v/>
      </c>
      <c r="AE22" s="485" t="str">
        <f>IF(AE$8&lt;&gt;"",IFERROR(VLOOKUP(AE$5&amp;$A22,#REF!,#REF!,FALSE),""),"")</f>
        <v/>
      </c>
      <c r="AF22" s="492" t="str">
        <f>IF(AF$8&lt;&gt;"",IFERROR(VLOOKUP(AF$5&amp;$A22,#REF!,#REF!,FALSE),""),"")</f>
        <v/>
      </c>
      <c r="AG22" s="411" t="str">
        <f>IF(AG$8&lt;&gt;"",IFERROR(VLOOKUP(AG$5&amp;$A22,#REF!,#REF!,FALSE),""),"")</f>
        <v/>
      </c>
      <c r="AH22" s="485" t="str">
        <f>IF(AH$8&lt;&gt;"",IFERROR(VLOOKUP(AH$5&amp;$A22,#REF!,#REF!,FALSE),""),"")</f>
        <v/>
      </c>
      <c r="AI22" s="491" t="str">
        <f>IF(AI$8&lt;&gt;"",IFERROR(VLOOKUP(AI$5&amp;$A22,#REF!,#REF!,FALSE),""),"")</f>
        <v/>
      </c>
      <c r="AJ22" s="411" t="str">
        <f>IF(AJ$8&lt;&gt;"",IFERROR(VLOOKUP(AJ$5&amp;$A22,#REF!,#REF!,FALSE),""),"")</f>
        <v/>
      </c>
    </row>
    <row r="23" spans="1:36" x14ac:dyDescent="0.45">
      <c r="A23" t="s">
        <v>403</v>
      </c>
      <c r="B23" s="2" t="s">
        <v>234</v>
      </c>
      <c r="C23" s="485" t="e">
        <f>VLOOKUP('Table 1b old'!A23,#REF!,2,FALSE)</f>
        <v>#REF!</v>
      </c>
      <c r="D23" s="485"/>
      <c r="E23" s="485" t="str">
        <f>IF(E$8&lt;&gt;"",IFERROR(VLOOKUP(E$5&amp;$A23,#REF!,#REF!,FALSE),""),"")</f>
        <v/>
      </c>
      <c r="F23" s="490" t="str">
        <f>IF(F$8&lt;&gt;"",IFERROR(VLOOKUP(F$5&amp;$A23,#REF!,#REF!,FALSE),""),"")</f>
        <v/>
      </c>
      <c r="G23" s="388" t="str">
        <f>IF(G$8&lt;&gt;"",IFERROR(VLOOKUP(G$5&amp;$A23,#REF!,#REF!,FALSE),""),"")</f>
        <v/>
      </c>
      <c r="H23" s="388" t="str">
        <f>IF(H$8&lt;&gt;"",IFERROR(VLOOKUP(H$5&amp;$A23,#REF!,#REF!,FALSE),""),"")</f>
        <v/>
      </c>
      <c r="I23" s="485" t="str">
        <f>IF(I$8&lt;&gt;"",IFERROR(VLOOKUP(I$5&amp;$A23,#REF!,#REF!,FALSE),""),"")</f>
        <v/>
      </c>
      <c r="J23" s="493" t="str">
        <f>IF(J$8&lt;&gt;"",IFERROR(VLOOKUP(J$5&amp;$A23,#REF!,#REF!,FALSE),""),"")</f>
        <v/>
      </c>
      <c r="K23" s="388" t="str">
        <f>IF(K$8&lt;&gt;"",IFERROR(VLOOKUP($A23,#REF!,K$5,FALSE),""),"")</f>
        <v/>
      </c>
      <c r="L23" s="485" t="str">
        <f>IF(L$8&lt;&gt;"",IFERROR(VLOOKUP(L$5&amp;$A23,#REF!,#REF!,FALSE),""),"")</f>
        <v/>
      </c>
      <c r="M23" s="490" t="str">
        <f>IF(M$8&lt;&gt;"",IFERROR(VLOOKUP(M$5&amp;$A23,#REF!,#REF!,FALSE),""),"")</f>
        <v/>
      </c>
      <c r="N23" s="388" t="str">
        <f>IF(N$8&lt;&gt;"",IFERROR(VLOOKUP(N$5&amp;$A23,#REF!,#REF!,FALSE),""),"")</f>
        <v/>
      </c>
      <c r="O23" s="388" t="str">
        <f>IF(O$8&lt;&gt;"",IFERROR(VLOOKUP($A23,#REF!,O$5,FALSE),""),"")</f>
        <v/>
      </c>
      <c r="P23" s="485" t="str">
        <f>IF(P$8&lt;&gt;"",IFERROR(VLOOKUP(P$5&amp;$A23,#REF!,#REF!,FALSE),""),"")</f>
        <v/>
      </c>
      <c r="Q23" s="491" t="str">
        <f>IF(Q$8&lt;&gt;"",IFERROR(VLOOKUP(Q$5&amp;$A23,#REF!,#REF!,FALSE),""),"")</f>
        <v/>
      </c>
      <c r="R23" s="411" t="str">
        <f>IF(R$8&lt;&gt;"",IFERROR(VLOOKUP(R$5&amp;$A23,#REF!,#REF!,FALSE),""),"")</f>
        <v/>
      </c>
      <c r="S23" s="411" t="str">
        <f>IF(S$8&lt;&gt;"",IFERROR(VLOOKUP(S$5&amp;$A23,#REF!,#REF!,FALSE),""),"")</f>
        <v/>
      </c>
      <c r="T23" s="485" t="str">
        <f>IF(T$8&lt;&gt;"",IFERROR(VLOOKUP(T$5&amp;$A23,#REF!,#REF!,FALSE),""),"")</f>
        <v/>
      </c>
      <c r="U23" s="492" t="str">
        <f>IF(U$8&lt;&gt;"",IFERROR(VLOOKUP(U$5&amp;$A23,#REF!,#REF!,FALSE),""),"")</f>
        <v/>
      </c>
      <c r="V23" s="411" t="str">
        <f>IF(V$8&lt;&gt;"",IFERROR(VLOOKUP(V$5&amp;$A23,#REF!,#REF!,FALSE),""),"")</f>
        <v/>
      </c>
      <c r="W23" s="485" t="str">
        <f>IF(W$8&lt;&gt;"",IFERROR(VLOOKUP(W$5&amp;$A23,#REF!,#REF!,FALSE),""),"")</f>
        <v/>
      </c>
      <c r="X23" s="491" t="str">
        <f>IF(X$8&lt;&gt;"",IFERROR(VLOOKUP(X$5&amp;$A23,#REF!,#REF!,FALSE),""),"")</f>
        <v/>
      </c>
      <c r="Y23" s="411" t="str">
        <f>IF(Y$8&lt;&gt;"",IFERROR(VLOOKUP(Y$5&amp;$A23,#REF!,#REF!,FALSE),""),"")</f>
        <v/>
      </c>
      <c r="Z23" s="388"/>
      <c r="AA23" s="485" t="str">
        <f>IF(AA$8&lt;&gt;"",IFERROR(VLOOKUP(AA$5&amp;$A23,#REF!,#REF!,FALSE),""),"")</f>
        <v/>
      </c>
      <c r="AB23" s="491" t="str">
        <f>IF(AB$8&lt;&gt;"",IFERROR(VLOOKUP(AB$5&amp;$A23,#REF!,#REF!,FALSE),""),"")</f>
        <v/>
      </c>
      <c r="AC23" s="411" t="str">
        <f>IF(AC$8&lt;&gt;"",IFERROR(VLOOKUP(AC$5&amp;$A23,#REF!,#REF!,FALSE),""),"")</f>
        <v/>
      </c>
      <c r="AD23" s="411" t="str">
        <f>IF(AD$8&lt;&gt;"",IFERROR(VLOOKUP(AD$5&amp;$A23,#REF!,#REF!,FALSE),""),"")</f>
        <v/>
      </c>
      <c r="AE23" s="485" t="str">
        <f>IF(AE$8&lt;&gt;"",IFERROR(VLOOKUP(AE$5&amp;$A23,#REF!,#REF!,FALSE),""),"")</f>
        <v/>
      </c>
      <c r="AF23" s="492" t="str">
        <f>IF(AF$8&lt;&gt;"",IFERROR(VLOOKUP(AF$5&amp;$A23,#REF!,#REF!,FALSE),""),"")</f>
        <v/>
      </c>
      <c r="AG23" s="411" t="str">
        <f>IF(AG$8&lt;&gt;"",IFERROR(VLOOKUP(AG$5&amp;$A23,#REF!,#REF!,FALSE),""),"")</f>
        <v/>
      </c>
      <c r="AH23" s="485" t="str">
        <f>IF(AH$8&lt;&gt;"",IFERROR(VLOOKUP(AH$5&amp;$A23,#REF!,#REF!,FALSE),""),"")</f>
        <v/>
      </c>
      <c r="AI23" s="491" t="str">
        <f>IF(AI$8&lt;&gt;"",IFERROR(VLOOKUP(AI$5&amp;$A23,#REF!,#REF!,FALSE),""),"")</f>
        <v/>
      </c>
      <c r="AJ23" s="411" t="str">
        <f>IF(AJ$8&lt;&gt;"",IFERROR(VLOOKUP(AJ$5&amp;$A23,#REF!,#REF!,FALSE),""),"")</f>
        <v/>
      </c>
    </row>
    <row r="24" spans="1:36" x14ac:dyDescent="0.45">
      <c r="B24" s="2"/>
      <c r="C24" s="485"/>
      <c r="D24" s="485"/>
      <c r="E24" s="485" t="str">
        <f>IF(E$8&lt;&gt;"",IFERROR(VLOOKUP(E$5&amp;$A24,#REF!,#REF!,FALSE),""),"")</f>
        <v/>
      </c>
      <c r="F24" s="490" t="str">
        <f>IF(F$8&lt;&gt;"",IFERROR(VLOOKUP(F$5&amp;$A24,#REF!,#REF!,FALSE),""),"")</f>
        <v/>
      </c>
      <c r="G24" s="388" t="str">
        <f>IF(G$8&lt;&gt;"",IFERROR(VLOOKUP(G$5&amp;$A24,#REF!,#REF!,FALSE),""),"")</f>
        <v/>
      </c>
      <c r="H24" s="388" t="str">
        <f>IF(H$8&lt;&gt;"",IFERROR(VLOOKUP(H$5&amp;$A24,#REF!,#REF!,FALSE),""),"")</f>
        <v/>
      </c>
      <c r="I24" s="485" t="str">
        <f>IF(I$8&lt;&gt;"",IFERROR(VLOOKUP(I$5&amp;$A24,#REF!,#REF!,FALSE),""),"")</f>
        <v/>
      </c>
      <c r="J24" s="493" t="str">
        <f>IF(J$8&lt;&gt;"",IFERROR(VLOOKUP(J$5&amp;$A24,#REF!,#REF!,FALSE),""),"")</f>
        <v/>
      </c>
      <c r="K24" s="388" t="str">
        <f>IF(K$8&lt;&gt;"",IFERROR(VLOOKUP($A24,#REF!,K$5,FALSE),""),"")</f>
        <v/>
      </c>
      <c r="L24" s="485" t="str">
        <f>IF(L$8&lt;&gt;"",IFERROR(VLOOKUP(L$5&amp;$A24,#REF!,#REF!,FALSE),""),"")</f>
        <v/>
      </c>
      <c r="M24" s="490" t="str">
        <f>IF(M$8&lt;&gt;"",IFERROR(VLOOKUP(M$5&amp;$A24,#REF!,#REF!,FALSE),""),"")</f>
        <v/>
      </c>
      <c r="N24" s="388" t="str">
        <f>IF(N$8&lt;&gt;"",IFERROR(VLOOKUP(N$5&amp;$A24,#REF!,#REF!,FALSE),""),"")</f>
        <v/>
      </c>
      <c r="O24" s="388" t="str">
        <f>IF(O$8&lt;&gt;"",IFERROR(VLOOKUP($A24,#REF!,O$5,FALSE),""),"")</f>
        <v/>
      </c>
      <c r="P24" s="485" t="str">
        <f>IF(P$8&lt;&gt;"",IFERROR(VLOOKUP(P$5&amp;$A24,#REF!,#REF!,FALSE),""),"")</f>
        <v/>
      </c>
      <c r="Q24" s="491" t="str">
        <f>IF(Q$8&lt;&gt;"",IFERROR(VLOOKUP(Q$5&amp;$A24,#REF!,#REF!,FALSE),""),"")</f>
        <v/>
      </c>
      <c r="R24" s="411" t="str">
        <f>IF(R$8&lt;&gt;"",IFERROR(VLOOKUP(R$5&amp;$A24,#REF!,#REF!,FALSE),""),"")</f>
        <v/>
      </c>
      <c r="S24" s="411" t="str">
        <f>IF(S$8&lt;&gt;"",IFERROR(VLOOKUP(S$5&amp;$A24,#REF!,#REF!,FALSE),""),"")</f>
        <v/>
      </c>
      <c r="T24" s="485" t="str">
        <f>IF(T$8&lt;&gt;"",IFERROR(VLOOKUP(T$5&amp;$A24,#REF!,#REF!,FALSE),""),"")</f>
        <v/>
      </c>
      <c r="U24" s="492" t="str">
        <f>IF(U$8&lt;&gt;"",IFERROR(VLOOKUP(U$5&amp;$A24,#REF!,#REF!,FALSE),""),"")</f>
        <v/>
      </c>
      <c r="V24" s="411" t="str">
        <f>IF(V$8&lt;&gt;"",IFERROR(VLOOKUP(V$5&amp;$A24,#REF!,#REF!,FALSE),""),"")</f>
        <v/>
      </c>
      <c r="W24" s="485" t="str">
        <f>IF(W$8&lt;&gt;"",IFERROR(VLOOKUP(W$5&amp;$A24,#REF!,#REF!,FALSE),""),"")</f>
        <v/>
      </c>
      <c r="X24" s="491" t="str">
        <f>IF(X$8&lt;&gt;"",IFERROR(VLOOKUP(X$5&amp;$A24,#REF!,#REF!,FALSE),""),"")</f>
        <v/>
      </c>
      <c r="Y24" s="411" t="str">
        <f>IF(Y$8&lt;&gt;"",IFERROR(VLOOKUP(Y$5&amp;$A24,#REF!,#REF!,FALSE),""),"")</f>
        <v/>
      </c>
      <c r="Z24" s="388"/>
      <c r="AA24" s="485" t="str">
        <f>IF(AA$8&lt;&gt;"",IFERROR(VLOOKUP(AA$5&amp;$A24,#REF!,#REF!,FALSE),""),"")</f>
        <v/>
      </c>
      <c r="AB24" s="491" t="str">
        <f>IF(AB$8&lt;&gt;"",IFERROR(VLOOKUP(AB$5&amp;$A24,#REF!,#REF!,FALSE),""),"")</f>
        <v/>
      </c>
      <c r="AC24" s="411" t="str">
        <f>IF(AC$8&lt;&gt;"",IFERROR(VLOOKUP(AC$5&amp;$A24,#REF!,#REF!,FALSE),""),"")</f>
        <v/>
      </c>
      <c r="AD24" s="411" t="str">
        <f>IF(AD$8&lt;&gt;"",IFERROR(VLOOKUP(AD$5&amp;$A24,#REF!,#REF!,FALSE),""),"")</f>
        <v/>
      </c>
      <c r="AE24" s="485" t="str">
        <f>IF(AE$8&lt;&gt;"",IFERROR(VLOOKUP(AE$5&amp;$A24,#REF!,#REF!,FALSE),""),"")</f>
        <v/>
      </c>
      <c r="AF24" s="492" t="str">
        <f>IF(AF$8&lt;&gt;"",IFERROR(VLOOKUP(AF$5&amp;$A24,#REF!,#REF!,FALSE),""),"")</f>
        <v/>
      </c>
      <c r="AG24" s="411" t="str">
        <f>IF(AG$8&lt;&gt;"",IFERROR(VLOOKUP(AG$5&amp;$A24,#REF!,#REF!,FALSE),""),"")</f>
        <v/>
      </c>
      <c r="AH24" s="485" t="str">
        <f>IF(AH$8&lt;&gt;"",IFERROR(VLOOKUP(AH$5&amp;$A24,#REF!,#REF!,FALSE),""),"")</f>
        <v/>
      </c>
      <c r="AI24" s="491" t="str">
        <f>IF(AI$8&lt;&gt;"",IFERROR(VLOOKUP(AI$5&amp;$A24,#REF!,#REF!,FALSE),""),"")</f>
        <v/>
      </c>
      <c r="AJ24" s="411" t="str">
        <f>IF(AJ$8&lt;&gt;"",IFERROR(VLOOKUP(AJ$5&amp;$A24,#REF!,#REF!,FALSE),""),"")</f>
        <v/>
      </c>
    </row>
    <row r="25" spans="1:36" x14ac:dyDescent="0.45">
      <c r="A25" t="s">
        <v>404</v>
      </c>
      <c r="B25" s="2" t="s">
        <v>235</v>
      </c>
      <c r="C25" s="485" t="e">
        <f>VLOOKUP('Table 1b old'!A25,#REF!,2,FALSE)</f>
        <v>#REF!</v>
      </c>
      <c r="D25" s="485"/>
      <c r="E25" s="485" t="str">
        <f>IF(E$8&lt;&gt;"",IFERROR(VLOOKUP(E$5&amp;$A25,#REF!,#REF!,FALSE),""),"")</f>
        <v/>
      </c>
      <c r="F25" s="490" t="str">
        <f>IF(F$8&lt;&gt;"",IFERROR(VLOOKUP(F$5&amp;$A25,#REF!,#REF!,FALSE),""),"")</f>
        <v/>
      </c>
      <c r="G25" s="388" t="str">
        <f>IF(G$8&lt;&gt;"",IFERROR(VLOOKUP(G$5&amp;$A25,#REF!,#REF!,FALSE),""),"")</f>
        <v/>
      </c>
      <c r="H25" s="388" t="str">
        <f>IF(H$8&lt;&gt;"",IFERROR(VLOOKUP(H$5&amp;$A25,#REF!,#REF!,FALSE),""),"")</f>
        <v/>
      </c>
      <c r="I25" s="485" t="str">
        <f>IF(I$8&lt;&gt;"",IFERROR(VLOOKUP(I$5&amp;$A25,#REF!,#REF!,FALSE),""),"")</f>
        <v/>
      </c>
      <c r="J25" s="493" t="str">
        <f>IF(J$8&lt;&gt;"",IFERROR(VLOOKUP(J$5&amp;$A25,#REF!,#REF!,FALSE),""),"")</f>
        <v/>
      </c>
      <c r="K25" s="388" t="str">
        <f>IF(K$8&lt;&gt;"",IFERROR(VLOOKUP($A25,#REF!,K$5,FALSE),""),"")</f>
        <v/>
      </c>
      <c r="L25" s="485" t="str">
        <f>IF(L$8&lt;&gt;"",IFERROR(VLOOKUP(L$5&amp;$A25,#REF!,#REF!,FALSE),""),"")</f>
        <v/>
      </c>
      <c r="M25" s="490" t="str">
        <f>IF(M$8&lt;&gt;"",IFERROR(VLOOKUP(M$5&amp;$A25,#REF!,#REF!,FALSE),""),"")</f>
        <v/>
      </c>
      <c r="N25" s="388" t="str">
        <f>IF(N$8&lt;&gt;"",IFERROR(VLOOKUP(N$5&amp;$A25,#REF!,#REF!,FALSE),""),"")</f>
        <v/>
      </c>
      <c r="O25" s="388" t="str">
        <f>IF(O$8&lt;&gt;"",IFERROR(VLOOKUP($A25,#REF!,O$5,FALSE),""),"")</f>
        <v/>
      </c>
      <c r="P25" s="485" t="str">
        <f>IF(P$8&lt;&gt;"",IFERROR(VLOOKUP(P$5&amp;$A25,#REF!,#REF!,FALSE),""),"")</f>
        <v/>
      </c>
      <c r="Q25" s="491" t="str">
        <f>IF(Q$8&lt;&gt;"",IFERROR(VLOOKUP(Q$5&amp;$A25,#REF!,#REF!,FALSE),""),"")</f>
        <v/>
      </c>
      <c r="R25" s="411" t="str">
        <f>IF(R$8&lt;&gt;"",IFERROR(VLOOKUP(R$5&amp;$A25,#REF!,#REF!,FALSE),""),"")</f>
        <v/>
      </c>
      <c r="S25" s="411" t="str">
        <f>IF(S$8&lt;&gt;"",IFERROR(VLOOKUP(S$5&amp;$A25,#REF!,#REF!,FALSE),""),"")</f>
        <v/>
      </c>
      <c r="T25" s="485" t="str">
        <f>IF(T$8&lt;&gt;"",IFERROR(VLOOKUP(T$5&amp;$A25,#REF!,#REF!,FALSE),""),"")</f>
        <v/>
      </c>
      <c r="U25" s="492" t="str">
        <f>IF(U$8&lt;&gt;"",IFERROR(VLOOKUP(U$5&amp;$A25,#REF!,#REF!,FALSE),""),"")</f>
        <v/>
      </c>
      <c r="V25" s="411" t="str">
        <f>IF(V$8&lt;&gt;"",IFERROR(VLOOKUP(V$5&amp;$A25,#REF!,#REF!,FALSE),""),"")</f>
        <v/>
      </c>
      <c r="W25" s="485" t="str">
        <f>IF(W$8&lt;&gt;"",IFERROR(VLOOKUP(W$5&amp;$A25,#REF!,#REF!,FALSE),""),"")</f>
        <v/>
      </c>
      <c r="X25" s="491" t="str">
        <f>IF(X$8&lt;&gt;"",IFERROR(VLOOKUP(X$5&amp;$A25,#REF!,#REF!,FALSE),""),"")</f>
        <v/>
      </c>
      <c r="Y25" s="411" t="str">
        <f>IF(Y$8&lt;&gt;"",IFERROR(VLOOKUP(Y$5&amp;$A25,#REF!,#REF!,FALSE),""),"")</f>
        <v/>
      </c>
      <c r="Z25" s="388"/>
      <c r="AA25" s="485" t="str">
        <f>IF(AA$8&lt;&gt;"",IFERROR(VLOOKUP(AA$5&amp;$A25,#REF!,#REF!,FALSE),""),"")</f>
        <v/>
      </c>
      <c r="AB25" s="491" t="str">
        <f>IF(AB$8&lt;&gt;"",IFERROR(VLOOKUP(AB$5&amp;$A25,#REF!,#REF!,FALSE),""),"")</f>
        <v/>
      </c>
      <c r="AC25" s="411" t="str">
        <f>IF(AC$8&lt;&gt;"",IFERROR(VLOOKUP(AC$5&amp;$A25,#REF!,#REF!,FALSE),""),"")</f>
        <v/>
      </c>
      <c r="AD25" s="411" t="str">
        <f>IF(AD$8&lt;&gt;"",IFERROR(VLOOKUP(AD$5&amp;$A25,#REF!,#REF!,FALSE),""),"")</f>
        <v/>
      </c>
      <c r="AE25" s="485" t="str">
        <f>IF(AE$8&lt;&gt;"",IFERROR(VLOOKUP(AE$5&amp;$A25,#REF!,#REF!,FALSE),""),"")</f>
        <v/>
      </c>
      <c r="AF25" s="492" t="str">
        <f>IF(AF$8&lt;&gt;"",IFERROR(VLOOKUP(AF$5&amp;$A25,#REF!,#REF!,FALSE),""),"")</f>
        <v/>
      </c>
      <c r="AG25" s="411" t="str">
        <f>IF(AG$8&lt;&gt;"",IFERROR(VLOOKUP(AG$5&amp;$A25,#REF!,#REF!,FALSE),""),"")</f>
        <v/>
      </c>
      <c r="AH25" s="485" t="str">
        <f>IF(AH$8&lt;&gt;"",IFERROR(VLOOKUP(AH$5&amp;$A25,#REF!,#REF!,FALSE),""),"")</f>
        <v/>
      </c>
      <c r="AI25" s="491" t="str">
        <f>IF(AI$8&lt;&gt;"",IFERROR(VLOOKUP(AI$5&amp;$A25,#REF!,#REF!,FALSE),""),"")</f>
        <v/>
      </c>
      <c r="AJ25" s="411" t="str">
        <f>IF(AJ$8&lt;&gt;"",IFERROR(VLOOKUP(AJ$5&amp;$A25,#REF!,#REF!,FALSE),""),"")</f>
        <v/>
      </c>
    </row>
    <row r="26" spans="1:36" x14ac:dyDescent="0.45">
      <c r="B26" s="2"/>
      <c r="C26" s="485"/>
      <c r="D26" s="485"/>
      <c r="E26" s="485" t="str">
        <f>IF(E$8&lt;&gt;"",IFERROR(VLOOKUP(E$5&amp;$A26,#REF!,#REF!,FALSE),""),"")</f>
        <v/>
      </c>
      <c r="F26" s="490" t="str">
        <f>IF(F$8&lt;&gt;"",IFERROR(VLOOKUP(F$5&amp;$A26,#REF!,#REF!,FALSE),""),"")</f>
        <v/>
      </c>
      <c r="G26" s="388" t="str">
        <f>IF(G$8&lt;&gt;"",IFERROR(VLOOKUP(G$5&amp;$A26,#REF!,#REF!,FALSE),""),"")</f>
        <v/>
      </c>
      <c r="H26" s="388" t="str">
        <f>IF(H$8&lt;&gt;"",IFERROR(VLOOKUP(H$5&amp;$A26,#REF!,#REF!,FALSE),""),"")</f>
        <v/>
      </c>
      <c r="I26" s="485" t="str">
        <f>IF(I$8&lt;&gt;"",IFERROR(VLOOKUP(I$5&amp;$A26,#REF!,#REF!,FALSE),""),"")</f>
        <v/>
      </c>
      <c r="J26" s="493" t="str">
        <f>IF(J$8&lt;&gt;"",IFERROR(VLOOKUP(J$5&amp;$A26,#REF!,#REF!,FALSE),""),"")</f>
        <v/>
      </c>
      <c r="K26" s="388" t="str">
        <f>IF(K$8&lt;&gt;"",IFERROR(VLOOKUP($A26,#REF!,K$5,FALSE),""),"")</f>
        <v/>
      </c>
      <c r="L26" s="485" t="str">
        <f>IF(L$8&lt;&gt;"",IFERROR(VLOOKUP(L$5&amp;$A26,#REF!,#REF!,FALSE),""),"")</f>
        <v/>
      </c>
      <c r="M26" s="490" t="str">
        <f>IF(M$8&lt;&gt;"",IFERROR(VLOOKUP(M$5&amp;$A26,#REF!,#REF!,FALSE),""),"")</f>
        <v/>
      </c>
      <c r="N26" s="388" t="str">
        <f>IF(N$8&lt;&gt;"",IFERROR(VLOOKUP(N$5&amp;$A26,#REF!,#REF!,FALSE),""),"")</f>
        <v/>
      </c>
      <c r="O26" s="388" t="str">
        <f>IF(O$8&lt;&gt;"",IFERROR(VLOOKUP($A26,#REF!,O$5,FALSE),""),"")</f>
        <v/>
      </c>
      <c r="P26" s="485" t="str">
        <f>IF(P$8&lt;&gt;"",IFERROR(VLOOKUP(P$5&amp;$A26,#REF!,#REF!,FALSE),""),"")</f>
        <v/>
      </c>
      <c r="Q26" s="491" t="str">
        <f>IF(Q$8&lt;&gt;"",IFERROR(VLOOKUP(Q$5&amp;$A26,#REF!,#REF!,FALSE),""),"")</f>
        <v/>
      </c>
      <c r="R26" s="411" t="str">
        <f>IF(R$8&lt;&gt;"",IFERROR(VLOOKUP(R$5&amp;$A26,#REF!,#REF!,FALSE),""),"")</f>
        <v/>
      </c>
      <c r="S26" s="411" t="str">
        <f>IF(S$8&lt;&gt;"",IFERROR(VLOOKUP(S$5&amp;$A26,#REF!,#REF!,FALSE),""),"")</f>
        <v/>
      </c>
      <c r="T26" s="485" t="str">
        <f>IF(T$8&lt;&gt;"",IFERROR(VLOOKUP(T$5&amp;$A26,#REF!,#REF!,FALSE),""),"")</f>
        <v/>
      </c>
      <c r="U26" s="492" t="str">
        <f>IF(U$8&lt;&gt;"",IFERROR(VLOOKUP(U$5&amp;$A26,#REF!,#REF!,FALSE),""),"")</f>
        <v/>
      </c>
      <c r="V26" s="411" t="str">
        <f>IF(V$8&lt;&gt;"",IFERROR(VLOOKUP(V$5&amp;$A26,#REF!,#REF!,FALSE),""),"")</f>
        <v/>
      </c>
      <c r="W26" s="485" t="str">
        <f>IF(W$8&lt;&gt;"",IFERROR(VLOOKUP(W$5&amp;$A26,#REF!,#REF!,FALSE),""),"")</f>
        <v/>
      </c>
      <c r="X26" s="491" t="str">
        <f>IF(X$8&lt;&gt;"",IFERROR(VLOOKUP(X$5&amp;$A26,#REF!,#REF!,FALSE),""),"")</f>
        <v/>
      </c>
      <c r="Y26" s="411" t="str">
        <f>IF(Y$8&lt;&gt;"",IFERROR(VLOOKUP(Y$5&amp;$A26,#REF!,#REF!,FALSE),""),"")</f>
        <v/>
      </c>
      <c r="Z26" s="388"/>
      <c r="AA26" s="485" t="str">
        <f>IF(AA$8&lt;&gt;"",IFERROR(VLOOKUP(AA$5&amp;$A26,#REF!,#REF!,FALSE),""),"")</f>
        <v/>
      </c>
      <c r="AB26" s="491" t="str">
        <f>IF(AB$8&lt;&gt;"",IFERROR(VLOOKUP(AB$5&amp;$A26,#REF!,#REF!,FALSE),""),"")</f>
        <v/>
      </c>
      <c r="AC26" s="411" t="str">
        <f>IF(AC$8&lt;&gt;"",IFERROR(VLOOKUP(AC$5&amp;$A26,#REF!,#REF!,FALSE),""),"")</f>
        <v/>
      </c>
      <c r="AD26" s="411" t="str">
        <f>IF(AD$8&lt;&gt;"",IFERROR(VLOOKUP(AD$5&amp;$A26,#REF!,#REF!,FALSE),""),"")</f>
        <v/>
      </c>
      <c r="AE26" s="485" t="str">
        <f>IF(AE$8&lt;&gt;"",IFERROR(VLOOKUP(AE$5&amp;$A26,#REF!,#REF!,FALSE),""),"")</f>
        <v/>
      </c>
      <c r="AF26" s="492" t="str">
        <f>IF(AF$8&lt;&gt;"",IFERROR(VLOOKUP(AF$5&amp;$A26,#REF!,#REF!,FALSE),""),"")</f>
        <v/>
      </c>
      <c r="AG26" s="411" t="str">
        <f>IF(AG$8&lt;&gt;"",IFERROR(VLOOKUP(AG$5&amp;$A26,#REF!,#REF!,FALSE),""),"")</f>
        <v/>
      </c>
      <c r="AH26" s="485" t="str">
        <f>IF(AH$8&lt;&gt;"",IFERROR(VLOOKUP(AH$5&amp;$A26,#REF!,#REF!,FALSE),""),"")</f>
        <v/>
      </c>
      <c r="AI26" s="491" t="str">
        <f>IF(AI$8&lt;&gt;"",IFERROR(VLOOKUP(AI$5&amp;$A26,#REF!,#REF!,FALSE),""),"")</f>
        <v/>
      </c>
      <c r="AJ26" s="411" t="str">
        <f>IF(AJ$8&lt;&gt;"",IFERROR(VLOOKUP(AJ$5&amp;$A26,#REF!,#REF!,FALSE),""),"")</f>
        <v/>
      </c>
    </row>
    <row r="27" spans="1:36" x14ac:dyDescent="0.45">
      <c r="A27" t="s">
        <v>405</v>
      </c>
      <c r="B27" s="2" t="s">
        <v>14</v>
      </c>
      <c r="C27" s="485" t="e">
        <f>VLOOKUP('Table 1b old'!A27,#REF!,2,FALSE)</f>
        <v>#REF!</v>
      </c>
      <c r="D27" s="485"/>
      <c r="E27" s="485" t="str">
        <f>IF(E$8&lt;&gt;"",IFERROR(VLOOKUP(E$5&amp;$A27,#REF!,#REF!,FALSE),""),"")</f>
        <v/>
      </c>
      <c r="F27" s="490" t="str">
        <f>IF(F$8&lt;&gt;"",IFERROR(VLOOKUP(F$5&amp;$A27,#REF!,#REF!,FALSE),""),"")</f>
        <v/>
      </c>
      <c r="G27" s="388" t="str">
        <f>IF(G$8&lt;&gt;"",IFERROR(VLOOKUP(G$5&amp;$A27,#REF!,#REF!,FALSE),""),"")</f>
        <v/>
      </c>
      <c r="H27" s="388" t="str">
        <f>IF(H$8&lt;&gt;"",IFERROR(VLOOKUP(H$5&amp;$A27,#REF!,#REF!,FALSE),""),"")</f>
        <v/>
      </c>
      <c r="I27" s="485" t="str">
        <f>IF(I$8&lt;&gt;"",IFERROR(VLOOKUP(I$5&amp;$A27,#REF!,#REF!,FALSE),""),"")</f>
        <v/>
      </c>
      <c r="J27" s="493" t="str">
        <f>IF(J$8&lt;&gt;"",IFERROR(VLOOKUP(J$5&amp;$A27,#REF!,#REF!,FALSE),""),"")</f>
        <v/>
      </c>
      <c r="K27" s="388" t="str">
        <f>IF(K$8&lt;&gt;"",IFERROR(VLOOKUP($A27,#REF!,K$5,FALSE),""),"")</f>
        <v/>
      </c>
      <c r="L27" s="485" t="str">
        <f>IF(L$8&lt;&gt;"",IFERROR(VLOOKUP(L$5&amp;$A27,#REF!,#REF!,FALSE),""),"")</f>
        <v/>
      </c>
      <c r="M27" s="490" t="str">
        <f>IF(M$8&lt;&gt;"",IFERROR(VLOOKUP(M$5&amp;$A27,#REF!,#REF!,FALSE),""),"")</f>
        <v/>
      </c>
      <c r="N27" s="388" t="str">
        <f>IF(N$8&lt;&gt;"",IFERROR(VLOOKUP(N$5&amp;$A27,#REF!,#REF!,FALSE),""),"")</f>
        <v/>
      </c>
      <c r="O27" s="388" t="str">
        <f>IF(O$8&lt;&gt;"",IFERROR(VLOOKUP($A27,#REF!,O$5,FALSE),""),"")</f>
        <v/>
      </c>
      <c r="P27" s="485" t="str">
        <f>IF(P$8&lt;&gt;"",IFERROR(VLOOKUP(P$5&amp;$A27,#REF!,#REF!,FALSE),""),"")</f>
        <v/>
      </c>
      <c r="Q27" s="491" t="str">
        <f>IF(Q$8&lt;&gt;"",IFERROR(VLOOKUP(Q$5&amp;$A27,#REF!,#REF!,FALSE),""),"")</f>
        <v/>
      </c>
      <c r="R27" s="411" t="str">
        <f>IF(R$8&lt;&gt;"",IFERROR(VLOOKUP(R$5&amp;$A27,#REF!,#REF!,FALSE),""),"")</f>
        <v/>
      </c>
      <c r="S27" s="411" t="str">
        <f>IF(S$8&lt;&gt;"",IFERROR(VLOOKUP(S$5&amp;$A27,#REF!,#REF!,FALSE),""),"")</f>
        <v/>
      </c>
      <c r="T27" s="485" t="str">
        <f>IF(T$8&lt;&gt;"",IFERROR(VLOOKUP(T$5&amp;$A27,#REF!,#REF!,FALSE),""),"")</f>
        <v/>
      </c>
      <c r="U27" s="492" t="str">
        <f>IF(U$8&lt;&gt;"",IFERROR(VLOOKUP(U$5&amp;$A27,#REF!,#REF!,FALSE),""),"")</f>
        <v/>
      </c>
      <c r="V27" s="411" t="str">
        <f>IF(V$8&lt;&gt;"",IFERROR(VLOOKUP(V$5&amp;$A27,#REF!,#REF!,FALSE),""),"")</f>
        <v/>
      </c>
      <c r="W27" s="485" t="str">
        <f>IF(W$8&lt;&gt;"",IFERROR(VLOOKUP(W$5&amp;$A27,#REF!,#REF!,FALSE),""),"")</f>
        <v/>
      </c>
      <c r="X27" s="491" t="str">
        <f>IF(X$8&lt;&gt;"",IFERROR(VLOOKUP(X$5&amp;$A27,#REF!,#REF!,FALSE),""),"")</f>
        <v/>
      </c>
      <c r="Y27" s="411" t="str">
        <f>IF(Y$8&lt;&gt;"",IFERROR(VLOOKUP(Y$5&amp;$A27,#REF!,#REF!,FALSE),""),"")</f>
        <v/>
      </c>
      <c r="Z27" s="388"/>
      <c r="AA27" s="485" t="str">
        <f>IF(AA$8&lt;&gt;"",IFERROR(VLOOKUP(AA$5&amp;$A27,#REF!,#REF!,FALSE),""),"")</f>
        <v/>
      </c>
      <c r="AB27" s="491" t="str">
        <f>IF(AB$8&lt;&gt;"",IFERROR(VLOOKUP(AB$5&amp;$A27,#REF!,#REF!,FALSE),""),"")</f>
        <v/>
      </c>
      <c r="AC27" s="411" t="str">
        <f>IF(AC$8&lt;&gt;"",IFERROR(VLOOKUP(AC$5&amp;$A27,#REF!,#REF!,FALSE),""),"")</f>
        <v/>
      </c>
      <c r="AD27" s="411" t="str">
        <f>IF(AD$8&lt;&gt;"",IFERROR(VLOOKUP(AD$5&amp;$A27,#REF!,#REF!,FALSE),""),"")</f>
        <v/>
      </c>
      <c r="AE27" s="485" t="str">
        <f>IF(AE$8&lt;&gt;"",IFERROR(VLOOKUP(AE$5&amp;$A27,#REF!,#REF!,FALSE),""),"")</f>
        <v/>
      </c>
      <c r="AF27" s="492" t="str">
        <f>IF(AF$8&lt;&gt;"",IFERROR(VLOOKUP(AF$5&amp;$A27,#REF!,#REF!,FALSE),""),"")</f>
        <v/>
      </c>
      <c r="AG27" s="411" t="str">
        <f>IF(AG$8&lt;&gt;"",IFERROR(VLOOKUP(AG$5&amp;$A27,#REF!,#REF!,FALSE),""),"")</f>
        <v/>
      </c>
      <c r="AH27" s="485" t="str">
        <f>IF(AH$8&lt;&gt;"",IFERROR(VLOOKUP(AH$5&amp;$A27,#REF!,#REF!,FALSE),""),"")</f>
        <v/>
      </c>
      <c r="AI27" s="491" t="str">
        <f>IF(AI$8&lt;&gt;"",IFERROR(VLOOKUP(AI$5&amp;$A27,#REF!,#REF!,FALSE),""),"")</f>
        <v/>
      </c>
      <c r="AJ27" s="411" t="str">
        <f>IF(AJ$8&lt;&gt;"",IFERROR(VLOOKUP(AJ$5&amp;$A27,#REF!,#REF!,FALSE),""),"")</f>
        <v/>
      </c>
    </row>
    <row r="28" spans="1:36" x14ac:dyDescent="0.45">
      <c r="B28" s="2" t="s">
        <v>8</v>
      </c>
      <c r="C28" s="485"/>
      <c r="D28" s="485"/>
      <c r="E28" s="485" t="str">
        <f>IF(E$8&lt;&gt;"",IFERROR(VLOOKUP(E$5&amp;$A28,#REF!,#REF!,FALSE),""),"")</f>
        <v/>
      </c>
      <c r="F28" s="490" t="str">
        <f>IF(F$8&lt;&gt;"",IFERROR(VLOOKUP(F$5&amp;$A28,#REF!,#REF!,FALSE),""),"")</f>
        <v/>
      </c>
      <c r="G28" s="388" t="str">
        <f>IF(G$8&lt;&gt;"",IFERROR(VLOOKUP(G$5&amp;$A28,#REF!,#REF!,FALSE),""),"")</f>
        <v/>
      </c>
      <c r="H28" s="388" t="str">
        <f>IF(H$8&lt;&gt;"",IFERROR(VLOOKUP(H$5&amp;$A28,#REF!,#REF!,FALSE),""),"")</f>
        <v/>
      </c>
      <c r="I28" s="485" t="str">
        <f>IF(I$8&lt;&gt;"",IFERROR(VLOOKUP(I$5&amp;$A28,#REF!,#REF!,FALSE),""),"")</f>
        <v/>
      </c>
      <c r="J28" s="493" t="str">
        <f>IF(J$8&lt;&gt;"",IFERROR(VLOOKUP(J$5&amp;$A28,#REF!,#REF!,FALSE),""),"")</f>
        <v/>
      </c>
      <c r="K28" s="388" t="str">
        <f>IF(K$8&lt;&gt;"",IFERROR(VLOOKUP($A28,#REF!,K$5,FALSE),""),"")</f>
        <v/>
      </c>
      <c r="L28" s="485" t="str">
        <f>IF(L$8&lt;&gt;"",IFERROR(VLOOKUP(L$5&amp;$A28,#REF!,#REF!,FALSE),""),"")</f>
        <v/>
      </c>
      <c r="M28" s="490" t="str">
        <f>IF(M$8&lt;&gt;"",IFERROR(VLOOKUP(M$5&amp;$A28,#REF!,#REF!,FALSE),""),"")</f>
        <v/>
      </c>
      <c r="N28" s="388" t="str">
        <f>IF(N$8&lt;&gt;"",IFERROR(VLOOKUP(N$5&amp;$A28,#REF!,#REF!,FALSE),""),"")</f>
        <v/>
      </c>
      <c r="O28" s="388" t="str">
        <f>IF(O$8&lt;&gt;"",IFERROR(VLOOKUP($A28,#REF!,O$5,FALSE),""),"")</f>
        <v/>
      </c>
      <c r="P28" s="485" t="str">
        <f>IF(P$8&lt;&gt;"",IFERROR(VLOOKUP(P$5&amp;$A28,#REF!,#REF!,FALSE),""),"")</f>
        <v/>
      </c>
      <c r="Q28" s="491" t="str">
        <f>IF(Q$8&lt;&gt;"",IFERROR(VLOOKUP(Q$5&amp;$A28,#REF!,#REF!,FALSE),""),"")</f>
        <v/>
      </c>
      <c r="R28" s="411" t="str">
        <f>IF(R$8&lt;&gt;"",IFERROR(VLOOKUP(R$5&amp;$A28,#REF!,#REF!,FALSE),""),"")</f>
        <v/>
      </c>
      <c r="S28" s="411" t="str">
        <f>IF(S$8&lt;&gt;"",IFERROR(VLOOKUP(S$5&amp;$A28,#REF!,#REF!,FALSE),""),"")</f>
        <v/>
      </c>
      <c r="T28" s="485" t="str">
        <f>IF(T$8&lt;&gt;"",IFERROR(VLOOKUP(T$5&amp;$A28,#REF!,#REF!,FALSE),""),"")</f>
        <v/>
      </c>
      <c r="U28" s="492" t="str">
        <f>IF(U$8&lt;&gt;"",IFERROR(VLOOKUP(U$5&amp;$A28,#REF!,#REF!,FALSE),""),"")</f>
        <v/>
      </c>
      <c r="V28" s="411" t="str">
        <f>IF(V$8&lt;&gt;"",IFERROR(VLOOKUP(V$5&amp;$A28,#REF!,#REF!,FALSE),""),"")</f>
        <v/>
      </c>
      <c r="W28" s="485" t="str">
        <f>IF(W$8&lt;&gt;"",IFERROR(VLOOKUP(W$5&amp;$A28,#REF!,#REF!,FALSE),""),"")</f>
        <v/>
      </c>
      <c r="X28" s="491" t="str">
        <f>IF(X$8&lt;&gt;"",IFERROR(VLOOKUP(X$5&amp;$A28,#REF!,#REF!,FALSE),""),"")</f>
        <v/>
      </c>
      <c r="Y28" s="411" t="str">
        <f>IF(Y$8&lt;&gt;"",IFERROR(VLOOKUP(Y$5&amp;$A28,#REF!,#REF!,FALSE),""),"")</f>
        <v/>
      </c>
      <c r="Z28" s="388"/>
      <c r="AA28" s="485" t="str">
        <f>IF(AA$8&lt;&gt;"",IFERROR(VLOOKUP(AA$5&amp;$A28,#REF!,#REF!,FALSE),""),"")</f>
        <v/>
      </c>
      <c r="AB28" s="491" t="str">
        <f>IF(AB$8&lt;&gt;"",IFERROR(VLOOKUP(AB$5&amp;$A28,#REF!,#REF!,FALSE),""),"")</f>
        <v/>
      </c>
      <c r="AC28" s="411" t="str">
        <f>IF(AC$8&lt;&gt;"",IFERROR(VLOOKUP(AC$5&amp;$A28,#REF!,#REF!,FALSE),""),"")</f>
        <v/>
      </c>
      <c r="AD28" s="411" t="str">
        <f>IF(AD$8&lt;&gt;"",IFERROR(VLOOKUP(AD$5&amp;$A28,#REF!,#REF!,FALSE),""),"")</f>
        <v/>
      </c>
      <c r="AE28" s="485" t="str">
        <f>IF(AE$8&lt;&gt;"",IFERROR(VLOOKUP(AE$5&amp;$A28,#REF!,#REF!,FALSE),""),"")</f>
        <v/>
      </c>
      <c r="AF28" s="492" t="str">
        <f>IF(AF$8&lt;&gt;"",IFERROR(VLOOKUP(AF$5&amp;$A28,#REF!,#REF!,FALSE),""),"")</f>
        <v/>
      </c>
      <c r="AG28" s="411" t="str">
        <f>IF(AG$8&lt;&gt;"",IFERROR(VLOOKUP(AG$5&amp;$A28,#REF!,#REF!,FALSE),""),"")</f>
        <v/>
      </c>
      <c r="AH28" s="485" t="str">
        <f>IF(AH$8&lt;&gt;"",IFERROR(VLOOKUP(AH$5&amp;$A28,#REF!,#REF!,FALSE),""),"")</f>
        <v/>
      </c>
      <c r="AI28" s="491" t="str">
        <f>IF(AI$8&lt;&gt;"",IFERROR(VLOOKUP(AI$5&amp;$A28,#REF!,#REF!,FALSE),""),"")</f>
        <v/>
      </c>
      <c r="AJ28" s="411" t="str">
        <f>IF(AJ$8&lt;&gt;"",IFERROR(VLOOKUP(AJ$5&amp;$A28,#REF!,#REF!,FALSE),""),"")</f>
        <v/>
      </c>
    </row>
    <row r="29" spans="1:36" x14ac:dyDescent="0.45">
      <c r="A29" t="s">
        <v>406</v>
      </c>
      <c r="B29" s="2" t="s">
        <v>15</v>
      </c>
      <c r="C29" s="485" t="e">
        <f>VLOOKUP('Table 1b old'!A29,#REF!,2,FALSE)</f>
        <v>#REF!</v>
      </c>
      <c r="D29" s="485"/>
      <c r="E29" s="485" t="str">
        <f>IF(E$8&lt;&gt;"",IFERROR(VLOOKUP(E$5&amp;$A29,#REF!,#REF!,FALSE),""),"")</f>
        <v/>
      </c>
      <c r="F29" s="490" t="str">
        <f>IF(F$8&lt;&gt;"",IFERROR(VLOOKUP(F$5&amp;$A29,#REF!,#REF!,FALSE),""),"")</f>
        <v/>
      </c>
      <c r="G29" s="388" t="str">
        <f>IF(G$8&lt;&gt;"",IFERROR(VLOOKUP(G$5&amp;$A29,#REF!,#REF!,FALSE),""),"")</f>
        <v/>
      </c>
      <c r="H29" s="388" t="str">
        <f>IF(H$8&lt;&gt;"",IFERROR(VLOOKUP(H$5&amp;$A29,#REF!,#REF!,FALSE),""),"")</f>
        <v/>
      </c>
      <c r="I29" s="485" t="str">
        <f>IF(I$8&lt;&gt;"",IFERROR(VLOOKUP(I$5&amp;$A29,#REF!,#REF!,FALSE),""),"")</f>
        <v/>
      </c>
      <c r="J29" s="493" t="str">
        <f>IF(J$8&lt;&gt;"",IFERROR(VLOOKUP(J$5&amp;$A29,#REF!,#REF!,FALSE),""),"")</f>
        <v/>
      </c>
      <c r="K29" s="388" t="str">
        <f>IF(K$8&lt;&gt;"",IFERROR(VLOOKUP($A29,#REF!,K$5,FALSE),""),"")</f>
        <v/>
      </c>
      <c r="L29" s="485" t="str">
        <f>IF(L$8&lt;&gt;"",IFERROR(VLOOKUP(L$5&amp;$A29,#REF!,#REF!,FALSE),""),"")</f>
        <v/>
      </c>
      <c r="M29" s="490" t="str">
        <f>IF(M$8&lt;&gt;"",IFERROR(VLOOKUP(M$5&amp;$A29,#REF!,#REF!,FALSE),""),"")</f>
        <v/>
      </c>
      <c r="N29" s="388" t="str">
        <f>IF(N$8&lt;&gt;"",IFERROR(VLOOKUP(N$5&amp;$A29,#REF!,#REF!,FALSE),""),"")</f>
        <v/>
      </c>
      <c r="O29" s="388" t="str">
        <f>IF(O$8&lt;&gt;"",IFERROR(VLOOKUP($A29,#REF!,O$5,FALSE),""),"")</f>
        <v/>
      </c>
      <c r="P29" s="485" t="str">
        <f>IF(P$8&lt;&gt;"",IFERROR(VLOOKUP(P$5&amp;$A29,#REF!,#REF!,FALSE),""),"")</f>
        <v/>
      </c>
      <c r="Q29" s="491" t="str">
        <f>IF(Q$8&lt;&gt;"",IFERROR(VLOOKUP(Q$5&amp;$A29,#REF!,#REF!,FALSE),""),"")</f>
        <v/>
      </c>
      <c r="R29" s="411" t="str">
        <f>IF(R$8&lt;&gt;"",IFERROR(VLOOKUP(R$5&amp;$A29,#REF!,#REF!,FALSE),""),"")</f>
        <v/>
      </c>
      <c r="S29" s="411" t="str">
        <f>IF(S$8&lt;&gt;"",IFERROR(VLOOKUP(S$5&amp;$A29,#REF!,#REF!,FALSE),""),"")</f>
        <v/>
      </c>
      <c r="T29" s="485" t="str">
        <f>IF(T$8&lt;&gt;"",IFERROR(VLOOKUP(T$5&amp;$A29,#REF!,#REF!,FALSE),""),"")</f>
        <v/>
      </c>
      <c r="U29" s="492" t="str">
        <f>IF(U$8&lt;&gt;"",IFERROR(VLOOKUP(U$5&amp;$A29,#REF!,#REF!,FALSE),""),"")</f>
        <v/>
      </c>
      <c r="V29" s="411" t="str">
        <f>IF(V$8&lt;&gt;"",IFERROR(VLOOKUP(V$5&amp;$A29,#REF!,#REF!,FALSE),""),"")</f>
        <v/>
      </c>
      <c r="W29" s="485" t="str">
        <f>IF(W$8&lt;&gt;"",IFERROR(VLOOKUP(W$5&amp;$A29,#REF!,#REF!,FALSE),""),"")</f>
        <v/>
      </c>
      <c r="X29" s="491" t="str">
        <f>IF(X$8&lt;&gt;"",IFERROR(VLOOKUP(X$5&amp;$A29,#REF!,#REF!,FALSE),""),"")</f>
        <v/>
      </c>
      <c r="Y29" s="411" t="str">
        <f>IF(Y$8&lt;&gt;"",IFERROR(VLOOKUP(Y$5&amp;$A29,#REF!,#REF!,FALSE),""),"")</f>
        <v/>
      </c>
      <c r="Z29" s="388"/>
      <c r="AA29" s="485" t="str">
        <f>IF(AA$8&lt;&gt;"",IFERROR(VLOOKUP(AA$5&amp;$A29,#REF!,#REF!,FALSE),""),"")</f>
        <v/>
      </c>
      <c r="AB29" s="491" t="str">
        <f>IF(AB$8&lt;&gt;"",IFERROR(VLOOKUP(AB$5&amp;$A29,#REF!,#REF!,FALSE),""),"")</f>
        <v/>
      </c>
      <c r="AC29" s="411" t="str">
        <f>IF(AC$8&lt;&gt;"",IFERROR(VLOOKUP(AC$5&amp;$A29,#REF!,#REF!,FALSE),""),"")</f>
        <v/>
      </c>
      <c r="AD29" s="411" t="str">
        <f>IF(AD$8&lt;&gt;"",IFERROR(VLOOKUP(AD$5&amp;$A29,#REF!,#REF!,FALSE),""),"")</f>
        <v/>
      </c>
      <c r="AE29" s="485" t="str">
        <f>IF(AE$8&lt;&gt;"",IFERROR(VLOOKUP(AE$5&amp;$A29,#REF!,#REF!,FALSE),""),"")</f>
        <v/>
      </c>
      <c r="AF29" s="492" t="str">
        <f>IF(AF$8&lt;&gt;"",IFERROR(VLOOKUP(AF$5&amp;$A29,#REF!,#REF!,FALSE),""),"")</f>
        <v/>
      </c>
      <c r="AG29" s="411" t="str">
        <f>IF(AG$8&lt;&gt;"",IFERROR(VLOOKUP(AG$5&amp;$A29,#REF!,#REF!,FALSE),""),"")</f>
        <v/>
      </c>
      <c r="AH29" s="485" t="str">
        <f>IF(AH$8&lt;&gt;"",IFERROR(VLOOKUP(AH$5&amp;$A29,#REF!,#REF!,FALSE),""),"")</f>
        <v/>
      </c>
      <c r="AI29" s="491" t="str">
        <f>IF(AI$8&lt;&gt;"",IFERROR(VLOOKUP(AI$5&amp;$A29,#REF!,#REF!,FALSE),""),"")</f>
        <v/>
      </c>
      <c r="AJ29" s="411" t="str">
        <f>IF(AJ$8&lt;&gt;"",IFERROR(VLOOKUP(AJ$5&amp;$A29,#REF!,#REF!,FALSE),""),"")</f>
        <v/>
      </c>
    </row>
    <row r="30" spans="1:36" x14ac:dyDescent="0.45">
      <c r="A30" t="s">
        <v>407</v>
      </c>
      <c r="B30" s="2" t="s">
        <v>236</v>
      </c>
      <c r="C30" s="485" t="e">
        <f>VLOOKUP('Table 1b old'!A30,#REF!,2,FALSE)</f>
        <v>#REF!</v>
      </c>
      <c r="D30" s="485"/>
      <c r="E30" s="485" t="str">
        <f>IF(E$8&lt;&gt;"",IFERROR(VLOOKUP(E$5&amp;$A30,#REF!,#REF!,FALSE),""),"")</f>
        <v/>
      </c>
      <c r="F30" s="490" t="str">
        <f>IF(F$8&lt;&gt;"",IFERROR(VLOOKUP(F$5&amp;$A30,#REF!,#REF!,FALSE),""),"")</f>
        <v/>
      </c>
      <c r="G30" s="388" t="str">
        <f>IF(G$8&lt;&gt;"",IFERROR(VLOOKUP(G$5&amp;$A30,#REF!,#REF!,FALSE),""),"")</f>
        <v/>
      </c>
      <c r="H30" s="388" t="str">
        <f>IF(H$8&lt;&gt;"",IFERROR(VLOOKUP(H$5&amp;$A30,#REF!,#REF!,FALSE),""),"")</f>
        <v/>
      </c>
      <c r="I30" s="485" t="str">
        <f>IF(I$8&lt;&gt;"",IFERROR(VLOOKUP(I$5&amp;$A30,#REF!,#REF!,FALSE),""),"")</f>
        <v/>
      </c>
      <c r="J30" s="493" t="str">
        <f>IF(J$8&lt;&gt;"",IFERROR(VLOOKUP(J$5&amp;$A30,#REF!,#REF!,FALSE),""),"")</f>
        <v/>
      </c>
      <c r="K30" s="388" t="str">
        <f>IF(K$8&lt;&gt;"",IFERROR(VLOOKUP($A30,#REF!,K$5,FALSE),""),"")</f>
        <v/>
      </c>
      <c r="L30" s="485" t="str">
        <f>IF(L$8&lt;&gt;"",IFERROR(VLOOKUP(L$5&amp;$A30,#REF!,#REF!,FALSE),""),"")</f>
        <v/>
      </c>
      <c r="M30" s="490" t="str">
        <f>IF(M$8&lt;&gt;"",IFERROR(VLOOKUP(M$5&amp;$A30,#REF!,#REF!,FALSE),""),"")</f>
        <v/>
      </c>
      <c r="N30" s="388" t="str">
        <f>IF(N$8&lt;&gt;"",IFERROR(VLOOKUP(N$5&amp;$A30,#REF!,#REF!,FALSE),""),"")</f>
        <v/>
      </c>
      <c r="O30" s="388" t="str">
        <f>IF(O$8&lt;&gt;"",IFERROR(VLOOKUP($A30,#REF!,O$5,FALSE),""),"")</f>
        <v/>
      </c>
      <c r="P30" s="485" t="str">
        <f>IF(P$8&lt;&gt;"",IFERROR(VLOOKUP(P$5&amp;$A30,#REF!,#REF!,FALSE),""),"")</f>
        <v/>
      </c>
      <c r="Q30" s="491" t="str">
        <f>IF(Q$8&lt;&gt;"",IFERROR(VLOOKUP(Q$5&amp;$A30,#REF!,#REF!,FALSE),""),"")</f>
        <v/>
      </c>
      <c r="R30" s="411" t="str">
        <f>IF(R$8&lt;&gt;"",IFERROR(VLOOKUP(R$5&amp;$A30,#REF!,#REF!,FALSE),""),"")</f>
        <v/>
      </c>
      <c r="S30" s="411" t="str">
        <f>IF(S$8&lt;&gt;"",IFERROR(VLOOKUP(S$5&amp;$A30,#REF!,#REF!,FALSE),""),"")</f>
        <v/>
      </c>
      <c r="T30" s="485" t="str">
        <f>IF(T$8&lt;&gt;"",IFERROR(VLOOKUP(T$5&amp;$A30,#REF!,#REF!,FALSE),""),"")</f>
        <v/>
      </c>
      <c r="U30" s="492" t="str">
        <f>IF(U$8&lt;&gt;"",IFERROR(VLOOKUP(U$5&amp;$A30,#REF!,#REF!,FALSE),""),"")</f>
        <v/>
      </c>
      <c r="V30" s="411" t="str">
        <f>IF(V$8&lt;&gt;"",IFERROR(VLOOKUP(V$5&amp;$A30,#REF!,#REF!,FALSE),""),"")</f>
        <v/>
      </c>
      <c r="W30" s="485" t="str">
        <f>IF(W$8&lt;&gt;"",IFERROR(VLOOKUP(W$5&amp;$A30,#REF!,#REF!,FALSE),""),"")</f>
        <v/>
      </c>
      <c r="X30" s="491" t="str">
        <f>IF(X$8&lt;&gt;"",IFERROR(VLOOKUP(X$5&amp;$A30,#REF!,#REF!,FALSE),""),"")</f>
        <v/>
      </c>
      <c r="Y30" s="411" t="str">
        <f>IF(Y$8&lt;&gt;"",IFERROR(VLOOKUP(Y$5&amp;$A30,#REF!,#REF!,FALSE),""),"")</f>
        <v/>
      </c>
      <c r="Z30" s="388"/>
      <c r="AA30" s="485" t="str">
        <f>IF(AA$8&lt;&gt;"",IFERROR(VLOOKUP(AA$5&amp;$A30,#REF!,#REF!,FALSE),""),"")</f>
        <v/>
      </c>
      <c r="AB30" s="491" t="str">
        <f>IF(AB$8&lt;&gt;"",IFERROR(VLOOKUP(AB$5&amp;$A30,#REF!,#REF!,FALSE),""),"")</f>
        <v/>
      </c>
      <c r="AC30" s="411" t="str">
        <f>IF(AC$8&lt;&gt;"",IFERROR(VLOOKUP(AC$5&amp;$A30,#REF!,#REF!,FALSE),""),"")</f>
        <v/>
      </c>
      <c r="AD30" s="411" t="str">
        <f>IF(AD$8&lt;&gt;"",IFERROR(VLOOKUP(AD$5&amp;$A30,#REF!,#REF!,FALSE),""),"")</f>
        <v/>
      </c>
      <c r="AE30" s="485" t="str">
        <f>IF(AE$8&lt;&gt;"",IFERROR(VLOOKUP(AE$5&amp;$A30,#REF!,#REF!,FALSE),""),"")</f>
        <v/>
      </c>
      <c r="AF30" s="492" t="str">
        <f>IF(AF$8&lt;&gt;"",IFERROR(VLOOKUP(AF$5&amp;$A30,#REF!,#REF!,FALSE),""),"")</f>
        <v/>
      </c>
      <c r="AG30" s="411" t="str">
        <f>IF(AG$8&lt;&gt;"",IFERROR(VLOOKUP(AG$5&amp;$A30,#REF!,#REF!,FALSE),""),"")</f>
        <v/>
      </c>
      <c r="AH30" s="485" t="str">
        <f>IF(AH$8&lt;&gt;"",IFERROR(VLOOKUP(AH$5&amp;$A30,#REF!,#REF!,FALSE),""),"")</f>
        <v/>
      </c>
      <c r="AI30" s="491" t="str">
        <f>IF(AI$8&lt;&gt;"",IFERROR(VLOOKUP(AI$5&amp;$A30,#REF!,#REF!,FALSE),""),"")</f>
        <v/>
      </c>
      <c r="AJ30" s="411" t="str">
        <f>IF(AJ$8&lt;&gt;"",IFERROR(VLOOKUP(AJ$5&amp;$A30,#REF!,#REF!,FALSE),""),"")</f>
        <v/>
      </c>
    </row>
    <row r="31" spans="1:36" x14ac:dyDescent="0.45">
      <c r="B31" s="2"/>
      <c r="C31" s="485"/>
      <c r="D31" s="485"/>
      <c r="E31" s="485" t="str">
        <f>IF(E$8&lt;&gt;"",IFERROR(VLOOKUP(E$5&amp;$A31,#REF!,#REF!,FALSE),""),"")</f>
        <v/>
      </c>
      <c r="F31" s="490" t="str">
        <f>IF(F$8&lt;&gt;"",IFERROR(VLOOKUP(F$5&amp;$A31,#REF!,#REF!,FALSE),""),"")</f>
        <v/>
      </c>
      <c r="G31" s="388" t="str">
        <f>IF(G$8&lt;&gt;"",IFERROR(VLOOKUP(G$5&amp;$A31,#REF!,#REF!,FALSE),""),"")</f>
        <v/>
      </c>
      <c r="H31" s="388" t="str">
        <f>IF(H$8&lt;&gt;"",IFERROR(VLOOKUP(H$5&amp;$A31,#REF!,#REF!,FALSE),""),"")</f>
        <v/>
      </c>
      <c r="I31" s="485" t="str">
        <f>IF(I$8&lt;&gt;"",IFERROR(VLOOKUP(I$5&amp;$A31,#REF!,#REF!,FALSE),""),"")</f>
        <v/>
      </c>
      <c r="J31" s="493" t="str">
        <f>IF(J$8&lt;&gt;"",IFERROR(VLOOKUP(J$5&amp;$A31,#REF!,#REF!,FALSE),""),"")</f>
        <v/>
      </c>
      <c r="K31" s="388" t="str">
        <f>IF(K$8&lt;&gt;"",IFERROR(VLOOKUP($A31,#REF!,K$5,FALSE),""),"")</f>
        <v/>
      </c>
      <c r="L31" s="485" t="str">
        <f>IF(L$8&lt;&gt;"",IFERROR(VLOOKUP(L$5&amp;$A31,#REF!,#REF!,FALSE),""),"")</f>
        <v/>
      </c>
      <c r="M31" s="490" t="str">
        <f>IF(M$8&lt;&gt;"",IFERROR(VLOOKUP(M$5&amp;$A31,#REF!,#REF!,FALSE),""),"")</f>
        <v/>
      </c>
      <c r="N31" s="388" t="str">
        <f>IF(N$8&lt;&gt;"",IFERROR(VLOOKUP(N$5&amp;$A31,#REF!,#REF!,FALSE),""),"")</f>
        <v/>
      </c>
      <c r="O31" s="388" t="str">
        <f>IF(O$8&lt;&gt;"",IFERROR(VLOOKUP($A31,#REF!,O$5,FALSE),""),"")</f>
        <v/>
      </c>
      <c r="P31" s="485" t="str">
        <f>IF(P$8&lt;&gt;"",IFERROR(VLOOKUP(P$5&amp;$A31,#REF!,#REF!,FALSE),""),"")</f>
        <v/>
      </c>
      <c r="Q31" s="491" t="str">
        <f>IF(Q$8&lt;&gt;"",IFERROR(VLOOKUP(Q$5&amp;$A31,#REF!,#REF!,FALSE),""),"")</f>
        <v/>
      </c>
      <c r="R31" s="411" t="str">
        <f>IF(R$8&lt;&gt;"",IFERROR(VLOOKUP(R$5&amp;$A31,#REF!,#REF!,FALSE),""),"")</f>
        <v/>
      </c>
      <c r="S31" s="411" t="str">
        <f>IF(S$8&lt;&gt;"",IFERROR(VLOOKUP(S$5&amp;$A31,#REF!,#REF!,FALSE),""),"")</f>
        <v/>
      </c>
      <c r="T31" s="485" t="str">
        <f>IF(T$8&lt;&gt;"",IFERROR(VLOOKUP(T$5&amp;$A31,#REF!,#REF!,FALSE),""),"")</f>
        <v/>
      </c>
      <c r="U31" s="492" t="str">
        <f>IF(U$8&lt;&gt;"",IFERROR(VLOOKUP(U$5&amp;$A31,#REF!,#REF!,FALSE),""),"")</f>
        <v/>
      </c>
      <c r="V31" s="411" t="str">
        <f>IF(V$8&lt;&gt;"",IFERROR(VLOOKUP(V$5&amp;$A31,#REF!,#REF!,FALSE),""),"")</f>
        <v/>
      </c>
      <c r="W31" s="485" t="str">
        <f>IF(W$8&lt;&gt;"",IFERROR(VLOOKUP(W$5&amp;$A31,#REF!,#REF!,FALSE),""),"")</f>
        <v/>
      </c>
      <c r="X31" s="491" t="str">
        <f>IF(X$8&lt;&gt;"",IFERROR(VLOOKUP(X$5&amp;$A31,#REF!,#REF!,FALSE),""),"")</f>
        <v/>
      </c>
      <c r="Y31" s="411" t="str">
        <f>IF(Y$8&lt;&gt;"",IFERROR(VLOOKUP(Y$5&amp;$A31,#REF!,#REF!,FALSE),""),"")</f>
        <v/>
      </c>
      <c r="Z31" s="388"/>
      <c r="AA31" s="485" t="str">
        <f>IF(AA$8&lt;&gt;"",IFERROR(VLOOKUP(AA$5&amp;$A31,#REF!,#REF!,FALSE),""),"")</f>
        <v/>
      </c>
      <c r="AB31" s="491" t="str">
        <f>IF(AB$8&lt;&gt;"",IFERROR(VLOOKUP(AB$5&amp;$A31,#REF!,#REF!,FALSE),""),"")</f>
        <v/>
      </c>
      <c r="AC31" s="411" t="str">
        <f>IF(AC$8&lt;&gt;"",IFERROR(VLOOKUP(AC$5&amp;$A31,#REF!,#REF!,FALSE),""),"")</f>
        <v/>
      </c>
      <c r="AD31" s="411" t="str">
        <f>IF(AD$8&lt;&gt;"",IFERROR(VLOOKUP(AD$5&amp;$A31,#REF!,#REF!,FALSE),""),"")</f>
        <v/>
      </c>
      <c r="AE31" s="485" t="str">
        <f>IF(AE$8&lt;&gt;"",IFERROR(VLOOKUP(AE$5&amp;$A31,#REF!,#REF!,FALSE),""),"")</f>
        <v/>
      </c>
      <c r="AF31" s="492" t="str">
        <f>IF(AF$8&lt;&gt;"",IFERROR(VLOOKUP(AF$5&amp;$A31,#REF!,#REF!,FALSE),""),"")</f>
        <v/>
      </c>
      <c r="AG31" s="411" t="str">
        <f>IF(AG$8&lt;&gt;"",IFERROR(VLOOKUP(AG$5&amp;$A31,#REF!,#REF!,FALSE),""),"")</f>
        <v/>
      </c>
      <c r="AH31" s="485" t="str">
        <f>IF(AH$8&lt;&gt;"",IFERROR(VLOOKUP(AH$5&amp;$A31,#REF!,#REF!,FALSE),""),"")</f>
        <v/>
      </c>
      <c r="AI31" s="491" t="str">
        <f>IF(AI$8&lt;&gt;"",IFERROR(VLOOKUP(AI$5&amp;$A31,#REF!,#REF!,FALSE),""),"")</f>
        <v/>
      </c>
      <c r="AJ31" s="411" t="str">
        <f>IF(AJ$8&lt;&gt;"",IFERROR(VLOOKUP(AJ$5&amp;$A31,#REF!,#REF!,FALSE),""),"")</f>
        <v/>
      </c>
    </row>
    <row r="32" spans="1:36" x14ac:dyDescent="0.45">
      <c r="A32" t="s">
        <v>446</v>
      </c>
      <c r="B32" s="2" t="s">
        <v>237</v>
      </c>
      <c r="C32" s="485" t="e">
        <f>VLOOKUP('Table 1b old'!A32,#REF!,2,FALSE)</f>
        <v>#REF!</v>
      </c>
      <c r="D32" s="485"/>
      <c r="E32" s="485" t="str">
        <f>IF(E$8&lt;&gt;"",IFERROR(VLOOKUP(E$5&amp;$A32,#REF!,#REF!,FALSE),""),"")</f>
        <v/>
      </c>
      <c r="F32" s="490" t="str">
        <f>IF(F$8&lt;&gt;"",IFERROR(VLOOKUP(F$5&amp;$A32,#REF!,#REF!,FALSE),""),"")</f>
        <v/>
      </c>
      <c r="G32" s="388" t="str">
        <f>IF(G$8&lt;&gt;"",IFERROR(VLOOKUP(G$5&amp;$A32,#REF!,#REF!,FALSE),""),"")</f>
        <v/>
      </c>
      <c r="H32" s="388" t="str">
        <f>IF(H$8&lt;&gt;"",IFERROR(VLOOKUP(H$5&amp;$A32,#REF!,#REF!,FALSE),""),"")</f>
        <v/>
      </c>
      <c r="I32" s="485" t="str">
        <f>IF(I$8&lt;&gt;"",IFERROR(VLOOKUP(I$5&amp;$A32,#REF!,#REF!,FALSE),""),"")</f>
        <v/>
      </c>
      <c r="J32" s="493" t="str">
        <f>IF(J$8&lt;&gt;"",IFERROR(VLOOKUP(J$5&amp;$A32,#REF!,#REF!,FALSE),""),"")</f>
        <v/>
      </c>
      <c r="K32" s="388" t="str">
        <f>IF(K$8&lt;&gt;"",IFERROR(VLOOKUP($A32,#REF!,K$5,FALSE),""),"")</f>
        <v/>
      </c>
      <c r="L32" s="485" t="str">
        <f>IF(L$8&lt;&gt;"",IFERROR(VLOOKUP(L$5&amp;$A32,#REF!,#REF!,FALSE),""),"")</f>
        <v/>
      </c>
      <c r="M32" s="490" t="str">
        <f>IF(M$8&lt;&gt;"",IFERROR(VLOOKUP(M$5&amp;$A32,#REF!,#REF!,FALSE),""),"")</f>
        <v/>
      </c>
      <c r="N32" s="388" t="str">
        <f>IF(N$8&lt;&gt;"",IFERROR(VLOOKUP(N$5&amp;$A32,#REF!,#REF!,FALSE),""),"")</f>
        <v/>
      </c>
      <c r="O32" s="388" t="str">
        <f>IF(O$8&lt;&gt;"",IFERROR(VLOOKUP($A32,#REF!,O$5,FALSE),""),"")</f>
        <v/>
      </c>
      <c r="P32" s="485" t="str">
        <f>IF(P$8&lt;&gt;"",IFERROR(VLOOKUP(P$5&amp;$A32,#REF!,#REF!,FALSE),""),"")</f>
        <v/>
      </c>
      <c r="Q32" s="491" t="str">
        <f>IF(Q$8&lt;&gt;"",IFERROR(VLOOKUP(Q$5&amp;$A32,#REF!,#REF!,FALSE),""),"")</f>
        <v/>
      </c>
      <c r="R32" s="411" t="str">
        <f>IF(R$8&lt;&gt;"",IFERROR(VLOOKUP(R$5&amp;$A32,#REF!,#REF!,FALSE),""),"")</f>
        <v/>
      </c>
      <c r="S32" s="411" t="str">
        <f>IF(S$8&lt;&gt;"",IFERROR(VLOOKUP(S$5&amp;$A32,#REF!,#REF!,FALSE),""),"")</f>
        <v/>
      </c>
      <c r="T32" s="485" t="str">
        <f>IF(T$8&lt;&gt;"",IFERROR(VLOOKUP(T$5&amp;$A32,#REF!,#REF!,FALSE),""),"")</f>
        <v/>
      </c>
      <c r="U32" s="492" t="str">
        <f>IF(U$8&lt;&gt;"",IFERROR(VLOOKUP(U$5&amp;$A32,#REF!,#REF!,FALSE),""),"")</f>
        <v/>
      </c>
      <c r="V32" s="411" t="str">
        <f>IF(V$8&lt;&gt;"",IFERROR(VLOOKUP(V$5&amp;$A32,#REF!,#REF!,FALSE),""),"")</f>
        <v/>
      </c>
      <c r="W32" s="485" t="str">
        <f>IF(W$8&lt;&gt;"",IFERROR(VLOOKUP(W$5&amp;$A32,#REF!,#REF!,FALSE),""),"")</f>
        <v/>
      </c>
      <c r="X32" s="491" t="str">
        <f>IF(X$8&lt;&gt;"",IFERROR(VLOOKUP(X$5&amp;$A32,#REF!,#REF!,FALSE),""),"")</f>
        <v/>
      </c>
      <c r="Y32" s="411" t="str">
        <f>IF(Y$8&lt;&gt;"",IFERROR(VLOOKUP(Y$5&amp;$A32,#REF!,#REF!,FALSE),""),"")</f>
        <v/>
      </c>
      <c r="Z32" s="388"/>
      <c r="AA32" s="485" t="str">
        <f>IF(AA$8&lt;&gt;"",IFERROR(VLOOKUP(AA$5&amp;$A32,#REF!,#REF!,FALSE),""),"")</f>
        <v/>
      </c>
      <c r="AB32" s="491" t="str">
        <f>IF(AB$8&lt;&gt;"",IFERROR(VLOOKUP(AB$5&amp;$A32,#REF!,#REF!,FALSE),""),"")</f>
        <v/>
      </c>
      <c r="AC32" s="411" t="str">
        <f>IF(AC$8&lt;&gt;"",IFERROR(VLOOKUP(AC$5&amp;$A32,#REF!,#REF!,FALSE),""),"")</f>
        <v/>
      </c>
      <c r="AD32" s="411" t="str">
        <f>IF(AD$8&lt;&gt;"",IFERROR(VLOOKUP(AD$5&amp;$A32,#REF!,#REF!,FALSE),""),"")</f>
        <v/>
      </c>
      <c r="AE32" s="485" t="str">
        <f>IF(AE$8&lt;&gt;"",IFERROR(VLOOKUP(AE$5&amp;$A32,#REF!,#REF!,FALSE),""),"")</f>
        <v/>
      </c>
      <c r="AF32" s="492" t="str">
        <f>IF(AF$8&lt;&gt;"",IFERROR(VLOOKUP(AF$5&amp;$A32,#REF!,#REF!,FALSE),""),"")</f>
        <v/>
      </c>
      <c r="AG32" s="411" t="str">
        <f>IF(AG$8&lt;&gt;"",IFERROR(VLOOKUP(AG$5&amp;$A32,#REF!,#REF!,FALSE),""),"")</f>
        <v/>
      </c>
      <c r="AH32" s="485" t="str">
        <f>IF(AH$8&lt;&gt;"",IFERROR(VLOOKUP(AH$5&amp;$A32,#REF!,#REF!,FALSE),""),"")</f>
        <v/>
      </c>
      <c r="AI32" s="491" t="str">
        <f>IF(AI$8&lt;&gt;"",IFERROR(VLOOKUP(AI$5&amp;$A32,#REF!,#REF!,FALSE),""),"")</f>
        <v/>
      </c>
      <c r="AJ32" s="411" t="str">
        <f>IF(AJ$8&lt;&gt;"",IFERROR(VLOOKUP(AJ$5&amp;$A32,#REF!,#REF!,FALSE),""),"")</f>
        <v/>
      </c>
    </row>
    <row r="33" spans="1:36" x14ac:dyDescent="0.45">
      <c r="B33" s="2"/>
      <c r="C33" s="485"/>
      <c r="D33" s="485"/>
      <c r="E33" s="485" t="str">
        <f>IF(E$8&lt;&gt;"",IFERROR(VLOOKUP(E$5&amp;$A33,#REF!,#REF!,FALSE),""),"")</f>
        <v/>
      </c>
      <c r="F33" s="490" t="str">
        <f>IF(F$8&lt;&gt;"",IFERROR(VLOOKUP(F$5&amp;$A33,#REF!,#REF!,FALSE),""),"")</f>
        <v/>
      </c>
      <c r="G33" s="388" t="str">
        <f>IF(G$8&lt;&gt;"",IFERROR(VLOOKUP(G$5&amp;$A33,#REF!,#REF!,FALSE),""),"")</f>
        <v/>
      </c>
      <c r="H33" s="388" t="str">
        <f>IF(H$8&lt;&gt;"",IFERROR(VLOOKUP(H$5&amp;$A33,#REF!,#REF!,FALSE),""),"")</f>
        <v/>
      </c>
      <c r="I33" s="485" t="str">
        <f>IF(I$8&lt;&gt;"",IFERROR(VLOOKUP(I$5&amp;$A33,#REF!,#REF!,FALSE),""),"")</f>
        <v/>
      </c>
      <c r="J33" s="493" t="str">
        <f>IF(J$8&lt;&gt;"",IFERROR(VLOOKUP(J$5&amp;$A33,#REF!,#REF!,FALSE),""),"")</f>
        <v/>
      </c>
      <c r="K33" s="388" t="str">
        <f>IF(K$8&lt;&gt;"",IFERROR(VLOOKUP($A33,#REF!,K$5,FALSE),""),"")</f>
        <v/>
      </c>
      <c r="L33" s="485" t="str">
        <f>IF(L$8&lt;&gt;"",IFERROR(VLOOKUP(L$5&amp;$A33,#REF!,#REF!,FALSE),""),"")</f>
        <v/>
      </c>
      <c r="M33" s="490" t="str">
        <f>IF(M$8&lt;&gt;"",IFERROR(VLOOKUP(M$5&amp;$A33,#REF!,#REF!,FALSE),""),"")</f>
        <v/>
      </c>
      <c r="N33" s="388" t="str">
        <f>IF(N$8&lt;&gt;"",IFERROR(VLOOKUP(N$5&amp;$A33,#REF!,#REF!,FALSE),""),"")</f>
        <v/>
      </c>
      <c r="O33" s="388" t="str">
        <f>IF(O$8&lt;&gt;"",IFERROR(VLOOKUP($A33,#REF!,O$5,FALSE),""),"")</f>
        <v/>
      </c>
      <c r="P33" s="485" t="str">
        <f>IF(P$8&lt;&gt;"",IFERROR(VLOOKUP(P$5&amp;$A33,#REF!,#REF!,FALSE),""),"")</f>
        <v/>
      </c>
      <c r="Q33" s="491" t="str">
        <f>IF(Q$8&lt;&gt;"",IFERROR(VLOOKUP(Q$5&amp;$A33,#REF!,#REF!,FALSE),""),"")</f>
        <v/>
      </c>
      <c r="R33" s="411" t="str">
        <f>IF(R$8&lt;&gt;"",IFERROR(VLOOKUP(R$5&amp;$A33,#REF!,#REF!,FALSE),""),"")</f>
        <v/>
      </c>
      <c r="S33" s="411" t="str">
        <f>IF(S$8&lt;&gt;"",IFERROR(VLOOKUP(S$5&amp;$A33,#REF!,#REF!,FALSE),""),"")</f>
        <v/>
      </c>
      <c r="T33" s="485" t="str">
        <f>IF(T$8&lt;&gt;"",IFERROR(VLOOKUP(T$5&amp;$A33,#REF!,#REF!,FALSE),""),"")</f>
        <v/>
      </c>
      <c r="U33" s="492" t="str">
        <f>IF(U$8&lt;&gt;"",IFERROR(VLOOKUP(U$5&amp;$A33,#REF!,#REF!,FALSE),""),"")</f>
        <v/>
      </c>
      <c r="V33" s="411" t="str">
        <f>IF(V$8&lt;&gt;"",IFERROR(VLOOKUP(V$5&amp;$A33,#REF!,#REF!,FALSE),""),"")</f>
        <v/>
      </c>
      <c r="W33" s="485" t="str">
        <f>IF(W$8&lt;&gt;"",IFERROR(VLOOKUP(W$5&amp;$A33,#REF!,#REF!,FALSE),""),"")</f>
        <v/>
      </c>
      <c r="X33" s="491" t="str">
        <f>IF(X$8&lt;&gt;"",IFERROR(VLOOKUP(X$5&amp;$A33,#REF!,#REF!,FALSE),""),"")</f>
        <v/>
      </c>
      <c r="Y33" s="411" t="str">
        <f>IF(Y$8&lt;&gt;"",IFERROR(VLOOKUP(Y$5&amp;$A33,#REF!,#REF!,FALSE),""),"")</f>
        <v/>
      </c>
      <c r="Z33" s="388"/>
      <c r="AA33" s="485" t="str">
        <f>IF(AA$8&lt;&gt;"",IFERROR(VLOOKUP(AA$5&amp;$A33,#REF!,#REF!,FALSE),""),"")</f>
        <v/>
      </c>
      <c r="AB33" s="491" t="str">
        <f>IF(AB$8&lt;&gt;"",IFERROR(VLOOKUP(AB$5&amp;$A33,#REF!,#REF!,FALSE),""),"")</f>
        <v/>
      </c>
      <c r="AC33" s="411" t="str">
        <f>IF(AC$8&lt;&gt;"",IFERROR(VLOOKUP(AC$5&amp;$A33,#REF!,#REF!,FALSE),""),"")</f>
        <v/>
      </c>
      <c r="AD33" s="411" t="str">
        <f>IF(AD$8&lt;&gt;"",IFERROR(VLOOKUP(AD$5&amp;$A33,#REF!,#REF!,FALSE),""),"")</f>
        <v/>
      </c>
      <c r="AE33" s="485" t="str">
        <f>IF(AE$8&lt;&gt;"",IFERROR(VLOOKUP(AE$5&amp;$A33,#REF!,#REF!,FALSE),""),"")</f>
        <v/>
      </c>
      <c r="AF33" s="492" t="str">
        <f>IF(AF$8&lt;&gt;"",IFERROR(VLOOKUP(AF$5&amp;$A33,#REF!,#REF!,FALSE),""),"")</f>
        <v/>
      </c>
      <c r="AG33" s="411" t="str">
        <f>IF(AG$8&lt;&gt;"",IFERROR(VLOOKUP(AG$5&amp;$A33,#REF!,#REF!,FALSE),""),"")</f>
        <v/>
      </c>
      <c r="AH33" s="485" t="str">
        <f>IF(AH$8&lt;&gt;"",IFERROR(VLOOKUP(AH$5&amp;$A33,#REF!,#REF!,FALSE),""),"")</f>
        <v/>
      </c>
      <c r="AI33" s="491" t="str">
        <f>IF(AI$8&lt;&gt;"",IFERROR(VLOOKUP(AI$5&amp;$A33,#REF!,#REF!,FALSE),""),"")</f>
        <v/>
      </c>
      <c r="AJ33" s="411" t="str">
        <f>IF(AJ$8&lt;&gt;"",IFERROR(VLOOKUP(AJ$5&amp;$A33,#REF!,#REF!,FALSE),""),"")</f>
        <v/>
      </c>
    </row>
    <row r="34" spans="1:36" x14ac:dyDescent="0.45">
      <c r="A34" t="s">
        <v>447</v>
      </c>
      <c r="B34" s="7" t="s">
        <v>238</v>
      </c>
      <c r="C34" s="485" t="e">
        <f>VLOOKUP('Table 1b old'!A34,#REF!,2,FALSE)</f>
        <v>#REF!</v>
      </c>
      <c r="D34" s="489"/>
      <c r="E34" s="489" t="str">
        <f>IF(E$8&lt;&gt;"",IFERROR(VLOOKUP(E$5&amp;$A34,#REF!,#REF!,FALSE),""),"")</f>
        <v/>
      </c>
      <c r="F34" s="490" t="str">
        <f>IF(F$8&lt;&gt;"",IFERROR(VLOOKUP(F$5&amp;$A34,#REF!,#REF!,FALSE),""),"")</f>
        <v/>
      </c>
      <c r="G34" s="388" t="str">
        <f>IF(G$8&lt;&gt;"",IFERROR(VLOOKUP(G$5&amp;$A34,#REF!,#REF!,FALSE),""),"")</f>
        <v/>
      </c>
      <c r="H34" s="388" t="str">
        <f>IF(H$8&lt;&gt;"",IFERROR(VLOOKUP(H$5&amp;$A34,#REF!,#REF!,FALSE),""),"")</f>
        <v/>
      </c>
      <c r="I34" s="489" t="str">
        <f>IF(I$8&lt;&gt;"",IFERROR(VLOOKUP(I$5&amp;$A34,#REF!,#REF!,FALSE),""),"")</f>
        <v/>
      </c>
      <c r="J34" s="493" t="str">
        <f>IF(J$8&lt;&gt;"",IFERROR(VLOOKUP(J$5&amp;$A34,#REF!,#REF!,FALSE),""),"")</f>
        <v/>
      </c>
      <c r="K34" s="388" t="str">
        <f>IF(K$8&lt;&gt;"",IFERROR(VLOOKUP($A34,#REF!,K$5,FALSE),""),"")</f>
        <v/>
      </c>
      <c r="L34" s="489" t="str">
        <f>IF(L$8&lt;&gt;"",IFERROR(VLOOKUP(L$5&amp;$A34,#REF!,#REF!,FALSE),""),"")</f>
        <v/>
      </c>
      <c r="M34" s="490" t="str">
        <f>IF(M$8&lt;&gt;"",IFERROR(VLOOKUP(M$5&amp;$A34,#REF!,#REF!,FALSE),""),"")</f>
        <v/>
      </c>
      <c r="N34" s="388" t="str">
        <f>IF(N$8&lt;&gt;"",IFERROR(VLOOKUP(N$5&amp;$A34,#REF!,#REF!,FALSE),""),"")</f>
        <v/>
      </c>
      <c r="O34" s="388" t="str">
        <f>IF(O$8&lt;&gt;"",IFERROR(VLOOKUP($A34,#REF!,O$5,FALSE),""),"")</f>
        <v/>
      </c>
      <c r="P34" s="489" t="str">
        <f>IF(P$8&lt;&gt;"",IFERROR(VLOOKUP(P$5&amp;$A34,#REF!,#REF!,FALSE),""),"")</f>
        <v/>
      </c>
      <c r="Q34" s="491" t="str">
        <f>IF(Q$8&lt;&gt;"",IFERROR(VLOOKUP(Q$5&amp;$A34,#REF!,#REF!,FALSE),""),"")</f>
        <v/>
      </c>
      <c r="R34" s="411" t="str">
        <f>IF(R$8&lt;&gt;"",IFERROR(VLOOKUP(R$5&amp;$A34,#REF!,#REF!,FALSE),""),"")</f>
        <v/>
      </c>
      <c r="S34" s="411" t="str">
        <f>IF(S$8&lt;&gt;"",IFERROR(VLOOKUP(S$5&amp;$A34,#REF!,#REF!,FALSE),""),"")</f>
        <v/>
      </c>
      <c r="T34" s="489" t="str">
        <f>IF(T$8&lt;&gt;"",IFERROR(VLOOKUP(T$5&amp;$A34,#REF!,#REF!,FALSE),""),"")</f>
        <v/>
      </c>
      <c r="U34" s="492" t="str">
        <f>IF(U$8&lt;&gt;"",IFERROR(VLOOKUP(U$5&amp;$A34,#REF!,#REF!,FALSE),""),"")</f>
        <v/>
      </c>
      <c r="V34" s="411" t="str">
        <f>IF(V$8&lt;&gt;"",IFERROR(VLOOKUP(V$5&amp;$A34,#REF!,#REF!,FALSE),""),"")</f>
        <v/>
      </c>
      <c r="W34" s="489" t="str">
        <f>IF(W$8&lt;&gt;"",IFERROR(VLOOKUP(W$5&amp;$A34,#REF!,#REF!,FALSE),""),"")</f>
        <v/>
      </c>
      <c r="X34" s="491" t="str">
        <f>IF(X$8&lt;&gt;"",IFERROR(VLOOKUP(X$5&amp;$A34,#REF!,#REF!,FALSE),""),"")</f>
        <v/>
      </c>
      <c r="Y34" s="411" t="str">
        <f>IF(Y$8&lt;&gt;"",IFERROR(VLOOKUP(Y$5&amp;$A34,#REF!,#REF!,FALSE),""),"")</f>
        <v/>
      </c>
      <c r="Z34" s="388"/>
      <c r="AA34" s="489" t="str">
        <f>IF(AA$8&lt;&gt;"",IFERROR(VLOOKUP(AA$5&amp;$A34,#REF!,#REF!,FALSE),""),"")</f>
        <v/>
      </c>
      <c r="AB34" s="491" t="str">
        <f>IF(AB$8&lt;&gt;"",IFERROR(VLOOKUP(AB$5&amp;$A34,#REF!,#REF!,FALSE),""),"")</f>
        <v/>
      </c>
      <c r="AC34" s="411" t="str">
        <f>IF(AC$8&lt;&gt;"",IFERROR(VLOOKUP(AC$5&amp;$A34,#REF!,#REF!,FALSE),""),"")</f>
        <v/>
      </c>
      <c r="AD34" s="411" t="str">
        <f>IF(AD$8&lt;&gt;"",IFERROR(VLOOKUP(AD$5&amp;$A34,#REF!,#REF!,FALSE),""),"")</f>
        <v/>
      </c>
      <c r="AE34" s="489" t="str">
        <f>IF(AE$8&lt;&gt;"",IFERROR(VLOOKUP(AE$5&amp;$A34,#REF!,#REF!,FALSE),""),"")</f>
        <v/>
      </c>
      <c r="AF34" s="492" t="str">
        <f>IF(AF$8&lt;&gt;"",IFERROR(VLOOKUP(AF$5&amp;$A34,#REF!,#REF!,FALSE),""),"")</f>
        <v/>
      </c>
      <c r="AG34" s="411" t="str">
        <f>IF(AG$8&lt;&gt;"",IFERROR(VLOOKUP(AG$5&amp;$A34,#REF!,#REF!,FALSE),""),"")</f>
        <v/>
      </c>
      <c r="AH34" s="489" t="str">
        <f>IF(AH$8&lt;&gt;"",IFERROR(VLOOKUP(AH$5&amp;$A34,#REF!,#REF!,FALSE),""),"")</f>
        <v/>
      </c>
      <c r="AI34" s="491" t="str">
        <f>IF(AI$8&lt;&gt;"",IFERROR(VLOOKUP(AI$5&amp;$A34,#REF!,#REF!,FALSE),""),"")</f>
        <v/>
      </c>
      <c r="AJ34" s="411" t="str">
        <f>IF(AJ$8&lt;&gt;"",IFERROR(VLOOKUP(AJ$5&amp;$A34,#REF!,#REF!,FALSE),""),"")</f>
        <v/>
      </c>
    </row>
    <row r="35" spans="1:36" x14ac:dyDescent="0.4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row r="36" spans="1:36" x14ac:dyDescent="0.4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10" t="s">
        <v>480</v>
      </c>
    </row>
    <row r="37" spans="1:36" x14ac:dyDescent="0.4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x14ac:dyDescent="0.45">
      <c r="A38" s="2"/>
      <c r="B38" s="2" t="s">
        <v>519</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x14ac:dyDescent="0.45">
      <c r="A39" s="2"/>
      <c r="B39" s="2" t="s">
        <v>500</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36" x14ac:dyDescent="0.45">
      <c r="A40" s="2"/>
      <c r="B40" s="2" t="s">
        <v>520</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36" x14ac:dyDescent="0.45">
      <c r="A41" s="2"/>
      <c r="B41" s="2" t="s">
        <v>475</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36" x14ac:dyDescent="0.45">
      <c r="A42" s="2"/>
      <c r="B42" s="2" t="s">
        <v>501</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36" x14ac:dyDescent="0.45">
      <c r="A43" s="2"/>
      <c r="B43" s="2" t="s">
        <v>502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36" x14ac:dyDescent="0.45">
      <c r="A44" s="2"/>
      <c r="B44" s="2" t="s">
        <v>230</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1:36" x14ac:dyDescent="0.45">
      <c r="A45" s="2"/>
      <c r="B45" s="2" t="s">
        <v>239</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1:36" x14ac:dyDescent="0.45">
      <c r="A46" s="2"/>
      <c r="B46" s="2" t="s">
        <v>240</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1:36" x14ac:dyDescent="0.45">
      <c r="A47" s="2"/>
      <c r="B47" s="2" t="s">
        <v>241</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1:36" x14ac:dyDescent="0.45">
      <c r="A48" s="2"/>
      <c r="B48" s="2" t="s">
        <v>242</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1:36" x14ac:dyDescent="0.45">
      <c r="A49" s="2"/>
      <c r="B49" s="2" t="s">
        <v>243</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1:36" x14ac:dyDescent="0.45">
      <c r="A50" s="2"/>
      <c r="B50" s="2" t="s">
        <v>503</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1:36" x14ac:dyDescent="0.45">
      <c r="A51" s="2"/>
      <c r="B51" s="2" t="s">
        <v>504</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1:36" x14ac:dyDescent="0.45">
      <c r="A52" s="2"/>
      <c r="B52" s="2" t="s">
        <v>244</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1:36" x14ac:dyDescent="0.45">
      <c r="A53" s="2"/>
      <c r="B53" s="2" t="s">
        <v>245</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1:36" x14ac:dyDescent="0.4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x14ac:dyDescent="0.45">
      <c r="A55" s="2"/>
      <c r="B55" s="2" t="s">
        <v>23</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x14ac:dyDescent="0.45">
      <c r="A56" s="2"/>
      <c r="B56" s="2" t="s">
        <v>24</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1:36" x14ac:dyDescent="0.45">
      <c r="A57" s="2"/>
      <c r="B57" s="2" t="s">
        <v>25</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x14ac:dyDescent="0.45">
      <c r="A58" s="2"/>
      <c r="B58" s="2" t="s">
        <v>521</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x14ac:dyDescent="0.45">
      <c r="A59" s="2"/>
      <c r="B59" s="2" t="s">
        <v>26</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x14ac:dyDescent="0.45">
      <c r="A60" s="2"/>
      <c r="B60" s="2" t="s">
        <v>27</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x14ac:dyDescent="0.45">
      <c r="A61" s="2"/>
      <c r="B61" s="1024" t="s">
        <v>487</v>
      </c>
      <c r="C61" s="1025"/>
      <c r="D61" s="1025"/>
      <c r="E61" s="1025"/>
      <c r="F61" s="1025"/>
      <c r="G61" s="1025"/>
      <c r="H61" s="1025"/>
      <c r="I61" s="1025"/>
      <c r="J61" s="1025"/>
      <c r="K61" s="1025"/>
      <c r="L61" s="1025"/>
      <c r="M61" s="1025"/>
      <c r="N61" s="1025"/>
      <c r="O61" s="1025"/>
      <c r="P61" s="1025"/>
      <c r="Q61" s="1025"/>
      <c r="R61" s="1026"/>
      <c r="S61" s="1026"/>
      <c r="T61" s="1026"/>
      <c r="U61" s="1026"/>
      <c r="V61" s="1026"/>
      <c r="W61" s="1026"/>
      <c r="X61" s="1026"/>
      <c r="Y61" s="1026"/>
      <c r="Z61" s="1026"/>
      <c r="AA61" s="1026"/>
      <c r="AB61" s="1026"/>
      <c r="AC61" s="1026"/>
      <c r="AD61" s="1026"/>
      <c r="AE61" s="1026"/>
      <c r="AF61" s="1026"/>
      <c r="AG61" s="2"/>
      <c r="AH61" s="2"/>
      <c r="AI61" s="2"/>
      <c r="AJ61" s="2"/>
    </row>
    <row r="62" spans="1:36" x14ac:dyDescent="0.45">
      <c r="A62" s="2"/>
      <c r="B62" s="2" t="s">
        <v>672</v>
      </c>
      <c r="C62" s="597"/>
      <c r="D62" s="597"/>
      <c r="E62" s="597"/>
      <c r="F62" s="597"/>
      <c r="G62" s="597"/>
      <c r="H62" s="597"/>
      <c r="I62" s="597"/>
      <c r="J62" s="597"/>
      <c r="K62" s="597"/>
      <c r="L62" s="597"/>
      <c r="M62" s="597"/>
      <c r="N62" s="597"/>
      <c r="O62" s="597"/>
      <c r="P62" s="597"/>
      <c r="Q62" s="597"/>
      <c r="R62" s="598"/>
      <c r="S62" s="598"/>
      <c r="T62" s="598"/>
      <c r="U62" s="598"/>
      <c r="V62" s="598"/>
      <c r="W62" s="598"/>
      <c r="X62" s="598"/>
      <c r="Y62" s="598"/>
      <c r="Z62" s="598"/>
      <c r="AA62" s="598"/>
      <c r="AB62" s="598"/>
      <c r="AC62" s="598"/>
      <c r="AD62" s="598"/>
      <c r="AE62" s="598"/>
      <c r="AF62" s="598"/>
      <c r="AG62" s="2"/>
      <c r="AH62" s="2"/>
      <c r="AI62" s="2"/>
      <c r="AJ62" s="2"/>
    </row>
    <row r="63" spans="1:36" x14ac:dyDescent="0.45">
      <c r="A63" s="2"/>
      <c r="B63" s="377" t="s">
        <v>287</v>
      </c>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2"/>
      <c r="AH63" s="2"/>
      <c r="AI63" s="2"/>
      <c r="AJ63" s="2"/>
    </row>
    <row r="64" spans="1:36" x14ac:dyDescent="0.45">
      <c r="A64" s="378"/>
      <c r="B64" s="377"/>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row>
  </sheetData>
  <mergeCells count="10">
    <mergeCell ref="B61:AF61"/>
    <mergeCell ref="E6:N6"/>
    <mergeCell ref="P6:Y6"/>
    <mergeCell ref="AA6:AJ6"/>
    <mergeCell ref="E7:J7"/>
    <mergeCell ref="L7:N7"/>
    <mergeCell ref="P7:U7"/>
    <mergeCell ref="W7:Y7"/>
    <mergeCell ref="AA7:AF7"/>
    <mergeCell ref="AH7:AJ7"/>
  </mergeCells>
  <conditionalFormatting sqref="E10:E34">
    <cfRule type="expression" dxfId="127" priority="9">
      <formula>AND(E10&lt;=2,E10&gt;0)</formula>
    </cfRule>
  </conditionalFormatting>
  <conditionalFormatting sqref="L10:L34">
    <cfRule type="expression" dxfId="126" priority="8">
      <formula>AND(L10&lt;=2,L10&gt;0)</formula>
    </cfRule>
  </conditionalFormatting>
  <conditionalFormatting sqref="I10:I34">
    <cfRule type="expression" dxfId="125" priority="7">
      <formula>AND(I10&lt;=2,I10&gt;0)</formula>
    </cfRule>
  </conditionalFormatting>
  <conditionalFormatting sqref="P10:P34">
    <cfRule type="expression" dxfId="124" priority="6">
      <formula>AND(P10&lt;=2,P10&gt;0)</formula>
    </cfRule>
  </conditionalFormatting>
  <conditionalFormatting sqref="T10:T34">
    <cfRule type="expression" dxfId="123" priority="5">
      <formula>AND(T10&lt;=2,T10&gt;0)</formula>
    </cfRule>
  </conditionalFormatting>
  <conditionalFormatting sqref="W10:W34">
    <cfRule type="expression" dxfId="122" priority="4">
      <formula>AND(W10&lt;=2,W10&gt;0)</formula>
    </cfRule>
  </conditionalFormatting>
  <conditionalFormatting sqref="AA10:AA34">
    <cfRule type="expression" dxfId="121" priority="3">
      <formula>AND(AA10&lt;=2,AA10&gt;0)</formula>
    </cfRule>
  </conditionalFormatting>
  <conditionalFormatting sqref="AE10:AE34">
    <cfRule type="expression" dxfId="120" priority="2">
      <formula>AND(AE10&lt;=2,AE10&gt;0)</formula>
    </cfRule>
  </conditionalFormatting>
  <conditionalFormatting sqref="AH10:AH34">
    <cfRule type="expression" dxfId="119" priority="1">
      <formula>AND(AH10&lt;=2,AH10&gt;0)</formula>
    </cfRule>
  </conditionalFormatting>
  <hyperlinks>
    <hyperlink ref="B63" r:id="rId1"/>
    <hyperlink ref="B61" r:id="rId2" display="Where qualifications taken by a student are in the same subject area and similar in content, ‘discounting’ rules have been applied to avoid double counting qualifications. More information can be found in  'technical guide' document."/>
    <hyperlink ref="B1" location="Contents!A1" display="Return to contents"/>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99D21456-CC45-453D-91DC-102EBD7B49CB}">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Contents</vt:lpstr>
      <vt:lpstr>Table_1a</vt:lpstr>
      <vt:lpstr>Table_1a_females</vt:lpstr>
      <vt:lpstr>Table_1a_males</vt:lpstr>
      <vt:lpstr>Table_1b</vt:lpstr>
      <vt:lpstr>Table 1a - old</vt:lpstr>
      <vt:lpstr>Table 1a females old</vt:lpstr>
      <vt:lpstr>Table 1a males old</vt:lpstr>
      <vt:lpstr>Table 1b old</vt:lpstr>
      <vt:lpstr>SQL_1c_instnum</vt:lpstr>
      <vt:lpstr>Table 1c - old</vt:lpstr>
      <vt:lpstr>Table 2a old</vt:lpstr>
      <vt:lpstr>Table 2a females old</vt:lpstr>
      <vt:lpstr>Table 2a males old</vt:lpstr>
      <vt:lpstr>SQL_T2b</vt:lpstr>
      <vt:lpstr>SQL_T2b_2016</vt:lpstr>
      <vt:lpstr>Table 2b old</vt:lpstr>
      <vt:lpstr>Table 2b females old</vt:lpstr>
      <vt:lpstr>Table 2b males old</vt:lpstr>
      <vt:lpstr>Table 2c old</vt:lpstr>
      <vt:lpstr>Table 2c females old</vt:lpstr>
      <vt:lpstr>Table 2c males old</vt:lpstr>
      <vt:lpstr>Table 3a old</vt:lpstr>
      <vt:lpstr>Table 3a females old</vt:lpstr>
      <vt:lpstr>Table 3a males old</vt:lpstr>
      <vt:lpstr>SQL-3b - old</vt:lpstr>
      <vt:lpstr>SQL-3b_2016 - old</vt:lpstr>
      <vt:lpstr>Table 3b - old</vt:lpstr>
      <vt:lpstr>Table 3b females - old</vt:lpstr>
      <vt:lpstr>Table 3b males - old</vt:lpstr>
      <vt:lpstr>Table 4a old</vt:lpstr>
      <vt:lpstr>Table 4b old</vt:lpstr>
      <vt:lpstr>Table 5a old</vt:lpstr>
      <vt:lpstr>SQL - Gender split table 8a</vt:lpstr>
      <vt:lpstr>Table_1c</vt:lpstr>
      <vt:lpstr>List_of_A_and_AS_level_subjects</vt:lpstr>
      <vt:lpstr>Table_2a</vt:lpstr>
      <vt:lpstr>Table_2a_female</vt:lpstr>
      <vt:lpstr>Table_2a_male</vt:lpstr>
      <vt:lpstr>Table_2b</vt:lpstr>
      <vt:lpstr>Table 2b_female</vt:lpstr>
      <vt:lpstr>Table 2b_male</vt:lpstr>
      <vt:lpstr>Table_2c</vt:lpstr>
      <vt:lpstr>Table 2c_female</vt:lpstr>
      <vt:lpstr>Table 2c_male</vt:lpstr>
      <vt:lpstr>Table_2d</vt:lpstr>
      <vt:lpstr>Table_3a</vt:lpstr>
      <vt:lpstr>Table_3a_female</vt:lpstr>
      <vt:lpstr>Table_3a_male</vt:lpstr>
      <vt:lpstr>Table_3b</vt:lpstr>
      <vt:lpstr>Table_3b_female</vt:lpstr>
      <vt:lpstr>Table_3b_male</vt:lpstr>
      <vt:lpstr>Table_4</vt:lpstr>
      <vt:lpstr>Table_5</vt:lpstr>
      <vt:lpstr>Table 8a - old 2</vt:lpstr>
      <vt:lpstr>Table 8a - old</vt:lpstr>
      <vt:lpstr>SQL - Gender split table 8b</vt:lpstr>
      <vt:lpstr>Table_6a</vt:lpstr>
      <vt:lpstr>Table_6b</vt:lpstr>
      <vt:lpstr>Table 8b - old2</vt:lpstr>
      <vt:lpstr>Table 8b - old</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Mark</dc:creator>
  <cp:lastModifiedBy>WARDROP, Andrew</cp:lastModifiedBy>
  <dcterms:created xsi:type="dcterms:W3CDTF">2017-08-21T15:05:30Z</dcterms:created>
  <dcterms:modified xsi:type="dcterms:W3CDTF">2019-10-17T10:57:47Z</dcterms:modified>
</cp:coreProperties>
</file>