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ttps://mhclg-my.sharepoint.com/personal/angus_gibson_communities_gov_uk/Documents/Documents/Adult Social Care (This PC)/Funding &amp; expenditure/iBCF/Q4 report/"/>
    </mc:Choice>
  </mc:AlternateContent>
  <xr:revisionPtr revIDLastSave="0" documentId="8_{34AA35C4-103A-4BBE-BEEF-FAE05D3BCC08}" xr6:coauthVersionLast="41" xr6:coauthVersionMax="41" xr10:uidLastSave="{00000000-0000-0000-0000-000000000000}"/>
  <workbookProtection workbookAlgorithmName="SHA-512" workbookHashValue="0tsJUFFHwXzz5eKH5XcLuk90z/bGRiCtflzB6dzCMi2wUXxLTDZmF48kO6cUB0ngxEjp4qXBcCV62SbMmfpasw==" workbookSaltValue="9BL8l7qTOutDDH26eGOWGA==" workbookSpinCount="100000" lockStructure="1"/>
  <bookViews>
    <workbookView xWindow="-108" yWindow="-108" windowWidth="30936" windowHeight="16896" firstSheet="1" activeTab="10" xr2:uid="{00000000-000D-0000-FFFF-FFFF00000000}"/>
  </bookViews>
  <sheets>
    <sheet name="Guidance" sheetId="4" r:id="rId1"/>
    <sheet name="1. Cover" sheetId="3" r:id="rId2"/>
    <sheet name="2. National Conditions &amp; s75" sheetId="7" r:id="rId3"/>
    <sheet name="s75 &amp; HICM Backsheet" sheetId="8" state="hidden" r:id="rId4"/>
    <sheet name="3. Metrics" sheetId="5" r:id="rId5"/>
    <sheet name="4. HICM" sheetId="9" r:id="rId6"/>
    <sheet name="5. I&amp;E" sheetId="11" r:id="rId7"/>
    <sheet name="I&amp;E Backsheet" sheetId="13" state="hidden" r:id="rId8"/>
    <sheet name="6. Year End Feedback" sheetId="12" r:id="rId9"/>
    <sheet name="7. Narrative" sheetId="10" r:id="rId10"/>
    <sheet name="8. iBCF Part 1" sheetId="14" r:id="rId11"/>
    <sheet name="9. iBCF Part 2" sheetId="15" r:id="rId12"/>
    <sheet name="iBCF Backsheet" sheetId="16" state="hidden" r:id="rId13"/>
    <sheet name="Backsheet for muncher" sheetId="1" state="hidden" r:id="rId14"/>
  </sheets>
  <definedNames>
    <definedName name="_xlnm._FilterDatabase" localSheetId="12" hidden="1">'iBCF Backsheet'!$A$5:$AI$155</definedName>
    <definedName name="_xlnm._FilterDatabase" localSheetId="3" hidden="1">'s75 &amp; HICM Backsheet'!$A$4:$AD$154</definedName>
    <definedName name="Continuation">#REF!</definedName>
    <definedName name="Type">#REF!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L10" i="1" l="1"/>
  <c r="K12" i="15" l="1"/>
  <c r="L11" i="15"/>
  <c r="M11" i="15"/>
  <c r="K11" i="15"/>
  <c r="M21" i="11" l="1"/>
  <c r="CM10" i="1" l="1"/>
  <c r="M15" i="11"/>
  <c r="M13" i="11"/>
  <c r="G141" i="3" s="1"/>
  <c r="E141" i="3" s="1"/>
  <c r="M12" i="11"/>
  <c r="G140" i="3" s="1"/>
  <c r="M14" i="11"/>
  <c r="P17" i="14"/>
  <c r="Q17" i="14"/>
  <c r="O17" i="14"/>
  <c r="L22" i="15" l="1"/>
  <c r="M22" i="15"/>
  <c r="N22" i="15"/>
  <c r="O22" i="15"/>
  <c r="K22" i="15"/>
  <c r="K13" i="15" l="1"/>
  <c r="P29" i="14" l="1"/>
  <c r="Q29" i="14"/>
  <c r="O29" i="14"/>
  <c r="P24" i="14"/>
  <c r="Q24" i="14"/>
  <c r="O24" i="14"/>
  <c r="DR10" i="1"/>
  <c r="P28" i="14" l="1"/>
  <c r="Q28" i="14"/>
  <c r="O28" i="14"/>
  <c r="P23" i="14"/>
  <c r="Q23" i="14"/>
  <c r="O23" i="14"/>
  <c r="F28" i="14" l="1"/>
  <c r="F23" i="14"/>
  <c r="P30" i="14"/>
  <c r="Q30" i="14"/>
  <c r="O30" i="14"/>
  <c r="P25" i="14"/>
  <c r="Q25" i="14"/>
  <c r="O25" i="14"/>
  <c r="FL10" i="1" l="1"/>
  <c r="FK10" i="1"/>
  <c r="FH10" i="1"/>
  <c r="FI10" i="1"/>
  <c r="FJ10" i="1"/>
  <c r="G238" i="3" l="1"/>
  <c r="E238" i="3" s="1"/>
  <c r="G236" i="3" l="1"/>
  <c r="E236" i="3" s="1"/>
  <c r="G237" i="3"/>
  <c r="E237" i="3" s="1"/>
  <c r="G234" i="3"/>
  <c r="E234" i="3" s="1"/>
  <c r="G235" i="3"/>
  <c r="E235" i="3" s="1"/>
  <c r="GF10" i="1"/>
  <c r="GE10" i="1"/>
  <c r="GC10" i="1"/>
  <c r="GA10" i="1"/>
  <c r="GD10" i="1"/>
  <c r="FW10" i="1"/>
  <c r="FX10" i="1"/>
  <c r="GB10" i="1"/>
  <c r="FT10" i="1"/>
  <c r="FV10" i="1"/>
  <c r="FZ10" i="1"/>
  <c r="FR10" i="1"/>
  <c r="FS10" i="1"/>
  <c r="FU10" i="1"/>
  <c r="FY10" i="1"/>
  <c r="FQ10" i="1"/>
  <c r="FP10" i="1"/>
  <c r="FO10" i="1"/>
  <c r="FN10" i="1"/>
  <c r="FM10" i="1"/>
  <c r="FF10" i="1"/>
  <c r="FE10" i="1"/>
  <c r="FB10" i="1"/>
  <c r="FD10" i="1"/>
  <c r="EY10" i="1"/>
  <c r="EZ10" i="1"/>
  <c r="FC10" i="1"/>
  <c r="EU10" i="1"/>
  <c r="EX10" i="1"/>
  <c r="FA10" i="1"/>
  <c r="EM10" i="1"/>
  <c r="EQ10" i="1"/>
  <c r="EW10" i="1"/>
  <c r="EL10" i="1"/>
  <c r="EP10" i="1"/>
  <c r="EV10" i="1"/>
  <c r="EI10" i="1"/>
  <c r="EN10" i="1"/>
  <c r="ET10" i="1"/>
  <c r="EE10" i="1"/>
  <c r="EG10" i="1"/>
  <c r="EK10" i="1"/>
  <c r="ER10" i="1"/>
  <c r="EC10" i="1"/>
  <c r="EF10" i="1"/>
  <c r="EJ10" i="1"/>
  <c r="ES10" i="1"/>
  <c r="EB10" i="1"/>
  <c r="ED10" i="1"/>
  <c r="EH10" i="1"/>
  <c r="EO10" i="1"/>
  <c r="FG10" i="1"/>
  <c r="EA10" i="1"/>
  <c r="DZ10" i="1"/>
  <c r="DY10" i="1"/>
  <c r="DX10" i="1"/>
  <c r="DW10" i="1"/>
  <c r="DV10" i="1"/>
  <c r="DU10" i="1"/>
  <c r="DT10" i="1"/>
  <c r="DS10" i="1"/>
  <c r="G250" i="3" l="1"/>
  <c r="E250" i="3" s="1"/>
  <c r="G251" i="3"/>
  <c r="E251" i="3" s="1"/>
  <c r="G252" i="3"/>
  <c r="E252" i="3" s="1"/>
  <c r="G253" i="3"/>
  <c r="E253" i="3" s="1"/>
  <c r="G249" i="3"/>
  <c r="E249" i="3" s="1"/>
  <c r="B1" i="15"/>
  <c r="G207" i="3" l="1"/>
  <c r="E207" i="3" s="1"/>
  <c r="G208" i="3"/>
  <c r="E208" i="3" s="1"/>
  <c r="G206" i="3"/>
  <c r="E206" i="3" s="1"/>
  <c r="G204" i="3"/>
  <c r="E204" i="3" s="1"/>
  <c r="G205" i="3"/>
  <c r="E205" i="3" s="1"/>
  <c r="G203" i="3"/>
  <c r="E203" i="3" s="1"/>
  <c r="G201" i="3"/>
  <c r="E201" i="3" s="1"/>
  <c r="G202" i="3"/>
  <c r="E202" i="3" s="1"/>
  <c r="G200" i="3"/>
  <c r="E200" i="3" s="1"/>
  <c r="G198" i="3"/>
  <c r="E198" i="3" s="1"/>
  <c r="G199" i="3"/>
  <c r="E199" i="3" s="1"/>
  <c r="G197" i="3"/>
  <c r="E197" i="3" s="1"/>
  <c r="G195" i="3"/>
  <c r="E195" i="3" s="1"/>
  <c r="G196" i="3"/>
  <c r="E196" i="3" s="1"/>
  <c r="G194" i="3"/>
  <c r="E194" i="3" s="1"/>
  <c r="G192" i="3"/>
  <c r="E192" i="3" s="1"/>
  <c r="G193" i="3"/>
  <c r="E193" i="3" s="1"/>
  <c r="G191" i="3"/>
  <c r="E191" i="3" s="1"/>
  <c r="O14" i="14"/>
  <c r="G187" i="3" s="1"/>
  <c r="E187" i="3" s="1"/>
  <c r="M28" i="11"/>
  <c r="G17" i="14" l="1"/>
  <c r="G188" i="3" l="1"/>
  <c r="E188" i="3" s="1"/>
  <c r="G190" i="3"/>
  <c r="E190" i="3" s="1"/>
  <c r="B19" i="14"/>
  <c r="B1" i="14"/>
  <c r="M30" i="11" l="1"/>
  <c r="G146" i="3" s="1"/>
  <c r="E146" i="3" s="1"/>
  <c r="DN10" i="1"/>
  <c r="DO10" i="1"/>
  <c r="DM10" i="1"/>
  <c r="DL10" i="1"/>
  <c r="DK10" i="1"/>
  <c r="DJ10" i="1"/>
  <c r="DI10" i="1"/>
  <c r="DH10" i="1"/>
  <c r="CU10" i="1"/>
  <c r="DB10" i="1"/>
  <c r="CV10" i="1"/>
  <c r="DC10" i="1"/>
  <c r="CW10" i="1"/>
  <c r="DD10" i="1"/>
  <c r="CX10" i="1"/>
  <c r="DE10" i="1"/>
  <c r="CY10" i="1"/>
  <c r="DF10" i="1"/>
  <c r="CZ10" i="1"/>
  <c r="DG10" i="1"/>
  <c r="DA10" i="1"/>
  <c r="CT10" i="1"/>
  <c r="CS10" i="1"/>
  <c r="CR10" i="1"/>
  <c r="CQ10" i="1"/>
  <c r="CP10" i="1"/>
  <c r="CO10" i="1"/>
  <c r="CN10" i="1"/>
  <c r="I27" i="12" l="1"/>
  <c r="G174" i="3" s="1"/>
  <c r="E174" i="3" s="1"/>
  <c r="I26" i="12"/>
  <c r="G173" i="3" s="1"/>
  <c r="E173" i="3" s="1"/>
  <c r="I23" i="12"/>
  <c r="G170" i="3" s="1"/>
  <c r="E170" i="3" s="1"/>
  <c r="I22" i="12"/>
  <c r="G169" i="3" s="1"/>
  <c r="E169" i="3" s="1"/>
  <c r="I11" i="12"/>
  <c r="G161" i="3" s="1"/>
  <c r="E161" i="3" s="1"/>
  <c r="I12" i="12"/>
  <c r="G162" i="3" s="1"/>
  <c r="E162" i="3" s="1"/>
  <c r="I13" i="12"/>
  <c r="G163" i="3" s="1"/>
  <c r="E163" i="3" s="1"/>
  <c r="I14" i="12"/>
  <c r="G164" i="3" s="1"/>
  <c r="E164" i="3" s="1"/>
  <c r="I15" i="12"/>
  <c r="G165" i="3" s="1"/>
  <c r="E165" i="3" s="1"/>
  <c r="I16" i="12"/>
  <c r="G166" i="3" s="1"/>
  <c r="E166" i="3" s="1"/>
  <c r="I10" i="12"/>
  <c r="G160" i="3" s="1"/>
  <c r="E160" i="3" s="1"/>
  <c r="H27" i="12"/>
  <c r="G172" i="3" s="1"/>
  <c r="E172" i="3" s="1"/>
  <c r="H26" i="12"/>
  <c r="G171" i="3" s="1"/>
  <c r="E171" i="3" s="1"/>
  <c r="H23" i="12"/>
  <c r="G168" i="3" s="1"/>
  <c r="E168" i="3" s="1"/>
  <c r="H22" i="12"/>
  <c r="G167" i="3" s="1"/>
  <c r="E167" i="3" s="1"/>
  <c r="H11" i="12"/>
  <c r="G154" i="3" s="1"/>
  <c r="E154" i="3" s="1"/>
  <c r="H12" i="12"/>
  <c r="G155" i="3" s="1"/>
  <c r="E155" i="3" s="1"/>
  <c r="H13" i="12"/>
  <c r="G156" i="3" s="1"/>
  <c r="E156" i="3" s="1"/>
  <c r="H14" i="12"/>
  <c r="G157" i="3" s="1"/>
  <c r="E157" i="3" s="1"/>
  <c r="H15" i="12"/>
  <c r="G158" i="3" s="1"/>
  <c r="E158" i="3" s="1"/>
  <c r="H16" i="12"/>
  <c r="G159" i="3" s="1"/>
  <c r="E159" i="3" s="1"/>
  <c r="H10" i="12"/>
  <c r="B1" i="12"/>
  <c r="M32" i="11"/>
  <c r="G147" i="3" s="1"/>
  <c r="E147" i="3" s="1"/>
  <c r="G145" i="3"/>
  <c r="E145" i="3" s="1"/>
  <c r="G144" i="3"/>
  <c r="G143" i="3"/>
  <c r="E143" i="3" s="1"/>
  <c r="G142" i="3"/>
  <c r="E142" i="3" s="1"/>
  <c r="E140" i="3"/>
  <c r="G153" i="3" l="1"/>
  <c r="I30" i="12"/>
  <c r="I29" i="12"/>
  <c r="E144" i="3"/>
  <c r="G149" i="3"/>
  <c r="E149" i="3" s="1"/>
  <c r="E153" i="3"/>
  <c r="G176" i="3"/>
  <c r="E176" i="3" s="1"/>
  <c r="M35" i="11"/>
  <c r="M34" i="11"/>
  <c r="I16" i="11"/>
  <c r="B1" i="11"/>
  <c r="I31" i="12" l="1"/>
  <c r="C28" i="3" s="1"/>
  <c r="N10" i="1" s="1"/>
  <c r="M36" i="11"/>
  <c r="C27" i="3" s="1"/>
  <c r="M10" i="1" s="1"/>
  <c r="R23" i="9"/>
  <c r="R13" i="9"/>
  <c r="R14" i="9"/>
  <c r="R15" i="9"/>
  <c r="R16" i="9"/>
  <c r="R17" i="9"/>
  <c r="R18" i="9"/>
  <c r="R19" i="9"/>
  <c r="R12" i="9"/>
  <c r="Q23" i="9" l="1"/>
  <c r="Q13" i="9" l="1"/>
  <c r="Q14" i="9"/>
  <c r="Q15" i="9"/>
  <c r="Q16" i="9"/>
  <c r="Q17" i="9"/>
  <c r="Q18" i="9"/>
  <c r="Q19" i="9"/>
  <c r="Q12" i="9"/>
  <c r="H10" i="1" l="1"/>
  <c r="BA10" i="1" l="1"/>
  <c r="AZ10" i="1"/>
  <c r="AY10" i="1"/>
  <c r="AX10" i="1"/>
  <c r="AW10" i="1"/>
  <c r="AV10" i="1"/>
  <c r="AU10" i="1"/>
  <c r="AT10" i="1"/>
  <c r="AS10" i="1"/>
  <c r="G91" i="3"/>
  <c r="E91" i="3" s="1"/>
  <c r="G93" i="3"/>
  <c r="E93" i="3" s="1"/>
  <c r="G95" i="3"/>
  <c r="E95" i="3" s="1"/>
  <c r="G98" i="3" l="1"/>
  <c r="E98" i="3" s="1"/>
  <c r="G94" i="3"/>
  <c r="E94" i="3" s="1"/>
  <c r="G97" i="3"/>
  <c r="E97" i="3" s="1"/>
  <c r="G96" i="3"/>
  <c r="E96" i="3" s="1"/>
  <c r="G92" i="3"/>
  <c r="E92" i="3" s="1"/>
  <c r="G90" i="3"/>
  <c r="E90" i="3" s="1"/>
  <c r="H10" i="10" l="1"/>
  <c r="H6" i="10"/>
  <c r="DQ10" i="1" l="1"/>
  <c r="DP10" i="1"/>
  <c r="CD10" i="1" l="1"/>
  <c r="CE10" i="1"/>
  <c r="CF10" i="1"/>
  <c r="CG10" i="1"/>
  <c r="CH10" i="1"/>
  <c r="CI10" i="1"/>
  <c r="CJ10" i="1"/>
  <c r="BU10" i="1"/>
  <c r="BV10" i="1"/>
  <c r="BW10" i="1"/>
  <c r="BX10" i="1"/>
  <c r="BY10" i="1"/>
  <c r="BZ10" i="1"/>
  <c r="CA10" i="1"/>
  <c r="BL10" i="1"/>
  <c r="BM10" i="1"/>
  <c r="BN10" i="1"/>
  <c r="BO10" i="1"/>
  <c r="BP10" i="1"/>
  <c r="BQ10" i="1"/>
  <c r="BR10" i="1"/>
  <c r="CC10" i="1"/>
  <c r="BT10" i="1"/>
  <c r="CB10" i="1"/>
  <c r="BK10" i="1"/>
  <c r="BB10" i="1"/>
  <c r="BJ10" i="1"/>
  <c r="CK10" i="1"/>
  <c r="BS10" i="1"/>
  <c r="BI10" i="1"/>
  <c r="BC10" i="1"/>
  <c r="BD10" i="1"/>
  <c r="BE10" i="1"/>
  <c r="BF10" i="1"/>
  <c r="BG10" i="1"/>
  <c r="BH10" i="1"/>
  <c r="K9" i="7" l="1"/>
  <c r="K10" i="7"/>
  <c r="K11" i="7"/>
  <c r="K8" i="7"/>
  <c r="E8" i="7" l="1"/>
  <c r="B1" i="10" l="1"/>
  <c r="I12" i="5"/>
  <c r="G70" i="3" s="1"/>
  <c r="E70" i="3" s="1"/>
  <c r="I13" i="5"/>
  <c r="G71" i="3" s="1"/>
  <c r="E71" i="3" s="1"/>
  <c r="I14" i="5"/>
  <c r="G72" i="3" s="1"/>
  <c r="E72" i="3" s="1"/>
  <c r="I11" i="5"/>
  <c r="G69" i="3" s="1"/>
  <c r="E69" i="3" l="1"/>
  <c r="AR10" i="1"/>
  <c r="AQ10" i="1"/>
  <c r="AP10" i="1"/>
  <c r="AO10" i="1"/>
  <c r="AN10" i="1"/>
  <c r="AM10" i="1"/>
  <c r="AL10" i="1"/>
  <c r="AK10" i="1"/>
  <c r="AJ10" i="1"/>
  <c r="AI10" i="1"/>
  <c r="AH10" i="1"/>
  <c r="AG10" i="1"/>
  <c r="AF10" i="1"/>
  <c r="AE10" i="1"/>
  <c r="AD10" i="1"/>
  <c r="AC10" i="1"/>
  <c r="AB10" i="1"/>
  <c r="GG10" i="1" l="1"/>
  <c r="AA10" i="1"/>
  <c r="Z10" i="1"/>
  <c r="Y10" i="1"/>
  <c r="X10" i="1"/>
  <c r="W10" i="1"/>
  <c r="V10" i="1"/>
  <c r="U10" i="1"/>
  <c r="T10" i="1"/>
  <c r="S10" i="1"/>
  <c r="R10" i="1"/>
  <c r="G10" i="1" l="1"/>
  <c r="F10" i="1"/>
  <c r="E10" i="1"/>
  <c r="D10" i="1"/>
  <c r="D4" i="5" l="1"/>
  <c r="C4" i="10"/>
  <c r="C4" i="15"/>
  <c r="D4" i="9"/>
  <c r="C4" i="12"/>
  <c r="C4" i="14"/>
  <c r="D4" i="11"/>
  <c r="C4" i="7"/>
  <c r="C10" i="1"/>
  <c r="C19" i="15" s="1"/>
  <c r="L12" i="10"/>
  <c r="G181" i="3" s="1"/>
  <c r="E181" i="3" s="1"/>
  <c r="L8" i="10"/>
  <c r="K23" i="15" l="1"/>
  <c r="K21" i="15"/>
  <c r="F35" i="14"/>
  <c r="F36" i="14"/>
  <c r="F19" i="15"/>
  <c r="E19" i="15"/>
  <c r="D19" i="15"/>
  <c r="G19" i="15"/>
  <c r="D6" i="15"/>
  <c r="E36" i="14"/>
  <c r="G35" i="14"/>
  <c r="K35" i="14"/>
  <c r="J35" i="14"/>
  <c r="G36" i="14"/>
  <c r="H35" i="14"/>
  <c r="L36" i="14"/>
  <c r="D36" i="14"/>
  <c r="K36" i="14"/>
  <c r="C36" i="14"/>
  <c r="E35" i="14"/>
  <c r="J36" i="14"/>
  <c r="L35" i="14"/>
  <c r="D35" i="14"/>
  <c r="I36" i="14"/>
  <c r="C35" i="14"/>
  <c r="O38" i="14" s="1"/>
  <c r="H36" i="14"/>
  <c r="I35" i="14"/>
  <c r="F12" i="14"/>
  <c r="E12" i="14"/>
  <c r="D12" i="14"/>
  <c r="D6" i="14"/>
  <c r="L3" i="10"/>
  <c r="G180" i="3"/>
  <c r="L4" i="10"/>
  <c r="L2" i="10" s="1"/>
  <c r="C29" i="3" s="1"/>
  <c r="O10" i="1" s="1"/>
  <c r="R38" i="14" l="1"/>
  <c r="O23" i="15"/>
  <c r="O21" i="15"/>
  <c r="P38" i="14"/>
  <c r="L23" i="15"/>
  <c r="G255" i="3" s="1"/>
  <c r="E255" i="3" s="1"/>
  <c r="L21" i="15"/>
  <c r="N23" i="15"/>
  <c r="G257" i="3" s="1"/>
  <c r="E257" i="3" s="1"/>
  <c r="N21" i="15"/>
  <c r="G247" i="3" s="1"/>
  <c r="E247" i="3" s="1"/>
  <c r="M23" i="15"/>
  <c r="G256" i="3" s="1"/>
  <c r="E256" i="3" s="1"/>
  <c r="M21" i="15"/>
  <c r="Q38" i="14"/>
  <c r="T37" i="14"/>
  <c r="T38" i="14"/>
  <c r="G224" i="3" s="1"/>
  <c r="E224" i="3" s="1"/>
  <c r="X37" i="14"/>
  <c r="G218" i="3" s="1"/>
  <c r="E218" i="3" s="1"/>
  <c r="X38" i="14"/>
  <c r="V37" i="14"/>
  <c r="G216" i="3" s="1"/>
  <c r="E216" i="3" s="1"/>
  <c r="V38" i="14"/>
  <c r="G226" i="3" s="1"/>
  <c r="E226" i="3" s="1"/>
  <c r="W37" i="14"/>
  <c r="G217" i="3" s="1"/>
  <c r="E217" i="3" s="1"/>
  <c r="W38" i="14"/>
  <c r="U37" i="14"/>
  <c r="G215" i="3" s="1"/>
  <c r="E215" i="3" s="1"/>
  <c r="U38" i="14"/>
  <c r="G225" i="3" s="1"/>
  <c r="E225" i="3" s="1"/>
  <c r="S37" i="14"/>
  <c r="G213" i="3" s="1"/>
  <c r="E213" i="3" s="1"/>
  <c r="S38" i="14"/>
  <c r="G223" i="3" s="1"/>
  <c r="E223" i="3" s="1"/>
  <c r="R37" i="14"/>
  <c r="G212" i="3" s="1"/>
  <c r="E212" i="3" s="1"/>
  <c r="Q37" i="14"/>
  <c r="G211" i="3" s="1"/>
  <c r="E211" i="3" s="1"/>
  <c r="O37" i="14"/>
  <c r="G209" i="3" s="1"/>
  <c r="P37" i="14"/>
  <c r="G210" i="3" s="1"/>
  <c r="E210" i="3" s="1"/>
  <c r="O20" i="15"/>
  <c r="G243" i="3" s="1"/>
  <c r="E243" i="3" s="1"/>
  <c r="G258" i="3"/>
  <c r="E258" i="3" s="1"/>
  <c r="L20" i="15"/>
  <c r="G240" i="3" s="1"/>
  <c r="E240" i="3" s="1"/>
  <c r="M20" i="15"/>
  <c r="G241" i="3" s="1"/>
  <c r="E241" i="3" s="1"/>
  <c r="N20" i="15"/>
  <c r="G242" i="3" s="1"/>
  <c r="E242" i="3" s="1"/>
  <c r="G246" i="3"/>
  <c r="E246" i="3" s="1"/>
  <c r="K20" i="15"/>
  <c r="G244" i="3"/>
  <c r="E244" i="3" s="1"/>
  <c r="G248" i="3"/>
  <c r="E248" i="3" s="1"/>
  <c r="G245" i="3"/>
  <c r="E245" i="3" s="1"/>
  <c r="G254" i="3"/>
  <c r="E254" i="3" s="1"/>
  <c r="G228" i="3"/>
  <c r="E228" i="3" s="1"/>
  <c r="G214" i="3"/>
  <c r="E214" i="3" s="1"/>
  <c r="G220" i="3"/>
  <c r="E220" i="3" s="1"/>
  <c r="G221" i="3"/>
  <c r="E221" i="3" s="1"/>
  <c r="G227" i="3"/>
  <c r="E227" i="3" s="1"/>
  <c r="G219" i="3"/>
  <c r="E219" i="3" s="1"/>
  <c r="G222" i="3"/>
  <c r="E222" i="3" s="1"/>
  <c r="E180" i="3"/>
  <c r="G183" i="3"/>
  <c r="E183" i="3" s="1"/>
  <c r="T23" i="9"/>
  <c r="U23" i="9"/>
  <c r="S23" i="9"/>
  <c r="S13" i="9"/>
  <c r="T13" i="9"/>
  <c r="U13" i="9"/>
  <c r="S14" i="9"/>
  <c r="T14" i="9"/>
  <c r="U14" i="9"/>
  <c r="S15" i="9"/>
  <c r="T15" i="9"/>
  <c r="U15" i="9"/>
  <c r="S16" i="9"/>
  <c r="T16" i="9"/>
  <c r="U16" i="9"/>
  <c r="S17" i="9"/>
  <c r="T17" i="9"/>
  <c r="U17" i="9"/>
  <c r="S18" i="9"/>
  <c r="T18" i="9"/>
  <c r="U18" i="9"/>
  <c r="S19" i="9"/>
  <c r="T19" i="9"/>
  <c r="U19" i="9"/>
  <c r="T12" i="9"/>
  <c r="U12" i="9"/>
  <c r="S12" i="9"/>
  <c r="B1" i="9"/>
  <c r="G239" i="3" l="1"/>
  <c r="E209" i="3"/>
  <c r="K3" i="15"/>
  <c r="K4" i="15"/>
  <c r="G108" i="3"/>
  <c r="E108" i="3" s="1"/>
  <c r="G124" i="3"/>
  <c r="E124" i="3" s="1"/>
  <c r="G114" i="3"/>
  <c r="E114" i="3" s="1"/>
  <c r="G130" i="3"/>
  <c r="E130" i="3" s="1"/>
  <c r="G120" i="3"/>
  <c r="E120" i="3" s="1"/>
  <c r="G110" i="3"/>
  <c r="E110" i="3" s="1"/>
  <c r="G116" i="3"/>
  <c r="E116" i="3" s="1"/>
  <c r="G117" i="3"/>
  <c r="E117" i="3" s="1"/>
  <c r="G133" i="3"/>
  <c r="E133" i="3" s="1"/>
  <c r="G123" i="3"/>
  <c r="E123" i="3" s="1"/>
  <c r="G113" i="3"/>
  <c r="E113" i="3" s="1"/>
  <c r="G129" i="3"/>
  <c r="E129" i="3" s="1"/>
  <c r="G119" i="3"/>
  <c r="E119" i="3" s="1"/>
  <c r="G109" i="3"/>
  <c r="E109" i="3" s="1"/>
  <c r="G126" i="3"/>
  <c r="E126" i="3" s="1"/>
  <c r="G115" i="3"/>
  <c r="E115" i="3" s="1"/>
  <c r="G131" i="3"/>
  <c r="E131" i="3" s="1"/>
  <c r="G121" i="3"/>
  <c r="E121" i="3" s="1"/>
  <c r="G111" i="3"/>
  <c r="E111" i="3" s="1"/>
  <c r="G127" i="3"/>
  <c r="E127" i="3" s="1"/>
  <c r="G134" i="3"/>
  <c r="E134" i="3" s="1"/>
  <c r="G132" i="3"/>
  <c r="E132" i="3" s="1"/>
  <c r="G122" i="3"/>
  <c r="E122" i="3" s="1"/>
  <c r="G112" i="3"/>
  <c r="E112" i="3" s="1"/>
  <c r="G128" i="3"/>
  <c r="E128" i="3" s="1"/>
  <c r="G118" i="3"/>
  <c r="E118" i="3" s="1"/>
  <c r="G125" i="3"/>
  <c r="E125" i="3" s="1"/>
  <c r="G260" i="3" l="1"/>
  <c r="E260" i="3" s="1"/>
  <c r="E239" i="3"/>
  <c r="K2" i="15"/>
  <c r="C31" i="3" s="1"/>
  <c r="Q10" i="1" s="1"/>
  <c r="H9" i="7"/>
  <c r="G58" i="3" s="1"/>
  <c r="E58" i="3" s="1"/>
  <c r="H10" i="7"/>
  <c r="G59" i="3" s="1"/>
  <c r="E59" i="3" s="1"/>
  <c r="H11" i="7"/>
  <c r="G60" i="3" s="1"/>
  <c r="E60" i="3" s="1"/>
  <c r="H8" i="7"/>
  <c r="G57" i="3" s="1"/>
  <c r="E57" i="3" s="1"/>
  <c r="G9" i="7"/>
  <c r="G54" i="3" s="1"/>
  <c r="E54" i="3" s="1"/>
  <c r="G10" i="7"/>
  <c r="G55" i="3" s="1"/>
  <c r="E55" i="3" s="1"/>
  <c r="G11" i="7"/>
  <c r="G56" i="3" s="1"/>
  <c r="E56" i="3" s="1"/>
  <c r="G8" i="7"/>
  <c r="G53" i="3" s="1"/>
  <c r="B1" i="7"/>
  <c r="B1" i="5"/>
  <c r="B1" i="4"/>
  <c r="E53" i="3" l="1"/>
  <c r="G15" i="7"/>
  <c r="G61" i="3" s="1"/>
  <c r="E61" i="3" s="1"/>
  <c r="C26" i="11" l="1"/>
  <c r="C10" i="11"/>
  <c r="C11" i="11"/>
  <c r="C15" i="11"/>
  <c r="C14" i="11"/>
  <c r="C9" i="11"/>
  <c r="E23" i="9"/>
  <c r="F18" i="9"/>
  <c r="E18" i="9"/>
  <c r="D18" i="9"/>
  <c r="F19" i="9"/>
  <c r="E19" i="9"/>
  <c r="D19" i="9"/>
  <c r="D13" i="9"/>
  <c r="E14" i="9"/>
  <c r="E15" i="9"/>
  <c r="E16" i="9"/>
  <c r="F23" i="9"/>
  <c r="F17" i="9"/>
  <c r="F12" i="9"/>
  <c r="E12" i="9"/>
  <c r="D23" i="9"/>
  <c r="D12" i="9"/>
  <c r="F13" i="9"/>
  <c r="E13" i="9"/>
  <c r="F14" i="9"/>
  <c r="F15" i="9"/>
  <c r="D15" i="9"/>
  <c r="F16" i="9"/>
  <c r="E17" i="9"/>
  <c r="D14" i="9"/>
  <c r="D16" i="9"/>
  <c r="D17" i="9"/>
  <c r="I15" i="7"/>
  <c r="G63" i="3" s="1"/>
  <c r="E63" i="3" s="1"/>
  <c r="H15" i="7"/>
  <c r="G62" i="3" s="1"/>
  <c r="E62" i="3" s="1"/>
  <c r="D12" i="11" l="1"/>
  <c r="D16" i="11"/>
  <c r="G104" i="3"/>
  <c r="E104" i="3" s="1"/>
  <c r="G100" i="3"/>
  <c r="E100" i="3" s="1"/>
  <c r="G103" i="3"/>
  <c r="E103" i="3" s="1"/>
  <c r="G107" i="3"/>
  <c r="E107" i="3" s="1"/>
  <c r="G106" i="3"/>
  <c r="E106" i="3" s="1"/>
  <c r="G102" i="3"/>
  <c r="E102" i="3" s="1"/>
  <c r="G105" i="3"/>
  <c r="E105" i="3" s="1"/>
  <c r="G101" i="3"/>
  <c r="E101" i="3" s="1"/>
  <c r="G65" i="3"/>
  <c r="E65" i="3" s="1"/>
  <c r="H17" i="7"/>
  <c r="G17" i="7"/>
  <c r="C19" i="11" l="1"/>
  <c r="D19" i="11"/>
  <c r="S25" i="9"/>
  <c r="G99" i="3"/>
  <c r="T25" i="9"/>
  <c r="I17" i="7"/>
  <c r="C24" i="3" s="1"/>
  <c r="J10" i="1" s="1"/>
  <c r="J12" i="5"/>
  <c r="K12" i="5"/>
  <c r="L12" i="5"/>
  <c r="J13" i="5"/>
  <c r="K13" i="5"/>
  <c r="L13" i="5"/>
  <c r="J14" i="5"/>
  <c r="K14" i="5"/>
  <c r="L14" i="5"/>
  <c r="J11" i="5"/>
  <c r="K11" i="5"/>
  <c r="L11" i="5"/>
  <c r="E99" i="3" l="1"/>
  <c r="G136" i="3"/>
  <c r="E136" i="3" s="1"/>
  <c r="U25" i="9"/>
  <c r="C26" i="3" s="1"/>
  <c r="L10" i="1" s="1"/>
  <c r="G84" i="3"/>
  <c r="E84" i="3" s="1"/>
  <c r="G79" i="3"/>
  <c r="E79" i="3" s="1"/>
  <c r="G74" i="3"/>
  <c r="E74" i="3" s="1"/>
  <c r="G81" i="3"/>
  <c r="E81" i="3" s="1"/>
  <c r="G80" i="3"/>
  <c r="E80" i="3" s="1"/>
  <c r="G77" i="3"/>
  <c r="E77" i="3" s="1"/>
  <c r="G76" i="3"/>
  <c r="E76" i="3" s="1"/>
  <c r="G82" i="3"/>
  <c r="E82" i="3" s="1"/>
  <c r="G73" i="3"/>
  <c r="G83" i="3"/>
  <c r="E83" i="3" s="1"/>
  <c r="G78" i="3"/>
  <c r="E78" i="3" s="1"/>
  <c r="G75" i="3"/>
  <c r="E75" i="3" s="1"/>
  <c r="K16" i="5"/>
  <c r="J16" i="5"/>
  <c r="G8" i="3"/>
  <c r="G43" i="3" s="1"/>
  <c r="G16" i="3"/>
  <c r="G14" i="3"/>
  <c r="G12" i="3"/>
  <c r="G10" i="3"/>
  <c r="G46" i="3" l="1"/>
  <c r="E46" i="3" s="1"/>
  <c r="G47" i="3"/>
  <c r="E47" i="3" s="1"/>
  <c r="G45" i="3"/>
  <c r="E45" i="3" s="1"/>
  <c r="G44" i="3"/>
  <c r="E44" i="3" s="1"/>
  <c r="E43" i="3"/>
  <c r="E73" i="3"/>
  <c r="G86" i="3"/>
  <c r="G6" i="3"/>
  <c r="G5" i="3"/>
  <c r="L16" i="5"/>
  <c r="C25" i="3" s="1"/>
  <c r="K10" i="1" s="1"/>
  <c r="E86" i="3" l="1"/>
  <c r="G49" i="3"/>
  <c r="G4" i="3"/>
  <c r="C23" i="3" s="1"/>
  <c r="I10" i="1" s="1"/>
  <c r="E49" i="3" l="1"/>
  <c r="O4" i="14" l="1"/>
  <c r="O3" i="14"/>
  <c r="G189" i="3"/>
  <c r="E189" i="3" s="1"/>
  <c r="G24" i="3"/>
  <c r="O2" i="14" l="1"/>
  <c r="C30" i="3" s="1"/>
  <c r="P10" i="1" s="1"/>
  <c r="G230" i="3"/>
  <c r="G25" i="3" s="1"/>
  <c r="G22" i="3" s="1"/>
  <c r="B20" i="3" s="1"/>
  <c r="E23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Armstrong, Johan</author>
  </authors>
  <commentList>
    <comment ref="B23" authorId="0" shapeId="0" xr:uid="{00000000-0006-0000-0A00-000001000000}">
      <text>
        <r>
          <rPr>
            <b/>
            <sz val="9"/>
            <color indexed="81"/>
            <rFont val="Tahoma"/>
            <family val="2"/>
          </rPr>
          <t xml:space="preserve">Key success areas:
</t>
        </r>
        <r>
          <rPr>
            <sz val="9"/>
            <color indexed="81"/>
            <rFont val="Tahoma"/>
            <family val="2"/>
          </rPr>
          <t>Reducing DTOC
Tackling capacity within the local care market
Stabilising the local care market
Improving the local financial position for ASC
Reablement
Reducing pressure on the NHS (non-DTOC)
Reducing demand
Health and social care integration
Workforce – recruitment
Workforce – retention
Prevention
Partnership working with the NHS
Partnership working with other organisations / voluntary sector
Other</t>
        </r>
      </text>
    </comment>
    <comment ref="B28" authorId="0" shapeId="0" xr:uid="{00000000-0006-0000-0A00-000002000000}">
      <text>
        <r>
          <rPr>
            <b/>
            <sz val="9"/>
            <color indexed="81"/>
            <rFont val="Tahoma"/>
            <family val="2"/>
          </rPr>
          <t xml:space="preserve">Key challenge areas:
</t>
        </r>
        <r>
          <rPr>
            <sz val="9"/>
            <color indexed="81"/>
            <rFont val="Tahoma"/>
            <family val="2"/>
          </rPr>
          <t>Tackling DTOC
Tackling capacity within the local care market
Stabilising the local care market
Financial pressure
Reablement
Managing demand
Health and social care integration
Workforce – recruitment
Workforce – retention
Prevention
Partnership working with the NHS
Partnership working with other organisations / voluntary sector
Other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Armstrong, Johan</author>
  </authors>
  <commentList>
    <comment ref="B12" authorId="0" shapeId="0" xr:uid="{00000000-0006-0000-0B00-000001000000}">
      <text>
        <r>
          <rPr>
            <sz val="9"/>
            <color indexed="81"/>
            <rFont val="Tahoma"/>
            <family val="2"/>
          </rPr>
          <t>Workforce – recruitment – LA staff / social workers
Workforce – retention - LA staff / social workers
Prevention
Safeguarding
DoLS
Expenditure to improve efficiency in process or delivery
HIC: High Impact Change
Integration with health
Partnership working with other organisations / voluntary sector
Reablement
Supporting carers
Stabilising social care provider market – fees uplift
Stabilising social care provider market – other support (eg training, property maintenance, recruitment, retention)
Technology
Other</t>
        </r>
      </text>
    </comment>
    <comment ref="B21" authorId="0" shapeId="0" xr:uid="{00000000-0006-0000-0B00-000002000000}">
      <text>
        <r>
          <rPr>
            <b/>
            <sz val="9"/>
            <color indexed="81"/>
            <rFont val="Tahoma"/>
            <family val="2"/>
          </rPr>
          <t xml:space="preserve">Categories:
</t>
        </r>
        <r>
          <rPr>
            <sz val="9"/>
            <color indexed="81"/>
            <rFont val="Tahoma"/>
            <family val="2"/>
          </rPr>
          <t>Assessment &amp; Reviews
Capacity - Activity
Capacity - Domiciliary
Capacity - Residential &amp; Nursing Care
Carers
Direct payments/Personalisation
DTOC/Discharge
Housing &amp; Supported Living 
Integration
Market failure
Market Support
Performance (including CQC ratings)
Prevention/Early intervention/Signposting
Reablement &amp; Rehabilitation
Reducing NHS Pressures
Residential/Nursing Care Admissions
Technology/Telecare
User Satisfaction/Outcomes
Workforce
Other</t>
        </r>
      </text>
    </comment>
  </commentList>
</comments>
</file>

<file path=xl/sharedStrings.xml><?xml version="1.0" encoding="utf-8"?>
<sst xmlns="http://schemas.openxmlformats.org/spreadsheetml/2006/main" count="12029" uniqueCount="2357">
  <si>
    <t>Guidance</t>
  </si>
  <si>
    <t>Overview</t>
  </si>
  <si>
    <t>The Better Care Fund (BCF) quarterly reporting requirement is set out in the BCF Planning Requirements for 2017-19 which supports the aims of the Integration and BCF Policy Framework and the BCF programme jointly led and developed by the national partners Department of Health (DHSC), Ministry for Housing, Communities and Local Government (MHCLG), NHS England (NHSE), Local Government Association (LGA), working with the Association of Directors of Adult Social Services (ADASS).</t>
  </si>
  <si>
    <t>The key purposes of the BCF quarterly reporting are:</t>
  </si>
  <si>
    <t>1) To confirm the status of continued compliance against the requirements of the fund (BCF)</t>
  </si>
  <si>
    <t>2) To provide information from local areas on challenges, achievements and support needs in progressing integration and the delivery of BCF plans</t>
  </si>
  <si>
    <t xml:space="preserve">3) To foster shared learning from local practice on integration and delivery of BCF plans </t>
  </si>
  <si>
    <t>4) To enable the use of this information for national partners to inform future direction and for local areas to inform delivery improvements</t>
  </si>
  <si>
    <t>BCF quarterly reporting is likely to be used by local areas, alongside any other information to help inform HWBs on progress on integration and the BCF.  It is also intended to inform BCF national partners as well as those responsible for delivering the BCF plans at a local level (including clinical commissioning groups, local authorities and service providers) for the purposes noted above.</t>
  </si>
  <si>
    <t>BCF quarterly reports are submitted by local areas are required to be signed off by HWBs as the accountable governance body for the BCF locally and these reports are therefore part of the official suite of HWB documents.</t>
  </si>
  <si>
    <t>The BCF quarterly reports in aggregated form will be shared with local areas prior to publication in order to support the aforementioned purposes of BCF reporting. In relation to this, the Better Care Support Team (BCST) will make the aggregated BCF quarterly reporting information in entirety available to local areas in a closed forum on the Better Care Exchange (BCE) prior to publication.</t>
  </si>
  <si>
    <t>For 2018/19, reporting on the additional iBCF (funding announced in the 2017 Spring Budget) is included with BCF quarterly reporting as a combined template to streamline the reporting requirements placed on local systems. The BCST along with NHSE hosted information infrastructure will be collecting and aggregating the iBCF information and providing it to MHCLG. Although collected together, BCF and iBCF information will be reported and published separately. Though not required for Q3 2018/19, quarterly reporting for the iBCF is required for Q4 2018/19.</t>
  </si>
  <si>
    <t>Note on entering information into this template</t>
  </si>
  <si>
    <t>Throughout the template, cells which are open for input have a yellow background and those that are pre-populated have a grey background, as below:</t>
  </si>
  <si>
    <t>Data needs inputting in the cell</t>
  </si>
  <si>
    <t>Pre-populated cells</t>
  </si>
  <si>
    <t>Note on viewing the sheets optimally</t>
  </si>
  <si>
    <t>To more optimally view each of the sheets and in particular the drop down lists clearly on screen, please change the zoom level between 90% - 100%. Most drop downs are also available to view as lists within the relevant sheet or in the guidance tab for readability if required.</t>
  </si>
  <si>
    <t>The details of each sheet within the template are outlined below.</t>
  </si>
  <si>
    <t>Checklist</t>
  </si>
  <si>
    <t>1. This sheet helps identify the data fields that have not been completed. All fields that appear as incomplete should be complete before sending to the Better Care Support Team.</t>
  </si>
  <si>
    <t>2. It is sectioned out by sheet name and contains the description of the information required, cell reference for the question and the 'checker' column which updates automatically as questions within each sheet are completed.</t>
  </si>
  <si>
    <t>3. The checker column will appear “Red” and contain the word “No” if the information has not been completed. Clicking on the corresponding “Cell Reference” column will link to the incomplete cell for completion. Once completed the checker column will change to “Green” and contain the word “Yes”</t>
  </si>
  <si>
    <t>4. The 'sheet completed' cell will update when all 'checker' values for the sheet are green containing the word 'Yes'.</t>
  </si>
  <si>
    <t>5. Once the checker column contains all cells marked 'Yes' the 'Incomplete Template' cell (below the title) will change to 'Complete Template'.</t>
  </si>
  <si>
    <t>6. Please ensure that all boxes on the checklist tab are green before submission.</t>
  </si>
  <si>
    <t>1. Cover</t>
  </si>
  <si>
    <t>1. The cover sheet provides essential information on the area for which the template is being completed, contacts and sign off.</t>
  </si>
  <si>
    <t>2. Question completion tracks the number of questions that have been completed; when all the questions in each section of the template have been completed the cell will turn green. Only when all cells are green should the template be sent to england.bettercaresupport@nhs.net</t>
  </si>
  <si>
    <t>2. National Conditions &amp; s75 Pooled Budget</t>
  </si>
  <si>
    <t>This section requires the Health &amp; Wellbeing Board to confirm whether the four national conditions detailed in the Integration and Better Care Fund planning requirements for 2017-19 continue to be met through the delivery of your plan. Please confirm as at the time of completion.</t>
  </si>
  <si>
    <t>https://www.england.nhs.uk/wp-content/uploads/2017/07/integration-better-care-fund-planning-requirements.pdf</t>
  </si>
  <si>
    <t>This sheet sets out the four conditions and requires the Health &amp; Wellbeing Board to confirm 'Yes' or 'No' that these continue to be met. Should 'No' be selected, please provide an explanation as to why the condition was not met within the quarter and how this is being addressed. Please note that where a National Condition is not being met, the HWB is expected to contact their Better Care Manager.</t>
  </si>
  <si>
    <t>In summary, the four national conditions are as below:</t>
  </si>
  <si>
    <t>National condition 1: A jointly agreed plan
Please note: This also includes confirming the continued agreement on the jointly agreed plan for DFG spending</t>
  </si>
  <si>
    <t>National condition 2: NHS contribution to social care is maintained in line with inflation</t>
  </si>
  <si>
    <t>National condition 3: Agreement to invest in NHS-commissioned out-of-hospital services</t>
  </si>
  <si>
    <t>National condition 4: Implementation of the High Impact Change Model for Managing Transfers of Care</t>
  </si>
  <si>
    <t>3. National Metrics</t>
  </si>
  <si>
    <t>The BCF plan includes the following four metrics: Non-Elective Admissions, Delayed Transfers of Care, Residential Admissions and Reablement. As part of the BCF plan for 2017-19, planned targets have been agreed for these metrics.</t>
  </si>
  <si>
    <t>This section captures a confidence assessment on meeting these BCF planned targets for each of the BCF metrics.</t>
  </si>
  <si>
    <t>A brief commentary is requested for each metric outlining the challenges faced in meeting the BCF targets, any achievements realised and an opportunity to flag any Support Needs the local system may have recognised where assistance may be required to facilitate or accelerate the achievement of the BCF targets.</t>
  </si>
  <si>
    <t>As a reminder, if the BCF planned targets should be referenced as below:</t>
  </si>
  <si>
    <t>- Residential Admissions and Reablement: BCF plan targets were set out on the BCF Planning Template</t>
  </si>
  <si>
    <t>- Non Elective Admissions (NEA): The BCF plan mirrors the CCG (Clinical Commissioning Groups) Operating Plans for Non Elective Admissions except where areas have put in additional reductions over and above these plans in the BCF planning template. Where areas have done so and require a confirmation of their BCF NEA plan targets, please write into england.bettercaresupport@nhs.net</t>
  </si>
  <si>
    <t>Please note that while NEA activity is not currently being reported against CCG Operating Plans (due to comparability issues relating to specialised commissioning), HWBs can still use NEA activity to monitor progress for reducing NEAs.</t>
  </si>
  <si>
    <t>- Delayed Transfers of Care (DToC): The BCF plan targets for DToC should be referenced against your current provisional trajectory.  Further information on DToC trajectories for 2018-19 will be published shortly.
The progress narrative should be reported against this provisional monthly trajectory as part of the HWB’s plan.</t>
  </si>
  <si>
    <t>This sheet seeks a best estimate of confidence on progress against targets and the related narrative information and it is advised that:</t>
  </si>
  <si>
    <t>- In making the confidence assessment on progress against targets, please utilise the available published metric data (which should be typically available for 2 of the 3 months) in conjunction with the interim/proxy metric information for the third month (which is eventually the source of the published data once agreed and validated) to provide a directional estimate.</t>
  </si>
  <si>
    <t xml:space="preserve"> - In providing the narrative on Challenges, Achievements and Support need, most areas have a sufficiently good perspective on these themes by the end of the quarter and the unavailability of published metric data for one of the three months of the quarter is not expected to hinder the ability to provide this very useful information. Please also reflect on the metric performance trend when compared to the quarter from the previous year - emphasising any improvement or deterioration observed or anticipated and any associated comments to explain.</t>
  </si>
  <si>
    <t>Please note that the metrics themselves will be referenced (and reported as required) as per the standard national published datasets.</t>
  </si>
  <si>
    <t>4. High Impact Change Model</t>
  </si>
  <si>
    <t>The BCF National Condition 4 requires local areas to implement the High Impact Change Model (HICM) for Managing Transfers of Care. This section of the template captures a self-assessment on the current level of implementation, and anticipated trajectory in future quarters, of each of the eight HICM changes and the red-bag scheme along with the corresponding implementation challenges, achievements and support needs.</t>
  </si>
  <si>
    <t>The maturity levels utilised on the self assessment dropdown selections are based on the guidance available on the published High Impact Changes Model (link below). A distilled explanation of the levels for the purposes of this reporting is included in the key below:</t>
  </si>
  <si>
    <t>Not yet established -  The initiative has not been implemented within the HWB area</t>
  </si>
  <si>
    <t>Planned -                         There is a viable plan to implement the initiative / has been partially implemented within some areas of the HWB geography</t>
  </si>
  <si>
    <t>Established -                  The initiative has been established within the HWB area but has not yet provided proven benefits / outcomes</t>
  </si>
  <si>
    <t>Mature -                           The initiative is well embedded within the HWB area and is meeting some of the objectives set for improvement</t>
  </si>
  <si>
    <t>Exemplary -                    The initiative is fully functioning, sustainable and providing proven outcomes against the objectives set for improvement</t>
  </si>
  <si>
    <t>https://www.local.gov.uk/our-support/our-improvement-offer/care-and-health-improvement/systems-resilience/high-impact-change-model</t>
  </si>
  <si>
    <t>In line with the intent of the published HICM model self assessment, the self assessment captured via BCF reporting aims to foster local conversations to help identify actions and adjustments to progress implementation, to understand the area’s ambition for progress and, to indicate where implementation progress across the eight changes in an area varies too widely which may constrain the extent of benefit derived from the implementation of the model. As this is a self assessment, the approaches adopted may diverge considerably from area to area and therefore the application of this information as a comparative indicator of progress between areas bears considerable limitations.</t>
  </si>
  <si>
    <t>In making the self-assessment, please ensure that a representative range of stakeholders are involved to offer an assessment that is as near enough as possible to the operational reality of the area. The recommended stakeholders include but are not limited to Better Care Managers, BCF leads from CCGs and LAs, local Trusts, Care Sector Regional Leads, A&amp;E Delivery Board representatives, CHIAs and regional ADASS representatives.</t>
  </si>
  <si>
    <t>The HICM maturity assessment (particularly where there are multiple CCGs and A&amp;E Delivery Boards (AEDBs)) may entail making a best judgment across the AEDB and CCG lenses to indicatively reflect an implementation maturity for the HWB. The AEDB lens is a more representative operational lens to reflect both health and social systems and where there are wide variations in implementation levels between them, making a conservative judgment is advised. Where there are clear disparities in the stage of implementation within an area, the narrative section should be used to briefly indicate this, and the rationale for the recorded assessment agreed by local partners.</t>
  </si>
  <si>
    <t>Please use the ‘Challenges’ narrative section where your area would like to highlight a preferred approach proposed for making the HICM self-assessment, which could be useful in informing future design considerations.</t>
  </si>
  <si>
    <t>Where the selected maturity levels for the reported quarter are 'Mature' or 'Exemplary', please provide supporting detail on the features of the initiatives and the actions implemented that have led to this assessment.</t>
  </si>
  <si>
    <t>For each of the HICM changes please outline the challenges and issues in implementation, the milestone achievements that have been met in the reported quarter with any impact observed, and any support needs identified to facilitate or accelerate the implementation of the respective changes.</t>
  </si>
  <si>
    <t>To better understand the spread and impact of Trusted Assessor schemes, when providing the narrative for “Milestones met during the quarter / Observed impact” please consider including the proportion of care homes within the locality participating in Trusted Assessor schemes. Also, any evaluated impacts noted from active Trusted Assessor schemes (e.g. reduced hospital discharge delays, reduced hospital Length of Stay for patients awaiting care home placements, reduced care home vacancy rates) would be welcome.</t>
  </si>
  <si>
    <t>Hospital Transfer Protocol (or the Red Bag Scheme):</t>
  </si>
  <si>
    <t>- The template also collects updates on areas’ implementation of the optional ‘Red Bag’ scheme. Delivery of this scheme is not a requirement of the Better Care Fund, but we have agreed to collect information on its implementation locally via the BCF quarterly reporting template.</t>
  </si>
  <si>
    <t>- Please report on implementation of a Hospital Transfer Protocol (also known as the ‘Red Bag scheme’) to enhance communication and information sharing when residents move between care settings and hospital.</t>
  </si>
  <si>
    <t>- Where there are no plans to implement such a scheme please provide a narrative on alternative mitigations in place to support improved communications in hospital transfer arrangements for social care residents.</t>
  </si>
  <si>
    <t>- Further information on the Red Bag / Hospital Transfer Protocol: A quick guide has been published:</t>
  </si>
  <si>
    <t>https://www.nhs.uk/NHSEngland/keogh-review/Pages/quick-guides.aspx</t>
  </si>
  <si>
    <t>Further guidance is available on the Kahootz system or on request from the NHS England Hospital to Home team through england.ohuc@nhs.net. The link to the Sutton Homes of Care Vanguard – Hospital Transfer Pathway (Red Bag) scheme is as below:</t>
  </si>
  <si>
    <t>https://www.youtube.com/watch?v=XoYZPXmULHE</t>
  </si>
  <si>
    <t>5. Income and Expenditure</t>
  </si>
  <si>
    <t>The Better Care Fund 2017-19 pool constitutes mandatory funding sources and any voluntary additional pooling from LAs (Local Authorities) and CCGs. The mandatory funding sources are the DFG (Disabled Facilities Grant), the improved Better Care Fund (iBCF) grant and the minimum CCG contribution. A large proportion of areas also planned to pool additional contributions from LA and CCGs. Instead of collecting Income/Expenditure on a quarterly basis as was the case in previous years 2015/16 &amp; 2016/17, 2018/19 requires annual reporting of Income and Expenditure at a HWB total level.</t>
  </si>
  <si>
    <t>Income section:</t>
  </si>
  <si>
    <t xml:space="preserve"> - Please confirm the total HWB level actual BCF pooled income for 2018/19 by reporting any changes to the planned additional contributions by LAs and CCGs as was reported on the BCF planning template. Please enter the actual income from additional CCG and LA contributions in 2018/19 in the yellow boxes provided.</t>
  </si>
  <si>
    <t xml:space="preserve"> - Please provide any comments that may be useful for local context for the reported actual income in 2018/19.</t>
  </si>
  <si>
    <t>Expenditure section:</t>
  </si>
  <si>
    <t xml:space="preserve"> - Please enter the total HWB level actual BCF expenditure for 2018/19 in the yellow box provided.</t>
  </si>
  <si>
    <t xml:space="preserve"> - Please provide any comments that may be useful for local context for the reported actual expenditure in 2018/19.</t>
  </si>
  <si>
    <t>6. Year End Feedback</t>
  </si>
  <si>
    <t>This section provides an opportunity to provide feedback on delivering the BCF in 2018/19 through a set of survey questions which are overall consistent with those from previous years.</t>
  </si>
  <si>
    <t>The purpose of this survey is to provide an opportunity for local areas to consider the impact of BCF and to provide the BCF national partners a view on the impact across the country. There are a total of 9 questions. These are set out below.</t>
  </si>
  <si>
    <t>Part 1 - Delivery of the Better Care Fund</t>
  </si>
  <si>
    <t>There are a total of 10 questions in this section. Each is set out as a statement, for which you are asked to select one of the following responses:</t>
  </si>
  <si>
    <t xml:space="preserve"> - Strongly Agree</t>
  </si>
  <si>
    <t xml:space="preserve"> - Agree</t>
  </si>
  <si>
    <t xml:space="preserve"> - Neither Agree Nor Disagree</t>
  </si>
  <si>
    <t xml:space="preserve"> - Disagree</t>
  </si>
  <si>
    <t xml:space="preserve"> - Strongly Disagree</t>
  </si>
  <si>
    <t>The questions are:</t>
  </si>
  <si>
    <t>1. The overall delivery of the BCF has improved joint working between health and social care in our locality</t>
  </si>
  <si>
    <t>2. Our BCF schemes were implemented as planned in 2018/19</t>
  </si>
  <si>
    <t>3. The delivery of our BCF plan in 2018/19 had a positive impact on the integration of health and social care in our locality</t>
  </si>
  <si>
    <t>4. The delivery of our BCF plan in 2018/19 has contributed positively to managing the levels of Non-Elective Admissions</t>
  </si>
  <si>
    <t>5. The delivery of our BCF plan in 2018/19 has contributed positively to managing the levels of Delayed Transfers of Care</t>
  </si>
  <si>
    <t>6. The delivery of our BCF plan in 2018/19 has contributed positively to managing the proportion of older people (aged 65 and over) who were still at home 91 days after discharge from hospital into reablement/rehabilitation services</t>
  </si>
  <si>
    <t>7. The delivery of our BCF plan in 2018/19 has contributed positively to managing the rate of residential and nursing care home admissions for older people (aged 65 and over)</t>
  </si>
  <si>
    <t>Part 2 - Successes and Challenges</t>
  </si>
  <si>
    <t>This part of the survey utilises the SCIE (Social Care Institue for Excellence) Integration Logic Model published on this link below to capture two key challenges and successes against the 'Enablers for integration' expressed in the Logic Model.</t>
  </si>
  <si>
    <t>Please highlight:</t>
  </si>
  <si>
    <t>8. Outline two key successes observed toward driving the enablers for integration (expressed in SCIE’s logic model) in 2018/19.</t>
  </si>
  <si>
    <t xml:space="preserve">9. Outline two key challenges observed toward driving the enablers for integration (expressed in SCIE’s logic model) in 2018/19? </t>
  </si>
  <si>
    <t>As noted above, these are free text responses to be assigned to one of the following categories from the SCIE Integration Logic Model - Enablers summarised below. Please see link below for fuller details:</t>
  </si>
  <si>
    <t>SCIE - Integrated care Logic Model</t>
  </si>
  <si>
    <t>1. Local contextual factors (e.g. financial health, funding arrangements, demographics, urban vs rurual factors)</t>
  </si>
  <si>
    <t>2. Strong, system-wide governance and systems leadership</t>
  </si>
  <si>
    <t>3. Integrated electronic records and sharing across the system with service users</t>
  </si>
  <si>
    <t>4. Empowering users to have choice and control through an asset based approach, shared decision making and co-production</t>
  </si>
  <si>
    <t>5. Integrated workforce: joint approach to training and upskilling of workforce</t>
  </si>
  <si>
    <t>6. Good quality and sustainable provider market that can meet demand</t>
  </si>
  <si>
    <t>7. Joined-up regulatory approach</t>
  </si>
  <si>
    <t>8. Pooled or aligned resources</t>
  </si>
  <si>
    <t>9. Joint commissioning of health and social care</t>
  </si>
  <si>
    <t>7. Narrative</t>
  </si>
  <si>
    <t>This section captures information to provide the wider context around health and social integration.</t>
  </si>
  <si>
    <t>Please tell us about the progress made locally to the area’s vision and plan for integration set out in your BCF narrative plan for 2017-19. This might include significant milestones met, any agreed variations to the plan and any challenges.</t>
  </si>
  <si>
    <t>Please tell us about an integration success story observed over reported quarter highlighting the nature of the service or scheme and the related impact.</t>
  </si>
  <si>
    <t>8. Additional improved Better Care Fund: Part 1</t>
  </si>
  <si>
    <t>For 2018/19 the additional iBCF monitoring has been incorporated into the BCF template. The additional iBCF sections of this template are on tabs '8. iBCF Part 1' and '9. iBCF Part 2'. Please fill these sections out if you are responsible for the additional iBCF quarterly monitoring for your organisation, or local area.</t>
  </si>
  <si>
    <t>To reflect this change, and to align with the BCF, data must now be entered on a Health and Wellbeing Board level.</t>
  </si>
  <si>
    <r>
      <t xml:space="preserve">The iBCF section of the monitoring template covers reporting in relation to the </t>
    </r>
    <r>
      <rPr>
        <u/>
        <sz val="11"/>
        <color theme="1"/>
        <rFont val="Calibri"/>
        <family val="2"/>
        <scheme val="minor"/>
      </rPr>
      <t>additional iBCF funding  announced at Spring Budget 2017 only</t>
    </r>
    <r>
      <rPr>
        <sz val="11"/>
        <color theme="1"/>
        <rFont val="Calibri"/>
        <family val="2"/>
        <scheme val="minor"/>
      </rPr>
      <t>.</t>
    </r>
  </si>
  <si>
    <t>Specific guidance on individual questions is present on the relevant tab.</t>
  </si>
  <si>
    <t>9. Additional improved Better Care Fund: Part 2</t>
  </si>
  <si>
    <t>Specific guidance is present on the sheet.</t>
  </si>
  <si>
    <t>Better Care Fund Template Q4 2018/19</t>
  </si>
  <si>
    <t>&lt;Please select a Health and Wellbeing Board&gt;</t>
  </si>
  <si>
    <t>E09000002</t>
  </si>
  <si>
    <t>Barking and Dagenham</t>
  </si>
  <si>
    <t>Version 1.0</t>
  </si>
  <si>
    <t>E09000003</t>
  </si>
  <si>
    <t>Barnet</t>
  </si>
  <si>
    <t>E08000016</t>
  </si>
  <si>
    <t>Barnsley</t>
  </si>
  <si>
    <r>
      <t xml:space="preserve">Please Note:
- The BCF quarterly reports are categorised as 'Management Information' and are planned for publishing in an aggregated form on the NHSE website. </t>
    </r>
    <r>
      <rPr>
        <b/>
        <i/>
        <sz val="11"/>
        <color theme="1"/>
        <rFont val="Calibri"/>
        <family val="2"/>
        <scheme val="minor"/>
      </rPr>
      <t>Narrative sections of the reports will not be published.</t>
    </r>
    <r>
      <rPr>
        <i/>
        <sz val="11"/>
        <color theme="1"/>
        <rFont val="Calibri"/>
        <family val="2"/>
        <scheme val="minor"/>
      </rPr>
      <t xml:space="preserve"> However as with all information collected and stored by public bodies, all BCF information including any narrative is subject to Freedom of Information requests.
- As noted already, the BCF national partners intend to publish the aggregated national quarterly reporting information on a quarterly basis.  At a local level it is for the HWB to decide what information it needs to publish as part of wider local government reporting and transparency requirements. Until BCF information is published, recipients of BCF reporting information (including recipients who access any information placed on the BCE) are prohibited from making this information available on any public domain or providing this information for the purposes of journalism or research without prior consent from the HWB (where it concerns a single HWB) or the BCF national partners for the aggregated information.
-  This template is password protected to ensure data integrity and accurate aggregation of collected information. A resubmission may be required if this is breached.</t>
    </r>
  </si>
  <si>
    <t>E06000022</t>
  </si>
  <si>
    <t>Bath and North East Somerset</t>
  </si>
  <si>
    <t>E06000055</t>
  </si>
  <si>
    <t>Bedford</t>
  </si>
  <si>
    <t>Health and Wellbeing Board:</t>
  </si>
  <si>
    <t>E09000004</t>
  </si>
  <si>
    <t>Bexley</t>
  </si>
  <si>
    <t>E08000025</t>
  </si>
  <si>
    <t>Birmingham</t>
  </si>
  <si>
    <t>Completed by:</t>
  </si>
  <si>
    <t>E06000008</t>
  </si>
  <si>
    <t>Blackburn with Darwen</t>
  </si>
  <si>
    <t>E06000009</t>
  </si>
  <si>
    <t>Blackpool</t>
  </si>
  <si>
    <t>E-mail:</t>
  </si>
  <si>
    <t>E08000001</t>
  </si>
  <si>
    <t>Bolton</t>
  </si>
  <si>
    <t>E06000028 &amp; E06000029</t>
  </si>
  <si>
    <t>Bournemouth &amp; Poole</t>
  </si>
  <si>
    <t>Contact number:</t>
  </si>
  <si>
    <t>E06000036</t>
  </si>
  <si>
    <t>Bracknell Forest</t>
  </si>
  <si>
    <t>E08000032</t>
  </si>
  <si>
    <t>Bradford</t>
  </si>
  <si>
    <t>Who signed off the report on behalf of the Health and Wellbeing Board:</t>
  </si>
  <si>
    <t>E09000005</t>
  </si>
  <si>
    <t>Brent</t>
  </si>
  <si>
    <t>E06000043</t>
  </si>
  <si>
    <t>Brighton and Hove</t>
  </si>
  <si>
    <t>Question Completion - when all questions have been answered and the validation boxes below have turned green you should send the template to england.bettercaresupport@nhs.net saving the file as 'Name HWB' for example 'County Durham HWB'</t>
  </si>
  <si>
    <t>E06000023</t>
  </si>
  <si>
    <t>Bristol, City of</t>
  </si>
  <si>
    <t>E09000006</t>
  </si>
  <si>
    <t>Bromley</t>
  </si>
  <si>
    <t>Total</t>
  </si>
  <si>
    <t>E10000002</t>
  </si>
  <si>
    <t>Buckinghamshire</t>
  </si>
  <si>
    <t>E08000002</t>
  </si>
  <si>
    <t>Bury</t>
  </si>
  <si>
    <t>Pending Fields</t>
  </si>
  <si>
    <t>E08000033</t>
  </si>
  <si>
    <t>Calderdale</t>
  </si>
  <si>
    <t>E10000003</t>
  </si>
  <si>
    <t>Cambridgeshire</t>
  </si>
  <si>
    <t>E09000007</t>
  </si>
  <si>
    <t>Camden</t>
  </si>
  <si>
    <t>E06000056</t>
  </si>
  <si>
    <t>Central Bedfordshire</t>
  </si>
  <si>
    <t>E06000049</t>
  </si>
  <si>
    <t>Cheshire East</t>
  </si>
  <si>
    <t>E06000050</t>
  </si>
  <si>
    <t>Cheshire West and Chester</t>
  </si>
  <si>
    <t>E09000001</t>
  </si>
  <si>
    <t>City of London</t>
  </si>
  <si>
    <t>E06000052</t>
  </si>
  <si>
    <t>Cornwall &amp; Scilly</t>
  </si>
  <si>
    <t>8. improved Better Care Fund: Part 1</t>
  </si>
  <si>
    <t>E06000047</t>
  </si>
  <si>
    <t>County Durham</t>
  </si>
  <si>
    <t>9. improved Better Care Fund: Part 2</t>
  </si>
  <si>
    <t>E08000026</t>
  </si>
  <si>
    <t>Coventry</t>
  </si>
  <si>
    <t>E09000008</t>
  </si>
  <si>
    <t>Croydon</t>
  </si>
  <si>
    <t>E10000006</t>
  </si>
  <si>
    <t>Cumbria</t>
  </si>
  <si>
    <t>E06000005</t>
  </si>
  <si>
    <t>Darlington</t>
  </si>
  <si>
    <t>E06000015</t>
  </si>
  <si>
    <t>Derby</t>
  </si>
  <si>
    <t>E10000007</t>
  </si>
  <si>
    <t>Derbyshire</t>
  </si>
  <si>
    <t>E10000008</t>
  </si>
  <si>
    <t>Devon</t>
  </si>
  <si>
    <t>&lt;&lt; Link to Guidance tab</t>
  </si>
  <si>
    <t>E08000017</t>
  </si>
  <si>
    <t>Doncaster</t>
  </si>
  <si>
    <t>E10000009</t>
  </si>
  <si>
    <t>Dorset</t>
  </si>
  <si>
    <t>E08000027</t>
  </si>
  <si>
    <t>Dudley</t>
  </si>
  <si>
    <t>E09000009</t>
  </si>
  <si>
    <t>Ealing</t>
  </si>
  <si>
    <t>Cell Reference</t>
  </si>
  <si>
    <t>Checker</t>
  </si>
  <si>
    <t>E06000011</t>
  </si>
  <si>
    <t>East Riding of Yorkshire</t>
  </si>
  <si>
    <t>Health &amp; Wellbeing Board</t>
  </si>
  <si>
    <t>C8</t>
  </si>
  <si>
    <t>E10000011</t>
  </si>
  <si>
    <t>East Sussex</t>
  </si>
  <si>
    <t>C10</t>
  </si>
  <si>
    <t>E09000010</t>
  </si>
  <si>
    <t>Enfield</t>
  </si>
  <si>
    <t>C12</t>
  </si>
  <si>
    <t>E10000012</t>
  </si>
  <si>
    <t>Essex</t>
  </si>
  <si>
    <t>C14</t>
  </si>
  <si>
    <t>E08000037</t>
  </si>
  <si>
    <t>Gateshead</t>
  </si>
  <si>
    <t>C16</t>
  </si>
  <si>
    <t>E10000013</t>
  </si>
  <si>
    <t>Gloucestershire</t>
  </si>
  <si>
    <t>E09000011</t>
  </si>
  <si>
    <t>Greenwich</t>
  </si>
  <si>
    <t>Sheet Complete:</t>
  </si>
  <si>
    <t>E09000012</t>
  </si>
  <si>
    <t>Hackney</t>
  </si>
  <si>
    <t>E06000006</t>
  </si>
  <si>
    <t>Halton</t>
  </si>
  <si>
    <t>^^ Link Back to top</t>
  </si>
  <si>
    <t>E09000013</t>
  </si>
  <si>
    <t>Hammersmith and Fulham</t>
  </si>
  <si>
    <t>E10000014</t>
  </si>
  <si>
    <t>Hampshire</t>
  </si>
  <si>
    <t>1) Plans to be jointly agreed?</t>
  </si>
  <si>
    <t>E09000014</t>
  </si>
  <si>
    <t>Haringey</t>
  </si>
  <si>
    <t>2) Social care from CCG minimum contribution agreed in line with Planning Requirements?</t>
  </si>
  <si>
    <t>C9</t>
  </si>
  <si>
    <t>E09000015</t>
  </si>
  <si>
    <t>Harrow</t>
  </si>
  <si>
    <t>3) Agreement to invest in NHS commissioned out of hospital services?</t>
  </si>
  <si>
    <t>E06000001</t>
  </si>
  <si>
    <t>Hartlepool</t>
  </si>
  <si>
    <t>4) Managing transfers of care?</t>
  </si>
  <si>
    <t>C11</t>
  </si>
  <si>
    <t>E09000016</t>
  </si>
  <si>
    <t>Havering</t>
  </si>
  <si>
    <t>1) Plans to be jointly agreed? If no please detail</t>
  </si>
  <si>
    <t>D8</t>
  </si>
  <si>
    <t>E06000019</t>
  </si>
  <si>
    <t>Herefordshire, County of</t>
  </si>
  <si>
    <t>2) Social care from CCG minimum contribution agreed in line with Planning Requirements? Detail</t>
  </si>
  <si>
    <t>D9</t>
  </si>
  <si>
    <t>E10000015</t>
  </si>
  <si>
    <t>Hertfordshire</t>
  </si>
  <si>
    <t>3) Agreement to invest in NHS commissioned out of hospital services? If no please detail</t>
  </si>
  <si>
    <t>D10</t>
  </si>
  <si>
    <t>E09000017</t>
  </si>
  <si>
    <t>Hillingdon</t>
  </si>
  <si>
    <t>4) Managing transfers of care? If no please detail</t>
  </si>
  <si>
    <t>D11</t>
  </si>
  <si>
    <t>E09000018</t>
  </si>
  <si>
    <t>Hounslow</t>
  </si>
  <si>
    <t>Have the funds been pooled via a s.75 pooled budget?</t>
  </si>
  <si>
    <t>C15</t>
  </si>
  <si>
    <t>E06000046</t>
  </si>
  <si>
    <t>Isle of Wight</t>
  </si>
  <si>
    <t>Have the funds been pooled via a s.75 pooled budget? If no, please detail</t>
  </si>
  <si>
    <t>D15</t>
  </si>
  <si>
    <t>E09000019</t>
  </si>
  <si>
    <t>Islington</t>
  </si>
  <si>
    <t>Have the funds been pooled via a s.75 pooled budget? If no, please indicate when</t>
  </si>
  <si>
    <t>E15</t>
  </si>
  <si>
    <t>E09000020</t>
  </si>
  <si>
    <t>Kensington and Chelsea</t>
  </si>
  <si>
    <t>E10000016</t>
  </si>
  <si>
    <t>Kent</t>
  </si>
  <si>
    <t>E06000010</t>
  </si>
  <si>
    <t>Kingston upon Hull, City of</t>
  </si>
  <si>
    <t>E09000021</t>
  </si>
  <si>
    <t>Kingston upon Thames</t>
  </si>
  <si>
    <t>3. Metrics</t>
  </si>
  <si>
    <t>E08000034</t>
  </si>
  <si>
    <t>Kirklees</t>
  </si>
  <si>
    <t>E08000011</t>
  </si>
  <si>
    <t>Knowsley</t>
  </si>
  <si>
    <t>NEA Target performance</t>
  </si>
  <si>
    <t>E09000022</t>
  </si>
  <si>
    <t>Lambeth</t>
  </si>
  <si>
    <t>Res Admissions Target performance</t>
  </si>
  <si>
    <t>D12</t>
  </si>
  <si>
    <t>E10000017</t>
  </si>
  <si>
    <t>Lancashire</t>
  </si>
  <si>
    <t>Reablement Target performance</t>
  </si>
  <si>
    <t>D13</t>
  </si>
  <si>
    <t>E08000035</t>
  </si>
  <si>
    <t>Leeds</t>
  </si>
  <si>
    <t>DToC Target performance</t>
  </si>
  <si>
    <t>D14</t>
  </si>
  <si>
    <t>E06000016</t>
  </si>
  <si>
    <t>Leicester</t>
  </si>
  <si>
    <t>NEA Challenges</t>
  </si>
  <si>
    <t>E11</t>
  </si>
  <si>
    <t>E10000018</t>
  </si>
  <si>
    <t>Leicestershire</t>
  </si>
  <si>
    <t>Res Admissions Challenges</t>
  </si>
  <si>
    <t>E12</t>
  </si>
  <si>
    <t>E09000023</t>
  </si>
  <si>
    <t>Lewisham</t>
  </si>
  <si>
    <t>Reablement Challenges</t>
  </si>
  <si>
    <t>E13</t>
  </si>
  <si>
    <t>E10000019</t>
  </si>
  <si>
    <t>Lincolnshire</t>
  </si>
  <si>
    <t>DToC Challenges</t>
  </si>
  <si>
    <t>E14</t>
  </si>
  <si>
    <t>E08000012</t>
  </si>
  <si>
    <t>Liverpool</t>
  </si>
  <si>
    <t>NEA Achievements</t>
  </si>
  <si>
    <t>F11</t>
  </si>
  <si>
    <t>E06000032</t>
  </si>
  <si>
    <t>Luton</t>
  </si>
  <si>
    <t>Res Admissions Achievements</t>
  </si>
  <si>
    <t>F12</t>
  </si>
  <si>
    <t>E08000003</t>
  </si>
  <si>
    <t>Manchester</t>
  </si>
  <si>
    <t>Reablement Achievements</t>
  </si>
  <si>
    <t>F13</t>
  </si>
  <si>
    <t>E06000035</t>
  </si>
  <si>
    <t>Medway</t>
  </si>
  <si>
    <t>DToC Achievements</t>
  </si>
  <si>
    <t>F14</t>
  </si>
  <si>
    <t>E09000024</t>
  </si>
  <si>
    <t>Merton</t>
  </si>
  <si>
    <t>NEA Support Needs</t>
  </si>
  <si>
    <t>G11</t>
  </si>
  <si>
    <t>E06000002</t>
  </si>
  <si>
    <t>Middlesbrough</t>
  </si>
  <si>
    <t>Res Admissions Support Needs</t>
  </si>
  <si>
    <t>G12</t>
  </si>
  <si>
    <t>E06000042</t>
  </si>
  <si>
    <t>Milton Keynes</t>
  </si>
  <si>
    <t>Reablement Support Needs</t>
  </si>
  <si>
    <t>G13</t>
  </si>
  <si>
    <t>E08000021</t>
  </si>
  <si>
    <t>Newcastle upon Tyne</t>
  </si>
  <si>
    <t>DToC Support Needs</t>
  </si>
  <si>
    <t>G14</t>
  </si>
  <si>
    <t>E09000025</t>
  </si>
  <si>
    <t>Newham</t>
  </si>
  <si>
    <t>E10000020</t>
  </si>
  <si>
    <t>Norfolk</t>
  </si>
  <si>
    <t>E06000012</t>
  </si>
  <si>
    <t>North East Lincolnshire</t>
  </si>
  <si>
    <t>E06000013</t>
  </si>
  <si>
    <t>North Lincolnshire</t>
  </si>
  <si>
    <t>E06000024</t>
  </si>
  <si>
    <t>North Somerset</t>
  </si>
  <si>
    <t>E08000022</t>
  </si>
  <si>
    <t>North Tyneside</t>
  </si>
  <si>
    <t>Chg 1 - Early discharge planning Q4 18/19</t>
  </si>
  <si>
    <t>E10000023</t>
  </si>
  <si>
    <t>North Yorkshire</t>
  </si>
  <si>
    <t>Chg 2 - Systems to monitor patient flow Q4 18/19</t>
  </si>
  <si>
    <t>E10000021</t>
  </si>
  <si>
    <t>Northamptonshire</t>
  </si>
  <si>
    <t>Chg 3 - Multi-disciplinary/multi-agency discharge teams Q4 18/19</t>
  </si>
  <si>
    <t>E06000057</t>
  </si>
  <si>
    <t>Northumberland</t>
  </si>
  <si>
    <t>Chg 4 - Home first/discharge to assess Q4 18/19</t>
  </si>
  <si>
    <t>G15</t>
  </si>
  <si>
    <t>E06000018</t>
  </si>
  <si>
    <t>Nottingham</t>
  </si>
  <si>
    <t>Chg 5 - Seven-day service Q4 18/19</t>
  </si>
  <si>
    <t>G16</t>
  </si>
  <si>
    <t>E10000024</t>
  </si>
  <si>
    <t>Nottinghamshire</t>
  </si>
  <si>
    <t>Chg 6 - Trusted assessors Q4 18/19</t>
  </si>
  <si>
    <t>G17</t>
  </si>
  <si>
    <t>E08000004</t>
  </si>
  <si>
    <t>Oldham</t>
  </si>
  <si>
    <t>Chg 7 - Focus on choice Q4 18/19</t>
  </si>
  <si>
    <t>G18</t>
  </si>
  <si>
    <t>E10000025</t>
  </si>
  <si>
    <t>Oxfordshire</t>
  </si>
  <si>
    <t>Chg 8 - Enhancing health in care homes Q4 18/19</t>
  </si>
  <si>
    <t>G19</t>
  </si>
  <si>
    <t>E06000031</t>
  </si>
  <si>
    <t>Peterborough</t>
  </si>
  <si>
    <t>UEC - Red Bag scheme Q4 18/19</t>
  </si>
  <si>
    <t>G23</t>
  </si>
  <si>
    <t>E06000026</t>
  </si>
  <si>
    <t>Plymouth</t>
  </si>
  <si>
    <t>Chg 1 - Early discharge planning, if Mature or Exemplary please explain</t>
  </si>
  <si>
    <t>H12</t>
  </si>
  <si>
    <t>E06000044</t>
  </si>
  <si>
    <t>Portsmouth</t>
  </si>
  <si>
    <t>Chg 2 - Systems to monitor patient flow, if Mature or Exemplary please explain</t>
  </si>
  <si>
    <t>H13</t>
  </si>
  <si>
    <t>E06000038</t>
  </si>
  <si>
    <t>Reading</t>
  </si>
  <si>
    <t>Chg 3 - Multi-disciplinary/agency discharge teams, if Mature or Exemplary please explain</t>
  </si>
  <si>
    <t>H14</t>
  </si>
  <si>
    <t>E09000026</t>
  </si>
  <si>
    <t>Redbridge</t>
  </si>
  <si>
    <t>Chg 4 - Home first/discharge to assess, if Mature or Exemplary please explain</t>
  </si>
  <si>
    <t>H15</t>
  </si>
  <si>
    <t>E06000003</t>
  </si>
  <si>
    <t>Redcar and Cleveland</t>
  </si>
  <si>
    <t>Chg 5 - Seven-day service, if Mature or Exemplary please explain</t>
  </si>
  <si>
    <t>H16</t>
  </si>
  <si>
    <t>E09000027</t>
  </si>
  <si>
    <t>Richmond upon Thames</t>
  </si>
  <si>
    <t>Chg 6 - Trusted assessors, if Mature or Exemplary please explain</t>
  </si>
  <si>
    <t>E08000005</t>
  </si>
  <si>
    <t>Rochdale</t>
  </si>
  <si>
    <t>Chg 7 - Focus on choice, if Mature or Exemplary please explain</t>
  </si>
  <si>
    <t>H17</t>
  </si>
  <si>
    <t>E08000018</t>
  </si>
  <si>
    <t>Rotherham</t>
  </si>
  <si>
    <t>Chg 8 - Enhancing health in care homes, if Mature or Exemplary please explain</t>
  </si>
  <si>
    <t>H18</t>
  </si>
  <si>
    <t>E06000017</t>
  </si>
  <si>
    <t>Rutland</t>
  </si>
  <si>
    <t>UEC - Red Bag scheme, if Mature or Exemplary please explain</t>
  </si>
  <si>
    <t>H23</t>
  </si>
  <si>
    <t>E08000006</t>
  </si>
  <si>
    <t>Salford</t>
  </si>
  <si>
    <t>Chg 1 - Early discharge planning Challenges</t>
  </si>
  <si>
    <t>I12</t>
  </si>
  <si>
    <t>E08000028</t>
  </si>
  <si>
    <t>Sandwell</t>
  </si>
  <si>
    <t>Chg 2 - Systems to monitor patient flow Challenges</t>
  </si>
  <si>
    <t>I13</t>
  </si>
  <si>
    <t>E08000014</t>
  </si>
  <si>
    <t>Sefton</t>
  </si>
  <si>
    <t>Chg 3 - Multi-disciplinary/multi-agency discharge teams Challenges</t>
  </si>
  <si>
    <t>I14</t>
  </si>
  <si>
    <t>E08000019</t>
  </si>
  <si>
    <t>Sheffield</t>
  </si>
  <si>
    <t>Chg 4 - Home first/discharge to assess Challenges</t>
  </si>
  <si>
    <t>I15</t>
  </si>
  <si>
    <t>E06000051</t>
  </si>
  <si>
    <t>Shropshire</t>
  </si>
  <si>
    <t>Chg 5 - Seven-day service Challenges</t>
  </si>
  <si>
    <t>I16</t>
  </si>
  <si>
    <t>E06000039</t>
  </si>
  <si>
    <t>Slough</t>
  </si>
  <si>
    <t>Chg 6 - Trusted assessors Challenges</t>
  </si>
  <si>
    <t>I17</t>
  </si>
  <si>
    <t>E08000029</t>
  </si>
  <si>
    <t>Solihull</t>
  </si>
  <si>
    <t>Chg 7 - Focus on choice Challenges</t>
  </si>
  <si>
    <t>I18</t>
  </si>
  <si>
    <t>E10000027</t>
  </si>
  <si>
    <t>Somerset</t>
  </si>
  <si>
    <t>Chg 8 - Enhancing health in care homes Challenges</t>
  </si>
  <si>
    <t>I19</t>
  </si>
  <si>
    <t>E06000025</t>
  </si>
  <si>
    <t>South Gloucestershire</t>
  </si>
  <si>
    <t>UEC - Red Bag Scheme Challenges</t>
  </si>
  <si>
    <t>I23</t>
  </si>
  <si>
    <t>E08000023</t>
  </si>
  <si>
    <t>South Tyneside</t>
  </si>
  <si>
    <t>Chg 1 - Early discharge planning Additional achievements</t>
  </si>
  <si>
    <t>J12</t>
  </si>
  <si>
    <t>E06000045</t>
  </si>
  <si>
    <t>Southampton</t>
  </si>
  <si>
    <t>Chg 2 - Systems to monitor patient flow Additional achievements</t>
  </si>
  <si>
    <t>J13</t>
  </si>
  <si>
    <t>E06000033</t>
  </si>
  <si>
    <t>Southend-on-Sea</t>
  </si>
  <si>
    <t>Chg 3 - Multi-disciplinary/multi-agency discharge teams Additional achievements</t>
  </si>
  <si>
    <t>J14</t>
  </si>
  <si>
    <t>E09000028</t>
  </si>
  <si>
    <t>Southwark</t>
  </si>
  <si>
    <t>Chg 4 - Home first/discharge to assess Additional achievements</t>
  </si>
  <si>
    <t>J15</t>
  </si>
  <si>
    <t>E08000013</t>
  </si>
  <si>
    <t>St. Helens</t>
  </si>
  <si>
    <t>Chg 5 - Seven-day service Additional achievements</t>
  </si>
  <si>
    <t>J16</t>
  </si>
  <si>
    <t>E10000028</t>
  </si>
  <si>
    <t>Staffordshire</t>
  </si>
  <si>
    <t>Chg 6 - Trusted assessors Additional achievements</t>
  </si>
  <si>
    <t>J17</t>
  </si>
  <si>
    <t>E08000007</t>
  </si>
  <si>
    <t>Stockport</t>
  </si>
  <si>
    <t>Chg 7 - Focus on choice Additional achievements</t>
  </si>
  <si>
    <t>J18</t>
  </si>
  <si>
    <t>E06000004</t>
  </si>
  <si>
    <t>Stockton-on-Tees</t>
  </si>
  <si>
    <t>Chg 8 - Enhancing health in care homes Additional achievements</t>
  </si>
  <si>
    <t>J19</t>
  </si>
  <si>
    <t>E06000021</t>
  </si>
  <si>
    <t>Stoke-on-Trent</t>
  </si>
  <si>
    <t>UEC - Red Bag Scheme Additional achievements</t>
  </si>
  <si>
    <t>J23</t>
  </si>
  <si>
    <t>E10000029</t>
  </si>
  <si>
    <t>Suffolk</t>
  </si>
  <si>
    <t>Chg 1 - Early discharge planning Support needs</t>
  </si>
  <si>
    <t>K12</t>
  </si>
  <si>
    <t>E08000024</t>
  </si>
  <si>
    <t>Sunderland</t>
  </si>
  <si>
    <t>Chg 2 - Systems to monitor patient flow Support needs</t>
  </si>
  <si>
    <t>K13</t>
  </si>
  <si>
    <t>E10000030</t>
  </si>
  <si>
    <t>Surrey</t>
  </si>
  <si>
    <t>Chg 3 - Multi-disciplinary/multi-agency discharge teams Support needs</t>
  </si>
  <si>
    <t>K14</t>
  </si>
  <si>
    <t>E09000029</t>
  </si>
  <si>
    <t>Sutton</t>
  </si>
  <si>
    <t>Chg 4 - Home first/discharge to assess Support needs</t>
  </si>
  <si>
    <t>K15</t>
  </si>
  <si>
    <t>E06000030</t>
  </si>
  <si>
    <t>Swindon</t>
  </si>
  <si>
    <t>Chg 5 - Seven-day service Support needs</t>
  </si>
  <si>
    <t>K16</t>
  </si>
  <si>
    <t>E08000008</t>
  </si>
  <si>
    <t>Tameside</t>
  </si>
  <si>
    <t>Chg 6 - Trusted assessors Support needs</t>
  </si>
  <si>
    <t>K17</t>
  </si>
  <si>
    <t>E06000020</t>
  </si>
  <si>
    <t>Telford and Wrekin</t>
  </si>
  <si>
    <t>Chg 7 - Focus on choice Support needs</t>
  </si>
  <si>
    <t>K18</t>
  </si>
  <si>
    <t>E06000034</t>
  </si>
  <si>
    <t>Thurrock</t>
  </si>
  <si>
    <t>Chg 8 - Enhancing health in care homes Support needs</t>
  </si>
  <si>
    <t>K19</t>
  </si>
  <si>
    <t>E06000027</t>
  </si>
  <si>
    <t>Torbay</t>
  </si>
  <si>
    <t>UEC - Red Bag Scheme Support needs</t>
  </si>
  <si>
    <t>K23</t>
  </si>
  <si>
    <t>E09000030</t>
  </si>
  <si>
    <t>Tower Hamlets</t>
  </si>
  <si>
    <t>E08000009</t>
  </si>
  <si>
    <t>Trafford</t>
  </si>
  <si>
    <t>E08000036</t>
  </si>
  <si>
    <t>Wakefield</t>
  </si>
  <si>
    <t>E08000030</t>
  </si>
  <si>
    <t>Walsall</t>
  </si>
  <si>
    <t>E09000031</t>
  </si>
  <si>
    <t>Waltham Forest</t>
  </si>
  <si>
    <t>E09000032</t>
  </si>
  <si>
    <t>Wandsworth</t>
  </si>
  <si>
    <t>Do you wish to change your additional actual CCG funding?</t>
  </si>
  <si>
    <t>E06000007</t>
  </si>
  <si>
    <t>Warrington</t>
  </si>
  <si>
    <t>Do you wish to change your additional actual LA funding?</t>
  </si>
  <si>
    <t>E10000031</t>
  </si>
  <si>
    <t>Warwickshire</t>
  </si>
  <si>
    <t>Actual CCG Add</t>
  </si>
  <si>
    <t>E06000037</t>
  </si>
  <si>
    <t>West Berkshire</t>
  </si>
  <si>
    <t>Actual LA Add</t>
  </si>
  <si>
    <t>E10000032</t>
  </si>
  <si>
    <t>West Sussex</t>
  </si>
  <si>
    <t>Income commentary</t>
  </si>
  <si>
    <t>D21</t>
  </si>
  <si>
    <t>E09000033</t>
  </si>
  <si>
    <t>Westminster</t>
  </si>
  <si>
    <t>Do you wish to change your BCF actual expenditure?</t>
  </si>
  <si>
    <t>E28</t>
  </si>
  <si>
    <t>E08000010</t>
  </si>
  <si>
    <t>Wigan</t>
  </si>
  <si>
    <t>Actual Expenditure</t>
  </si>
  <si>
    <t>C30</t>
  </si>
  <si>
    <t>E06000054</t>
  </si>
  <si>
    <t>Wiltshire</t>
  </si>
  <si>
    <t>Expenditure commentary</t>
  </si>
  <si>
    <t>D32</t>
  </si>
  <si>
    <t>E06000040</t>
  </si>
  <si>
    <t>Windsor and Maidenhead</t>
  </si>
  <si>
    <t>E08000015</t>
  </si>
  <si>
    <t>Wirral</t>
  </si>
  <si>
    <t>E06000041</t>
  </si>
  <si>
    <t>Wokingham</t>
  </si>
  <si>
    <t>E08000031</t>
  </si>
  <si>
    <t>Wolverhampton</t>
  </si>
  <si>
    <t>E10000034</t>
  </si>
  <si>
    <t>Worcestershire</t>
  </si>
  <si>
    <t>E06000014</t>
  </si>
  <si>
    <t>York</t>
  </si>
  <si>
    <t>Statement 1: Delivery of the BCF has improved joint working between health and social care</t>
  </si>
  <si>
    <t>Statement 2: Our BCF schemes were implemented as planned in 2018/19</t>
  </si>
  <si>
    <t>Statement 3: Delivery of BCF plan had a positive impact on the integration of health and social care</t>
  </si>
  <si>
    <t>Statement 4: Delivery of our BCF plan has contributed positively to managing the levels of NEAs</t>
  </si>
  <si>
    <t>C13</t>
  </si>
  <si>
    <t>Statement 5: Delivery of our BCF plan has contributed positively to managing the levels of DToC</t>
  </si>
  <si>
    <t>Statement 6: Delivery of our BCF plan ihas contributed positively to managing reablement</t>
  </si>
  <si>
    <t>Statement 7: Delivery of our BCF plan has contributed positively to managing residential admissions</t>
  </si>
  <si>
    <t>Statement 1 commentary</t>
  </si>
  <si>
    <t>Statement 2 commentary</t>
  </si>
  <si>
    <t>Statement 3 commentary</t>
  </si>
  <si>
    <t>Statement 4 commentary</t>
  </si>
  <si>
    <t>Statement 5 commentary</t>
  </si>
  <si>
    <t>Statement 6 commentary</t>
  </si>
  <si>
    <t>Statement 7 commentary</t>
  </si>
  <si>
    <t>D16</t>
  </si>
  <si>
    <t>Success 1</t>
  </si>
  <si>
    <t>C22</t>
  </si>
  <si>
    <t>Success 2</t>
  </si>
  <si>
    <t>C23</t>
  </si>
  <si>
    <t>Success 1 commentary</t>
  </si>
  <si>
    <t>D22</t>
  </si>
  <si>
    <t>Success 2 commentary</t>
  </si>
  <si>
    <t>D23</t>
  </si>
  <si>
    <t>Challenge 1</t>
  </si>
  <si>
    <t>C26</t>
  </si>
  <si>
    <t>Challenge 2</t>
  </si>
  <si>
    <t>C27</t>
  </si>
  <si>
    <t>Challenge 1 commentary</t>
  </si>
  <si>
    <t>D26</t>
  </si>
  <si>
    <t>Challenge 2 commentary</t>
  </si>
  <si>
    <t>D27</t>
  </si>
  <si>
    <t>Progress against local plan for integration of health and social care</t>
  </si>
  <si>
    <t>B8</t>
  </si>
  <si>
    <t>Integration success story highlight over the past quarter</t>
  </si>
  <si>
    <t>B12</t>
  </si>
  <si>
    <t>A1) Do you wish to revise the percentages provided at Q1 18/19?</t>
  </si>
  <si>
    <t>A2) a) Revised meeting adult social care needs</t>
  </si>
  <si>
    <t>D17</t>
  </si>
  <si>
    <t>A2) b) Revised reducing pressures on the NHS</t>
  </si>
  <si>
    <t>E17</t>
  </si>
  <si>
    <t>A2) c) Revised ensuring that the local social care provider market is supported</t>
  </si>
  <si>
    <t>F17</t>
  </si>
  <si>
    <t>A3) Success 1</t>
  </si>
  <si>
    <t>A3) Success 2</t>
  </si>
  <si>
    <t>A3) Success 3</t>
  </si>
  <si>
    <t>E23</t>
  </si>
  <si>
    <t>A4) Other commentary 1</t>
  </si>
  <si>
    <t>C24</t>
  </si>
  <si>
    <t>A4) Other commentary 2</t>
  </si>
  <si>
    <t>D24</t>
  </si>
  <si>
    <t>A4) Other commentary 3</t>
  </si>
  <si>
    <t>E24</t>
  </si>
  <si>
    <t>A5) Commentary 1</t>
  </si>
  <si>
    <t>C25</t>
  </si>
  <si>
    <t>A5) Commentary 2</t>
  </si>
  <si>
    <t>D25</t>
  </si>
  <si>
    <t>A5) Commentary 3</t>
  </si>
  <si>
    <t>E25</t>
  </si>
  <si>
    <t>A6) Challenge 1</t>
  </si>
  <si>
    <t>C28</t>
  </si>
  <si>
    <t>A6) Challenge 2</t>
  </si>
  <si>
    <t>D28</t>
  </si>
  <si>
    <t>A6) Challenge 3</t>
  </si>
  <si>
    <t>A7) Other commentary 1</t>
  </si>
  <si>
    <t>C29</t>
  </si>
  <si>
    <t>A7) Other commentary 2</t>
  </si>
  <si>
    <t>D29</t>
  </si>
  <si>
    <t>A7) Other commentary 3</t>
  </si>
  <si>
    <t>E29</t>
  </si>
  <si>
    <t>A8) Commentary 1</t>
  </si>
  <si>
    <t>A8) Commentary 2</t>
  </si>
  <si>
    <t>D30</t>
  </si>
  <si>
    <t>A8) Commentary 3</t>
  </si>
  <si>
    <t>E30</t>
  </si>
  <si>
    <t>B1) Initative 1: Progress</t>
  </si>
  <si>
    <t>C37</t>
  </si>
  <si>
    <t>B1) Initative 2: Progress</t>
  </si>
  <si>
    <t>D37</t>
  </si>
  <si>
    <t>B1) Initative 3: Progress</t>
  </si>
  <si>
    <t>E37</t>
  </si>
  <si>
    <t>B1) Initative 4: Progress</t>
  </si>
  <si>
    <t>F37</t>
  </si>
  <si>
    <t>B1) Initative 5: Progress</t>
  </si>
  <si>
    <t>G37</t>
  </si>
  <si>
    <t>B1) Initative 6: Progress</t>
  </si>
  <si>
    <t>H37</t>
  </si>
  <si>
    <t>B1) Initative 7: Progress</t>
  </si>
  <si>
    <t>I37</t>
  </si>
  <si>
    <t>B1) Initative 8: Progress</t>
  </si>
  <si>
    <t>J37</t>
  </si>
  <si>
    <t>B1) Initative 9: Progress</t>
  </si>
  <si>
    <t>K37</t>
  </si>
  <si>
    <t>B1) Initative 10: Progress</t>
  </si>
  <si>
    <t>L37</t>
  </si>
  <si>
    <t>B2) Initative 1: Commentary</t>
  </si>
  <si>
    <t>C38</t>
  </si>
  <si>
    <t>B2) Initative 2: Commentary</t>
  </si>
  <si>
    <t>D38</t>
  </si>
  <si>
    <t>B2) Initative 3: Commentary</t>
  </si>
  <si>
    <t>E38</t>
  </si>
  <si>
    <t>B2) Initative 4: Commentary</t>
  </si>
  <si>
    <t>F38</t>
  </si>
  <si>
    <t>B2) Initative 5: Commentary</t>
  </si>
  <si>
    <t>G38</t>
  </si>
  <si>
    <t>B2) Initative 6: Commentary</t>
  </si>
  <si>
    <t>H38</t>
  </si>
  <si>
    <t>B2) Initative 7: Commentary</t>
  </si>
  <si>
    <t>I38</t>
  </si>
  <si>
    <t>B2) Initative 8: Commentary</t>
  </si>
  <si>
    <t>J38</t>
  </si>
  <si>
    <t>B2) Initative 9: Commentary</t>
  </si>
  <si>
    <t>K38</t>
  </si>
  <si>
    <t>B2) Initative 10: Commentary</t>
  </si>
  <si>
    <t>L38</t>
  </si>
  <si>
    <t>C1) a) Actual number of home care packages</t>
  </si>
  <si>
    <t>C1) b) Actual number of hours of home care</t>
  </si>
  <si>
    <t>C1) c) Actual number of care home placements</t>
  </si>
  <si>
    <t>C2) Main area spent on the addition iBCF funding allocation for 2018/19</t>
  </si>
  <si>
    <t>C3) Main area spent on the addition iBCF funding allocation for 2018/19 - Commentary</t>
  </si>
  <si>
    <t>Metric 1: D1) Additional Metric Name</t>
  </si>
  <si>
    <t>C20</t>
  </si>
  <si>
    <t>Metric 2: D1) Additional Metric Name</t>
  </si>
  <si>
    <t>D20</t>
  </si>
  <si>
    <t>Metric 3: D1) Additional Metric Name</t>
  </si>
  <si>
    <t>E20</t>
  </si>
  <si>
    <t>Metric 4: D1) Additional Metric Name</t>
  </si>
  <si>
    <t>F20</t>
  </si>
  <si>
    <t>Metric 5: D1) Additional Metric Name</t>
  </si>
  <si>
    <t>G20</t>
  </si>
  <si>
    <t>Metric 1: D2) Metric category</t>
  </si>
  <si>
    <t>C21</t>
  </si>
  <si>
    <t>Metric 2: D2) Metric category</t>
  </si>
  <si>
    <t>Metric 3: D2) Metric category</t>
  </si>
  <si>
    <t>E21</t>
  </si>
  <si>
    <t>Metric 4: D2) Metric category</t>
  </si>
  <si>
    <t>F21</t>
  </si>
  <si>
    <t>Metric 5: D2) Metric category</t>
  </si>
  <si>
    <t>G21</t>
  </si>
  <si>
    <t>Metric 1: D3) If other category, then detail</t>
  </si>
  <si>
    <t>Metric 2: D3) If other category, then detail</t>
  </si>
  <si>
    <t>Metric 3: D3) If other category, then detail</t>
  </si>
  <si>
    <t>E22</t>
  </si>
  <si>
    <t>Metric 4: D3) If other category, then detail</t>
  </si>
  <si>
    <t>F22</t>
  </si>
  <si>
    <t>Metric 5: D3) If other category, then detail</t>
  </si>
  <si>
    <t>G22</t>
  </si>
  <si>
    <t>Metric 1: D4) Metric performance</t>
  </si>
  <si>
    <t>Metric 2: D4) Metric performance</t>
  </si>
  <si>
    <t>Metric 3: D4) Metric performance</t>
  </si>
  <si>
    <t>Metric 4: D4) Metric performance</t>
  </si>
  <si>
    <t>F23</t>
  </si>
  <si>
    <t>Metric 5: D4) Metric performance</t>
  </si>
  <si>
    <t>Please select</t>
  </si>
  <si>
    <t>Yes</t>
  </si>
  <si>
    <t>Selected Health and Wellbeing Board:</t>
  </si>
  <si>
    <t>No</t>
  </si>
  <si>
    <t>Confirmation of Nation Conditions</t>
  </si>
  <si>
    <t>National Condition</t>
  </si>
  <si>
    <t>Confirmation</t>
  </si>
  <si>
    <t>If the answer is "No" please provide an explanation as to why the condition was not met within the quarter and how this is being addressed:</t>
  </si>
  <si>
    <r>
      <rPr>
        <b/>
        <sz val="11"/>
        <color theme="0"/>
        <rFont val="Calibri"/>
        <family val="2"/>
        <scheme val="minor"/>
      </rPr>
      <t>1) Plans to be jointly agreed?</t>
    </r>
    <r>
      <rPr>
        <sz val="11"/>
        <color theme="0"/>
        <rFont val="Calibri"/>
        <family val="2"/>
        <scheme val="minor"/>
      </rPr>
      <t xml:space="preserve">
(This also includes agreement with district councils on use of  Disabled Facilities Grant in two tier areas)</t>
    </r>
  </si>
  <si>
    <t>2) Planned contribution to social care from the CCG minimum contribution is agreed in line with the Planning Requirements?</t>
  </si>
  <si>
    <t>Confirmation of s75 Pooled Budget</t>
  </si>
  <si>
    <t>Statement</t>
  </si>
  <si>
    <t>Response</t>
  </si>
  <si>
    <t>If the answer to the above is 'No' please indicate when this will happen (DD/MM/YYYY)</t>
  </si>
  <si>
    <t>National Conditions &amp; s75</t>
  </si>
  <si>
    <t>s75</t>
  </si>
  <si>
    <t>Q1 18/19</t>
  </si>
  <si>
    <t>Q2 18/19</t>
  </si>
  <si>
    <t>Q3 18/19</t>
  </si>
  <si>
    <t>Early discharge planning Q1 18/19</t>
  </si>
  <si>
    <t>Systems to monitor patient flow Q1 18/19</t>
  </si>
  <si>
    <t>Multi-disciplinary/multi-agency discharge teams Q1 18/19</t>
  </si>
  <si>
    <t>Home first/discharge to assess Q1 18/19</t>
  </si>
  <si>
    <t>Seven-day service Q1 18/19</t>
  </si>
  <si>
    <t>Trusted assessors Q1 18/19</t>
  </si>
  <si>
    <t>Focus on choice Q1 18/19</t>
  </si>
  <si>
    <t>Enhancing health in care homes Q1 18/19</t>
  </si>
  <si>
    <t>Red Bag scheme Q1 18/19</t>
  </si>
  <si>
    <t>Early discharge planning Q2 18/19</t>
  </si>
  <si>
    <t>Systems to monitor patient flow Q2 18/19</t>
  </si>
  <si>
    <t>Multi-disciplinary/multi-agency discharge teams Q2 18/19</t>
  </si>
  <si>
    <t>Home first/discharge to assess Q2 18/19</t>
  </si>
  <si>
    <t>Seven-day service Q2 18/19</t>
  </si>
  <si>
    <t>Trusted assessors Q2 18/19</t>
  </si>
  <si>
    <t>Focus on choice Q2 18/19</t>
  </si>
  <si>
    <t>Enhancing health in care homes Q2 18/19</t>
  </si>
  <si>
    <t>Red Bag scheme Q2 18/19</t>
  </si>
  <si>
    <t>Established</t>
  </si>
  <si>
    <t>Mature</t>
  </si>
  <si>
    <t>Plans in place</t>
  </si>
  <si>
    <t>Exemplary</t>
  </si>
  <si>
    <t>Not yet established</t>
  </si>
  <si>
    <t>&lt;Please select&gt;</t>
  </si>
  <si>
    <t>plans in place</t>
  </si>
  <si>
    <t>established</t>
  </si>
  <si>
    <t>Metrics</t>
  </si>
  <si>
    <t>On track to meet target</t>
  </si>
  <si>
    <t>Not on track to meet target</t>
  </si>
  <si>
    <t>Data not available to assess progress</t>
  </si>
  <si>
    <t>Challenges</t>
  </si>
  <si>
    <t>Please describe any challenges faced in meeting the planned target</t>
  </si>
  <si>
    <t>Achievements</t>
  </si>
  <si>
    <t>Please describe any achievements, impact observed or lessons learnt when considering improvements being pursued for the respective metrics</t>
  </si>
  <si>
    <t>Support Needs</t>
  </si>
  <si>
    <t>Please highlight any support that may facilitate or ease the achievements of metric plans</t>
  </si>
  <si>
    <t>Metric</t>
  </si>
  <si>
    <t>Definition</t>
  </si>
  <si>
    <t>Assessment of progress against the planned target for the quarter</t>
  </si>
  <si>
    <t>NEA</t>
  </si>
  <si>
    <t>Reduction in non-elective admissions</t>
  </si>
  <si>
    <t>Res Admissions</t>
  </si>
  <si>
    <t xml:space="preserve">Rate of permanent admissions to residential care per 100,000 population (65+) </t>
  </si>
  <si>
    <t>Reablement</t>
  </si>
  <si>
    <t>Proportion of older people (65 and over) who were still at home 91 days after discharge from hospital into reablement / rehabilitation services</t>
  </si>
  <si>
    <t>Delayed Transfers of Care</t>
  </si>
  <si>
    <t>Delayed Transfers of Care (delayed days)</t>
  </si>
  <si>
    <t>Please describe the key challenges faced by your system in the implementation of this change</t>
  </si>
  <si>
    <t>Milestones met during the quarter / Observed Impact</t>
  </si>
  <si>
    <t>Please describe the milestones met in the implementation of the change or describe any observed impact of the implemented change</t>
  </si>
  <si>
    <t>Please indicate any support that may better facilitate or accelerate the implementation of this change</t>
  </si>
  <si>
    <t>Narrative</t>
  </si>
  <si>
    <t>Q3 18/19
(Current)</t>
  </si>
  <si>
    <t>Q4 18/19
(Current)</t>
  </si>
  <si>
    <t>If 'Mature' or 'Exemplary', please provide further rationale to support this assessment</t>
  </si>
  <si>
    <t>Milestones met during the quarter / Observed impact</t>
  </si>
  <si>
    <t>Support needs</t>
  </si>
  <si>
    <t>Chg 1</t>
  </si>
  <si>
    <t>Early discharge planning</t>
  </si>
  <si>
    <t>Chg 2</t>
  </si>
  <si>
    <t>Systems to monitor patient flow</t>
  </si>
  <si>
    <t>Chg 3</t>
  </si>
  <si>
    <t>Multi-disciplinary/multi-agency discharge teams</t>
  </si>
  <si>
    <t>Chg 4</t>
  </si>
  <si>
    <t>Home first/discharge to assess</t>
  </si>
  <si>
    <t>Chg 5</t>
  </si>
  <si>
    <t>Seven-day service</t>
  </si>
  <si>
    <t>Chg 6</t>
  </si>
  <si>
    <t>Trusted assessors</t>
  </si>
  <si>
    <t>Chg 7</t>
  </si>
  <si>
    <t>Focus on choice</t>
  </si>
  <si>
    <t>Chg 8</t>
  </si>
  <si>
    <t>Enhancing health in care homes</t>
  </si>
  <si>
    <r>
      <rPr>
        <b/>
        <sz val="12"/>
        <color theme="0"/>
        <rFont val="Calibri"/>
        <family val="2"/>
        <scheme val="minor"/>
      </rPr>
      <t>Hospital Transfer Protocol (or the Red Bag scheme)</t>
    </r>
    <r>
      <rPr>
        <sz val="12"/>
        <color theme="0"/>
        <rFont val="Calibri"/>
        <family val="2"/>
        <scheme val="minor"/>
      </rPr>
      <t xml:space="preserve">
Please report on implementation of a Hospital Transfer Protocol (also known as the 'Red Bag scheme') to enhance communication and information sharing when residents move between care settings and hospital.</t>
    </r>
  </si>
  <si>
    <t>Q4 18/19 (Current)</t>
  </si>
  <si>
    <t>If there are no plans to implement such a scheme, please provide a narrative on alternative mitigations in place to support improved communications in hospital transfer arrangements for social care residents.</t>
  </si>
  <si>
    <t>Achievements / Impact</t>
  </si>
  <si>
    <t>UEC</t>
  </si>
  <si>
    <t>Red Bag scheme</t>
  </si>
  <si>
    <t>Additional Funding?</t>
  </si>
  <si>
    <t>&lt;Please Select&gt;</t>
  </si>
  <si>
    <t>Income</t>
  </si>
  <si>
    <t>Additional Expenditure?</t>
  </si>
  <si>
    <t>2018/19</t>
  </si>
  <si>
    <t>Disabled Facilities Grant</t>
  </si>
  <si>
    <t>Improved Better Care Fund</t>
  </si>
  <si>
    <t>CCG Minimum Fund</t>
  </si>
  <si>
    <t>I/E Look ups</t>
  </si>
  <si>
    <t>Minimum Sub Total</t>
  </si>
  <si>
    <t>DFG</t>
  </si>
  <si>
    <t>Planned</t>
  </si>
  <si>
    <t>Actual</t>
  </si>
  <si>
    <t>iBCF</t>
  </si>
  <si>
    <t>CCG Additional Fund</t>
  </si>
  <si>
    <t>CCG Min</t>
  </si>
  <si>
    <t>LA Additional Fund</t>
  </si>
  <si>
    <t>CCG Add</t>
  </si>
  <si>
    <t>Additional Sub Total</t>
  </si>
  <si>
    <t>LA Add</t>
  </si>
  <si>
    <t>Expen</t>
  </si>
  <si>
    <t>Planned 18/19</t>
  </si>
  <si>
    <t>Actual 18/19</t>
  </si>
  <si>
    <t>Total BCF Pooled Fund</t>
  </si>
  <si>
    <t>Please provide any comments that may be useful for local context where there is a difference between planned and actual income for 2018/19</t>
  </si>
  <si>
    <t>Expenditure</t>
  </si>
  <si>
    <t>Plan</t>
  </si>
  <si>
    <t>Do you wish to change your actual BCF expenditure?</t>
  </si>
  <si>
    <t>Please provide any comments that may be useful for local context where there is a difference between the planned and actual expenditure for 2018/19</t>
  </si>
  <si>
    <t>DFG Fund</t>
  </si>
  <si>
    <t>Y56</t>
  </si>
  <si>
    <t>E12000007</t>
  </si>
  <si>
    <t>Q71</t>
  </si>
  <si>
    <t>Y54</t>
  </si>
  <si>
    <t>E12000003</t>
  </si>
  <si>
    <t>Q72</t>
  </si>
  <si>
    <t>Y57</t>
  </si>
  <si>
    <t>E12000009</t>
  </si>
  <si>
    <t>Q82</t>
  </si>
  <si>
    <t>Y55</t>
  </si>
  <si>
    <t>E12000006</t>
  </si>
  <si>
    <t>Q78</t>
  </si>
  <si>
    <t>E12000005</t>
  </si>
  <si>
    <t>Q77</t>
  </si>
  <si>
    <t>E12000002</t>
  </si>
  <si>
    <t>Q84</t>
  </si>
  <si>
    <t>Q83</t>
  </si>
  <si>
    <t>Q70</t>
  </si>
  <si>
    <t>E12000008</t>
  </si>
  <si>
    <t>Q81</t>
  </si>
  <si>
    <t>Q80</t>
  </si>
  <si>
    <t>Q79</t>
  </si>
  <si>
    <t>Q75</t>
  </si>
  <si>
    <t>E12000001</t>
  </si>
  <si>
    <t>Q74</t>
  </si>
  <si>
    <t>E12000004</t>
  </si>
  <si>
    <t>Q76</t>
  </si>
  <si>
    <t>Please select a response</t>
  </si>
  <si>
    <t>Strongly Agree</t>
  </si>
  <si>
    <t>Agree</t>
  </si>
  <si>
    <t>Neither agree nor disagree</t>
  </si>
  <si>
    <t>Part 1: Delivery of the Better Care Fund</t>
  </si>
  <si>
    <t>Disagree</t>
  </si>
  <si>
    <t>Please use the below form to indicate what extent you agree with the following statements and then detail any further supporting information in the corresponding comment boxes.</t>
  </si>
  <si>
    <t>Strongly disagree</t>
  </si>
  <si>
    <t>Statement:</t>
  </si>
  <si>
    <t>Response:</t>
  </si>
  <si>
    <t>Comments: Please detail any further supporting information for each response</t>
  </si>
  <si>
    <t>Please select a response category</t>
  </si>
  <si>
    <t>Part 2: Successes and Challenges</t>
  </si>
  <si>
    <t>Please select two Enablers from the SCIE Logic model which you have observed demonstrable success in progressing and two Enablers which you have experienced a relatively greater degree of challenge in progressing.
Please provide a brief description alongside.</t>
  </si>
  <si>
    <t>Other</t>
  </si>
  <si>
    <t>8. Outline two key successes observed toward driving the enablers for integration (expressed in SCIE's logical model) in 2018/19.</t>
  </si>
  <si>
    <t>SCIE Logic Model Enablers, Response category:</t>
  </si>
  <si>
    <t>Response - Please detail your greatest successes</t>
  </si>
  <si>
    <t>9. Outline two key challenges observed toward driving the enablers for integration (expressed in SCIE's logical model) in 2018/19.</t>
  </si>
  <si>
    <t>Response - Please detail your greatest challenges</t>
  </si>
  <si>
    <t>Footnotes:</t>
  </si>
  <si>
    <t>Question 8, 9 and 10 are should be assigned to one of the following categories:</t>
  </si>
  <si>
    <t>Remaining Characters:</t>
  </si>
  <si>
    <t>Please tell us about an integration success story  observed over the past quarter highlighting the nature of the service or scheme and the related impact.</t>
  </si>
  <si>
    <t>A2</t>
  </si>
  <si>
    <t>Additional improved Better Care Fund Allocation for 2018/19:</t>
  </si>
  <si>
    <t>A3</t>
  </si>
  <si>
    <t>Section A</t>
  </si>
  <si>
    <t>Reducing DTOC</t>
  </si>
  <si>
    <t>Distribution of 2018/19 Additional iBCF funding by purpose</t>
  </si>
  <si>
    <t>Tackling capacity within the local care market</t>
  </si>
  <si>
    <t>At Q1 18/19, it was reported that your additional 2018-19 iBCF funding would be allocated across the three purposes for which it was intended as follows:</t>
  </si>
  <si>
    <t>Stabilising the local care market</t>
  </si>
  <si>
    <t>a) Meeting adult social care needs</t>
  </si>
  <si>
    <t>b) Reducing pressures on the NHS, including supporting more people to be discharged from hospital when they are ready</t>
  </si>
  <si>
    <t>c) Ensuring that the local social care provider market is supported</t>
  </si>
  <si>
    <t>Improving the local financial position for ASC</t>
  </si>
  <si>
    <t>(Percentages shown in these cells are automatically populated based on Q1 18/19 return):</t>
  </si>
  <si>
    <t>Reducing pressure on the NHS (non-DTOC)</t>
  </si>
  <si>
    <t>A1) Do you wish to revise the percentages provided at Q1 18/19 as shown above? Please select "Yes" or "No" using the drop-down options:</t>
  </si>
  <si>
    <t>Reducing demand</t>
  </si>
  <si>
    <t>Health and social care integration</t>
  </si>
  <si>
    <t>If submitting revised figures, percentages must sum to 100% exactly</t>
  </si>
  <si>
    <t>Workforce – recruitment</t>
  </si>
  <si>
    <r>
      <rPr>
        <b/>
        <sz val="11"/>
        <color theme="0"/>
        <rFont val="Calibri"/>
        <family val="2"/>
        <scheme val="minor"/>
      </rPr>
      <t>A2) If you have answered 'Yes' to Question A1, please enter the revised amount for each purpose as a percentage of the additional iBCF funding you have been allocated for the whole of 2018/19. If the expenditure covers more than one purpose, please categorise it according to the primary purpose. You should ensure that the sum of the percentage figures entered totals to 100% exactly. If you have not designated any funding for a particular purpose, please enter 0% and do not leave a blank cell.</t>
    </r>
    <r>
      <rPr>
        <sz val="11"/>
        <color theme="0"/>
        <rFont val="Calibri"/>
        <family val="2"/>
        <scheme val="minor"/>
      </rPr>
      <t xml:space="preserve"> If you have answered "No" to Question A1, please leave these cells blank.</t>
    </r>
  </si>
  <si>
    <t>Workforce – retention</t>
  </si>
  <si>
    <t>Prevention</t>
  </si>
  <si>
    <t>Partnership working with the NHS</t>
  </si>
  <si>
    <t>Partnership working with other organisations / voluntary sector</t>
  </si>
  <si>
    <t>Successes and challenges associated with additional iBCF funding in 2018/19</t>
  </si>
  <si>
    <t>Success 3</t>
  </si>
  <si>
    <r>
      <rPr>
        <b/>
        <sz val="11"/>
        <color theme="0"/>
        <rFont val="Calibri"/>
        <family val="2"/>
        <scheme val="minor"/>
      </rPr>
      <t>A3) Please use the options provided to identify your 3 key areas of success associated with the additional iBCF funding during 2018/19.</t>
    </r>
    <r>
      <rPr>
        <sz val="11"/>
        <color theme="0"/>
        <rFont val="Calibri"/>
        <family val="2"/>
        <scheme val="minor"/>
      </rPr>
      <t xml:space="preserve"> Hover over this cell to view the comment box for the list of options if the drop-down menu is not visible. Aside from "Other", please do not select an option more than once.</t>
    </r>
  </si>
  <si>
    <r>
      <rPr>
        <b/>
        <sz val="11"/>
        <color theme="0"/>
        <rFont val="Calibri"/>
        <family val="2"/>
        <scheme val="minor"/>
      </rPr>
      <t>A4) If you have answered Question A3 with 'Other', please specify.</t>
    </r>
    <r>
      <rPr>
        <sz val="11"/>
        <color theme="0"/>
        <rFont val="Calibri"/>
        <family val="2"/>
        <scheme val="minor"/>
      </rPr>
      <t xml:space="preserve"> Please do not use more than 50 characters.</t>
    </r>
  </si>
  <si>
    <r>
      <rPr>
        <b/>
        <sz val="11"/>
        <color theme="0"/>
        <rFont val="Calibri"/>
        <family val="2"/>
        <scheme val="minor"/>
      </rPr>
      <t>A5) You can add some brief commentary on your key successes if you wish.</t>
    </r>
    <r>
      <rPr>
        <sz val="11"/>
        <color theme="0"/>
        <rFont val="Calibri"/>
        <family val="2"/>
        <scheme val="minor"/>
      </rPr>
      <t xml:space="preserve"> Please do not use more than 200 characters.</t>
    </r>
  </si>
  <si>
    <t>A6</t>
  </si>
  <si>
    <t>Tackling DTOC</t>
  </si>
  <si>
    <t>Challenge 3</t>
  </si>
  <si>
    <r>
      <rPr>
        <b/>
        <sz val="11"/>
        <color theme="0"/>
        <rFont val="Calibri"/>
        <family val="2"/>
        <scheme val="minor"/>
      </rPr>
      <t>A6) Please use the options provided to identify your 3 key areas of challenge associated with the additional iBCF funding during 2018/19.</t>
    </r>
    <r>
      <rPr>
        <sz val="11"/>
        <color theme="0"/>
        <rFont val="Calibri"/>
        <family val="2"/>
        <scheme val="minor"/>
      </rPr>
      <t xml:space="preserve"> Hover over this cell to view the comment box for the list of options if the drop-down menu is not visible. Aside from 'Other', please do not select an option more than once.</t>
    </r>
  </si>
  <si>
    <r>
      <rPr>
        <b/>
        <sz val="11"/>
        <color theme="0"/>
        <rFont val="Calibri"/>
        <family val="2"/>
        <scheme val="minor"/>
      </rPr>
      <t>A7) If you have answered Question A6 with 'Other', please specify.</t>
    </r>
    <r>
      <rPr>
        <sz val="11"/>
        <color theme="0"/>
        <rFont val="Calibri"/>
        <family val="2"/>
        <scheme val="minor"/>
      </rPr>
      <t xml:space="preserve"> Please do not use more than 50 characters.</t>
    </r>
  </si>
  <si>
    <t>Financial pressure</t>
  </si>
  <si>
    <r>
      <rPr>
        <b/>
        <sz val="11"/>
        <color theme="0"/>
        <rFont val="Calibri"/>
        <family val="2"/>
        <scheme val="minor"/>
      </rPr>
      <t>A8) You can add some brief commentary on your key successes if you wish.</t>
    </r>
    <r>
      <rPr>
        <sz val="11"/>
        <color theme="0"/>
        <rFont val="Calibri"/>
        <family val="2"/>
        <scheme val="minor"/>
      </rPr>
      <t xml:space="preserve"> Please do not use more than 200 characters.</t>
    </r>
  </si>
  <si>
    <t>Managing demand</t>
  </si>
  <si>
    <t>Section B</t>
  </si>
  <si>
    <t>At Q1 18/19 it was reported that your additional iBCF funding would be used to support the following initiatives/projects in 2018/19</t>
  </si>
  <si>
    <t>Initiative / Project 1</t>
  </si>
  <si>
    <t>Initiative / Project 2</t>
  </si>
  <si>
    <t>Initiative / Project 3</t>
  </si>
  <si>
    <t>Initiative / Project 4</t>
  </si>
  <si>
    <t>Initiative / Project 5</t>
  </si>
  <si>
    <t>Initiative / Project 6</t>
  </si>
  <si>
    <t>Initiative / Project 7</t>
  </si>
  <si>
    <t>Initiative / Project 8</t>
  </si>
  <si>
    <t>Initiative / Project 9</t>
  </si>
  <si>
    <t>Initiative / Project 10</t>
  </si>
  <si>
    <r>
      <rPr>
        <b/>
        <sz val="11"/>
        <color theme="0"/>
        <rFont val="Calibri"/>
        <family val="2"/>
        <scheme val="minor"/>
      </rPr>
      <t>Project title</t>
    </r>
    <r>
      <rPr>
        <sz val="11"/>
        <color theme="0"/>
        <rFont val="Calibri"/>
        <family val="2"/>
        <scheme val="minor"/>
      </rPr>
      <t xml:space="preserve"> (automatically populated based on Q1 18/19 return):</t>
    </r>
  </si>
  <si>
    <r>
      <rPr>
        <b/>
        <sz val="11"/>
        <color theme="0"/>
        <rFont val="Calibri"/>
        <family val="2"/>
        <scheme val="minor"/>
      </rPr>
      <t>Project category</t>
    </r>
    <r>
      <rPr>
        <sz val="11"/>
        <color theme="0"/>
        <rFont val="Calibri"/>
        <family val="2"/>
        <scheme val="minor"/>
      </rPr>
      <t xml:space="preserve"> (automatically populated based on Q1 18/19 return)</t>
    </r>
  </si>
  <si>
    <r>
      <rPr>
        <b/>
        <sz val="11"/>
        <color theme="0"/>
        <rFont val="Calibri"/>
        <family val="2"/>
        <scheme val="minor"/>
      </rPr>
      <t>B1) If a project title is shown in either of the two rows above, use the drop-down options provided or type in one of the following options to report on progress to date:</t>
    </r>
    <r>
      <rPr>
        <sz val="11"/>
        <color theme="0"/>
        <rFont val="Calibri"/>
        <family val="2"/>
        <scheme val="minor"/>
      </rPr>
      <t xml:space="preserve">
Planning stage
In progress: no results yet
In progress: showing results
Completed
Project no longer being implemented</t>
    </r>
  </si>
  <si>
    <r>
      <rPr>
        <b/>
        <sz val="11"/>
        <color theme="0"/>
        <rFont val="Calibri"/>
        <family val="2"/>
        <scheme val="minor"/>
      </rPr>
      <t>B2) You can add some brief commentary on your projects if you wish.</t>
    </r>
    <r>
      <rPr>
        <sz val="11"/>
        <color theme="0"/>
        <rFont val="Calibri"/>
        <family val="2"/>
        <scheme val="minor"/>
      </rPr>
      <t xml:space="preserve"> Please do not use more than 200 characters.</t>
    </r>
  </si>
  <si>
    <t>B1</t>
  </si>
  <si>
    <t>Planning stage</t>
  </si>
  <si>
    <t>In progress: no results yet</t>
  </si>
  <si>
    <t>In progress: showing results</t>
  </si>
  <si>
    <t xml:space="preserve">Completed  </t>
  </si>
  <si>
    <t>Project no longer being implemented</t>
  </si>
  <si>
    <t>Section C</t>
  </si>
  <si>
    <t>Workforce – recruitment – LA staff / social workers</t>
  </si>
  <si>
    <t>We want to understand how much additional capacity you have been able to purchase / provide in 2018-19 as a direct result of your additional iBCF funding allocation for 2018-19 and, where the iBCF has not provided any such additionality, to understand why this is the case. Recognising that figures will vary across areas due to wider budget and service planning assumptions, please provide the following:</t>
  </si>
  <si>
    <t>Workforce – retention - LA staff / social workers</t>
  </si>
  <si>
    <t>a) The number of home care packages provided in 2018/19 as a result of your addition iBCF funding allocation</t>
  </si>
  <si>
    <t>b) The number of hours of home care provided in 2018/19 as a result of your additional iBCF funding allocation</t>
  </si>
  <si>
    <t>c) The number of care home placements for the whole of 2018/19 as a result of your additional iBCF funding allocation</t>
  </si>
  <si>
    <r>
      <rPr>
        <b/>
        <sz val="11"/>
        <color theme="0"/>
        <rFont val="Calibri"/>
        <family val="2"/>
        <scheme val="minor"/>
      </rPr>
      <t>C1) Provide figures on the actual number of home care packages, hours of home care and number of care home placements you purchased / provided as a direct result of your additional iBCF funding allocation for 2018-19. The figures you provide should cover the whole of 2018-19.</t>
    </r>
    <r>
      <rPr>
        <sz val="11"/>
        <color theme="0"/>
        <rFont val="Calibri"/>
        <family val="2"/>
        <scheme val="minor"/>
      </rPr>
      <t xml:space="preserve"> Please use whole numbers with no text, if you have a nil entry please enter 0 in the appropriate box.</t>
    </r>
  </si>
  <si>
    <t>Safeguarding</t>
  </si>
  <si>
    <r>
      <rPr>
        <b/>
        <sz val="11"/>
        <color theme="0"/>
        <rFont val="Calibri"/>
        <family val="2"/>
        <scheme val="minor"/>
      </rPr>
      <t>C2)</t>
    </r>
    <r>
      <rPr>
        <sz val="11"/>
        <color theme="0"/>
        <rFont val="Calibri"/>
        <family val="2"/>
        <scheme val="minor"/>
      </rPr>
      <t xml:space="preserve"> If you have not increased the number of packages or placements, please indicate </t>
    </r>
    <r>
      <rPr>
        <b/>
        <sz val="11"/>
        <color theme="0"/>
        <rFont val="Calibri"/>
        <family val="2"/>
        <scheme val="minor"/>
      </rPr>
      <t>the main area</t>
    </r>
    <r>
      <rPr>
        <sz val="11"/>
        <color theme="0"/>
        <rFont val="Calibri"/>
        <family val="2"/>
        <scheme val="minor"/>
      </rPr>
      <t xml:space="preserve"> that you have spent the </t>
    </r>
    <r>
      <rPr>
        <b/>
        <sz val="11"/>
        <color theme="0"/>
        <rFont val="Calibri"/>
        <family val="2"/>
        <scheme val="minor"/>
      </rPr>
      <t>addition iBCF funding allocation</t>
    </r>
    <r>
      <rPr>
        <sz val="11"/>
        <color theme="0"/>
        <rFont val="Calibri"/>
        <family val="2"/>
        <scheme val="minor"/>
      </rPr>
      <t xml:space="preserve"> for 2018/19. Hover over this cell to view the comment box for the list of options if the drop-down menu is not visible.</t>
    </r>
  </si>
  <si>
    <t>DoLS</t>
  </si>
  <si>
    <r>
      <rPr>
        <b/>
        <sz val="11"/>
        <color theme="0"/>
        <rFont val="Calibri"/>
        <family val="2"/>
        <scheme val="minor"/>
      </rPr>
      <t>C3) If you have answered C2 with 'Other', please specify.</t>
    </r>
    <r>
      <rPr>
        <sz val="11"/>
        <color theme="0"/>
        <rFont val="Calibri"/>
        <family val="2"/>
        <scheme val="minor"/>
      </rPr>
      <t xml:space="preserve"> Please do not use more than 50 characters.</t>
    </r>
  </si>
  <si>
    <t>Expenditure to improve efficiency in process or delivery</t>
  </si>
  <si>
    <t>HIC: High Impact Change</t>
  </si>
  <si>
    <t>Section D</t>
  </si>
  <si>
    <t>Assessment &amp; Reviews</t>
  </si>
  <si>
    <t>Integration with health</t>
  </si>
  <si>
    <t>Metrics used locally to assess impact of additional iBCF funding 2018/19</t>
  </si>
  <si>
    <t>Capacity - Activity</t>
  </si>
  <si>
    <t>At Q1 18/19 it was reported that the following metrics would be used locally to assess the impact of the additional iBCF funding. (Metrics are automatically populated based on Q1 18/19 return)</t>
  </si>
  <si>
    <t>Capacity - Domiciliary</t>
  </si>
  <si>
    <t>Metric 1</t>
  </si>
  <si>
    <t>Metric 2</t>
  </si>
  <si>
    <t>Metric 3</t>
  </si>
  <si>
    <t>Metric 4</t>
  </si>
  <si>
    <t>Metric 5</t>
  </si>
  <si>
    <t>Capacity - Residential &amp; Nursing Care</t>
  </si>
  <si>
    <t>Supporting carers</t>
  </si>
  <si>
    <r>
      <rPr>
        <b/>
        <sz val="11"/>
        <color theme="0"/>
        <rFont val="Calibri"/>
        <family val="2"/>
        <scheme val="minor"/>
      </rPr>
      <t>Metric</t>
    </r>
    <r>
      <rPr>
        <sz val="11"/>
        <color theme="0"/>
        <rFont val="Calibri"/>
        <family val="2"/>
        <scheme val="minor"/>
      </rPr>
      <t xml:space="preserve"> (automatically populated based on Q1 18/19 return):</t>
    </r>
  </si>
  <si>
    <t>Carers</t>
  </si>
  <si>
    <t>Stabilising social care provider market – fees uplift</t>
  </si>
  <si>
    <r>
      <rPr>
        <b/>
        <sz val="11"/>
        <color theme="0"/>
        <rFont val="Calibri"/>
        <family val="2"/>
        <scheme val="minor"/>
      </rPr>
      <t>D1) Additional Metric Name
If the cell above is blank, you can provide details of an additional metric. If you did not submit any metrics at Q1 18/19, please ensure you have provided details of at least one metric. You can provide details of up to 5 metrics in total based on your combined Q1 18/19 and Q4 18/19 returns e.g. if you submitted 3 metrics at Q1 18/19, you can submit an additional 2 metrics.</t>
    </r>
    <r>
      <rPr>
        <sz val="11"/>
        <color theme="0"/>
        <rFont val="Calibri"/>
        <family val="2"/>
        <scheme val="minor"/>
      </rPr>
      <t xml:space="preserve">  Please do not use more than 100 characters to describe any additional metrics.</t>
    </r>
  </si>
  <si>
    <t>Direct payments/Personalisation</t>
  </si>
  <si>
    <t>Stabilising social care provider market – other support (eg training, property maintenance, recruitment, retention)</t>
  </si>
  <si>
    <r>
      <rPr>
        <b/>
        <sz val="11"/>
        <color theme="0"/>
        <rFont val="Calibri"/>
        <family val="2"/>
        <scheme val="minor"/>
      </rPr>
      <t>D2) If a metric is shown in either of the two rows above, use the drop-down menu provided or type in one of the categories listed to indicate which of the following categories the metric primarily falls under.</t>
    </r>
    <r>
      <rPr>
        <sz val="11"/>
        <color theme="0"/>
        <rFont val="Calibri"/>
        <family val="2"/>
        <scheme val="minor"/>
      </rPr>
      <t xml:space="preserve"> Hover over this cell to view the comment box for the list of categories if drop-down options are not visible.</t>
    </r>
  </si>
  <si>
    <t>DTOC/Discharge</t>
  </si>
  <si>
    <t>Technology</t>
  </si>
  <si>
    <r>
      <rPr>
        <b/>
        <sz val="11"/>
        <color theme="0"/>
        <rFont val="Calibri"/>
        <family val="2"/>
        <scheme val="minor"/>
      </rPr>
      <t>D3) If you have answered D2 with 'Other', please specify.</t>
    </r>
    <r>
      <rPr>
        <sz val="11"/>
        <color theme="0"/>
        <rFont val="Calibri"/>
        <family val="2"/>
        <scheme val="minor"/>
      </rPr>
      <t xml:space="preserve"> Please do not use more than 50 characters.</t>
    </r>
  </si>
  <si>
    <t xml:space="preserve">Housing &amp; Supported Living </t>
  </si>
  <si>
    <r>
      <rPr>
        <b/>
        <sz val="11"/>
        <color theme="0"/>
        <rFont val="Calibri"/>
        <family val="2"/>
        <scheme val="minor"/>
      </rPr>
      <t>D4) If a metric is shown above, use the drop-down options provided or type in one of the following options to report on the overall direction of travel during the reporting year:</t>
    </r>
    <r>
      <rPr>
        <sz val="11"/>
        <color theme="0"/>
        <rFont val="Calibri"/>
        <family val="2"/>
        <scheme val="minor"/>
      </rPr>
      <t xml:space="preserve">
Improvement
No change
Deterioration
Not yet able to report</t>
    </r>
  </si>
  <si>
    <t>Integration</t>
  </si>
  <si>
    <t>Market failure</t>
  </si>
  <si>
    <t>Market Support</t>
  </si>
  <si>
    <t>Performance (including CQC ratings)</t>
  </si>
  <si>
    <t>Prevention/Early intervention/Signposting</t>
  </si>
  <si>
    <t>Reablement &amp; Rehabilitation</t>
  </si>
  <si>
    <t>Reducing NHS Pressures</t>
  </si>
  <si>
    <t>Residential/Nursing Care Admissions</t>
  </si>
  <si>
    <t>Technology/Telecare</t>
  </si>
  <si>
    <t>User Satisfaction/Outcomes</t>
  </si>
  <si>
    <t>Workforce</t>
  </si>
  <si>
    <t>Improvement</t>
  </si>
  <si>
    <t>Deterioration</t>
  </si>
  <si>
    <t>No change</t>
  </si>
  <si>
    <t>Not yet able to report</t>
  </si>
  <si>
    <t>Initiative/Project 1</t>
  </si>
  <si>
    <t>Initiative/Project 2</t>
  </si>
  <si>
    <t>Initiative/Project 3</t>
  </si>
  <si>
    <t>Initiative/Project 4</t>
  </si>
  <si>
    <t>Initiative/Project 5</t>
  </si>
  <si>
    <t>Initiative/Project 6</t>
  </si>
  <si>
    <t>Initiative/Project 7</t>
  </si>
  <si>
    <t>Initiative/Project 8</t>
  </si>
  <si>
    <t>Initiative/Project 9</t>
  </si>
  <si>
    <t>Initiative/Project 10</t>
  </si>
  <si>
    <t>iBCF Additional Allocation</t>
  </si>
  <si>
    <t>b) Reducing pressures on the NHS</t>
  </si>
  <si>
    <t>B5</t>
  </si>
  <si>
    <t>Prevent, Reduce, Delay incl. hospital admission. Incls Home Not Hospital service with our vol sector partner.</t>
  </si>
  <si>
    <t xml:space="preserve">3. DTOC: Reducing delayed transfers of care
</t>
  </si>
  <si>
    <t>Crisis Intervention timeliness &amp; Quality. Enhanced Crisis Response Service.</t>
  </si>
  <si>
    <t xml:space="preserve">1. Capacity: Increasing capacity
</t>
  </si>
  <si>
    <t>Home First - supporting new service activity and solutions</t>
  </si>
  <si>
    <t xml:space="preserve">4. HIC: High Impact Change
</t>
  </si>
  <si>
    <t>Sustainability of the Social Care market. Mkt development &amp; stabilisation. Fee uplifts &amp; driving upi quality of residential care and support at home.</t>
  </si>
  <si>
    <t xml:space="preserve">7. Integration
</t>
  </si>
  <si>
    <t/>
  </si>
  <si>
    <t>Number of delayed discharges</t>
  </si>
  <si>
    <t>Number of delayed discharges attributable to health</t>
  </si>
  <si>
    <t>Number of delayed discharges attributable to social care</t>
  </si>
  <si>
    <t>Changes in Length of stay. (Care Act eligible).</t>
  </si>
  <si>
    <t>Market Stabilisation</t>
  </si>
  <si>
    <t>16. Stabilising social care provider market - fees uplift</t>
  </si>
  <si>
    <t>Supporting the NHS: Homecare</t>
  </si>
  <si>
    <t xml:space="preserve">6. Homecare
</t>
  </si>
  <si>
    <t>Social Care Market Developmet:Increasing capacity</t>
  </si>
  <si>
    <t>Supprting the NHS:Stabilising workforce</t>
  </si>
  <si>
    <t>17. Stabilising social care provider market - other support (e.g. training, property maintenance)</t>
  </si>
  <si>
    <t>Percentage of assessments that result in a service</t>
  </si>
  <si>
    <t>Percentage of contacts that result in a service</t>
  </si>
  <si>
    <t>New contacts</t>
  </si>
  <si>
    <t>Number of notifications of assessment from hospitals</t>
  </si>
  <si>
    <t>Telecare installations to support hospital discharge</t>
  </si>
  <si>
    <t>Stabilising the care market (by increasing the uplift for weekly residential care and the revising the nursing care rate) and strengthening contract monitoring arrangements</t>
  </si>
  <si>
    <t>Enhancing service &amp; management capacity within ASC</t>
  </si>
  <si>
    <t>Support for carers and implementation of a Care Centre Model</t>
  </si>
  <si>
    <t xml:space="preserve">15. Carers
</t>
  </si>
  <si>
    <t>7 day social care hospital team (weekend working)</t>
  </si>
  <si>
    <t xml:space="preserve">9. NHS: Reducing pressure on the NHS
</t>
  </si>
  <si>
    <t>Mainstreaming the establishment of the ASC reviewing team</t>
  </si>
  <si>
    <t>2. Expenditure to improve efficiency in process or delivery</t>
  </si>
  <si>
    <t>Scheme 17 - Fair Price of Care</t>
  </si>
  <si>
    <t>Scheme 23 - Discharge to Assess</t>
  </si>
  <si>
    <t>Scheme 20 - Support Planning and Brokerage Service</t>
  </si>
  <si>
    <t>Scheme 21 - Transition to new Community Resource Centre Model</t>
  </si>
  <si>
    <t xml:space="preserve">Number of DTOC beds attributable to care home placements and domiciliary care </t>
  </si>
  <si>
    <t>Reablement packages completed within 6 weeks</t>
  </si>
  <si>
    <t>Number of people through Pathway 3 beds</t>
  </si>
  <si>
    <t>Training in Care Homes</t>
  </si>
  <si>
    <t>Trusted Assessor</t>
  </si>
  <si>
    <t>Enhancing Care in Care Homes</t>
  </si>
  <si>
    <t>Supporting Dementia</t>
  </si>
  <si>
    <t>Percentage of patients  discharged from hospital within 24 hours of assessment</t>
  </si>
  <si>
    <t>Percentage of trusted assessor assessments completed within 24 hours of notification</t>
  </si>
  <si>
    <t>Red bags - number of issues reported</t>
  </si>
  <si>
    <t>Number of care homes that have attended the falls champion</t>
  </si>
  <si>
    <t>Managing transfers of care between hospital and home</t>
  </si>
  <si>
    <t>Learning Disability Transformation</t>
  </si>
  <si>
    <t>18. Other</t>
  </si>
  <si>
    <t>Investment in early intervention and prevention</t>
  </si>
  <si>
    <t xml:space="preserve">11. Prevention
</t>
  </si>
  <si>
    <t>Maintain and develop the social care market in Bexley</t>
  </si>
  <si>
    <t>Investment in commissioning capacity</t>
  </si>
  <si>
    <t>Total non-elective spells (specific acute) per 100,000 population</t>
  </si>
  <si>
    <t>Long term support needs of older people (65+) met by admission to care homes per 100,000 population</t>
  </si>
  <si>
    <t>% of older people (65+) still at home 91 days later after discharge from hospital into reablement</t>
  </si>
  <si>
    <t>Delayed transfers of care from hospital per 100,000 population</t>
  </si>
  <si>
    <t>Home First D2A: Total number of patients discharged from hospital to home on a D2A pathway</t>
  </si>
  <si>
    <t>Supporting Adult Social Care</t>
  </si>
  <si>
    <t>5. Managing Demand</t>
  </si>
  <si>
    <t>supporting the NHS - high impact changes</t>
  </si>
  <si>
    <t>Supporting the provider market</t>
  </si>
  <si>
    <t>Adult Social Care Pressures and Demands</t>
  </si>
  <si>
    <t>Stabilisation of the Care Market</t>
  </si>
  <si>
    <t>Home First scheme</t>
  </si>
  <si>
    <t>7 Day Integrated Discharge Service</t>
  </si>
  <si>
    <t>Home First Simple Pathway (reablement/rehab) - 10 discharges per week</t>
  </si>
  <si>
    <t>Home First complex pathway - 6 discharges per week.</t>
  </si>
  <si>
    <t>Home of Choice Policy - 2 discharges per month</t>
  </si>
  <si>
    <t>DOLS Assessments - 5 per week.</t>
  </si>
  <si>
    <t>Maintaining in-house home care service capacity</t>
  </si>
  <si>
    <t>Funding of assistive technology units above commission for health and social care, alongside associated increase in staffing to assure response time</t>
  </si>
  <si>
    <t xml:space="preserve">14. Technology
</t>
  </si>
  <si>
    <t>Additional in-house home care capacity</t>
  </si>
  <si>
    <t>Increase in regulated care hourly rate</t>
  </si>
  <si>
    <t>Social work cover at weekends in A&amp;E</t>
  </si>
  <si>
    <t>Neighbourhood Response Team</t>
  </si>
  <si>
    <t>Number of Home's Best Hours delivered</t>
  </si>
  <si>
    <t>Number of recipients of service provided by Home's Best</t>
  </si>
  <si>
    <t>Improvements to respite services for residents with dementia at Wilfred Geere</t>
  </si>
  <si>
    <t>Extra Surveyors (Care and Repair and adaptations)</t>
  </si>
  <si>
    <t xml:space="preserve">Liquid Logic - Phase 2 (provider portal and reablement) </t>
  </si>
  <si>
    <t>Emergency Duty Team (enhancing out of hours capacity)</t>
  </si>
  <si>
    <t>Home First - Admission Avoidance (Streaming)</t>
  </si>
  <si>
    <t>Number of home care Packages provided</t>
  </si>
  <si>
    <t>Number of home care hours</t>
  </si>
  <si>
    <t>Number of care home placements</t>
  </si>
  <si>
    <t>Number of DFG applications</t>
  </si>
  <si>
    <t>Number of Home First referrals</t>
  </si>
  <si>
    <t>Poole- meeting adult social care needs- long term conditions (home care) and learning disability.</t>
  </si>
  <si>
    <t>Poole- Early discharge/system flow/MDTs</t>
  </si>
  <si>
    <t>Poole-Reablement/ step down beds</t>
  </si>
  <si>
    <t>Poole-Dols assessment service and service improvement</t>
  </si>
  <si>
    <t>Poole- Intensive packages to support complex needs and behaviours including dementia</t>
  </si>
  <si>
    <t>Poole- Maintaining staffing in AT and shared lives and contuingency for winter planning.</t>
  </si>
  <si>
    <t>B'mth- Moving on from hospital living (care packages to support the delivery of strategic outcomes to mitigate pressures)</t>
  </si>
  <si>
    <t>Bmth- Early supported hospital discharge (increase SW capacity, hospital discharge services to support self funders)</t>
  </si>
  <si>
    <t>Bmth- Maintaining Independence (resources to support the placement of service users with high level needs)</t>
  </si>
  <si>
    <t>Support to carers (Investment in prevention through building capacity of the care workforce to better manage people at home)</t>
  </si>
  <si>
    <t>Reducing innappropriate admissions of older people (65+) in to residential care.</t>
  </si>
  <si>
    <t xml:space="preserve">Reducing delayed transfers of care attributable to social care </t>
  </si>
  <si>
    <t>Increasing numbers of homecare hours as a result of the extra funding.</t>
  </si>
  <si>
    <t>reducing the average length of stay in hospital for older people.</t>
  </si>
  <si>
    <t>N/A</t>
  </si>
  <si>
    <t>Funding of "Community Connector" posts within the Adult Social Care Team</t>
  </si>
  <si>
    <t>Additional capcaity for Domiciliary Care Market.</t>
  </si>
  <si>
    <t>Additional capacity to support residential / nursing care home market.</t>
  </si>
  <si>
    <t>Additional capacity to support Intermediate Care Service re-modelling</t>
  </si>
  <si>
    <t xml:space="preserve">13. Reablement
</t>
  </si>
  <si>
    <t>Creation of Discharge to Assess / Step Down / Step up beds within the Borough.</t>
  </si>
  <si>
    <t>Permanent admissions of older people (aged 65 and over) to residential and nursing homes /100k pop.</t>
  </si>
  <si>
    <t>No.of older people (65+) still at home 91 days post hospital discharge into reablement services</t>
  </si>
  <si>
    <t>Delayed transfers of care (delayed days) from hospital per 100,000 population (aged 18+).</t>
  </si>
  <si>
    <t>Sustainability of the care and support market</t>
  </si>
  <si>
    <t>Protecting Adult Social Care</t>
  </si>
  <si>
    <t xml:space="preserve">12. Protection
</t>
  </si>
  <si>
    <t>Home First - Community Equipment &amp; Intermediate Care</t>
  </si>
  <si>
    <t>Winter Pressures &amp; Contingency Planning</t>
  </si>
  <si>
    <t>Intermediate Care Reviewing Team</t>
  </si>
  <si>
    <t>ASCOF 2A - Permanent admissions to Residential and nursing care.</t>
  </si>
  <si>
    <t>ASCOF 2B - people at home after 91 days of discharge from hospital into reablement</t>
  </si>
  <si>
    <t>ASCOF 2D - outcome of short term services</t>
  </si>
  <si>
    <t>Discharge to Assess</t>
  </si>
  <si>
    <t>Market stability</t>
  </si>
  <si>
    <t>Investment in Prevention</t>
  </si>
  <si>
    <t>Increased Capacity for hospital discharge</t>
  </si>
  <si>
    <t>Increased capacity in the market</t>
  </si>
  <si>
    <t>Discharge to Assess:
Home First has been rolled out as business as usual for hospital discharges.</t>
  </si>
  <si>
    <t>Market stability:
Making progress on shared brokerage function.</t>
  </si>
  <si>
    <t>Investment in Prevention:
Working with care homes to reduce LAS calls and hospital admissions.</t>
  </si>
  <si>
    <t>Increased capacity for hospital discharge:
Increased staff capacity to carryout assessments</t>
  </si>
  <si>
    <t>Increased capacity in the market:
Purchased blocked beds with 4 providers.</t>
  </si>
  <si>
    <t>Hospital Discharge</t>
  </si>
  <si>
    <t>Increasing Capacity</t>
  </si>
  <si>
    <t>Supportiing Social Care</t>
  </si>
  <si>
    <t>Supporting the Market</t>
  </si>
  <si>
    <t>Number of Social Workers focussed on timely assessments facilitating hospital discharges</t>
  </si>
  <si>
    <t>Number of social care assessment delays</t>
  </si>
  <si>
    <t>Average waitng time of DTOCs of those in the acute of less than 7 days</t>
  </si>
  <si>
    <t xml:space="preserve">Implementation of a new market strategy for Bristol. </t>
  </si>
  <si>
    <t xml:space="preserve">Managing demand for services. </t>
  </si>
  <si>
    <t>Better Lives at Home</t>
  </si>
  <si>
    <t>Collaborative use of  technology</t>
  </si>
  <si>
    <t xml:space="preserve">Collaborative working across the Region to improve patient flow and gain efficiencies </t>
  </si>
  <si>
    <t>DTOC Reduction project</t>
  </si>
  <si>
    <t>Investment in Reablement</t>
  </si>
  <si>
    <t>Home Care redesign</t>
  </si>
  <si>
    <t>Care Home pricing &amp; capacity</t>
  </si>
  <si>
    <t>Review of Preparing for Adulthood service</t>
  </si>
  <si>
    <t>No of people in Residential/ Nursing Homes funded by LA</t>
  </si>
  <si>
    <t>No of people accessing community support and Assistive Technology</t>
  </si>
  <si>
    <t>No of people receiving Reablement</t>
  </si>
  <si>
    <t>No of Reviews completed</t>
  </si>
  <si>
    <t>Reduced DTOCs</t>
  </si>
  <si>
    <t>Direct Payments and Integrated personal commissioning with health</t>
  </si>
  <si>
    <t>D2A in Extra Care Housing</t>
  </si>
  <si>
    <t>Social Care in local Integrated Care Networks</t>
  </si>
  <si>
    <t>Workforce Development</t>
  </si>
  <si>
    <t xml:space="preserve">10. Workforce: Stabilising workforce
</t>
  </si>
  <si>
    <t>Supporting PH JSNA priorities</t>
  </si>
  <si>
    <t>Care Homes Investment</t>
  </si>
  <si>
    <t>Just Checking software</t>
  </si>
  <si>
    <t>Market Development and Support</t>
  </si>
  <si>
    <t>Number of people taking up Direct Payments</t>
  </si>
  <si>
    <t xml:space="preserve">Impact of the ICN's on Social Care  </t>
  </si>
  <si>
    <t>Number of people remaining in ECH or stepping down in levels of care following ECH step down.</t>
  </si>
  <si>
    <t>1) Number of new Carers recruited.    2) Number of Carers retained</t>
  </si>
  <si>
    <t>Efficiencies in sleeping staff night costs</t>
  </si>
  <si>
    <t>Maintaining a stable care market</t>
  </si>
  <si>
    <t>Support for Self Funders</t>
  </si>
  <si>
    <t>Protecting Preventative services</t>
  </si>
  <si>
    <t xml:space="preserve">Number of people still at home 91 days after discharge </t>
  </si>
  <si>
    <t>Reduction in non elective admissions</t>
  </si>
  <si>
    <t xml:space="preserve">Reducing delayed transfers of care </t>
  </si>
  <si>
    <t>DOLS</t>
  </si>
  <si>
    <t>Community Care - homecare</t>
  </si>
  <si>
    <t>Community care - residential care</t>
  </si>
  <si>
    <t>Personal Budgets / Direct Payments</t>
  </si>
  <si>
    <t>Social care leadership</t>
  </si>
  <si>
    <t>8. Leadership</t>
  </si>
  <si>
    <t>Review team</t>
  </si>
  <si>
    <t>Time taken to grant DOLS application</t>
  </si>
  <si>
    <t>DToC for reason 'awaiting package of care'</t>
  </si>
  <si>
    <t>DToC for reason 'awaiting residential home'</t>
  </si>
  <si>
    <t>Sustaining the local Social Care Market</t>
  </si>
  <si>
    <t>Supporting Delayed Discharges from Hospital/Avoidable admissions</t>
  </si>
  <si>
    <t>Meeting Social Care Needs</t>
  </si>
  <si>
    <t>Number of assessments completed</t>
  </si>
  <si>
    <t>Timeliness of assessments</t>
  </si>
  <si>
    <t>DTOC per 100,000</t>
  </si>
  <si>
    <t>Number of care home provider closures</t>
  </si>
  <si>
    <t>Support and housing for vulnerable people</t>
  </si>
  <si>
    <t>Social Care capacity and investment</t>
  </si>
  <si>
    <t>Prevention initiatives</t>
  </si>
  <si>
    <t>Implementation of the High Impact Changes to Manage Transfers of Care</t>
  </si>
  <si>
    <t>Delivery of 3.5% DTOC target</t>
  </si>
  <si>
    <t>91 day reablement target - 82%</t>
  </si>
  <si>
    <t>Development of D2A pathways and Integrated Care Teams for adults in neighbourhoods</t>
  </si>
  <si>
    <t>Transforming the use of Assistive Technology</t>
  </si>
  <si>
    <t>Stabilising the social care provider market</t>
  </si>
  <si>
    <t>Residential and Nursing Care</t>
  </si>
  <si>
    <t>OT double handed care project</t>
  </si>
  <si>
    <t>DTOC Social Work staff</t>
  </si>
  <si>
    <t>Delayed transfers of care from hospital attributable to social care per 100,000 population</t>
  </si>
  <si>
    <t>Percentage of Continuing Healthcare (CHC) assessment taking place in the community</t>
  </si>
  <si>
    <t>Number of residents that receive long term ongoing services</t>
  </si>
  <si>
    <t>Total number of telecare customers</t>
  </si>
  <si>
    <t>Permanent admissions of people aged 65+ to residential and nursing care homes per 100,000 population</t>
  </si>
  <si>
    <t>Investment in additional social care and housing resources to support timely discharge from hospital,</t>
  </si>
  <si>
    <t xml:space="preserve">Increasing Voluntary Sector and community capacity </t>
  </si>
  <si>
    <t>Adult Social Care market sustainability</t>
  </si>
  <si>
    <t xml:space="preserve">Complex Care Management and support to care homes </t>
  </si>
  <si>
    <t>Out of Hospital, investment in Community Beds &amp; Assistive Technology</t>
  </si>
  <si>
    <t xml:space="preserve">Additional investment to support integrated teams (across adult social care and community health) and joint commissioning </t>
  </si>
  <si>
    <t>Additonal investment in Home Care</t>
  </si>
  <si>
    <t>Reducing non-elective admissions</t>
  </si>
  <si>
    <t>Reducing permanent admissions</t>
  </si>
  <si>
    <t>Effectiveness of Reablement</t>
  </si>
  <si>
    <t>Winter schemes</t>
  </si>
  <si>
    <t>Home Care (domiciliary care) Package Retention for 7 days</t>
  </si>
  <si>
    <t>Increased capacity in the Social Work Team over Bank Holiday weekends</t>
  </si>
  <si>
    <t>Enhanced Care Sourcing Team (8am-8pm)</t>
  </si>
  <si>
    <t>Live Well Cheshire East</t>
  </si>
  <si>
    <t>Additional Social Care staff to prevent people from being delayed in hospital</t>
  </si>
  <si>
    <t>Improved access to and sustainability of the local Care Market (‘Home Care’ and ‘Accommodation with Care’)</t>
  </si>
  <si>
    <t>Electronic Call Monitoring (ECM)</t>
  </si>
  <si>
    <t>Care Home assessments at the weekend</t>
  </si>
  <si>
    <t xml:space="preserve">• Improved CQC ratings across ‘Care at Home’ and ‘Accommodation with Care’  </t>
  </si>
  <si>
    <t>Delayed transfers of Care Investment fund</t>
  </si>
  <si>
    <t>Ensure that the local social care provider market is supported</t>
  </si>
  <si>
    <t>Reduce Pressures on the NHS</t>
  </si>
  <si>
    <t>Permanent admissions to residential and nursing homes for 65+</t>
  </si>
  <si>
    <t>Delayed transfers of care where reason is awaiting care package in own home</t>
  </si>
  <si>
    <t>Reductions in LoS for patients</t>
  </si>
  <si>
    <t>Placeholder: Dom Care volumes and complexity</t>
  </si>
  <si>
    <t>Placeholder: Market sustainability measures</t>
  </si>
  <si>
    <t>Care packages</t>
  </si>
  <si>
    <t>Intermediate care</t>
  </si>
  <si>
    <t xml:space="preserve">Continuing Health Care work </t>
  </si>
  <si>
    <t>Non-elective admissions (general and acute)</t>
  </si>
  <si>
    <t>Permanent admission to residential care</t>
  </si>
  <si>
    <t>Still at home 91 days after discharge from hospital</t>
  </si>
  <si>
    <t>Total days of Delayed Transfers of Care (actual not rate)</t>
  </si>
  <si>
    <t>Assessments and Review</t>
  </si>
  <si>
    <t>Out of hospital' Pathway</t>
  </si>
  <si>
    <t>Recruitment and Retention of skilled workforce</t>
  </si>
  <si>
    <t>Rate of permanent admissions to residential care per 100,000 population (65+)</t>
  </si>
  <si>
    <t>Proportion of older people who were still at home 91 days after d/c from hospital to reablement etc.</t>
  </si>
  <si>
    <t>Delayed transfers of care (delayed days)</t>
  </si>
  <si>
    <t>Care Home sustainability - IOS</t>
  </si>
  <si>
    <t>Supporting  people with complex Learning Disability needs in the community</t>
  </si>
  <si>
    <t xml:space="preserve">Supporting people with complex needs associated with dementia in the community </t>
  </si>
  <si>
    <t>Supporting and maintaining social care activity and provision</t>
  </si>
  <si>
    <t>Non - elective admissions</t>
  </si>
  <si>
    <t>Admissions to residential and/or nursing care homes</t>
  </si>
  <si>
    <t>The efffectivesness of reablement/rehabilitation</t>
  </si>
  <si>
    <t xml:space="preserve">Delayed Transfers of Care </t>
  </si>
  <si>
    <t>Targeted Prevention</t>
  </si>
  <si>
    <t>Improving Whole System Flow</t>
  </si>
  <si>
    <t>Discharge Support</t>
  </si>
  <si>
    <t>Community Promoting Independence</t>
  </si>
  <si>
    <t>Intagrated Commissioning and Improving Programme Management</t>
  </si>
  <si>
    <t>Protecting Social Care</t>
  </si>
  <si>
    <t>Sequal to short term service (ASCOF 2d)</t>
  </si>
  <si>
    <t>Meeting Adult Social needs</t>
  </si>
  <si>
    <t>Supporting Hospital Discharge</t>
  </si>
  <si>
    <t>Other Hospital Discharge projects</t>
  </si>
  <si>
    <t>Stabilising the Social Care Provider markets</t>
  </si>
  <si>
    <t>DToC</t>
  </si>
  <si>
    <t>91 days</t>
  </si>
  <si>
    <t>Reduction in Non Elective Activity</t>
  </si>
  <si>
    <t xml:space="preserve">Reduction in permanent care home admissions </t>
  </si>
  <si>
    <t>Reduction in LOS</t>
  </si>
  <si>
    <t>Improving System Flow</t>
  </si>
  <si>
    <t>Enabling Timely Discharge</t>
  </si>
  <si>
    <t>Enabling Market Growth</t>
  </si>
  <si>
    <t>Proportion of discharges (following emergency admissions) which occur at the weekend</t>
  </si>
  <si>
    <t>Length of stay for emergency admissions (65+)</t>
  </si>
  <si>
    <t>Non elective readmission rate (65+)</t>
  </si>
  <si>
    <t>No. failed homecare providers in the period</t>
  </si>
  <si>
    <t>Investing in the ASC care offer</t>
  </si>
  <si>
    <t>NMC - an agile workforce</t>
  </si>
  <si>
    <t>Telehealth and assistive technology</t>
  </si>
  <si>
    <t>Online services and directory</t>
  </si>
  <si>
    <t>Targetted seven-day support</t>
  </si>
  <si>
    <t>Transforming the first point of contact</t>
  </si>
  <si>
    <t>Admissions to 24/7 residential care</t>
  </si>
  <si>
    <t>Ranking in the NHS-Social Care Interface Dashboard</t>
  </si>
  <si>
    <t>managing social care pressures</t>
  </si>
  <si>
    <t>managing NHS pressures</t>
  </si>
  <si>
    <t>stabilising the market</t>
  </si>
  <si>
    <t>number of reviews completed in year</t>
  </si>
  <si>
    <t>volumes of referrals to Hospital to Home team</t>
  </si>
  <si>
    <t>number of DOLS assessments</t>
  </si>
  <si>
    <t>fee requests agreed to providers</t>
  </si>
  <si>
    <t>number of safeguarding enquiries being responded to</t>
  </si>
  <si>
    <t>Reduce Budget Savings to Protect Social Care</t>
  </si>
  <si>
    <t>Supporting the Care Market</t>
  </si>
  <si>
    <t>Support to Improve System Flow &amp; Support Hospital Discharge</t>
  </si>
  <si>
    <t>Preventative Services (inc Public Health and Health and Housing)</t>
  </si>
  <si>
    <t>Enablers (System and Service Redesign to increase capacity)</t>
  </si>
  <si>
    <t>Referrals to Adult Care:
Increasing - 11,282 at Q4 2017/18 compared to 9,437 in Q3.</t>
  </si>
  <si>
    <t>Conversion Rate of Assessments: Decreasing-  62% at Q4 2017/18 compared to 66% in Q3.</t>
  </si>
  <si>
    <t>Total Hours of Home Care: Decreasing - 561,332 at Q4 2017/18 compared to 591,221 at Q3.</t>
  </si>
  <si>
    <t xml:space="preserve">DToC Bed Days Per Month: Decreasing - 36.7 in April 2018 compared to 40.2 in March 2018 </t>
  </si>
  <si>
    <t>Hospital Falls Admissions: Decreasing - 1,118 admissions in Q4 compared to 1,354 in Q3.</t>
  </si>
  <si>
    <t>Out of hospital services - South</t>
  </si>
  <si>
    <t xml:space="preserve"> Out of hospital services - North</t>
  </si>
  <si>
    <t>Out of hospital services - East</t>
  </si>
  <si>
    <t>Out of hospital services - West</t>
  </si>
  <si>
    <t>Technology enabled care and support</t>
  </si>
  <si>
    <t>Care Homes</t>
  </si>
  <si>
    <t>Personal Care</t>
  </si>
  <si>
    <t>Adult Mental Health &amp; Dementia</t>
  </si>
  <si>
    <t>Disabilities</t>
  </si>
  <si>
    <t>Older people (65+) still at home 91 days after hospital discharge into reablement/rehab services (effectiveness of the service)</t>
  </si>
  <si>
    <t>Older people (65+) still at home 91 days after hospital discharge into reablement/rehab services (offered the service)</t>
  </si>
  <si>
    <t>Received a short term service during the year where the sequel to the service was either no ongoing support or support of a lower level</t>
  </si>
  <si>
    <t>Meeting Adult Social Care Need</t>
  </si>
  <si>
    <t>Reducing Pressure on the NHS</t>
  </si>
  <si>
    <t>Ensuring The Local Supplier Network is Supported</t>
  </si>
  <si>
    <t>Residential Admissions for 65+</t>
  </si>
  <si>
    <t>Older People Still At Home 91 Days After Hospital Discharge</t>
  </si>
  <si>
    <t>Non-elective admissions for persons aged 65-74 and 85+</t>
  </si>
  <si>
    <t xml:space="preserve">sustain market capacity and respond to market price pressures </t>
  </si>
  <si>
    <t>increase frontline capacity to meet greater demand and complexity including self-funder pathway and HICM</t>
  </si>
  <si>
    <t xml:space="preserve">strengthen transformatinal capacity and integration including integrating pathways between health and social care </t>
  </si>
  <si>
    <t xml:space="preserve">accelerate digital and technology offer that contributes to the STP objectives with a specific focus on prevention of admission and rapid discharge </t>
  </si>
  <si>
    <t>intermediate care service - discharge % at home (91 days)</t>
  </si>
  <si>
    <t xml:space="preserve">Proportion discharged to place of residence  </t>
  </si>
  <si>
    <t xml:space="preserve">Delayed transfers of care </t>
  </si>
  <si>
    <t xml:space="preserve">Stranded patient </t>
  </si>
  <si>
    <t xml:space="preserve">Reduction in care package following reablement episodes </t>
  </si>
  <si>
    <t>Emergency Response Team (Front of House)</t>
  </si>
  <si>
    <t>D2a Pathway 3</t>
  </si>
  <si>
    <t>Improved Discharge Flow</t>
  </si>
  <si>
    <t>CRT</t>
  </si>
  <si>
    <t>Reablement Model</t>
  </si>
  <si>
    <t>Single Handed Care</t>
  </si>
  <si>
    <t xml:space="preserve">3.5% DTOC occupied beds target
</t>
  </si>
  <si>
    <t>DGFT Out of Borough Delayed days (non DMBC) residents</t>
  </si>
  <si>
    <t>Dudley Resident delayed days (NHS responsibility)</t>
  </si>
  <si>
    <t>Dudley Resident delayed days (Social Care responsibility)</t>
  </si>
  <si>
    <t>Dudley MBC OOB delays (% of delayed days not incurred at DGFT)</t>
  </si>
  <si>
    <t>Expand homecare provision and improve QA and compliance arrangements</t>
  </si>
  <si>
    <t>Market management for Care Homes.</t>
  </si>
  <si>
    <t>Inflation negotiations</t>
  </si>
  <si>
    <t>Improve the NHS and Social Care interface</t>
  </si>
  <si>
    <t>Implement Better Lives programme)</t>
  </si>
  <si>
    <t>Increase in reviews, reduction in contacts leading to referral for assessment</t>
  </si>
  <si>
    <t xml:space="preserve"> DTOCs (social care) </t>
  </si>
  <si>
    <t> Proportion of older people (65 and over) who were still at home 91 days after discharge from hospital into reablement / rehabilitation services</t>
  </si>
  <si>
    <t>Reduction in Placement Budget Variance</t>
  </si>
  <si>
    <t>East Riding Community Wellbeing and Social Prescribing</t>
  </si>
  <si>
    <t>Active Recovery</t>
  </si>
  <si>
    <t>Care Market</t>
  </si>
  <si>
    <t>Information Technology</t>
  </si>
  <si>
    <t>Winter initiatives</t>
  </si>
  <si>
    <t>Proportion of people (65+) still at home 91 days after discharge from hospital into reablement/rehab</t>
  </si>
  <si>
    <t>Reduding the number of patients with long stays of 21 days or more in hospital.</t>
  </si>
  <si>
    <t xml:space="preserve">Market sustainabiltiy </t>
  </si>
  <si>
    <t>Meeting Adult Social Care Needs</t>
  </si>
  <si>
    <t>Hospital Discharge to Social Care</t>
  </si>
  <si>
    <t xml:space="preserve">Delayed transfers of Care:  Delayed transfers of Care (delayed days) from hospital per 100,000 population (aged 18+) </t>
  </si>
  <si>
    <t xml:space="preserve">Admissions to residential/nursing care: Rate of permanent admissions to residential care per 100,000 population (aged 65+) </t>
  </si>
  <si>
    <t xml:space="preserve">Reablement: Proportion of older people (aged 65+) who are still at home 91 days after discharge from hospital into reablement/rehabilitation services </t>
  </si>
  <si>
    <t>Discharge to assess pathway 1 - reducing DToC</t>
  </si>
  <si>
    <t>Improving balance of care</t>
  </si>
  <si>
    <t>Sustaining Adult Social Care Provision</t>
  </si>
  <si>
    <t>Sustaining the market</t>
  </si>
  <si>
    <t>ASC demographic pressures</t>
  </si>
  <si>
    <t>NI 135 Carers supported through information/advice and services</t>
  </si>
  <si>
    <t>number of supported residential admissions in year 65+</t>
  </si>
  <si>
    <t>NI 131 - delayed discharges of care</t>
  </si>
  <si>
    <t>NI 130 number of people using a direct payment to buy support</t>
  </si>
  <si>
    <t>% of people accessing new VCS hubs who do not require further ASC or Health support</t>
  </si>
  <si>
    <t>Improving Reablement Flows</t>
  </si>
  <si>
    <t>Transformation Fund</t>
  </si>
  <si>
    <t>Care Market Quality Improvement</t>
  </si>
  <si>
    <t>CCG area specific schemes</t>
  </si>
  <si>
    <t>Permanent admissions to residential care per 100,000 population (65+)</t>
  </si>
  <si>
    <t>Reablement starts per 100,000 population</t>
  </si>
  <si>
    <t>% of older people still at home 91 days after reablement.</t>
  </si>
  <si>
    <t>Non-elective admissions to hospital (actual and % change on planned number)</t>
  </si>
  <si>
    <t>Market Shaping and Stabilisation</t>
  </si>
  <si>
    <t>Service Pressures</t>
  </si>
  <si>
    <t>Service Transformation</t>
  </si>
  <si>
    <t>Managing Discharges and Admission Avoidance</t>
  </si>
  <si>
    <t>Reduction in LA attributable delayed transfers of care</t>
  </si>
  <si>
    <t>Reduction in numbers in long term residential care</t>
  </si>
  <si>
    <t xml:space="preserve">Responsiveness to requirement for homecare services </t>
  </si>
  <si>
    <t>Effectiveness of enablement</t>
  </si>
  <si>
    <t>Care Market Provision</t>
  </si>
  <si>
    <t>Delayed Transfer of Care</t>
  </si>
  <si>
    <t>Virtual Wards</t>
  </si>
  <si>
    <t>We are using the existing BCF metrics and complying with the NHSE Delayed Transfers of Care requirements.  Information is submitted quarterly to NHSE and are monitored across a variety of existing forums for example A&amp;E Delivery Board</t>
  </si>
  <si>
    <t xml:space="preserve">Homecare spend </t>
  </si>
  <si>
    <t xml:space="preserve">Residential and Nursing Pressures and uplifts </t>
  </si>
  <si>
    <t>NRC pressure</t>
  </si>
  <si>
    <t xml:space="preserve">Reablement and Extra Care </t>
  </si>
  <si>
    <t xml:space="preserve">Personal Budgets </t>
  </si>
  <si>
    <t xml:space="preserve">Average cost of new packages </t>
  </si>
  <si>
    <t xml:space="preserve">Reducton in DTOC </t>
  </si>
  <si>
    <t>Adult Social Care demand pressures</t>
  </si>
  <si>
    <t>Support to Social care market</t>
  </si>
  <si>
    <t xml:space="preserve">Reduction in DToC </t>
  </si>
  <si>
    <t>To monitor the volume of support plans for older people, that have been completed each quarter to establish a baseline</t>
  </si>
  <si>
    <t>An inflationary uplift of 1% will be agreed with all  providers</t>
  </si>
  <si>
    <t>Reablement First</t>
  </si>
  <si>
    <t>Transforming Domiciliary Care</t>
  </si>
  <si>
    <t>Intermediate Care Bed Capacity</t>
  </si>
  <si>
    <t>Monthly Delayed Transfers of Care (Bed Days)</t>
  </si>
  <si>
    <t>No reduction in the number of Care Home beds available in the Borough</t>
  </si>
  <si>
    <t>Hospital Discharge Improvement Programme.</t>
  </si>
  <si>
    <t>Home First  and Dischage To Assess Service Development (social care impact aspect)</t>
  </si>
  <si>
    <t xml:space="preserve">Unavoidable Cost Pressures:
Demographic 
Care Market 
Contract Inflation and Living Wage  </t>
  </si>
  <si>
    <t xml:space="preserve">Learning Disability Transition - Growth and  Transformation </t>
  </si>
  <si>
    <t xml:space="preserve">DTOC Performance </t>
  </si>
  <si>
    <t xml:space="preserve">Hospital Readmissions   </t>
  </si>
  <si>
    <t xml:space="preserve">% patients receiving reablement not needing long term care or increase in care </t>
  </si>
  <si>
    <t xml:space="preserve">Number of patients provided with supported discharge ( home care or reablement support) </t>
  </si>
  <si>
    <t xml:space="preserve">Number of Learning Disabiltiy Young Adults Transition to ASC </t>
  </si>
  <si>
    <t>Stabilising the social care market</t>
  </si>
  <si>
    <t>Reduce pressures on the NHS</t>
  </si>
  <si>
    <t>Total number of clients aged 65 and ovver receiving permanent residential or nursing care</t>
  </si>
  <si>
    <t>Percentage of clients accessing reablement as their first service on discharge from hospital</t>
  </si>
  <si>
    <t>Percentage of clients supported by services that help them live at home</t>
  </si>
  <si>
    <t>Precentage of clients surveyed reporting that services they received made them feel safer</t>
  </si>
  <si>
    <t>Number of clients with a learning disability in supported accommodation</t>
  </si>
  <si>
    <t>Admission Avoidance</t>
  </si>
  <si>
    <t>Effective Hospital Discharge</t>
  </si>
  <si>
    <t>MO/DTOC - average number of patients who are Medically Optimised and Delayed Transfers of Care</t>
  </si>
  <si>
    <t>Discharge to Assess - weekly number of patients who are discharged to assess.</t>
  </si>
  <si>
    <t>Reablement - number of reablement packages provided</t>
  </si>
  <si>
    <t>Reablement route of access - the proportion of reablement clients accessing service from hospital</t>
  </si>
  <si>
    <t>Reablement outcomes - proportion of clients requiring long term package of care at end of reablement</t>
  </si>
  <si>
    <t>Adult Social Care Pressures</t>
  </si>
  <si>
    <t>Protection of Social Care Funding</t>
  </si>
  <si>
    <t>Monthly monitoring of adult social care expenditure</t>
  </si>
  <si>
    <t>Support for the local care market</t>
  </si>
  <si>
    <t>Protection of adult social care</t>
  </si>
  <si>
    <t>Reducing pressures on the NHS through new models of care</t>
  </si>
  <si>
    <t xml:space="preserve">Percentage of reablement goals met by the end of a reablement episode. </t>
  </si>
  <si>
    <t>Carer reported quality of life.</t>
  </si>
  <si>
    <t xml:space="preserve">Access to equipment and telecare: users with telecare equipment </t>
  </si>
  <si>
    <t>Managing Demand</t>
  </si>
  <si>
    <t>Rate Changes</t>
  </si>
  <si>
    <t>Home First Impact on Care Market and Intermediate Care</t>
  </si>
  <si>
    <t>Placements Budget Pressures</t>
  </si>
  <si>
    <t>Number of Days Delayed from Hospital</t>
  </si>
  <si>
    <t>Number of Days Delayed from Hospital attributable to Health</t>
  </si>
  <si>
    <t>Number of Days Delayed from Hospital attributable to Social Care</t>
  </si>
  <si>
    <t>Number of Weekend Discharges</t>
  </si>
  <si>
    <t>Admiral Dementia Nurses</t>
  </si>
  <si>
    <t>Community Catalyst</t>
  </si>
  <si>
    <t xml:space="preserve">Balanced Lives </t>
  </si>
  <si>
    <t>Night Care Service Pilot</t>
  </si>
  <si>
    <t>Care Navigator Frequent Fallers</t>
  </si>
  <si>
    <t>Community Anticipatory Care</t>
  </si>
  <si>
    <t>Care Workforce Development Programme</t>
  </si>
  <si>
    <t>Self funders Hospital discharge facilitation</t>
  </si>
  <si>
    <t>Housing Support Role</t>
  </si>
  <si>
    <t>Clinical Professional Standards Lead</t>
  </si>
  <si>
    <t>Reduced pressures on adult social care</t>
  </si>
  <si>
    <t>Reductions in Delayed Transfers of Care (DToC)</t>
  </si>
  <si>
    <t>Reductions in non elective admissions (NEA)</t>
  </si>
  <si>
    <t>Improved care standards within care homes</t>
  </si>
  <si>
    <t>Improved support to local social care provider care market</t>
  </si>
  <si>
    <t>Care Provider Support and Incentivisation Strategy</t>
  </si>
  <si>
    <t>Discharge to Assess Programme</t>
  </si>
  <si>
    <t>Professional Capacity</t>
  </si>
  <si>
    <t>Admission Prevention</t>
  </si>
  <si>
    <t>Voluntary Sector Hospital Discharge</t>
  </si>
  <si>
    <t>Non-elective admissions</t>
  </si>
  <si>
    <t>Long term support needs of older people met by admission to residenital or nursing care homes per 100,000 population</t>
  </si>
  <si>
    <t>Proportion of older people who were still at home 91 days after discharge from hospital into reablement / rehabilitation services</t>
  </si>
  <si>
    <t>Delayed Transfers of Care (delayed days) from hospital per 100,000 population</t>
  </si>
  <si>
    <t>National Ranking on NHS Social Care interface dashboard</t>
  </si>
  <si>
    <t>Dynamic Purchasing System - Homecare</t>
  </si>
  <si>
    <t>Care Home Providers - Reduction in care-home related delays</t>
  </si>
  <si>
    <t>Homecare Providers - Reduction in homecare related delay days</t>
  </si>
  <si>
    <t>CRS increased social work Reablement capacity.</t>
  </si>
  <si>
    <t>Hospital Social Work Service</t>
  </si>
  <si>
    <t>Community Development</t>
  </si>
  <si>
    <t>Additional Provision to provide short term &amp; long term placements for hospital discharge.</t>
  </si>
  <si>
    <t>Market Management pressures and Provider investment requirements.</t>
  </si>
  <si>
    <t>Add Project 6
Mental Health DTOC Reduction Project. 
1.Assessment and Discharge Planning
Establish virtual team for Hospital Discharge and Placements
2.Access to Specialist In-Patient Care
Improved referral pathway for in-patient rehabilitation
3.Facilitating Earlier Discharge
Open bespoke stepdown service offering short stays
4.Funding Approval
Review and improvement local funding processes removing potential delays
5.Management of DToCs
Ensure accuracy of DToC data reported
6.Market Development
Improve service provision to support people in own accommodation</t>
  </si>
  <si>
    <t>Delayed transfers of care from hospital which are attributable to adult social care - Rate of delays per 100,000 population</t>
  </si>
  <si>
    <t>The percentage of people receiving a social care service who as a result of CRS+ intervention, had their statutory services reduced or ended</t>
  </si>
  <si>
    <t>Reduction in new packages of care of older people (aged 65+) for domiciliary care per 100,000 population</t>
  </si>
  <si>
    <t>Promoting Independence / Assistive Technology</t>
  </si>
  <si>
    <t>Support for Providers</t>
  </si>
  <si>
    <t>DTOC</t>
  </si>
  <si>
    <t>Living Well - Early Help</t>
  </si>
  <si>
    <t>Care Close to Home</t>
  </si>
  <si>
    <t>5% reduction in the number of initial contact referrals to ASC that result in a NEW Permanent admission to residential or nursing care.</t>
  </si>
  <si>
    <t>Increase in the % of providers that achieve good or outstanding in the CQC rating</t>
  </si>
  <si>
    <t>Redusing the average bed occupancy levels (target 92%)</t>
  </si>
  <si>
    <t xml:space="preserve">Increase in the number of people (65+ on discharge from hospital) who are offered reablment </t>
  </si>
  <si>
    <t xml:space="preserve">Increase in the number of carer assessments undertaken in the year (10% increase) </t>
  </si>
  <si>
    <t>Stabilising and Supporting the Social Care System and service transformation.</t>
  </si>
  <si>
    <t>High Impact Change Model</t>
  </si>
  <si>
    <t>Market Development and addressing market risk</t>
  </si>
  <si>
    <t>Developing Community Resilience</t>
  </si>
  <si>
    <t>Discharge to assess.</t>
  </si>
  <si>
    <t xml:space="preserve">Admissions Avoidance </t>
  </si>
  <si>
    <t>The percentage of people receiving reablement as a proportion of all discharges from hospital</t>
  </si>
  <si>
    <t>Delayed Transfers of Care by Acute/Non-Acute Trust</t>
  </si>
  <si>
    <t>Delayed Tranfers of Care By Responsible Organisation</t>
  </si>
  <si>
    <t>Number of patients discharged through D2A pathways/number of bed days saved</t>
  </si>
  <si>
    <t xml:space="preserve">Implementation of High Impact Change Model for managing transfers of care to support system-wide improvements in transfers of care
</t>
  </si>
  <si>
    <t>Redesign and re-commissioning of Community Independence Service</t>
  </si>
  <si>
    <t xml:space="preserve">Enhancing Health in Care Homes </t>
  </si>
  <si>
    <t>Development and agreement of BCF Plan 2017-2019</t>
  </si>
  <si>
    <t>Number of active domiciliary care package (quarterly)</t>
  </si>
  <si>
    <t>Number of domiciliary Care Hours provided (quarterly)</t>
  </si>
  <si>
    <t>Number of Care Home placements (quarterly)</t>
  </si>
  <si>
    <t>High Impact Change1 - Early Discharge Planning</t>
  </si>
  <si>
    <t>High Impact Change 2 - Systems to monitor Patient Flow</t>
  </si>
  <si>
    <t>High Impact Change 3 - Integrated Discharge Team</t>
  </si>
  <si>
    <t>High Impact Change 4 - Home First/Discharge to Access</t>
  </si>
  <si>
    <t>High Impact Change 5 - Seven Day Service</t>
  </si>
  <si>
    <t>High Impact Change 8 - Enhancing Health In Care Homes</t>
  </si>
  <si>
    <t>Demographic Growth - Transforming Care</t>
  </si>
  <si>
    <t>Social Care Market Sustainability - Care Homes</t>
  </si>
  <si>
    <t>Social Care Market Sustainability - Community Support</t>
  </si>
  <si>
    <t>Social Care Market Sustainability - Training for the whole social care sector to target service gaps</t>
  </si>
  <si>
    <t>Delayed transfers of care  -people</t>
  </si>
  <si>
    <t>Delayed transfers of care – days</t>
  </si>
  <si>
    <t>Delayed transfers of care – social care responsibility</t>
  </si>
  <si>
    <t>People discharged home with no service after a period of enablement</t>
  </si>
  <si>
    <t>People discharged with a residential/ nursing placement</t>
  </si>
  <si>
    <t>Integrated Commissioning and Market Development</t>
  </si>
  <si>
    <t>Reducing Pressures on Health and Social Care</t>
  </si>
  <si>
    <t>Social Care Need &amp; Excellence</t>
  </si>
  <si>
    <t xml:space="preserve">Reduced time delay for securing packages of care </t>
  </si>
  <si>
    <t xml:space="preserve"> Increased assessment flow  </t>
  </si>
  <si>
    <t xml:space="preserve">Increased number of market providers in both residential and domicillary care </t>
  </si>
  <si>
    <t xml:space="preserve">Increase in people using lifeline across the city </t>
  </si>
  <si>
    <t xml:space="preserve">Increased number of referals to social prescribing </t>
  </si>
  <si>
    <t>Maximising Indpendence</t>
  </si>
  <si>
    <t>% of people leaving hospital with a home care package</t>
  </si>
  <si>
    <t xml:space="preserve">% of people receiving rehabilitation support who have a reduced level of service or no service </t>
  </si>
  <si>
    <t>the number of readmissions withinh 30 days for social care reasons</t>
  </si>
  <si>
    <t>Ensure adults currently receiving a care package and their carers have the right size packages that enable them to live as independently as possible.</t>
  </si>
  <si>
    <t>Introduce electronic call monitoring across independent sector home care providers.</t>
  </si>
  <si>
    <t>Additional support to the care home sector to deal with more people with more complex needs and to improve the admissions process.</t>
  </si>
  <si>
    <t>Support to independent sector providers to recruit care staff, develop leadership and management skills and develop new roles, eg personal assistants.</t>
  </si>
  <si>
    <t>Improve the capacity, effectiveness and flow of people through reablement services.</t>
  </si>
  <si>
    <t>Remodel the hospital avoidance and discharge service.</t>
  </si>
  <si>
    <t>Additional investment in community capacity building.</t>
  </si>
  <si>
    <t>Transformation capacity.</t>
  </si>
  <si>
    <t>Resourcing local volume price pressures.</t>
  </si>
  <si>
    <t>Sustaining Adult Social Care</t>
  </si>
  <si>
    <t>Adult Social Care Transformation</t>
  </si>
  <si>
    <t>The existing metrics are considered sufficient that were referened in the original BCF plan.</t>
  </si>
  <si>
    <t>Domicillary care packages</t>
  </si>
  <si>
    <t>Residential admissions</t>
  </si>
  <si>
    <t>Delayed transfer of care (DTOC)</t>
  </si>
  <si>
    <t>Reducing assessment waiting time</t>
  </si>
  <si>
    <t>Developing &amp; Managing the provider market</t>
  </si>
  <si>
    <t>Increasing Integration</t>
  </si>
  <si>
    <t>Improving Choice &amp; Control</t>
  </si>
  <si>
    <t>Equipment &amp; Adaptations</t>
  </si>
  <si>
    <t>Increase in number of people receiving reablement service</t>
  </si>
  <si>
    <t>Improvement in reablement service outcomes</t>
  </si>
  <si>
    <t>Reduction in residential admissions from an acute setting</t>
  </si>
  <si>
    <t>Increased number of service users accessing Telecare</t>
  </si>
  <si>
    <t>Increase in number of carers supported</t>
  </si>
  <si>
    <t>Respiratory Virtual Ward (SB58)</t>
  </si>
  <si>
    <t>Alcohol and drug social care provision after 2018/19 (SB23)</t>
  </si>
  <si>
    <t>Hospital to Home (SB52)</t>
  </si>
  <si>
    <t>Leeds Community Equipment Services (SB31)</t>
  </si>
  <si>
    <t>Frailty Assessment Unit (SB50)</t>
  </si>
  <si>
    <t>Better Conversations (SB22)</t>
  </si>
  <si>
    <t>Neighbourhood Networks (SB30)</t>
  </si>
  <si>
    <t>SkILS Reablement Service (SB3)</t>
  </si>
  <si>
    <t>Local Area Coordination (LAC) &amp; Asset Based Community Development (ABCD) (SB2 &amp; SB12)</t>
  </si>
  <si>
    <t>Yorkshire Ambulance Service Practitioners Scheme (SB49)</t>
  </si>
  <si>
    <t>Number of commissioned care homes weeks (65+)</t>
  </si>
  <si>
    <t>% new client referrals for specialist SC resolved at point of contact or through universal services</t>
  </si>
  <si>
    <t xml:space="preserve">Number of stranded and super stranded patients  </t>
  </si>
  <si>
    <t>Number of CHC patients that are assessesed in hospital (transfer to assess)</t>
  </si>
  <si>
    <t xml:space="preserve">Night Care </t>
  </si>
  <si>
    <t>Investment in Professional Staffing</t>
  </si>
  <si>
    <t>Home First - Community Reablement</t>
  </si>
  <si>
    <t>Enablement</t>
  </si>
  <si>
    <t>Investment in prevention / crisis intervention</t>
  </si>
  <si>
    <t>DTOC - acute care</t>
  </si>
  <si>
    <t>Outcomes from reablement</t>
  </si>
  <si>
    <t>Long term placements in year</t>
  </si>
  <si>
    <t>Provider exits from the market due to financial instability</t>
  </si>
  <si>
    <t>Sustainable Social Care / Medium Term Financial Strategy</t>
  </si>
  <si>
    <t>STP Delivery and Integrated Health and Care Pathways supporting people to have their needs met at home</t>
  </si>
  <si>
    <t>Domiciliary Care / Residential Care</t>
  </si>
  <si>
    <t xml:space="preserve">Whole Life Disability and Transforming Care </t>
  </si>
  <si>
    <t>% of older people who are discharged from hospital with no formal care services after six weeks</t>
  </si>
  <si>
    <t>% of people assessed as requiring domiciliary care who receive their care within 48 hours</t>
  </si>
  <si>
    <t>% of younger adults receiving longer-term services who are living in registered residential care</t>
  </si>
  <si>
    <t>% of people who have received services for 12 months or more who were reviewed in the preceding year</t>
  </si>
  <si>
    <t>DToC and High Impact Changes</t>
  </si>
  <si>
    <t>Care at home and Care Home Provision</t>
  </si>
  <si>
    <t>Packages of care and supported accommodation costs</t>
  </si>
  <si>
    <t>Mental Health</t>
  </si>
  <si>
    <t>Transitions and Learning Disabilties</t>
  </si>
  <si>
    <t>Numbers of people being discharged through D2A</t>
  </si>
  <si>
    <t>Ready for discharge bed days</t>
  </si>
  <si>
    <t>Number and costs of adults supported through transition</t>
  </si>
  <si>
    <t>Numbers supported in Supported Accodation and Shared Lives</t>
  </si>
  <si>
    <t>Number of beds available in nursing and residential homes and extra care.</t>
  </si>
  <si>
    <t>Market Investment</t>
  </si>
  <si>
    <t>Infrastructure Investment</t>
  </si>
  <si>
    <t>Preventitive Investment</t>
  </si>
  <si>
    <t>Health Investment</t>
  </si>
  <si>
    <t>Hours of reablement delivered</t>
  </si>
  <si>
    <t>Number of homecare hours delivered</t>
  </si>
  <si>
    <t>Number of FTE Staff in Adult Care</t>
  </si>
  <si>
    <t>Number of carers supported</t>
  </si>
  <si>
    <t>Trusted assessor expansion</t>
  </si>
  <si>
    <t>Home First expansion</t>
  </si>
  <si>
    <t>High cost review officers</t>
  </si>
  <si>
    <t>Pioneer collaboration Fund</t>
  </si>
  <si>
    <t>Dom care packages to support complex discharge from hospital and to support increased support in residential care</t>
  </si>
  <si>
    <t xml:space="preserve">Expand Reablement Services </t>
  </si>
  <si>
    <t xml:space="preserve">Market shaping stabilisation </t>
  </si>
  <si>
    <t>Extension of residential home social work team</t>
  </si>
  <si>
    <t>Granby 2 to 1</t>
  </si>
  <si>
    <t>Reduction in the % of acute bed-days lost delays attributed to Adult Social Care</t>
  </si>
  <si>
    <t>Increased throughput of home based reablement services</t>
  </si>
  <si>
    <t>The % of care home beds in Liverpool rated by CQC as good or outstanding</t>
  </si>
  <si>
    <t>The uptake and impact on review volume as a result of the trusted assessor programme</t>
  </si>
  <si>
    <t>The number of households who have been prevented from becoming homeless</t>
  </si>
  <si>
    <t>Meeting increased budget pressure within Adult Social Care</t>
  </si>
  <si>
    <t>Increased activity in home care in particular hospital discharge packages that are not suitable for reablement</t>
  </si>
  <si>
    <t>Meeting the additional costs of inflationary increases and NLW that has not been covered by additional income generated from applying the ASC precept</t>
  </si>
  <si>
    <t xml:space="preserve">Develop a commercial understanding of the residential care market  &amp; the wider health market. Cost/profitability/operational duties
</t>
  </si>
  <si>
    <t>Review the external services for LD &amp; the market place, as an internal diagnostic on current activity &amp; spend  to inform forward plans</t>
  </si>
  <si>
    <t>No of home care packages</t>
  </si>
  <si>
    <t>Number of hours delivered</t>
  </si>
  <si>
    <t>Meeting social care needs and NHS pressures - Extra Care, Reablement and Discharge to Assess</t>
  </si>
  <si>
    <t>Supporting health and social care interface - DTOC</t>
  </si>
  <si>
    <t>Market Capacity and Sustainability</t>
  </si>
  <si>
    <t>Stabilising the Care Market</t>
  </si>
  <si>
    <t xml:space="preserve">Developing community infrastructure </t>
  </si>
  <si>
    <t xml:space="preserve">Managing demand on social care </t>
  </si>
  <si>
    <t>Facilitating hospital discharge</t>
  </si>
  <si>
    <t>Delayed Transfers of Care (DToC) target 3.5%</t>
  </si>
  <si>
    <t>Extra Care Housing - reduction in residential placements</t>
  </si>
  <si>
    <t>Reablement - measuring those still at home 91 days after reablement</t>
  </si>
  <si>
    <t>Transforming care programme - transfer of those in NHSE funded placements, into the community. Target &lt; 57 in placements</t>
  </si>
  <si>
    <t>CHC assessments taking place in the community - target 85%</t>
  </si>
  <si>
    <t xml:space="preserve">Residential Care 65+ </t>
  </si>
  <si>
    <t>Home Care hours</t>
  </si>
  <si>
    <t>Home Care Fees</t>
  </si>
  <si>
    <t>Early Intervention pilot</t>
  </si>
  <si>
    <t>Reablement capacity</t>
  </si>
  <si>
    <t>Equipment pathway</t>
  </si>
  <si>
    <t>%people living at home after reablement (NI125)</t>
  </si>
  <si>
    <t xml:space="preserve">New permanent admissions to residential and nursing homes (per 100,000 population 65+) </t>
  </si>
  <si>
    <t>Total completed reablement episodes</t>
  </si>
  <si>
    <t>% reabled</t>
  </si>
  <si>
    <t>Fund existing pressures in ASC including demographic increases and support, sustained delivery of critical, core social care and maintain the overall system.</t>
  </si>
  <si>
    <t>Stabilise the care market</t>
  </si>
  <si>
    <t>Co-ordination of Reablement &amp; Intermediate Care</t>
  </si>
  <si>
    <t>Number of short stay nights linked to hospital discharge</t>
  </si>
  <si>
    <t xml:space="preserve"> </t>
  </si>
  <si>
    <t>Community OT, Equipment Services including telecare and community alarms</t>
  </si>
  <si>
    <t>Home Care Services</t>
  </si>
  <si>
    <t xml:space="preserve">Additional Social Care Assessment Capacity </t>
  </si>
  <si>
    <t>Community Dementia Services</t>
  </si>
  <si>
    <t>Recuperation Services</t>
  </si>
  <si>
    <t>Number of Recuperation packages started in the month</t>
  </si>
  <si>
    <t>Permanent admissions to residential/nursing care per 100k population</t>
  </si>
  <si>
    <t>% of Community equipment orders delivered within 7 working days</t>
  </si>
  <si>
    <t xml:space="preserve">Delayed transfers of care from hospital which are attributable to adult social care </t>
  </si>
  <si>
    <t>Number of major adaptations completed in month</t>
  </si>
  <si>
    <t>Ensuring stability and sufficiency within the existing provider markets</t>
  </si>
  <si>
    <t>Developing alternative offers in the market</t>
  </si>
  <si>
    <t>Providing additional, or improving the integration of, existing discharge support</t>
  </si>
  <si>
    <t>Managing demand and prevention of admissions (hospital and care)</t>
  </si>
  <si>
    <t>Resource development</t>
  </si>
  <si>
    <t>Additional planned domiciliary care hours</t>
  </si>
  <si>
    <t xml:space="preserve">Additional FTE recruited into social care roles </t>
  </si>
  <si>
    <t>ASCOF 2B</t>
  </si>
  <si>
    <t>Out of Hospital Care</t>
  </si>
  <si>
    <t>Meeting Increased Demand</t>
  </si>
  <si>
    <t xml:space="preserve">Protection of Social Care services </t>
  </si>
  <si>
    <t>Market Sustainability</t>
  </si>
  <si>
    <t xml:space="preserve">Prevention and new models of care delivery </t>
  </si>
  <si>
    <t>BCF Metrics being measured including reablement, DTOC (both actue and non-acute) as well as D2A performance</t>
  </si>
  <si>
    <t>Managing capacity – strengthen social work to assist people at discharge and to prevent admissions</t>
  </si>
  <si>
    <t xml:space="preserve">Managing transfers of care – High Impact Change Model </t>
  </si>
  <si>
    <t xml:space="preserve"> Home First/Bed based Reablement/active assessment</t>
  </si>
  <si>
    <t xml:space="preserve">Invest to save initiatives based on increasing/supporting capacity and innovation in the market </t>
  </si>
  <si>
    <t xml:space="preserve">Dedicated measures to support DToC for those in mental health hospitals </t>
  </si>
  <si>
    <t>FTE of Social Care staff (managers and practitioners) employed directly through new monies.</t>
  </si>
  <si>
    <t>Admissions to residential care per 100,000 population</t>
  </si>
  <si>
    <t xml:space="preserve">Volume of accepted referrals to bed based reablement model </t>
  </si>
  <si>
    <t>Unmet need for homecare</t>
  </si>
  <si>
    <t>DTOC due to availability of care home placements</t>
  </si>
  <si>
    <t>Meet adult social care needs through supported living</t>
  </si>
  <si>
    <t>Reduce pressures on NHS and ensure discharge from hospital when ready</t>
  </si>
  <si>
    <t>Ensure local social care provider market is supported</t>
  </si>
  <si>
    <t>Improving systems to enable integrated working and improve patient flow</t>
  </si>
  <si>
    <t>Managing transfers of care - Implementing the high impact model: Trusted assessors for care homes employed by the Providers at the hospital.</t>
  </si>
  <si>
    <t>Develop an enablement response.</t>
  </si>
  <si>
    <t>Managing Transfers of Care - implementing the high impact model: capacity to engage in the 'Gateway to Care'.</t>
  </si>
  <si>
    <t>Managing Transfer of Care - Implement the high impact model: Pre-op Assess increase in hosp team in lieu of hosp and social work reconfiguration</t>
  </si>
  <si>
    <t>Increasing Community Support</t>
  </si>
  <si>
    <t>Developing transitions to longer term care service - discharge to assess leading to an increase in the community support team.</t>
  </si>
  <si>
    <t>DTOC - Agregate</t>
  </si>
  <si>
    <t>DToC - Social Care</t>
  </si>
  <si>
    <t>Effectiveness of R&amp;R: ASCOF measure</t>
  </si>
  <si>
    <t>Length of stay in R&amp;R Service</t>
  </si>
  <si>
    <t>No of people supported at home - ASCOF - Quarterly comparator</t>
  </si>
  <si>
    <t>Proud to Care</t>
  </si>
  <si>
    <t>Care Home Fees</t>
  </si>
  <si>
    <t>Block purchase of capacity to support discharge</t>
  </si>
  <si>
    <t>ITS - Dom Care Capacity incentives</t>
  </si>
  <si>
    <t>Shared Lives Co-ordinator</t>
  </si>
  <si>
    <t>Fifteen minute premiums for dom care providers</t>
  </si>
  <si>
    <t>Care Home Service Enhancements</t>
  </si>
  <si>
    <t>Delivery of Extra Care &amp; Housing Support</t>
  </si>
  <si>
    <t>Increase take up of Assistive Technology</t>
  </si>
  <si>
    <t>Prevention and early intervention services protection</t>
  </si>
  <si>
    <t>The number of CQC registered care home placements in North Somerset</t>
  </si>
  <si>
    <t xml:space="preserve">% usage of  Assistive Technology </t>
  </si>
  <si>
    <t>New supported housing / Extra Care units introduced to the market</t>
  </si>
  <si>
    <t xml:space="preserve">Additional Shared Lives capacity introduced </t>
  </si>
  <si>
    <t>Meeting increased care home fees</t>
  </si>
  <si>
    <t>Meeting increased domiciliary care fees</t>
  </si>
  <si>
    <t>Meeting other increased fees (ISL, day care, direct payments etc)</t>
  </si>
  <si>
    <t>Meeting demographic growth</t>
  </si>
  <si>
    <t>Delayed transfers of care</t>
  </si>
  <si>
    <t>Permanent admissions to residential care</t>
  </si>
  <si>
    <t>Increase capacity in the care market</t>
  </si>
  <si>
    <t>Quality Improvement</t>
  </si>
  <si>
    <t>7 day workignand access to timely assessments</t>
  </si>
  <si>
    <t>Home from Hosptial and prevention</t>
  </si>
  <si>
    <t>MH discharges</t>
  </si>
  <si>
    <t>Fund D2A/interim  beds</t>
  </si>
  <si>
    <t>nursing bursaries</t>
  </si>
  <si>
    <t>Health support to care homes</t>
  </si>
  <si>
    <t>Increased OT capacity</t>
  </si>
  <si>
    <t>improved information   processes</t>
  </si>
  <si>
    <t xml:space="preserve">Development of metrics are on-going across all iBCF initiatives to assess future performance against baselines. </t>
  </si>
  <si>
    <t>Market capacity &amp; sustainability</t>
  </si>
  <si>
    <t>Community Resilience</t>
  </si>
  <si>
    <t>Health and Social care interface</t>
  </si>
  <si>
    <t>Intermediate Care</t>
  </si>
  <si>
    <t>Demographic and care cost pressures</t>
  </si>
  <si>
    <t xml:space="preserve">the number of reablement (START) episodes started 
374
</t>
  </si>
  <si>
    <t xml:space="preserve">Number of Discharge to Assess referrals accepted
653
</t>
  </si>
  <si>
    <t xml:space="preserve">No. of additional NASS Intermediate Care Beds/Places available for stepdown to support DTOC
17
</t>
  </si>
  <si>
    <t xml:space="preserve">The number of home care hours as a weekly average
28,361
</t>
  </si>
  <si>
    <t xml:space="preserve">Number of Hospital based assessments completed  
947
</t>
  </si>
  <si>
    <t>Revised fee structure for care homes for older people</t>
  </si>
  <si>
    <t>Revised fee structure for home care providers.</t>
  </si>
  <si>
    <t>Meeting demand pressures arising from demography.</t>
  </si>
  <si>
    <t>Closures of care homes for older people</t>
  </si>
  <si>
    <t>Contracts handed back by home care providers</t>
  </si>
  <si>
    <t>Business failure of home care providers</t>
  </si>
  <si>
    <t>Financial outturn for adult social care</t>
  </si>
  <si>
    <t>Supporting the local care provider market.</t>
  </si>
  <si>
    <t>Complex needs homecare service</t>
  </si>
  <si>
    <t>home care fee rates</t>
  </si>
  <si>
    <t>Additional capacity and quality of reablement</t>
  </si>
  <si>
    <t>Reviewing officer in homecare services</t>
  </si>
  <si>
    <t>#referrals into Acute/Community Reablement Services</t>
  </si>
  <si>
    <t>#referrals into Homecare services</t>
  </si>
  <si>
    <t>#hours of homecare provided including internal and external services</t>
  </si>
  <si>
    <t>Meeting demand in younger adults' services</t>
  </si>
  <si>
    <t>New models of social care provider services required to implement Home First and Discharge to Assess</t>
  </si>
  <si>
    <t>National Living Wage increases and inflation for Fair Price for Care</t>
  </si>
  <si>
    <t>Social care assessors in hospital integrated discharge services</t>
  </si>
  <si>
    <t>Innovation through ICT solutions - sharing information across health and social care organisations</t>
  </si>
  <si>
    <t>Additional capacity to quality assure and meet increasing demand in statutory/safeguarding work</t>
  </si>
  <si>
    <t>Prevention services to build community resilience and offer early interventions (Brighter Futures, Connect, Co-Production, Moving Forward)</t>
  </si>
  <si>
    <t>Independence building services to offer and develop alternative low and no cost community provision (Notts Enabling Service)</t>
  </si>
  <si>
    <t>Improving the quality of care home and home care provision (Quality &amp; Market Management Team)</t>
  </si>
  <si>
    <t>Improving the management of demand and risk by offering appropriate early interventions (3-Tier Model)</t>
  </si>
  <si>
    <t>Sustain DToCs attributable to social care at or below 0.7.</t>
  </si>
  <si>
    <t>Increased numbers of service users reabled following a period of acute care.</t>
  </si>
  <si>
    <t>Increased numbers of service users able to maintain independence by using prevention services.</t>
  </si>
  <si>
    <t>Reduced number of Care and Support Assessments (CASAs) to mitigate the predicted increased number of people who receive long term care packages.</t>
  </si>
  <si>
    <t>Care Home Incentives</t>
  </si>
  <si>
    <t>Housing Related Support</t>
  </si>
  <si>
    <t>Care at Home</t>
  </si>
  <si>
    <t>Adaptations</t>
  </si>
  <si>
    <t>Services for people with a Learning Disability</t>
  </si>
  <si>
    <t>Voluntary &amp; Community Sector Investment</t>
  </si>
  <si>
    <t>Workforce redesign</t>
  </si>
  <si>
    <t>Discharge to assess beds</t>
  </si>
  <si>
    <t xml:space="preserve">Numbers of people not requiring a commissioned package following reablement. </t>
  </si>
  <si>
    <t>Increase in numbers in extra care housing and supported living provision.</t>
  </si>
  <si>
    <t>Reduction in waiting times and increased number of assessments completed for adapatations.</t>
  </si>
  <si>
    <t>Improving Flow</t>
  </si>
  <si>
    <t>Market resilience</t>
  </si>
  <si>
    <t>Market capacity</t>
  </si>
  <si>
    <t>Additional capacity</t>
  </si>
  <si>
    <t>Reduction in unplanned market exit by independent care home and home care providers</t>
  </si>
  <si>
    <t>Increase in pick ups from back door of reablement services (dom care and alternatives to dom care)</t>
  </si>
  <si>
    <t xml:space="preserve">Reduction in length of stay and length of delay in hospital settings relating to support at home </t>
  </si>
  <si>
    <t>Increase in supported discharges from hospital at weekends</t>
  </si>
  <si>
    <t>Reduction in NEL at weekends from care homes and support at home settings</t>
  </si>
  <si>
    <t>91 day reablement target - 82.9%</t>
  </si>
  <si>
    <t>Hub Development</t>
  </si>
  <si>
    <t>Additional DoLS Assessments</t>
  </si>
  <si>
    <t>Increased Review and Transition Capacity</t>
  </si>
  <si>
    <t>Dom Care Increased Cost of Care</t>
  </si>
  <si>
    <t>Trusted Assessor Service</t>
  </si>
  <si>
    <t>DTA Pathway Backlog Clearance</t>
  </si>
  <si>
    <t>DTA 1 Increase packages of care</t>
  </si>
  <si>
    <t>Alcohol Assertive Outreach Model</t>
  </si>
  <si>
    <t>PHNT Acute Hub Frailty Nurses</t>
  </si>
  <si>
    <t xml:space="preserve">Reduction in the number of Adult Social Care Delayed Transfers of Care (DTOCs) </t>
  </si>
  <si>
    <t xml:space="preserve">Reduction in emergency admissions from Care Homes </t>
  </si>
  <si>
    <t>Increased weekend discharges</t>
  </si>
  <si>
    <t>Reduction in number of 'high risk' DOLS assessments</t>
  </si>
  <si>
    <t>Assistive Technology</t>
  </si>
  <si>
    <t>Reshaping in-house residential and domiciliary care market</t>
  </si>
  <si>
    <t>Contract management</t>
  </si>
  <si>
    <t>ASC Accommodation Strategy</t>
  </si>
  <si>
    <t>Reshaping short term assessment, stablilisation and reablement services</t>
  </si>
  <si>
    <t>MFFD</t>
  </si>
  <si>
    <t>Delayed transfer of care</t>
  </si>
  <si>
    <t>Admissions to residential and nursing homes</t>
  </si>
  <si>
    <t>Willows/Discharge to assess</t>
  </si>
  <si>
    <t xml:space="preserve">Community Reablement Team </t>
  </si>
  <si>
    <t>High Impact Change Group</t>
  </si>
  <si>
    <t>Integrated discharge pathways</t>
  </si>
  <si>
    <t>To achieve a marginal increase in home care packages. Q1 target not met.</t>
  </si>
  <si>
    <t>Reduction in average no. hours care associated with each homecare package. Q1 target not met.</t>
  </si>
  <si>
    <t>To achieve no overall increase in the total number of home care hours. Q1 target met.</t>
  </si>
  <si>
    <t>Increase Community Reablement Team's engagement to 1200 service users (pa). Not on track to deliver.</t>
  </si>
  <si>
    <t>Care in the Home</t>
  </si>
  <si>
    <t>Joint Contracts Review</t>
  </si>
  <si>
    <t>Places to Live</t>
  </si>
  <si>
    <t>High Impact Change</t>
  </si>
  <si>
    <t>Day Services Review</t>
  </si>
  <si>
    <t>Market Developemnt &amp; Sustainability Review</t>
  </si>
  <si>
    <t>Proportion of residents receiving Direct Payments</t>
  </si>
  <si>
    <t>Weekly DTOC meetings with Acute providers and Hospital Discharge teams</t>
  </si>
  <si>
    <t>DTOCs which are attributable to social care services</t>
  </si>
  <si>
    <t>Achieving independence for older people through rehabilitation/intermediate care</t>
  </si>
  <si>
    <t>Expansion of community reablement and development of Early Supported Discharge scheme</t>
  </si>
  <si>
    <t>Intermediate Care provision</t>
  </si>
  <si>
    <t>Reduction in DToC</t>
  </si>
  <si>
    <t>Reduction of length of  hospital stays</t>
  </si>
  <si>
    <t>Carers’ Support/Admissions Avoidance Services</t>
  </si>
  <si>
    <t>Richmond Response and Rehabilitation (RRR) Team</t>
  </si>
  <si>
    <t xml:space="preserve">% of older people receiving Reablement services following discharge from hospital only </t>
  </si>
  <si>
    <t xml:space="preserve">Managing social care funding and growth in demand </t>
  </si>
  <si>
    <t xml:space="preserve">Supporting providers to develop their services, leading to stronger sustainabiltiy and system reform </t>
  </si>
  <si>
    <t>Developing new and innovative approaches to keeping people out of hospital</t>
  </si>
  <si>
    <t>DTOC target in BCF</t>
  </si>
  <si>
    <t>Non Elective Admission target in BCF</t>
  </si>
  <si>
    <t xml:space="preserve">Percentage of providers with CQC ratings of outstanding or good. </t>
  </si>
  <si>
    <t>Sustainability and mitigation of service reduction to allow transformation</t>
  </si>
  <si>
    <t>Information sharing/system development</t>
  </si>
  <si>
    <t>Leadership Capacity for System Transformation</t>
  </si>
  <si>
    <t>Discharge Pathways and Patient Flow</t>
  </si>
  <si>
    <t>Reduce the number of emergency admissions to hospital</t>
  </si>
  <si>
    <t>Reduce the number of Delayed Transfers of Care from hospital</t>
  </si>
  <si>
    <t>Reduction in the number of permanent admissions to residential and nursing care homes</t>
  </si>
  <si>
    <t>Increase in number of people receiving a rehabilitation package</t>
  </si>
  <si>
    <t>Increase in % of older people at home 91 days after hospital discharge</t>
  </si>
  <si>
    <t>Vulnerable Adult Risk Management (VARM) prevention roles</t>
  </si>
  <si>
    <t>Hospital discharge: staffing capacity</t>
  </si>
  <si>
    <t>Holistic homecare pilot scheme</t>
  </si>
  <si>
    <t>User engagement to improve routine care of complex patients</t>
  </si>
  <si>
    <t>Improved IT for integrated working</t>
  </si>
  <si>
    <t>Complex needs</t>
  </si>
  <si>
    <t>Care homes and Quality</t>
  </si>
  <si>
    <t>Homecare and market management</t>
  </si>
  <si>
    <t>Assessments and reviews</t>
  </si>
  <si>
    <t xml:space="preserve">Delayed discharges attributable to social care     </t>
  </si>
  <si>
    <t xml:space="preserve">Time from referral to contact assessment (hospital discharge team)        </t>
  </si>
  <si>
    <t>Improvement in Care Home CQC ratings</t>
  </si>
  <si>
    <t>Number of annual home care reviews outstanding</t>
  </si>
  <si>
    <t xml:space="preserve">Number of wheelchair assessments within 18weeks       </t>
  </si>
  <si>
    <t>Health &amp; Social Care Integration</t>
  </si>
  <si>
    <t>Joint DTOC Improvements &amp; High Impact Change Model</t>
  </si>
  <si>
    <t>Support to the Social Care System</t>
  </si>
  <si>
    <t>Length of stay in intermediate care</t>
  </si>
  <si>
    <t>% individuals discharged home from intermediate care beds with no ongoing care needs</t>
  </si>
  <si>
    <t>Uplift of fee</t>
  </si>
  <si>
    <t>Quality Assurance Team</t>
  </si>
  <si>
    <t>Transformation programme</t>
  </si>
  <si>
    <t>Community Care</t>
  </si>
  <si>
    <t>NW ADASS SLI Quarterly Report (Average over residential and nursing)</t>
  </si>
  <si>
    <t>ASCOF 1Cia (quarterly)</t>
  </si>
  <si>
    <t>Local ND Reablement Data</t>
  </si>
  <si>
    <t>ASCOF 2D (STMax - New with no ongoing support)</t>
  </si>
  <si>
    <t>Greater efficiency within the Short Term Intervention Team (STIT)</t>
  </si>
  <si>
    <t>Improving medication management for people who receive care at home</t>
  </si>
  <si>
    <t>Whole system innovation to reduce Delayed Transfers of Care and improve outcomes for Sheffield people after their hospital stay</t>
  </si>
  <si>
    <t>Sustainability of the social care provider market supporting older people</t>
  </si>
  <si>
    <t>The need to develop the health and care workforce to support delivery</t>
  </si>
  <si>
    <t>Number of customers receiving home care as at the end of the quarter</t>
  </si>
  <si>
    <t>Number of hours of home care provided during the quarter</t>
  </si>
  <si>
    <t>Number of care home admissions during the quarter</t>
  </si>
  <si>
    <t>Number of customers starting with the Home Support Reablement Service in the quarter</t>
  </si>
  <si>
    <t>Continuation</t>
  </si>
  <si>
    <t>Maintain existing preventative services that would not otherwise be able to be supported due to budget pressures within the Council</t>
  </si>
  <si>
    <t>Reduction in Delayed Transfers of Care</t>
  </si>
  <si>
    <t>Increase in number of people discharged from hospital within 48 hours</t>
  </si>
  <si>
    <t>Reduction in hospital re-admission</t>
  </si>
  <si>
    <t>Increase in Admission Avoidance</t>
  </si>
  <si>
    <t>Reduction in Long Term Admissions to Residential Care</t>
  </si>
  <si>
    <t>Meeting social care needs</t>
  </si>
  <si>
    <t>Supporting the social care market</t>
  </si>
  <si>
    <t>Reducing pressures on NHS</t>
  </si>
  <si>
    <t>Meeting Adult Social Care Needs 1:  Funding for new pressures associated with younger adults transitions.</t>
  </si>
  <si>
    <t>Supporting the Provider Market 2:  Provision of bursaries to local care and support providers to support them in developing their business models and delivering improved outcomes.</t>
  </si>
  <si>
    <t>Reducing pressures on the NHS 1: Purchase of additional home care, reablement, and residential care capacity to reduce the number of people delayed in a hospital bed.</t>
  </si>
  <si>
    <t xml:space="preserve">Reducing pressures on the NHS 2: Improve processes and social work capacity for hospital discharge </t>
  </si>
  <si>
    <t>Supporting  Provider Martet 3: Inflationary increases to providers sufficient to maintain quality and capacity</t>
  </si>
  <si>
    <t>Number of packages handed back due to provider failure</t>
  </si>
  <si>
    <t>Average days taken to secure a dom care placement</t>
  </si>
  <si>
    <t>Average days taken to secure a care home bed</t>
  </si>
  <si>
    <t>Home First</t>
  </si>
  <si>
    <t>Increasing care provider fee levels and coverage in hard to reach areas.</t>
  </si>
  <si>
    <t>Unmet need levels in homecare - Under 40 care packages unable to be sourced within 7 days</t>
  </si>
  <si>
    <t>Delayed Transfers of Care - under 2.5%</t>
  </si>
  <si>
    <t>Reduction in permanent admissions to residential and nursing care</t>
  </si>
  <si>
    <t>Anne Clarke -  Additional front line Social Workers to reduce DeTOC numbers</t>
  </si>
  <si>
    <t>Jon Shaw - The Council has jointly funded projects across the 3 BNSSG Local Authorities</t>
  </si>
  <si>
    <t>Jon Shaw - Community Based Support Project</t>
  </si>
  <si>
    <t>Anne Clarke - Additional staffing capacity in the Council's Rapid Response Team</t>
  </si>
  <si>
    <t>Anne Clarke - Increase safety in the AMHP rota and positive impact on casework capacity</t>
  </si>
  <si>
    <t>Jon Shaw - To bring sourcing of 0-25 and Adult Supporting Living and Care home placements within the remit of the Brokerage Team</t>
  </si>
  <si>
    <t>Mustafa Salih - Increasing capacity in Financial Assessments Team</t>
  </si>
  <si>
    <t>Mustafa Salih - ASC general Demographic and Price Pressures including DOLS new burdens</t>
  </si>
  <si>
    <t>Jon Shaw - Block purchased 8 dementia nursing capacity in recognition that its availability remains the most common cause of social care DToC</t>
  </si>
  <si>
    <t xml:space="preserve">DToCS </t>
  </si>
  <si>
    <t>Discharge to assess</t>
  </si>
  <si>
    <t>Admissions</t>
  </si>
  <si>
    <t>Increased patient flows</t>
  </si>
  <si>
    <t>National Metrics</t>
  </si>
  <si>
    <t xml:space="preserve">3 conversations </t>
  </si>
  <si>
    <t>intermediate care model</t>
  </si>
  <si>
    <t xml:space="preserve">Reduction in the number of care home placement </t>
  </si>
  <si>
    <t>Reduction in A and E admission</t>
  </si>
  <si>
    <t>Extra nursing home capacity for complex needs</t>
  </si>
  <si>
    <t>Meeting increased demand and complexity 
                    and 
Stabilising the provider market - workforce, home care and nursing</t>
  </si>
  <si>
    <t>Speeding up hospital discharges for people with complex needs  
                       and 
Expanded 7 day social care operation in the hospital discharge team</t>
  </si>
  <si>
    <t>Establish a dedicated Direct Payments Team</t>
  </si>
  <si>
    <t>Accelerating the extra care housing programme</t>
  </si>
  <si>
    <t>Additional social work capacity in new community-based social wellbeing service</t>
  </si>
  <si>
    <t>Promoting use of Care Technology</t>
  </si>
  <si>
    <t>Weston Court replacement care/short stay scheme</t>
  </si>
  <si>
    <t>Additional social work capacity in new integrated learning disability service</t>
  </si>
  <si>
    <t>Additional social work capacity to review care needs in accordance with the Care Act 2014</t>
  </si>
  <si>
    <t>Number of days between referral and start date of home care package</t>
  </si>
  <si>
    <t>Uptake of Direct Payments</t>
  </si>
  <si>
    <t>Numbers being assessed at home (D2A)</t>
  </si>
  <si>
    <t>Numbers of referrals to care technology</t>
  </si>
  <si>
    <t>Early Discharge Planning</t>
  </si>
  <si>
    <t>Multi Disciplinary Discharge Teams</t>
  </si>
  <si>
    <t>Home First / Discharge to Assess</t>
  </si>
  <si>
    <t>Seven day service</t>
  </si>
  <si>
    <t>Enhancing Health in Care Homes</t>
  </si>
  <si>
    <t>Investment to meet adult social care needs</t>
  </si>
  <si>
    <t>Delayed Transfers of Care (DToC)</t>
  </si>
  <si>
    <t>Impact of Reablement (i.e. those still at home 90 days after discharge)</t>
  </si>
  <si>
    <t>Readmission within 30 days</t>
  </si>
  <si>
    <t>Home care hours</t>
  </si>
  <si>
    <t>Referrals into social care</t>
  </si>
  <si>
    <t>Improving and investing in home care</t>
  </si>
  <si>
    <t>Improving and investing in nursing care</t>
  </si>
  <si>
    <t>Delayed transfers per day per 100,000 adult population attributable to adult social care</t>
  </si>
  <si>
    <t>Delayed transfers of care from hospital per 100,000 adult population attributable to NHS, adult social care and jointlty attributable to NHS and ASC.
Note: This is the nationally agreed target for Southwark.</t>
  </si>
  <si>
    <t>Reducing Pressures in the NHS including delayed discharges</t>
  </si>
  <si>
    <t>Investment in Transport service from A&amp;E: Number of people being transported from A&amp;E to go into Intermediate Care and Community settings</t>
  </si>
  <si>
    <t>Investment in Reablement provision:Number of people receiving reablement</t>
  </si>
  <si>
    <t xml:space="preserve">Investment in Domiciliary Care Provision:
1) Number of packages of care provided each month
2) Source of referral of packages care provided  </t>
  </si>
  <si>
    <t>Investment in transitional flats: no of people in accomodation, step up and step down provision</t>
  </si>
  <si>
    <t>Integrated prevention / discharge to assess</t>
  </si>
  <si>
    <t xml:space="preserve">Investment in Transformation </t>
  </si>
  <si>
    <t>Additional Demograhic pressures</t>
  </si>
  <si>
    <t>Meeting Cost pressures</t>
  </si>
  <si>
    <t>Covering Financial risk</t>
  </si>
  <si>
    <t xml:space="preserve">Investment in Care Market - EMI respite, dementia centres of excellence &amp; mental health </t>
  </si>
  <si>
    <t>Permanent admissions to residential care (65+)</t>
  </si>
  <si>
    <t>% of people (65+) who were still at home 91 days after discharge from hospital into reablement</t>
  </si>
  <si>
    <t>Number of reablement episodes completed</t>
  </si>
  <si>
    <t>Market Capacity</t>
  </si>
  <si>
    <t>Quality Improvements</t>
  </si>
  <si>
    <t>Systems Sustainability</t>
  </si>
  <si>
    <t>The proportion of nursing home bed capacity in Stockport with a CQC rating of good or outstanding</t>
  </si>
  <si>
    <t>The proportion of res care bed capacity in Stockport with a CQC rating of good or outstanding</t>
  </si>
  <si>
    <t>The proportion of home care agencies in Stockport with a CQC rating of good or outstanding</t>
  </si>
  <si>
    <t>Enhancement of Direct Payment Rate</t>
  </si>
  <si>
    <t>Investment in the Reablement and Assessment Bed Unit (Rosedale)</t>
  </si>
  <si>
    <t>Care Packages to support discharges from hospital</t>
  </si>
  <si>
    <t>Continued investment in Preventative Services</t>
  </si>
  <si>
    <t>Learning Disabilties Transport arrangement costs.</t>
  </si>
  <si>
    <t>Workforce development for Adult Social Care Staff.</t>
  </si>
  <si>
    <t>Protection of social care workforce.</t>
  </si>
  <si>
    <t>Community rehabilitation beds.</t>
  </si>
  <si>
    <t>Maximising care and capacity/supporting admission avoidance and hospital discharge</t>
  </si>
  <si>
    <t>Ensuring the sustainability of adult social care</t>
  </si>
  <si>
    <t xml:space="preserve">Number and proportion of older people who were still at home 91 days after referral from hospital </t>
  </si>
  <si>
    <t>Number of review activities completed and outcome</t>
  </si>
  <si>
    <t>Satisfaction with social care support</t>
  </si>
  <si>
    <t>Number of service users with a social care need in receipt of ExtraCare</t>
  </si>
  <si>
    <t>Learning Disabilities Demand Pressures</t>
  </si>
  <si>
    <t xml:space="preserve">Health and Care Workforce Development </t>
  </si>
  <si>
    <t>Older People Demand Pressures</t>
  </si>
  <si>
    <t>Price inflation</t>
  </si>
  <si>
    <t>% of customers with reablement who go on to long term services</t>
  </si>
  <si>
    <t>Volumes of home care hours by care group</t>
  </si>
  <si>
    <t>Residential and nursing home placements (18-65 and 65+) per 100,000 population</t>
  </si>
  <si>
    <t>Proportion of Res and nursing care packages at low, standard and enhanced cost bands</t>
  </si>
  <si>
    <t>Transformational change team</t>
  </si>
  <si>
    <t>Community Integrated Teams</t>
  </si>
  <si>
    <t>Electronic Homecare Monitoring</t>
  </si>
  <si>
    <t>Supporting Community Care Packages</t>
  </si>
  <si>
    <t>Early intervention</t>
  </si>
  <si>
    <t>Market Management</t>
  </si>
  <si>
    <t>Number of people receiving homecare</t>
  </si>
  <si>
    <t>Number of planned hours of homecare provided</t>
  </si>
  <si>
    <t xml:space="preserve">Projected home care hours </t>
  </si>
  <si>
    <t>Number of people in permanent care (LA funded)</t>
  </si>
  <si>
    <t>Projected permanent care bed weeks (LA funded)</t>
  </si>
  <si>
    <t>Hospital Discharge to Scoial Care</t>
  </si>
  <si>
    <t xml:space="preserve">Count of placements made to facilitate hospital discharge </t>
  </si>
  <si>
    <t>Cost of placements made to facilitate hospital discharge</t>
  </si>
  <si>
    <t xml:space="preserve">Meeting Social Care needs through market Stabilisation
</t>
  </si>
  <si>
    <t>Adult social Care Transformation Programme with an additional 900 older people benefitting from reablement in 2017/18.</t>
  </si>
  <si>
    <t xml:space="preserve">Improved working of hospital social work team reducing  admissions to nursing and residential care and delays related to placements and assessment </t>
  </si>
  <si>
    <t xml:space="preserve">Re-shaping Community Social Work Team and new front door to improve assessment and review capacity. </t>
  </si>
  <si>
    <t>7 day working as a standard across hospital social work, reablement and rapid response</t>
  </si>
  <si>
    <t xml:space="preserve">Number of reablement episodes provided at point of hospital discharge (target 460) </t>
  </si>
  <si>
    <t>Reduction in number of people discharged from hospital into an SBC funded placement (target 50)</t>
  </si>
  <si>
    <t>Total number of people supported by reablement (target 900)</t>
  </si>
  <si>
    <t>Delays attributable to social care 4.4</t>
  </si>
  <si>
    <t xml:space="preserve"> Quality assurance across community based services, particularly care homes and home care services;</t>
  </si>
  <si>
    <t xml:space="preserve"> Transformation of services that Help people to Live at Home, including home care, Reablement, Community Response Service (Telecare, Telehealth);</t>
  </si>
  <si>
    <t xml:space="preserve">Asset Based Work – as well as working within communities, to ensure a focus on Carers, Shared Lives and dementia. </t>
  </si>
  <si>
    <t>Funding to alleviate pressures at the ICFT associated with Delayed Transfers of Care</t>
  </si>
  <si>
    <t>Delayed Transfers of Care (DTOC)</t>
  </si>
  <si>
    <t>Permanent admissions to residential and nursing care homes, per 100,000 population.</t>
  </si>
  <si>
    <t>Care Homes CQC ratings – to have all homes rated as good or outstanding</t>
  </si>
  <si>
    <t>Proportion of older people (65 and over) who were still at home 91 days after discharge from hospital into reablement/ rehabilitation services.</t>
  </si>
  <si>
    <t>Total Number of people helped to live at home and remain independent with support from Adult Services (Shared Lives, Day Services, Supported accommodation, direct payments, respite, CRS and Grant Funded Clubs)</t>
  </si>
  <si>
    <t>Increased social work and occupational therapy capacity within hospital and community teams including some 7 day working.</t>
  </si>
  <si>
    <t xml:space="preserve">Preventative work funding for the voluntary, community and housing sector </t>
  </si>
  <si>
    <t>Re-ablement bed based capacity via extra care housing intermediate care service.</t>
  </si>
  <si>
    <t xml:space="preserve">Provide specialist CHC SW to work with the CCG </t>
  </si>
  <si>
    <t xml:space="preserve">At Home 91 days after enablement </t>
  </si>
  <si>
    <t>Timeliness of initial assessment</t>
  </si>
  <si>
    <t>Direct Payments</t>
  </si>
  <si>
    <t>Number of older people in permanent residential care</t>
  </si>
  <si>
    <t xml:space="preserve">Discharge within 48 hours of notice received </t>
  </si>
  <si>
    <t>Bridging Service</t>
  </si>
  <si>
    <t>Community Based Social Work Pilot</t>
  </si>
  <si>
    <t>Homecare - supporting the external market &amp; stengthening in-house provision</t>
  </si>
  <si>
    <t>Residential Care - 2% fee increase &amp; associated quality related increase</t>
  </si>
  <si>
    <t>Proportion of older people (65 and over) who were still at home 91 days after discharge…</t>
  </si>
  <si>
    <t>Kinetic Sports Group</t>
  </si>
  <si>
    <t>Supporting effective reablement and admissions through TEC</t>
  </si>
  <si>
    <t>Mental Health Prevention CVS</t>
  </si>
  <si>
    <t>Leadership in Care Homes</t>
  </si>
  <si>
    <t>Replacement Care</t>
  </si>
  <si>
    <t>Development Unit</t>
  </si>
  <si>
    <t>Livewell @ Home</t>
  </si>
  <si>
    <t>Wellbeing Coordinators</t>
  </si>
  <si>
    <t>Extra Care Housing and Development</t>
  </si>
  <si>
    <t xml:space="preserve">Residential and Nursing Care Homes Market Shaping </t>
  </si>
  <si>
    <t>Percentage of people (65+) given reablement prior to a social care package of care</t>
  </si>
  <si>
    <t>Percentage of intermediate care placements not resulting in a short or long terms package of care</t>
  </si>
  <si>
    <t>Number of people discharged from hospital into permanent residential care (social care funded)</t>
  </si>
  <si>
    <t>Mental Health Resilience &amp; Prevention Project</t>
  </si>
  <si>
    <t>Improving Hospital Discharge Project</t>
  </si>
  <si>
    <t>Hoarding Project</t>
  </si>
  <si>
    <t>Continuing Healthcare (CHC) Senior Practitioner and Specialist Social Workers</t>
  </si>
  <si>
    <t>Increasing Capacity: Nursing Home Placements and Stabilising Home Care</t>
  </si>
  <si>
    <t xml:space="preserve">Enhanced Social Work input into Community Health Provision </t>
  </si>
  <si>
    <t xml:space="preserve">Developing Capacity in Adult Learning Disability Services </t>
  </si>
  <si>
    <t>Strengthening Community Based Support for People with Learning Disabilities and their Carers</t>
  </si>
  <si>
    <t>Step Down Accommodation for Homeless People</t>
  </si>
  <si>
    <t>Safe Transitions - Suicide Prevention</t>
  </si>
  <si>
    <t>CHC – NHS CHC 28 days referral time – the percentage of referrals completed within 28 days</t>
  </si>
  <si>
    <t>The number of admissions to nursing/residential care for people with LD aged 18+</t>
  </si>
  <si>
    <t>Capacity and flow in hospitals</t>
  </si>
  <si>
    <t>Enhancing quality in care homes</t>
  </si>
  <si>
    <t>Increased capacity and new models in homecare</t>
  </si>
  <si>
    <t>Home first/Discharge to Assess/Trusted assessors</t>
  </si>
  <si>
    <t>Delayed Transfers of Care (delayed Days)</t>
  </si>
  <si>
    <t>RAG Rating of Care Homes in Trafford (internal indicator)</t>
  </si>
  <si>
    <t>CQC ratings of Trafford Care Homes</t>
  </si>
  <si>
    <t>Numbers of Homecare Packages commissioned</t>
  </si>
  <si>
    <t xml:space="preserve">Provider market -  stability </t>
  </si>
  <si>
    <t xml:space="preserve">Early supported discharge from hospital </t>
  </si>
  <si>
    <t>Supporting the Trust with effective and timely discharge of patients</t>
  </si>
  <si>
    <t>Number of care home placements for 18/19</t>
  </si>
  <si>
    <t>Services</t>
  </si>
  <si>
    <t>Staffing</t>
  </si>
  <si>
    <t>Business Support</t>
  </si>
  <si>
    <t>Market Increase</t>
  </si>
  <si>
    <t>Number of reablement episodes</t>
  </si>
  <si>
    <t xml:space="preserve">Number of shared lives placements </t>
  </si>
  <si>
    <t>% of cases with allocated social worker</t>
  </si>
  <si>
    <t>Re-align mental health services so they support a recovery model and prioritise life chances.  Increase capacity to meet demand.</t>
  </si>
  <si>
    <t>Re-align LD services in order to improve quality of provision closer to home and ensure funds are used for their intended purposes.</t>
  </si>
  <si>
    <t>Build capacity within the VCS sector and provide a more 'joined up' offer to residents by integrating provision across local networks.</t>
  </si>
  <si>
    <t>Support the development of the registered care market (residential placements and home care packages) so it is able to meet increases in demand.</t>
  </si>
  <si>
    <t>Implement the High Impact Change Model for Managing Transfers of Care.</t>
  </si>
  <si>
    <t>Implement a new accountable care model for residents who are approaching the end of life.</t>
  </si>
  <si>
    <t>Undertake CHC assessments in the most appropriate setting from a service user perspective.</t>
  </si>
  <si>
    <t>Number of care packages not taken up by Independent Sector on first offering through the DPS.</t>
  </si>
  <si>
    <t>Total delayed days per day per 100,000 population aged 18+</t>
  </si>
  <si>
    <t>Number of residents referred to one of the wellbeing pathways within the Managed Network.</t>
  </si>
  <si>
    <t>Number of patients on the Pallative Care Register who also have a Coordinate My Care Plan in place.</t>
  </si>
  <si>
    <t>Number of residents who receive a CHC assessment in an out-of-hospital setting.</t>
  </si>
  <si>
    <t>Market Stability Project</t>
  </si>
  <si>
    <t>Reablement Project</t>
  </si>
  <si>
    <t>Addressing Adult Social Care Budget Pressures</t>
  </si>
  <si>
    <t>Preventative Services</t>
  </si>
  <si>
    <t xml:space="preserve">% of Older People receiving reablement following a discharge from hospital </t>
  </si>
  <si>
    <t xml:space="preserve">% of people who received enablement during the year where the sequal was no ongoing support </t>
  </si>
  <si>
    <t xml:space="preserve">Carecall response </t>
  </si>
  <si>
    <t>British Red Cross partnership</t>
  </si>
  <si>
    <t>Fraility assessment</t>
  </si>
  <si>
    <t>Trusted assesor</t>
  </si>
  <si>
    <t>online services</t>
  </si>
  <si>
    <t>Hospital discharge team</t>
  </si>
  <si>
    <t>Project support</t>
  </si>
  <si>
    <t>Rapid intervention</t>
  </si>
  <si>
    <t>Reduction in non- elective admissions</t>
  </si>
  <si>
    <t>Reduction in permanent admissions to residential care</t>
  </si>
  <si>
    <t>Delayed Transfers of care</t>
  </si>
  <si>
    <t>Reduction in long length of stay</t>
  </si>
  <si>
    <t>Value for money</t>
  </si>
  <si>
    <t>Residential and nursing care fee rates - to cover living wage pressures in the res &amp; nursing care market</t>
  </si>
  <si>
    <t>Protecting older people community care budgets to reverse planned reductions in home care and community care budgets</t>
  </si>
  <si>
    <t>Sleeping Nights Cover - to cover additional costs relating to sleeping nights cover</t>
  </si>
  <si>
    <t>Redesign of the OT front door - design a digital and on-line self care and prevention service offer and access to Adult Social Care</t>
  </si>
  <si>
    <t>Care Management Capacity - provide additional care management capacity to deliver services (reviews) and meet need (assessments).</t>
  </si>
  <si>
    <t>Develop a Low level intervention service and Trusted Assessors to support care homes</t>
  </si>
  <si>
    <t>Extra Care Housing Waking Nights Cover - to cover additional costs relating to waking nights cover and prevent emergency admissions or res/nursing are</t>
  </si>
  <si>
    <t>Home Care Fee Rates - To cover pressures within the domciliary care market, which is very fragile and impacts on DToC</t>
  </si>
  <si>
    <t>Workforce Development Training Arm - Provider Bursary - for dom/res/nursing care providers to improve quality</t>
  </si>
  <si>
    <t>OT and Physio Capacity - provide additional capacity to support need and promote independence</t>
  </si>
  <si>
    <t>Non-Elective Admissions: Spells</t>
  </si>
  <si>
    <t>DTOC: Average Daily Beds Occupied by a Delayed Warwickshire Resident</t>
  </si>
  <si>
    <t>Warwickshire Permanent Admissions to Residential and Nursing Care 65+ (rate per 100k pop)</t>
  </si>
  <si>
    <t>Reablement: Proportion of older people (65+) who were still at home 91 days after discharge from hospital into reablement / rehabilitation services (ASCOF 2B Part 1)</t>
  </si>
  <si>
    <t>Average length of stay (supporting DToC) &amp; links to new stranded patient metric is being developed</t>
  </si>
  <si>
    <t>Step Down Beds</t>
  </si>
  <si>
    <t>Integrated Care Teams</t>
  </si>
  <si>
    <t>7 day working</t>
  </si>
  <si>
    <t>Meeting social care needs - provision for increased spend on social care packages of care</t>
  </si>
  <si>
    <t>Maintaining social work resources to support system resilience</t>
  </si>
  <si>
    <t>Investing in services to support reductions in delayed transfers</t>
  </si>
  <si>
    <t>Stabilising the market through review of additional financial and non-financial support, including workforce development, for care at home and home care services</t>
  </si>
  <si>
    <t xml:space="preserve">Investment in preventative services </t>
  </si>
  <si>
    <t>2.6 delayed days per 100,000 population per day by March 2019</t>
  </si>
  <si>
    <t>Up to 50 D2A beds at any one time before end March 2019</t>
  </si>
  <si>
    <t>9,700 additional home care hours to reduce NHS pressures</t>
  </si>
  <si>
    <t xml:space="preserve">30 additional dementia beds (plus 129 beds categorised as low to moderate need.) </t>
  </si>
  <si>
    <t>investment in Community Based Care</t>
  </si>
  <si>
    <t>People Powered Technology &amp; Digital Reform</t>
  </si>
  <si>
    <t xml:space="preserve">Reform &amp; Expansion of Early Intervention </t>
  </si>
  <si>
    <t xml:space="preserve">Home Safe </t>
  </si>
  <si>
    <t>Housing with Health Strengthened Quality Oversight</t>
  </si>
  <si>
    <t>Housing with Health Enhanced investment in property adaptations</t>
  </si>
  <si>
    <t>Investment in Community Mental Health Care &amp; Support</t>
  </si>
  <si>
    <t>Investment in Community Social Work &amp; Safeguarding Capacity</t>
  </si>
  <si>
    <t>Reformed Model of Supported Employment</t>
  </si>
  <si>
    <t>Proportionate reduction in discharges straight to residential care</t>
  </si>
  <si>
    <t xml:space="preserve">Increase in the number of reablement, intervention and monitoring completions </t>
  </si>
  <si>
    <t>Increase in the number of completed assessments and reviews</t>
  </si>
  <si>
    <t>Maintaining the number of care homes with a CQC rating of at least good above 70%</t>
  </si>
  <si>
    <t>Increase the number of LD clients accessing supported employment</t>
  </si>
  <si>
    <t>Customer Journey/Front Door</t>
  </si>
  <si>
    <t>Strategic Commissioning and Procurement</t>
  </si>
  <si>
    <t>Number of care packages provided</t>
  </si>
  <si>
    <t>Intermediate Care Bed Admissions</t>
  </si>
  <si>
    <t>Permanent Admissions to Placement Care</t>
  </si>
  <si>
    <t>% of people discharged to rehabilitation who are still at home 91 days post discharge.</t>
  </si>
  <si>
    <t>Increased capacity in social care workforce</t>
  </si>
  <si>
    <t>Increased investment in residential/nursing home for people with dementia</t>
  </si>
  <si>
    <t>Implementation/support for the high impact change model</t>
  </si>
  <si>
    <t>Addressing demand and market capacity</t>
  </si>
  <si>
    <t>Investment in social care provider market</t>
  </si>
  <si>
    <t>No additional BCF metrics</t>
  </si>
  <si>
    <t>IV Antibiotics</t>
  </si>
  <si>
    <t>Home First - Clinical Support/Discharge Capacity</t>
  </si>
  <si>
    <t>Winter Planning &amp; Contingiency</t>
  </si>
  <si>
    <t>Home First - MDT</t>
  </si>
  <si>
    <t>Wirral Independence Service</t>
  </si>
  <si>
    <t>Clinical Streaming at the front door</t>
  </si>
  <si>
    <t>10 x T2A Residential Beds - core funding</t>
  </si>
  <si>
    <t>T2A - 10 beds - Cover for Pressure periods (Nursing)</t>
  </si>
  <si>
    <t>Tele-triage role out across Care Homes</t>
  </si>
  <si>
    <t>Street Triage for NWAS</t>
  </si>
  <si>
    <t>Average daily blocked bedsin acute. YTD target 3.5%</t>
  </si>
  <si>
    <t>% of care packages commenced within 24 hrs of referral-75%</t>
  </si>
  <si>
    <t>Admissions to residential/nursing homes-5% reduction</t>
  </si>
  <si>
    <t>Average LOS in T2A community bed-4.2 weeks</t>
  </si>
  <si>
    <t>% of people still at home post reablement intervention-85%</t>
  </si>
  <si>
    <t>BCF 02 WISH - Wokingham Short Term Integrated Health and Social Care</t>
  </si>
  <si>
    <t>Home First - Discharge to Assess Plus</t>
  </si>
  <si>
    <t>Home First - Reablement</t>
  </si>
  <si>
    <t>Demand Management</t>
  </si>
  <si>
    <t xml:space="preserve">Minimum Adult Social Care Funding Level &amp; stabilization of the Social Care Market </t>
  </si>
  <si>
    <t>Increasing Choice and Control for People</t>
  </si>
  <si>
    <t>Reducing pressures on the NHS - CHC/EOL</t>
  </si>
  <si>
    <t>Reducing pressures on the NHS - Alliance to include admission avoidance and timely discharge</t>
  </si>
  <si>
    <t>Meeting adult social care needs</t>
  </si>
  <si>
    <t>Stabilisation of the care market</t>
  </si>
  <si>
    <t>Reduction in non-elective admissions in line with the CCGs operational plan</t>
  </si>
  <si>
    <t>Response time from referral to placement (CHC)</t>
  </si>
  <si>
    <t>Percentage of fast tracks delivered by End of Life provider</t>
  </si>
  <si>
    <t>Percentage of care packages (older people) managed in the community rather than in care homes.</t>
  </si>
  <si>
    <t>Care home placements identified in 72 hours</t>
  </si>
  <si>
    <t>Maintain current Better Care Fund (BCF) schemes at 2016/17 level</t>
  </si>
  <si>
    <t>Improve Reablement service.</t>
  </si>
  <si>
    <t>Social Prescribing/Ways to Wellbeing</t>
  </si>
  <si>
    <t>Curation of Information and Advice</t>
  </si>
  <si>
    <t>Development of population level alcohol prevention and early intervention programme</t>
  </si>
  <si>
    <t>Self Support Champions</t>
  </si>
  <si>
    <t>Step down Nursing Beds</t>
  </si>
  <si>
    <t>Seven day working and discharge</t>
  </si>
  <si>
    <t>Hospital discharge weekend rate</t>
  </si>
  <si>
    <t>Percentage of Older People at home 91 days after discharge</t>
  </si>
  <si>
    <t>Short Warwick-Edinburgh Mental Wellbeing scale</t>
  </si>
  <si>
    <t>2. National Conidtions &amp; s75</t>
  </si>
  <si>
    <t>4. HICM</t>
  </si>
  <si>
    <t>5. I&amp;E</t>
  </si>
  <si>
    <t>8. iBCF Part 1</t>
  </si>
  <si>
    <t>9. iBCF Part 2</t>
  </si>
  <si>
    <t>C31</t>
  </si>
  <si>
    <t>H19</t>
  </si>
  <si>
    <t>L12</t>
  </si>
  <si>
    <t>L13</t>
  </si>
  <si>
    <t>L14</t>
  </si>
  <si>
    <t>L15</t>
  </si>
  <si>
    <t>L16</t>
  </si>
  <si>
    <t>L17</t>
  </si>
  <si>
    <t>L18</t>
  </si>
  <si>
    <t>L19</t>
  </si>
  <si>
    <t>L23</t>
  </si>
  <si>
    <t>B4</t>
  </si>
  <si>
    <t>code</t>
  </si>
  <si>
    <t>Cover pending</t>
  </si>
  <si>
    <t>s75 pending</t>
  </si>
  <si>
    <t>Metrics pending</t>
  </si>
  <si>
    <t>HICM pending</t>
  </si>
  <si>
    <t>I&amp;E pending</t>
  </si>
  <si>
    <t>Year End Feedback pending</t>
  </si>
  <si>
    <t>Narrative pending</t>
  </si>
  <si>
    <t>iBCF Part 1 pending</t>
  </si>
  <si>
    <t>iBCF Part 2 pending</t>
  </si>
  <si>
    <t>1) Plans to be jointly agreed? If no</t>
  </si>
  <si>
    <t>2) Planned contribution to social care from the CCG minimum contribution is agreed in line with the Planning Requirements? If no</t>
  </si>
  <si>
    <t>3) Agreement to invest in NHS commissioned out of hospital services? If no</t>
  </si>
  <si>
    <t>4) Managing transfers of care? If no</t>
  </si>
  <si>
    <t>s75, if no please detail</t>
  </si>
  <si>
    <t>s75 Pooled date</t>
  </si>
  <si>
    <t>NEA progress</t>
  </si>
  <si>
    <t>Res Admissions progress</t>
  </si>
  <si>
    <t>Reablement progress</t>
  </si>
  <si>
    <t>DToC progress</t>
  </si>
  <si>
    <t>NEA challenges</t>
  </si>
  <si>
    <t>Res Admissions challenges</t>
  </si>
  <si>
    <t>Reablement challenges</t>
  </si>
  <si>
    <t>DToC challenges</t>
  </si>
  <si>
    <t>NEA achievements</t>
  </si>
  <si>
    <t>Res Admissions achievements</t>
  </si>
  <si>
    <t>Reablement achievements</t>
  </si>
  <si>
    <t>DToC achievements</t>
  </si>
  <si>
    <t>NEA support needs</t>
  </si>
  <si>
    <t>Res Admissions support needs</t>
  </si>
  <si>
    <t>Reablement support needs</t>
  </si>
  <si>
    <t>DToC support needs</t>
  </si>
  <si>
    <t>Chg 3 - Multi-disciplinary/multi-agency discharge teams, if Mature or Exemplary please explain</t>
  </si>
  <si>
    <t>Statement 1</t>
  </si>
  <si>
    <t>Statement 2</t>
  </si>
  <si>
    <t>Statement 3</t>
  </si>
  <si>
    <t>Statement 4</t>
  </si>
  <si>
    <t>Statement 5</t>
  </si>
  <si>
    <t>Statement 6</t>
  </si>
  <si>
    <t>Statement 7</t>
  </si>
  <si>
    <t>Local progress for integration</t>
  </si>
  <si>
    <t>Integration success story</t>
  </si>
  <si>
    <t>Template Version</t>
  </si>
  <si>
    <t>HWB</t>
  </si>
  <si>
    <t>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</si>
</sst>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3" formatCode="_-* #,##0.00_-;\-* #,##0.00_-;_-* &quot;-&quot;??_-;_-@_-"/>
    <numFmt numFmtId="164" formatCode="_-* #,##0_-;\-* #,##0_-;_-* &quot;-&quot;??_-;_-@_-"/>
    <numFmt numFmtId="165" formatCode="_-&quot;£&quot;* #,##0_-;\-&quot;£&quot;* #,##0_-;_-&quot;£&quot;* &quot;-&quot;??_-;_-@_-"/>
    <numFmt numFmtId="166" formatCode="0.0%"/>
  </numFmts>
  <fonts count="25"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12"/>
      <color theme="0"/>
      <name val="Calibri"/>
      <family val="2"/>
      <scheme val="minor"/>
    </font>
    <font>
      <sz val="12"/>
      <color theme="0"/>
      <name val="Calibri"/>
      <family val="2"/>
      <scheme val="minor"/>
    </font>
    <font>
      <sz val="10"/>
      <color theme="1"/>
      <name val="Calibri"/>
      <family val="2"/>
      <scheme val="minor"/>
    </font>
    <font>
      <u/>
      <sz val="11"/>
      <color theme="10"/>
      <name val="Calibri"/>
      <family val="2"/>
      <scheme val="minor"/>
    </font>
    <font>
      <u/>
      <sz val="11"/>
      <color theme="3"/>
      <name val="Calibri"/>
      <family val="2"/>
      <scheme val="minor"/>
    </font>
    <font>
      <b/>
      <u/>
      <sz val="11"/>
      <color theme="3"/>
      <name val="Calibri"/>
      <family val="2"/>
      <scheme val="minor"/>
    </font>
    <font>
      <b/>
      <sz val="14"/>
      <color theme="0"/>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1"/>
      <color theme="3"/>
      <name val="Calibri"/>
      <family val="2"/>
      <scheme val="minor"/>
    </font>
    <font>
      <sz val="11"/>
      <color theme="3"/>
      <name val="Calibri"/>
      <family val="2"/>
      <scheme val="minor"/>
    </font>
    <font>
      <i/>
      <sz val="11"/>
      <color theme="1"/>
      <name val="Calibri"/>
      <family val="2"/>
      <scheme val="minor"/>
    </font>
    <font>
      <b/>
      <sz val="13"/>
      <color theme="0"/>
      <name val="Calibri"/>
      <family val="2"/>
      <scheme val="minor"/>
    </font>
    <font>
      <sz val="11"/>
      <name val="Calibri"/>
      <family val="2"/>
      <scheme val="minor"/>
    </font>
    <font>
      <u/>
      <sz val="11"/>
      <color theme="1"/>
      <name val="Calibri"/>
      <family val="2"/>
      <scheme val="minor"/>
    </font>
    <font>
      <b/>
      <sz val="9"/>
      <color indexed="81"/>
      <name val="Tahoma"/>
      <family val="2"/>
    </font>
    <font>
      <sz val="9"/>
      <color indexed="81"/>
      <name val="Tahoma"/>
      <family val="2"/>
    </font>
    <font>
      <b/>
      <sz val="13"/>
      <color theme="1"/>
      <name val="Calibri"/>
      <family val="2"/>
      <scheme val="minor"/>
    </font>
  </fonts>
  <fills count="11">
    <fill>
      <patternFill patternType="none"/>
    </fill>
    <fill>
      <patternFill patternType="gray125"/>
    </fill>
    <fill>
      <patternFill patternType="solid">
        <fgColor rgb="FF0070C0"/>
        <bgColor indexed="64"/>
      </patternFill>
    </fill>
    <fill>
      <patternFill patternType="solid">
        <fgColor rgb="FFFBFFCD"/>
        <bgColor indexed="64"/>
      </patternFill>
    </fill>
    <fill>
      <patternFill patternType="solid">
        <fgColor rgb="FFCFDDED"/>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rgb="FFC8D7EA"/>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s>
  <cellStyleXfs count="4">
    <xf numFmtId="0" fontId="0" fillId="0" borderId="0"/>
    <xf numFmtId="0" fontId="8" fillId="0" borderId="0" applyNumberFormat="0" applyFill="0" applyBorder="0" applyAlignment="0" applyProtection="0"/>
    <xf numFmtId="43" fontId="15" fillId="0" borderId="0" applyFont="0" applyFill="0" applyBorder="0" applyAlignment="0" applyProtection="0"/>
    <xf numFmtId="9" fontId="15" fillId="0" borderId="0" applyFont="0" applyFill="0" applyBorder="0" applyAlignment="0" applyProtection="0"/>
  </cellStyleXfs>
  <cellXfs count="195">
    <xf numFmtId="0" fontId="0" fillId="0" borderId="0" xfId="0"/>
    <xf numFmtId="0" fontId="2" fillId="0" borderId="0" xfId="0" applyFont="1" applyAlignment="1">
      <alignment horizontal="center"/>
    </xf>
    <xf numFmtId="0" fontId="0" fillId="6" borderId="0" xfId="0" applyFill="1"/>
    <xf numFmtId="0" fontId="2" fillId="6" borderId="0" xfId="0" applyFont="1" applyFill="1"/>
    <xf numFmtId="0" fontId="1" fillId="2" borderId="2" xfId="0" applyFont="1" applyFill="1" applyBorder="1" applyAlignment="1">
      <alignment vertical="center"/>
    </xf>
    <xf numFmtId="0" fontId="1" fillId="2" borderId="2" xfId="0" applyFont="1" applyFill="1" applyBorder="1" applyAlignment="1">
      <alignment vertical="center" wrapText="1"/>
    </xf>
    <xf numFmtId="0" fontId="3" fillId="2" borderId="2" xfId="0" applyFont="1" applyFill="1" applyBorder="1" applyAlignment="1">
      <alignment vertical="center" wrapText="1"/>
    </xf>
    <xf numFmtId="0" fontId="5" fillId="2" borderId="2" xfId="0" applyFont="1" applyFill="1" applyBorder="1" applyAlignment="1">
      <alignment vertical="top"/>
    </xf>
    <xf numFmtId="0" fontId="5" fillId="2" borderId="2" xfId="0" applyFont="1" applyFill="1" applyBorder="1" applyAlignment="1">
      <alignment vertical="top" wrapText="1"/>
    </xf>
    <xf numFmtId="0" fontId="0" fillId="7" borderId="0" xfId="0" applyFill="1"/>
    <xf numFmtId="0" fontId="0" fillId="3" borderId="2" xfId="0" applyFill="1" applyBorder="1" applyAlignment="1" applyProtection="1">
      <alignment horizontal="left" vertical="center" wrapText="1"/>
      <protection locked="0"/>
    </xf>
    <xf numFmtId="0" fontId="0" fillId="3" borderId="2" xfId="0" applyFill="1" applyBorder="1" applyAlignment="1" applyProtection="1">
      <alignment horizontal="left" vertical="top" wrapText="1"/>
      <protection locked="0"/>
    </xf>
    <xf numFmtId="0" fontId="0" fillId="3" borderId="2" xfId="0" applyFill="1" applyBorder="1" applyProtection="1">
      <protection locked="0" hidden="1"/>
    </xf>
    <xf numFmtId="14" fontId="0" fillId="4" borderId="2" xfId="0" applyNumberFormat="1" applyFill="1" applyBorder="1" applyProtection="1">
      <protection locked="0"/>
    </xf>
    <xf numFmtId="0" fontId="1" fillId="2" borderId="8" xfId="0" applyFont="1" applyFill="1" applyBorder="1" applyAlignment="1">
      <alignment horizontal="center" vertical="center" wrapText="1"/>
    </xf>
    <xf numFmtId="0" fontId="1" fillId="2" borderId="7" xfId="0" applyFont="1" applyFill="1" applyBorder="1" applyAlignment="1">
      <alignment vertical="top" wrapText="1"/>
    </xf>
    <xf numFmtId="0" fontId="1" fillId="2" borderId="7" xfId="0" applyFont="1" applyFill="1" applyBorder="1" applyAlignment="1">
      <alignment vertical="center" wrapText="1"/>
    </xf>
    <xf numFmtId="0" fontId="3" fillId="2" borderId="2" xfId="0" applyFont="1" applyFill="1" applyBorder="1" applyAlignment="1">
      <alignment vertical="center"/>
    </xf>
    <xf numFmtId="0" fontId="1" fillId="2" borderId="2"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0" fillId="0" borderId="0" xfId="0"/>
    <xf numFmtId="0" fontId="7" fillId="0" borderId="0" xfId="0" applyFont="1" applyAlignment="1">
      <alignment horizontal="left" vertical="top" wrapText="1"/>
    </xf>
    <xf numFmtId="0" fontId="0" fillId="0" borderId="0" xfId="0"/>
    <xf numFmtId="0" fontId="0" fillId="6" borderId="2" xfId="0" applyFill="1" applyBorder="1"/>
    <xf numFmtId="0" fontId="2" fillId="0" borderId="2" xfId="0" applyFont="1" applyBorder="1"/>
    <xf numFmtId="0" fontId="0" fillId="0" borderId="0" xfId="0"/>
    <xf numFmtId="0" fontId="2" fillId="0" borderId="0" xfId="0" applyFont="1" applyBorder="1"/>
    <xf numFmtId="0" fontId="2" fillId="0" borderId="2" xfId="0" applyFont="1" applyBorder="1" applyAlignment="1">
      <alignment horizontal="center"/>
    </xf>
    <xf numFmtId="0" fontId="0" fillId="0" borderId="0" xfId="0"/>
    <xf numFmtId="0" fontId="2" fillId="5" borderId="7" xfId="0" applyFont="1" applyFill="1" applyBorder="1"/>
    <xf numFmtId="0" fontId="0" fillId="0" borderId="8" xfId="0" applyBorder="1" applyAlignment="1">
      <alignment wrapText="1"/>
    </xf>
    <xf numFmtId="0" fontId="2" fillId="5" borderId="8" xfId="0" applyFont="1" applyFill="1" applyBorder="1"/>
    <xf numFmtId="0" fontId="0" fillId="3" borderId="8" xfId="0" applyFill="1" applyBorder="1"/>
    <xf numFmtId="0" fontId="0" fillId="4" borderId="8" xfId="0" applyFill="1" applyBorder="1"/>
    <xf numFmtId="0" fontId="0" fillId="0" borderId="8" xfId="0" applyBorder="1"/>
    <xf numFmtId="0" fontId="1" fillId="2" borderId="8" xfId="0" applyFont="1" applyFill="1" applyBorder="1"/>
    <xf numFmtId="0" fontId="9" fillId="0" borderId="8" xfId="1" quotePrefix="1" applyFont="1" applyBorder="1" applyAlignment="1">
      <alignment wrapText="1"/>
    </xf>
    <xf numFmtId="0" fontId="2" fillId="0" borderId="2" xfId="0" applyFont="1" applyBorder="1" applyAlignment="1"/>
    <xf numFmtId="0" fontId="2" fillId="0" borderId="10" xfId="0" applyFont="1" applyBorder="1" applyAlignment="1"/>
    <xf numFmtId="0" fontId="13" fillId="0" borderId="0" xfId="0" applyFont="1"/>
    <xf numFmtId="0" fontId="0" fillId="0" borderId="0" xfId="0" applyFont="1"/>
    <xf numFmtId="0" fontId="0" fillId="0" borderId="0" xfId="0" applyAlignment="1"/>
    <xf numFmtId="0" fontId="0" fillId="6" borderId="0" xfId="0" applyFont="1" applyFill="1"/>
    <xf numFmtId="0" fontId="0" fillId="0" borderId="0" xfId="0"/>
    <xf numFmtId="0" fontId="0" fillId="0" borderId="0" xfId="0" applyFont="1" applyAlignment="1"/>
    <xf numFmtId="0" fontId="0" fillId="0" borderId="0" xfId="0"/>
    <xf numFmtId="0" fontId="0" fillId="0" borderId="0" xfId="0"/>
    <xf numFmtId="0" fontId="2" fillId="0" borderId="0" xfId="0" applyFont="1" applyAlignment="1"/>
    <xf numFmtId="0" fontId="0" fillId="4" borderId="2" xfId="0" applyFill="1" applyBorder="1" applyAlignment="1" applyProtection="1">
      <alignment horizontal="left" vertical="center" wrapText="1"/>
      <protection locked="0"/>
    </xf>
    <xf numFmtId="0" fontId="0" fillId="4" borderId="2" xfId="0" applyFont="1" applyFill="1" applyBorder="1" applyAlignment="1" applyProtection="1">
      <alignment horizontal="left" vertical="center" wrapText="1"/>
      <protection hidden="1"/>
    </xf>
    <xf numFmtId="0" fontId="0" fillId="0" borderId="8" xfId="0" quotePrefix="1" applyBorder="1" applyAlignment="1">
      <alignment wrapText="1"/>
    </xf>
    <xf numFmtId="0" fontId="0" fillId="4" borderId="2" xfId="0" applyFill="1" applyBorder="1" applyAlignment="1" applyProtection="1">
      <alignment horizontal="left" vertical="top" wrapText="1"/>
      <protection locked="0"/>
    </xf>
    <xf numFmtId="0" fontId="0" fillId="0" borderId="0" xfId="0"/>
    <xf numFmtId="0" fontId="0" fillId="0" borderId="0" xfId="0" applyBorder="1" applyAlignment="1"/>
    <xf numFmtId="0" fontId="0" fillId="0" borderId="0" xfId="0" applyBorder="1"/>
    <xf numFmtId="0" fontId="16" fillId="0" borderId="2" xfId="1" applyFont="1" applyBorder="1"/>
    <xf numFmtId="0" fontId="17" fillId="0" borderId="0" xfId="1" applyFont="1"/>
    <xf numFmtId="0" fontId="0" fillId="0" borderId="0" xfId="0" applyFill="1" applyBorder="1" applyAlignment="1"/>
    <xf numFmtId="0" fontId="14" fillId="0" borderId="0" xfId="0" applyFont="1" applyAlignment="1"/>
    <xf numFmtId="0" fontId="0" fillId="0" borderId="0" xfId="0"/>
    <xf numFmtId="0" fontId="0" fillId="0" borderId="0" xfId="0"/>
    <xf numFmtId="0" fontId="11" fillId="2" borderId="1" xfId="0" applyFont="1" applyFill="1" applyBorder="1" applyAlignment="1" applyProtection="1">
      <alignment horizontal="center"/>
      <protection hidden="1"/>
    </xf>
    <xf numFmtId="0" fontId="3" fillId="8" borderId="2" xfId="0" applyFont="1" applyFill="1" applyBorder="1" applyAlignment="1" applyProtection="1">
      <alignment horizontal="center"/>
      <protection hidden="1"/>
    </xf>
    <xf numFmtId="0" fontId="0" fillId="0" borderId="0" xfId="0"/>
    <xf numFmtId="0" fontId="3" fillId="8" borderId="2" xfId="0" applyFont="1" applyFill="1" applyBorder="1" applyProtection="1">
      <protection hidden="1"/>
    </xf>
    <xf numFmtId="0" fontId="0" fillId="0" borderId="0" xfId="0"/>
    <xf numFmtId="0" fontId="0" fillId="0" borderId="0" xfId="0"/>
    <xf numFmtId="0" fontId="0" fillId="0" borderId="0" xfId="0"/>
    <xf numFmtId="0" fontId="0" fillId="0" borderId="0" xfId="0"/>
    <xf numFmtId="0" fontId="11" fillId="2" borderId="1" xfId="0" applyFont="1" applyFill="1" applyBorder="1" applyAlignment="1">
      <alignment horizontal="center"/>
    </xf>
    <xf numFmtId="164" fontId="0" fillId="7" borderId="0" xfId="2" applyNumberFormat="1" applyFont="1" applyFill="1"/>
    <xf numFmtId="0" fontId="0" fillId="0" borderId="10" xfId="0" applyBorder="1" applyAlignment="1"/>
    <xf numFmtId="0" fontId="11" fillId="2" borderId="2" xfId="0" applyFont="1" applyFill="1" applyBorder="1"/>
    <xf numFmtId="0" fontId="3" fillId="2" borderId="7" xfId="0" applyFont="1" applyFill="1" applyBorder="1"/>
    <xf numFmtId="0" fontId="0" fillId="0" borderId="0" xfId="0"/>
    <xf numFmtId="0" fontId="2" fillId="0" borderId="8" xfId="0" applyFont="1" applyBorder="1"/>
    <xf numFmtId="0" fontId="2" fillId="0" borderId="8" xfId="0" quotePrefix="1" applyFont="1" applyBorder="1"/>
    <xf numFmtId="0" fontId="0" fillId="0" borderId="8" xfId="0" quotePrefix="1" applyFont="1" applyBorder="1"/>
    <xf numFmtId="0" fontId="0" fillId="0" borderId="8" xfId="0" applyFont="1" applyBorder="1"/>
    <xf numFmtId="0" fontId="0" fillId="0" borderId="8" xfId="0" quotePrefix="1" applyFont="1" applyBorder="1" applyAlignment="1">
      <alignment wrapText="1"/>
    </xf>
    <xf numFmtId="0" fontId="2" fillId="0" borderId="7" xfId="0" applyFont="1" applyBorder="1"/>
    <xf numFmtId="0" fontId="3" fillId="8" borderId="2" xfId="0" applyFont="1" applyFill="1" applyBorder="1"/>
    <xf numFmtId="0" fontId="0" fillId="0" borderId="0" xfId="0"/>
    <xf numFmtId="166" fontId="0" fillId="0" borderId="0" xfId="3" applyNumberFormat="1" applyFont="1"/>
    <xf numFmtId="0" fontId="0" fillId="0" borderId="0" xfId="0" applyBorder="1" applyAlignment="1">
      <alignment horizontal="center"/>
    </xf>
    <xf numFmtId="166" fontId="0" fillId="7" borderId="0" xfId="3" applyNumberFormat="1" applyFont="1" applyFill="1"/>
    <xf numFmtId="0" fontId="3" fillId="2" borderId="7" xfId="0" applyFont="1" applyFill="1" applyBorder="1" applyAlignment="1">
      <alignment wrapText="1"/>
    </xf>
    <xf numFmtId="0" fontId="19" fillId="2" borderId="2" xfId="0" applyFont="1" applyFill="1" applyBorder="1" applyAlignment="1">
      <alignment wrapText="1"/>
    </xf>
    <xf numFmtId="0" fontId="0" fillId="0" borderId="0" xfId="0" applyFill="1" applyBorder="1"/>
    <xf numFmtId="0" fontId="19" fillId="2" borderId="2" xfId="0" applyFont="1" applyFill="1" applyBorder="1"/>
    <xf numFmtId="0" fontId="0" fillId="0" borderId="8" xfId="0" applyFont="1" applyBorder="1" applyAlignment="1">
      <alignment wrapText="1"/>
    </xf>
    <xf numFmtId="0" fontId="0" fillId="0" borderId="9" xfId="0" applyFont="1" applyBorder="1"/>
    <xf numFmtId="42" fontId="0" fillId="4" borderId="2" xfId="0" applyNumberFormat="1" applyFill="1" applyBorder="1" applyProtection="1">
      <protection locked="0"/>
    </xf>
    <xf numFmtId="42" fontId="0" fillId="10" borderId="2" xfId="0" applyNumberFormat="1" applyFill="1" applyBorder="1" applyProtection="1">
      <protection hidden="1"/>
    </xf>
    <xf numFmtId="42" fontId="0" fillId="10" borderId="2" xfId="0" applyNumberFormat="1" applyFont="1" applyFill="1" applyBorder="1" applyProtection="1">
      <protection hidden="1"/>
    </xf>
    <xf numFmtId="42" fontId="0" fillId="10" borderId="14" xfId="0" applyNumberFormat="1" applyFill="1" applyBorder="1" applyProtection="1">
      <protection hidden="1"/>
    </xf>
    <xf numFmtId="42" fontId="0" fillId="4" borderId="2" xfId="0" applyNumberFormat="1" applyFill="1" applyBorder="1" applyProtection="1">
      <protection hidden="1"/>
    </xf>
    <xf numFmtId="0" fontId="0" fillId="3" borderId="2" xfId="0" applyFill="1" applyBorder="1" applyAlignment="1" applyProtection="1">
      <alignment vertical="center"/>
      <protection locked="0"/>
    </xf>
    <xf numFmtId="164" fontId="3" fillId="2" borderId="2" xfId="2" applyNumberFormat="1" applyFont="1" applyFill="1" applyBorder="1" applyProtection="1">
      <protection hidden="1"/>
    </xf>
    <xf numFmtId="165" fontId="0" fillId="4" borderId="2" xfId="0" applyNumberFormat="1" applyFill="1" applyBorder="1" applyProtection="1">
      <protection hidden="1"/>
    </xf>
    <xf numFmtId="0" fontId="0" fillId="4" borderId="2" xfId="0" applyFill="1" applyBorder="1" applyAlignment="1" applyProtection="1">
      <alignment horizontal="left" vertical="top" wrapText="1"/>
      <protection hidden="1"/>
    </xf>
    <xf numFmtId="0" fontId="0" fillId="3" borderId="2" xfId="0" applyFill="1" applyBorder="1" applyAlignment="1" applyProtection="1">
      <alignment vertical="center" wrapText="1"/>
      <protection locked="0"/>
    </xf>
    <xf numFmtId="0" fontId="0" fillId="4" borderId="2" xfId="0" applyFill="1" applyBorder="1" applyAlignment="1" applyProtection="1">
      <alignment wrapText="1"/>
      <protection locked="0"/>
    </xf>
    <xf numFmtId="0" fontId="0" fillId="4" borderId="2" xfId="0" applyFill="1" applyBorder="1" applyAlignment="1" applyProtection="1">
      <alignment horizontal="left" vertical="center" wrapText="1"/>
      <protection hidden="1"/>
    </xf>
    <xf numFmtId="0" fontId="20" fillId="4" borderId="2" xfId="0" applyFont="1" applyFill="1" applyBorder="1" applyAlignment="1" applyProtection="1">
      <alignment horizontal="left" vertical="center" wrapText="1"/>
      <protection locked="0"/>
    </xf>
    <xf numFmtId="0" fontId="0" fillId="0" borderId="0" xfId="0"/>
    <xf numFmtId="0" fontId="0" fillId="0" borderId="0" xfId="0"/>
    <xf numFmtId="0" fontId="0" fillId="0" borderId="0" xfId="0"/>
    <xf numFmtId="0" fontId="0" fillId="3" borderId="2" xfId="0" applyFill="1" applyBorder="1" applyAlignment="1" applyProtection="1">
      <alignment wrapText="1"/>
      <protection locked="0"/>
    </xf>
    <xf numFmtId="0" fontId="0" fillId="0" borderId="7" xfId="0" applyFont="1" applyBorder="1"/>
    <xf numFmtId="0" fontId="0" fillId="0" borderId="2" xfId="0" applyFont="1" applyBorder="1"/>
    <xf numFmtId="9" fontId="0" fillId="4" borderId="2" xfId="3" applyNumberFormat="1" applyFont="1" applyFill="1" applyBorder="1" applyAlignment="1" applyProtection="1">
      <alignment horizontal="center" vertical="center" wrapText="1"/>
      <protection locked="0"/>
    </xf>
    <xf numFmtId="9" fontId="0" fillId="4" borderId="2" xfId="3" applyNumberFormat="1" applyFont="1" applyFill="1" applyBorder="1" applyAlignment="1" applyProtection="1">
      <alignment horizontal="center" vertical="center" wrapText="1"/>
      <protection hidden="1"/>
    </xf>
    <xf numFmtId="0" fontId="0" fillId="0" borderId="0" xfId="0"/>
    <xf numFmtId="0" fontId="0" fillId="0" borderId="0" xfId="0"/>
    <xf numFmtId="0" fontId="24" fillId="0" borderId="0" xfId="0" applyFont="1" applyAlignment="1" applyProtection="1">
      <alignment vertical="center"/>
      <protection hidden="1"/>
    </xf>
    <xf numFmtId="0" fontId="3" fillId="2" borderId="7" xfId="0" applyFont="1" applyFill="1" applyBorder="1" applyAlignment="1"/>
    <xf numFmtId="0" fontId="0" fillId="3" borderId="2" xfId="0" applyFill="1" applyBorder="1" applyAlignment="1" applyProtection="1">
      <alignment vertical="top" wrapText="1"/>
      <protection locked="0"/>
    </xf>
    <xf numFmtId="0" fontId="0" fillId="4" borderId="2" xfId="0" applyFill="1" applyBorder="1" applyAlignment="1" applyProtection="1">
      <alignment vertical="top" wrapText="1"/>
      <protection locked="0"/>
    </xf>
    <xf numFmtId="0" fontId="13" fillId="0" borderId="0" xfId="0" applyFont="1" applyAlignment="1" applyProtection="1">
      <alignment vertical="center" wrapText="1"/>
      <protection hidden="1"/>
    </xf>
    <xf numFmtId="0" fontId="0" fillId="0" borderId="0" xfId="0" applyFill="1"/>
    <xf numFmtId="0" fontId="0" fillId="0" borderId="0" xfId="0" quotePrefix="1"/>
    <xf numFmtId="0" fontId="0" fillId="6" borderId="0" xfId="0" quotePrefix="1" applyFill="1"/>
    <xf numFmtId="0" fontId="0" fillId="4" borderId="2" xfId="0" applyFill="1" applyBorder="1" applyAlignment="1" applyProtection="1">
      <alignment vertical="center" wrapText="1"/>
      <protection locked="0"/>
    </xf>
    <xf numFmtId="0" fontId="0" fillId="0" borderId="0" xfId="0"/>
    <xf numFmtId="0" fontId="20" fillId="4" borderId="2" xfId="0" applyFont="1" applyFill="1" applyBorder="1" applyAlignment="1" applyProtection="1">
      <alignment horizontal="left" vertical="top" wrapText="1"/>
      <protection locked="0"/>
    </xf>
    <xf numFmtId="0" fontId="3" fillId="2" borderId="11" xfId="0" applyFont="1" applyFill="1" applyBorder="1" applyAlignment="1">
      <alignment vertical="center"/>
    </xf>
    <xf numFmtId="0" fontId="0" fillId="0" borderId="2" xfId="0" applyBorder="1"/>
    <xf numFmtId="0" fontId="2" fillId="0" borderId="0" xfId="0" applyFont="1" applyBorder="1" applyAlignment="1">
      <alignment horizontal="center"/>
    </xf>
    <xf numFmtId="0" fontId="0" fillId="3" borderId="2" xfId="0" applyFill="1" applyBorder="1" applyProtection="1">
      <protection locked="0"/>
    </xf>
    <xf numFmtId="0" fontId="0" fillId="0" borderId="2" xfId="0" applyBorder="1" applyProtection="1">
      <protection hidden="1"/>
    </xf>
    <xf numFmtId="0" fontId="0" fillId="0" borderId="0" xfId="0"/>
    <xf numFmtId="0" fontId="2" fillId="0" borderId="0" xfId="0" applyFont="1"/>
    <xf numFmtId="0" fontId="3" fillId="2" borderId="2" xfId="0" applyFont="1" applyFill="1" applyBorder="1" applyAlignment="1">
      <alignment horizontal="center"/>
    </xf>
    <xf numFmtId="0" fontId="3" fillId="2" borderId="2" xfId="0" applyFont="1" applyFill="1" applyBorder="1"/>
    <xf numFmtId="0" fontId="3" fillId="2" borderId="2" xfId="0" applyFont="1" applyFill="1" applyBorder="1" applyAlignment="1">
      <alignment vertical="top" wrapText="1"/>
    </xf>
    <xf numFmtId="0" fontId="1" fillId="2" borderId="2" xfId="0" applyFont="1" applyFill="1" applyBorder="1"/>
    <xf numFmtId="0" fontId="3" fillId="2" borderId="2" xfId="0" applyFont="1" applyFill="1" applyBorder="1" applyAlignment="1">
      <alignment horizontal="left" vertical="center" wrapText="1"/>
    </xf>
    <xf numFmtId="0" fontId="3" fillId="2" borderId="2" xfId="0" applyFont="1" applyFill="1" applyBorder="1" applyAlignment="1">
      <alignment wrapText="1"/>
    </xf>
    <xf numFmtId="0" fontId="1" fillId="2" borderId="2" xfId="0" applyFont="1" applyFill="1" applyBorder="1" applyAlignment="1">
      <alignment wrapText="1"/>
    </xf>
    <xf numFmtId="0" fontId="0" fillId="0" borderId="0" xfId="0" applyAlignment="1">
      <alignment wrapText="1"/>
    </xf>
    <xf numFmtId="0" fontId="0" fillId="0" borderId="2" xfId="0" applyBorder="1" applyAlignment="1">
      <alignment horizontal="center"/>
    </xf>
    <xf numFmtId="0" fontId="0" fillId="0" borderId="11" xfId="0" applyBorder="1" applyAlignment="1"/>
    <xf numFmtId="0" fontId="0" fillId="0" borderId="13" xfId="0" applyBorder="1" applyAlignment="1"/>
    <xf numFmtId="0" fontId="0" fillId="0" borderId="2" xfId="0" applyBorder="1" applyAlignment="1"/>
    <xf numFmtId="0" fontId="2" fillId="0" borderId="0" xfId="0" applyFont="1" applyBorder="1" applyAlignment="1">
      <alignment horizontal="center"/>
    </xf>
    <xf numFmtId="0" fontId="1" fillId="8" borderId="0" xfId="1" applyFont="1" applyFill="1" applyAlignment="1" applyProtection="1">
      <alignment horizontal="center"/>
      <protection hidden="1"/>
    </xf>
    <xf numFmtId="0" fontId="0" fillId="3" borderId="2" xfId="0" applyFill="1" applyBorder="1" applyAlignment="1" applyProtection="1">
      <protection locked="0"/>
    </xf>
    <xf numFmtId="0" fontId="2" fillId="0" borderId="0" xfId="0" applyFont="1" applyAlignment="1">
      <alignment horizontal="center" wrapText="1"/>
    </xf>
    <xf numFmtId="0" fontId="10" fillId="9" borderId="2" xfId="1" applyFont="1" applyFill="1" applyBorder="1" applyAlignment="1">
      <alignment horizontal="center"/>
    </xf>
    <xf numFmtId="0" fontId="11" fillId="2" borderId="3" xfId="0" applyFont="1" applyFill="1" applyBorder="1" applyAlignment="1">
      <alignment horizontal="center"/>
    </xf>
    <xf numFmtId="0" fontId="11" fillId="2" borderId="6" xfId="0" applyFont="1" applyFill="1" applyBorder="1" applyAlignment="1">
      <alignment horizontal="center"/>
    </xf>
    <xf numFmtId="0" fontId="11" fillId="2" borderId="4" xfId="0" applyFont="1" applyFill="1" applyBorder="1" applyAlignment="1">
      <alignment horizontal="center"/>
    </xf>
    <xf numFmtId="0" fontId="18" fillId="0" borderId="0" xfId="0" applyFont="1" applyAlignment="1">
      <alignment vertical="center" wrapText="1"/>
    </xf>
    <xf numFmtId="0" fontId="0" fillId="0" borderId="2" xfId="0" applyFill="1" applyBorder="1" applyAlignment="1"/>
    <xf numFmtId="0" fontId="0" fillId="0" borderId="11" xfId="0" applyFill="1" applyBorder="1" applyAlignment="1"/>
    <xf numFmtId="0" fontId="0" fillId="0" borderId="13" xfId="0" applyFill="1" applyBorder="1" applyAlignment="1"/>
    <xf numFmtId="0" fontId="5" fillId="2" borderId="2" xfId="0" applyFont="1" applyFill="1" applyBorder="1" applyAlignment="1"/>
    <xf numFmtId="0" fontId="11" fillId="2" borderId="3" xfId="0" applyFont="1" applyFill="1" applyBorder="1" applyAlignment="1" applyProtection="1">
      <alignment horizontal="center"/>
      <protection hidden="1"/>
    </xf>
    <xf numFmtId="0" fontId="11" fillId="2" borderId="6" xfId="0" applyFont="1" applyFill="1" applyBorder="1" applyAlignment="1" applyProtection="1">
      <alignment horizontal="center"/>
      <protection hidden="1"/>
    </xf>
    <xf numFmtId="0" fontId="11" fillId="2" borderId="4" xfId="0" applyFont="1" applyFill="1" applyBorder="1" applyAlignment="1" applyProtection="1">
      <alignment horizontal="center"/>
      <protection hidden="1"/>
    </xf>
    <xf numFmtId="0" fontId="2" fillId="0" borderId="5" xfId="0" applyFont="1" applyBorder="1" applyAlignment="1">
      <alignment horizontal="center"/>
    </xf>
    <xf numFmtId="0" fontId="0" fillId="0" borderId="2" xfId="0" applyBorder="1" applyAlignment="1" applyProtection="1">
      <protection hidden="1"/>
    </xf>
    <xf numFmtId="0" fontId="12" fillId="0" borderId="10" xfId="0" quotePrefix="1" applyFont="1" applyBorder="1" applyAlignment="1" applyProtection="1">
      <alignment vertical="center" wrapText="1"/>
      <protection hidden="1"/>
    </xf>
    <xf numFmtId="0" fontId="0" fillId="0" borderId="0" xfId="0" applyAlignment="1">
      <alignment horizontal="center"/>
    </xf>
    <xf numFmtId="0" fontId="0" fillId="0" borderId="0" xfId="0" applyAlignment="1"/>
    <xf numFmtId="0" fontId="5" fillId="2" borderId="2" xfId="0" applyFont="1" applyFill="1" applyBorder="1" applyAlignment="1">
      <alignment horizontal="center"/>
    </xf>
    <xf numFmtId="0" fontId="6" fillId="2" borderId="2" xfId="0" applyFont="1" applyFill="1" applyBorder="1" applyAlignment="1">
      <alignment wrapText="1"/>
    </xf>
    <xf numFmtId="0" fontId="5" fillId="2" borderId="12" xfId="0" applyFont="1" applyFill="1" applyBorder="1" applyAlignment="1">
      <alignment horizontal="center"/>
    </xf>
    <xf numFmtId="0" fontId="5" fillId="2" borderId="13" xfId="0" applyFont="1" applyFill="1" applyBorder="1" applyAlignment="1">
      <alignment horizontal="center"/>
    </xf>
    <xf numFmtId="0" fontId="2" fillId="0" borderId="0" xfId="0" applyFont="1" applyAlignment="1"/>
    <xf numFmtId="0" fontId="3" fillId="2" borderId="7" xfId="0" applyFont="1" applyFill="1" applyBorder="1" applyAlignment="1">
      <alignment horizontal="center"/>
    </xf>
    <xf numFmtId="0" fontId="3" fillId="2" borderId="9" xfId="0" applyFont="1" applyFill="1" applyBorder="1" applyAlignment="1">
      <alignment horizontal="center"/>
    </xf>
    <xf numFmtId="0" fontId="3" fillId="2" borderId="2" xfId="0" applyFont="1" applyFill="1" applyBorder="1" applyAlignment="1">
      <alignment horizontal="center"/>
    </xf>
    <xf numFmtId="0" fontId="3" fillId="2" borderId="2" xfId="0" applyFont="1" applyFill="1" applyBorder="1" applyAlignment="1"/>
    <xf numFmtId="0" fontId="3" fillId="2" borderId="2" xfId="0" applyFont="1" applyFill="1" applyBorder="1" applyAlignment="1">
      <alignment vertical="top" wrapText="1"/>
    </xf>
    <xf numFmtId="0" fontId="0" fillId="4" borderId="2" xfId="0" applyFill="1" applyBorder="1" applyAlignment="1" applyProtection="1">
      <alignment horizontal="left" vertical="top"/>
      <protection locked="0"/>
    </xf>
    <xf numFmtId="0" fontId="0" fillId="3" borderId="2" xfId="0" applyFill="1" applyBorder="1" applyAlignment="1" applyProtection="1">
      <alignment horizontal="left" vertical="center"/>
      <protection locked="0"/>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3" fillId="2" borderId="13" xfId="0" applyFont="1" applyFill="1" applyBorder="1" applyAlignment="1">
      <alignment vertical="top" wrapText="1"/>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1" fillId="2" borderId="2" xfId="0" applyFont="1" applyFill="1" applyBorder="1" applyAlignment="1"/>
    <xf numFmtId="0" fontId="2" fillId="0" borderId="0" xfId="0" applyFont="1" applyAlignment="1">
      <alignment wrapText="1"/>
    </xf>
    <xf numFmtId="0" fontId="3" fillId="2" borderId="2" xfId="0" applyFont="1" applyFill="1" applyBorder="1" applyAlignment="1">
      <alignment horizontal="left" vertical="center" wrapText="1"/>
    </xf>
    <xf numFmtId="0" fontId="3" fillId="2" borderId="2" xfId="0" applyFont="1" applyFill="1" applyBorder="1" applyAlignment="1">
      <alignment wrapText="1"/>
    </xf>
    <xf numFmtId="0" fontId="1" fillId="2" borderId="2" xfId="0" applyFont="1" applyFill="1" applyBorder="1" applyAlignment="1">
      <alignment wrapText="1"/>
    </xf>
    <xf numFmtId="0" fontId="0" fillId="0" borderId="2" xfId="0" applyBorder="1" applyAlignment="1" applyProtection="1">
      <alignment wrapText="1"/>
      <protection hidden="1"/>
    </xf>
    <xf numFmtId="0" fontId="0" fillId="0" borderId="0" xfId="0" applyAlignment="1">
      <alignment wrapText="1"/>
    </xf>
    <xf numFmtId="0" fontId="0" fillId="0" borderId="15" xfId="0" applyBorder="1" applyAlignment="1">
      <alignment wrapText="1"/>
    </xf>
    <xf numFmtId="0" fontId="2" fillId="0" borderId="0" xfId="0" quotePrefix="1" applyFont="1" applyAlignment="1">
      <alignment wrapText="1"/>
    </xf>
    <xf numFmtId="0" fontId="0" fillId="0" borderId="2" xfId="0" applyBorder="1" applyAlignment="1">
      <alignment horizontal="center"/>
    </xf>
    <xf numFmtId="0" fontId="0" fillId="0" borderId="7" xfId="0" applyBorder="1" applyAlignment="1">
      <alignment horizontal="center"/>
    </xf>
  </cellXfs>
  <cellStyles count="4">
    <cellStyle name="Comma" xfId="2" builtinId="3"/>
    <cellStyle name="Hyperlink" xfId="1" builtinId="8"/>
    <cellStyle name="Normal" xfId="0" builtinId="0"/>
    <cellStyle name="Percent" xfId="3" builtinId="5"/>
  </cellStyles>
  <dxfs count="26">
    <dxf>
      <fill>
        <patternFill>
          <bgColor rgb="FFFBFFCD"/>
        </patternFill>
      </fill>
    </dxf>
    <dxf>
      <font>
        <color auto="1"/>
      </font>
      <fill>
        <patternFill>
          <bgColor rgb="FFFBFFCD"/>
        </patternFill>
      </fill>
    </dxf>
    <dxf>
      <fill>
        <patternFill>
          <bgColor rgb="FFFBFFCD"/>
        </patternFill>
      </fill>
    </dxf>
    <dxf>
      <fill>
        <patternFill>
          <bgColor rgb="FFFBFFCD"/>
        </patternFill>
      </fill>
    </dxf>
    <dxf>
      <fill>
        <patternFill>
          <bgColor rgb="FFFBFFCD"/>
        </patternFill>
      </fill>
    </dxf>
    <dxf>
      <font>
        <color auto="1"/>
      </font>
      <fill>
        <patternFill>
          <bgColor rgb="FFFBFFCD"/>
        </patternFill>
      </fill>
    </dxf>
    <dxf>
      <fill>
        <patternFill>
          <bgColor rgb="FFFBFFCD"/>
        </patternFill>
      </fill>
    </dxf>
    <dxf>
      <fill>
        <patternFill>
          <bgColor rgb="FFFBFFCD"/>
        </patternFill>
      </fill>
    </dxf>
    <dxf>
      <font>
        <color auto="1"/>
      </font>
      <fill>
        <patternFill>
          <bgColor rgb="FFFBFFCD"/>
        </patternFill>
      </fill>
    </dxf>
    <dxf>
      <font>
        <color auto="1"/>
      </font>
      <fill>
        <patternFill>
          <bgColor rgb="FFFBFFCD"/>
        </patternFill>
      </fill>
    </dxf>
    <dxf>
      <fill>
        <patternFill>
          <bgColor rgb="FFFBFFCD"/>
        </patternFill>
      </fill>
    </dxf>
    <dxf>
      <fill>
        <patternFill>
          <bgColor rgb="FFFBFFCD"/>
        </patternFill>
      </fill>
    </dxf>
    <dxf>
      <fill>
        <patternFill>
          <bgColor rgb="FFFBFFCD"/>
        </patternFill>
      </fill>
    </dxf>
    <dxf>
      <fill>
        <patternFill>
          <bgColor rgb="FFFBFFCD"/>
        </patternFill>
      </fill>
    </dxf>
    <dxf>
      <font>
        <color theme="1"/>
      </font>
      <fill>
        <patternFill>
          <bgColor rgb="FFFBFFCD"/>
        </patternFill>
      </fill>
    </dxf>
    <dxf>
      <fill>
        <patternFill>
          <bgColor rgb="FFFBFFCD"/>
        </patternFill>
      </fill>
    </dxf>
    <dxf>
      <fill>
        <patternFill>
          <bgColor rgb="FFFBFFCD"/>
        </patternFill>
      </fill>
    </dxf>
    <dxf>
      <fill>
        <patternFill>
          <bgColor rgb="FFFBFFCD"/>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s>
  <tableStyles count="0" defaultTableStyle="TableStyleMedium2" defaultPivotStyle="PivotStyleLight16"/>
  <colors>
    <mruColors>
      <color rgb="FFFBFFCD"/>
      <color rgb="FFCFD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885824</xdr:colOff>
      <xdr:row>32</xdr:row>
      <xdr:rowOff>1</xdr:rowOff>
    </xdr:from>
    <xdr:to>
      <xdr:col>3</xdr:col>
      <xdr:colOff>638174</xdr:colOff>
      <xdr:row>36</xdr:row>
      <xdr:rowOff>22261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0149" y="8058151"/>
          <a:ext cx="5915025" cy="784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youtube.com/watch?v=XoYZPXmULHE" TargetMode="External"/><Relationship Id="rId2" Type="http://schemas.openxmlformats.org/officeDocument/2006/relationships/hyperlink" Target="https://www.local.gov.uk/our-support/our-improvement-offer/care-and-health-improvement/systems-resilience/high-impact-change-model" TargetMode="External"/><Relationship Id="rId1" Type="http://schemas.openxmlformats.org/officeDocument/2006/relationships/hyperlink" Target="https://www.england.nhs.uk/wp-content/uploads/2017/07/integration-better-care-fund-planning-requirements.pdf" TargetMode="External"/><Relationship Id="rId6" Type="http://schemas.openxmlformats.org/officeDocument/2006/relationships/printerSettings" Target="../printerSettings/printerSettings1.bin"/><Relationship Id="rId5" Type="http://schemas.openxmlformats.org/officeDocument/2006/relationships/hyperlink" Target="https://www.scie.org.uk/integrated-health-social-care/measuring-progress/logic-model" TargetMode="External"/><Relationship Id="rId4" Type="http://schemas.openxmlformats.org/officeDocument/2006/relationships/hyperlink" Target="https://www.nhs.uk/NHSEngland/keogh-review/Pages/quick-guides.aspx"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58"/>
  <sheetViews>
    <sheetView showGridLines="0" zoomScaleNormal="100" workbookViewId="0"/>
  </sheetViews>
  <sheetFormatPr defaultColWidth="0" defaultRowHeight="14.4" zeroHeight="1" x14ac:dyDescent="0.3"/>
  <cols>
    <col min="1" max="1" width="4.6640625" customWidth="1"/>
    <col min="2" max="2" width="125.6640625" customWidth="1"/>
    <col min="3" max="3" width="4.6640625" customWidth="1"/>
    <col min="4" max="16384" width="9.109375" hidden="1"/>
  </cols>
  <sheetData>
    <row r="1" spans="2:2" ht="18.600000000000001" thickBot="1" x14ac:dyDescent="0.4">
      <c r="B1" s="61" t="str">
        <f>'1. Cover'!B1</f>
        <v>Better Care Fund Template Q4 2018/19</v>
      </c>
    </row>
    <row r="2" spans="2:2" x14ac:dyDescent="0.3">
      <c r="B2" s="1" t="s">
        <v>0</v>
      </c>
    </row>
    <row r="3" spans="2:2" x14ac:dyDescent="0.3">
      <c r="B3" s="131"/>
    </row>
    <row r="4" spans="2:2" x14ac:dyDescent="0.3">
      <c r="B4" s="29" t="s">
        <v>1</v>
      </c>
    </row>
    <row r="5" spans="2:2" ht="60" customHeight="1" x14ac:dyDescent="0.3">
      <c r="B5" s="30" t="s">
        <v>2</v>
      </c>
    </row>
    <row r="6" spans="2:2" s="45" customFormat="1" ht="15" customHeight="1" x14ac:dyDescent="0.3">
      <c r="B6" s="30"/>
    </row>
    <row r="7" spans="2:2" s="45" customFormat="1" ht="15" customHeight="1" x14ac:dyDescent="0.3">
      <c r="B7" s="30" t="s">
        <v>3</v>
      </c>
    </row>
    <row r="8" spans="2:2" s="46" customFormat="1" ht="15" customHeight="1" x14ac:dyDescent="0.3">
      <c r="B8" s="30" t="s">
        <v>4</v>
      </c>
    </row>
    <row r="9" spans="2:2" s="46" customFormat="1" ht="30" customHeight="1" x14ac:dyDescent="0.3">
      <c r="B9" s="30" t="s">
        <v>5</v>
      </c>
    </row>
    <row r="10" spans="2:2" s="46" customFormat="1" ht="15" customHeight="1" x14ac:dyDescent="0.3">
      <c r="B10" s="30" t="s">
        <v>6</v>
      </c>
    </row>
    <row r="11" spans="2:2" s="46" customFormat="1" ht="15" customHeight="1" x14ac:dyDescent="0.3">
      <c r="B11" s="30" t="s">
        <v>7</v>
      </c>
    </row>
    <row r="12" spans="2:2" s="28" customFormat="1" ht="15" customHeight="1" x14ac:dyDescent="0.3">
      <c r="B12" s="30"/>
    </row>
    <row r="13" spans="2:2" s="59" customFormat="1" ht="45" customHeight="1" x14ac:dyDescent="0.3">
      <c r="B13" s="30" t="s">
        <v>8</v>
      </c>
    </row>
    <row r="14" spans="2:2" s="59" customFormat="1" ht="15" customHeight="1" x14ac:dyDescent="0.3">
      <c r="B14" s="30"/>
    </row>
    <row r="15" spans="2:2" s="59" customFormat="1" ht="30" customHeight="1" x14ac:dyDescent="0.3">
      <c r="B15" s="30" t="s">
        <v>9</v>
      </c>
    </row>
    <row r="16" spans="2:2" s="59" customFormat="1" ht="15" customHeight="1" x14ac:dyDescent="0.3">
      <c r="B16" s="30"/>
    </row>
    <row r="17" spans="2:2" s="59" customFormat="1" ht="45" customHeight="1" x14ac:dyDescent="0.3">
      <c r="B17" s="30" t="s">
        <v>10</v>
      </c>
    </row>
    <row r="18" spans="2:2" s="66" customFormat="1" ht="15" customHeight="1" x14ac:dyDescent="0.3">
      <c r="B18" s="30"/>
    </row>
    <row r="19" spans="2:2" s="66" customFormat="1" ht="75" customHeight="1" x14ac:dyDescent="0.3">
      <c r="B19" s="30" t="s">
        <v>11</v>
      </c>
    </row>
    <row r="20" spans="2:2" s="59" customFormat="1" ht="15" customHeight="1" x14ac:dyDescent="0.3">
      <c r="B20" s="30"/>
    </row>
    <row r="21" spans="2:2" x14ac:dyDescent="0.3">
      <c r="B21" s="31" t="s">
        <v>12</v>
      </c>
    </row>
    <row r="22" spans="2:2" ht="15" customHeight="1" x14ac:dyDescent="0.3">
      <c r="B22" s="30" t="s">
        <v>13</v>
      </c>
    </row>
    <row r="23" spans="2:2" x14ac:dyDescent="0.3">
      <c r="B23" s="32" t="s">
        <v>14</v>
      </c>
    </row>
    <row r="24" spans="2:2" x14ac:dyDescent="0.3">
      <c r="B24" s="33" t="s">
        <v>15</v>
      </c>
    </row>
    <row r="25" spans="2:2" x14ac:dyDescent="0.3">
      <c r="B25" s="31" t="s">
        <v>16</v>
      </c>
    </row>
    <row r="26" spans="2:2" ht="30" customHeight="1" x14ac:dyDescent="0.3">
      <c r="B26" s="30" t="s">
        <v>17</v>
      </c>
    </row>
    <row r="27" spans="2:2" s="28" customFormat="1" x14ac:dyDescent="0.3">
      <c r="B27" s="30"/>
    </row>
    <row r="28" spans="2:2" x14ac:dyDescent="0.3">
      <c r="B28" s="34" t="s">
        <v>18</v>
      </c>
    </row>
    <row r="29" spans="2:2" x14ac:dyDescent="0.3">
      <c r="B29" s="35" t="s">
        <v>19</v>
      </c>
    </row>
    <row r="30" spans="2:2" ht="28.8" x14ac:dyDescent="0.3">
      <c r="B30" s="30" t="s">
        <v>20</v>
      </c>
    </row>
    <row r="31" spans="2:2" ht="28.8" x14ac:dyDescent="0.3">
      <c r="B31" s="30" t="s">
        <v>21</v>
      </c>
    </row>
    <row r="32" spans="2:2" ht="43.2" x14ac:dyDescent="0.3">
      <c r="B32" s="30" t="s">
        <v>22</v>
      </c>
    </row>
    <row r="33" spans="2:2" x14ac:dyDescent="0.3">
      <c r="B33" s="34" t="s">
        <v>23</v>
      </c>
    </row>
    <row r="34" spans="2:2" ht="15" customHeight="1" x14ac:dyDescent="0.3">
      <c r="B34" s="30" t="s">
        <v>24</v>
      </c>
    </row>
    <row r="35" spans="2:2" x14ac:dyDescent="0.3">
      <c r="B35" s="34" t="s">
        <v>25</v>
      </c>
    </row>
    <row r="36" spans="2:2" x14ac:dyDescent="0.3">
      <c r="B36" s="35" t="s">
        <v>26</v>
      </c>
    </row>
    <row r="37" spans="2:2" x14ac:dyDescent="0.3">
      <c r="B37" s="34" t="s">
        <v>27</v>
      </c>
    </row>
    <row r="38" spans="2:2" ht="28.8" x14ac:dyDescent="0.3">
      <c r="B38" s="30" t="s">
        <v>28</v>
      </c>
    </row>
    <row r="39" spans="2:2" x14ac:dyDescent="0.3">
      <c r="B39" s="35" t="s">
        <v>29</v>
      </c>
    </row>
    <row r="40" spans="2:2" ht="28.8" x14ac:dyDescent="0.3">
      <c r="B40" s="30" t="s">
        <v>30</v>
      </c>
    </row>
    <row r="41" spans="2:2" x14ac:dyDescent="0.3">
      <c r="B41" s="36" t="s">
        <v>31</v>
      </c>
    </row>
    <row r="42" spans="2:2" ht="45" customHeight="1" x14ac:dyDescent="0.3">
      <c r="B42" s="30" t="s">
        <v>32</v>
      </c>
    </row>
    <row r="43" spans="2:2" x14ac:dyDescent="0.3">
      <c r="B43" s="34"/>
    </row>
    <row r="44" spans="2:2" x14ac:dyDescent="0.3">
      <c r="B44" s="34" t="s">
        <v>33</v>
      </c>
    </row>
    <row r="45" spans="2:2" ht="28.8" x14ac:dyDescent="0.3">
      <c r="B45" s="30" t="s">
        <v>34</v>
      </c>
    </row>
    <row r="46" spans="2:2" x14ac:dyDescent="0.3">
      <c r="B46" s="34" t="s">
        <v>35</v>
      </c>
    </row>
    <row r="47" spans="2:2" x14ac:dyDescent="0.3">
      <c r="B47" s="34" t="s">
        <v>36</v>
      </c>
    </row>
    <row r="48" spans="2:2" x14ac:dyDescent="0.3">
      <c r="B48" s="34" t="s">
        <v>37</v>
      </c>
    </row>
    <row r="49" spans="2:2" x14ac:dyDescent="0.3">
      <c r="B49" s="35" t="s">
        <v>38</v>
      </c>
    </row>
    <row r="50" spans="2:2" ht="28.8" x14ac:dyDescent="0.3">
      <c r="B50" s="30" t="s">
        <v>39</v>
      </c>
    </row>
    <row r="51" spans="2:2" x14ac:dyDescent="0.3">
      <c r="B51" s="34" t="s">
        <v>40</v>
      </c>
    </row>
    <row r="52" spans="2:2" ht="43.2" x14ac:dyDescent="0.3">
      <c r="B52" s="30" t="s">
        <v>41</v>
      </c>
    </row>
    <row r="53" spans="2:2" x14ac:dyDescent="0.3">
      <c r="B53" s="34"/>
    </row>
    <row r="54" spans="2:2" x14ac:dyDescent="0.3">
      <c r="B54" s="34" t="s">
        <v>42</v>
      </c>
    </row>
    <row r="55" spans="2:2" x14ac:dyDescent="0.3">
      <c r="B55" s="34" t="s">
        <v>43</v>
      </c>
    </row>
    <row r="56" spans="2:2" ht="43.2" x14ac:dyDescent="0.3">
      <c r="B56" s="30" t="s">
        <v>44</v>
      </c>
    </row>
    <row r="57" spans="2:2" ht="28.8" x14ac:dyDescent="0.3">
      <c r="B57" s="30" t="s">
        <v>45</v>
      </c>
    </row>
    <row r="58" spans="2:2" ht="43.2" x14ac:dyDescent="0.3">
      <c r="B58" s="50" t="s">
        <v>46</v>
      </c>
    </row>
    <row r="59" spans="2:2" x14ac:dyDescent="0.3">
      <c r="B59" s="34"/>
    </row>
    <row r="60" spans="2:2" ht="15" customHeight="1" x14ac:dyDescent="0.3">
      <c r="B60" s="30" t="s">
        <v>47</v>
      </c>
    </row>
    <row r="61" spans="2:2" ht="43.2" x14ac:dyDescent="0.3">
      <c r="B61" s="30" t="s">
        <v>48</v>
      </c>
    </row>
    <row r="62" spans="2:2" ht="60" customHeight="1" x14ac:dyDescent="0.3">
      <c r="B62" s="30" t="s">
        <v>49</v>
      </c>
    </row>
    <row r="63" spans="2:2" x14ac:dyDescent="0.3">
      <c r="B63" s="34"/>
    </row>
    <row r="64" spans="2:2" x14ac:dyDescent="0.3">
      <c r="B64" s="34" t="s">
        <v>50</v>
      </c>
    </row>
    <row r="65" spans="2:2" x14ac:dyDescent="0.3">
      <c r="B65" s="35" t="s">
        <v>51</v>
      </c>
    </row>
    <row r="66" spans="2:2" ht="45" customHeight="1" x14ac:dyDescent="0.3">
      <c r="B66" s="30" t="s">
        <v>52</v>
      </c>
    </row>
    <row r="67" spans="2:2" x14ac:dyDescent="0.3">
      <c r="B67" s="34"/>
    </row>
    <row r="68" spans="2:2" ht="28.8" x14ac:dyDescent="0.3">
      <c r="B68" s="30" t="s">
        <v>53</v>
      </c>
    </row>
    <row r="69" spans="2:2" x14ac:dyDescent="0.3">
      <c r="B69" s="34" t="s">
        <v>54</v>
      </c>
    </row>
    <row r="70" spans="2:2" x14ac:dyDescent="0.3">
      <c r="B70" s="30" t="s">
        <v>55</v>
      </c>
    </row>
    <row r="71" spans="2:2" x14ac:dyDescent="0.3">
      <c r="B71" s="34" t="s">
        <v>56</v>
      </c>
    </row>
    <row r="72" spans="2:2" x14ac:dyDescent="0.3">
      <c r="B72" s="34" t="s">
        <v>57</v>
      </c>
    </row>
    <row r="73" spans="2:2" x14ac:dyDescent="0.3">
      <c r="B73" s="30" t="s">
        <v>58</v>
      </c>
    </row>
    <row r="74" spans="2:2" s="59" customFormat="1" x14ac:dyDescent="0.3">
      <c r="B74" s="36" t="s">
        <v>59</v>
      </c>
    </row>
    <row r="75" spans="2:2" s="59" customFormat="1" x14ac:dyDescent="0.3">
      <c r="B75" s="34"/>
    </row>
    <row r="76" spans="2:2" s="59" customFormat="1" ht="75" customHeight="1" x14ac:dyDescent="0.3">
      <c r="B76" s="30" t="s">
        <v>60</v>
      </c>
    </row>
    <row r="77" spans="2:2" s="59" customFormat="1" x14ac:dyDescent="0.3">
      <c r="B77" s="34"/>
    </row>
    <row r="78" spans="2:2" s="59" customFormat="1" ht="43.2" x14ac:dyDescent="0.3">
      <c r="B78" s="30" t="s">
        <v>61</v>
      </c>
    </row>
    <row r="79" spans="2:2" s="59" customFormat="1" x14ac:dyDescent="0.3">
      <c r="B79" s="34"/>
    </row>
    <row r="80" spans="2:2" s="59" customFormat="1" ht="72" x14ac:dyDescent="0.3">
      <c r="B80" s="30" t="s">
        <v>62</v>
      </c>
    </row>
    <row r="81" spans="2:2" s="59" customFormat="1" x14ac:dyDescent="0.3">
      <c r="B81" s="34"/>
    </row>
    <row r="82" spans="2:2" s="59" customFormat="1" ht="28.8" x14ac:dyDescent="0.3">
      <c r="B82" s="30" t="s">
        <v>63</v>
      </c>
    </row>
    <row r="83" spans="2:2" s="59" customFormat="1" x14ac:dyDescent="0.3">
      <c r="B83" s="34"/>
    </row>
    <row r="84" spans="2:2" s="59" customFormat="1" ht="28.8" x14ac:dyDescent="0.3">
      <c r="B84" s="30" t="s">
        <v>64</v>
      </c>
    </row>
    <row r="85" spans="2:2" s="59" customFormat="1" x14ac:dyDescent="0.3">
      <c r="B85" s="34"/>
    </row>
    <row r="86" spans="2:2" s="59" customFormat="1" ht="28.8" x14ac:dyDescent="0.3">
      <c r="B86" s="30" t="s">
        <v>65</v>
      </c>
    </row>
    <row r="87" spans="2:2" s="59" customFormat="1" x14ac:dyDescent="0.3">
      <c r="B87" s="34"/>
    </row>
    <row r="88" spans="2:2" s="59" customFormat="1" ht="57.6" x14ac:dyDescent="0.3">
      <c r="B88" s="30" t="s">
        <v>66</v>
      </c>
    </row>
    <row r="89" spans="2:2" s="59" customFormat="1" x14ac:dyDescent="0.3">
      <c r="B89" s="34"/>
    </row>
    <row r="90" spans="2:2" s="59" customFormat="1" x14ac:dyDescent="0.3">
      <c r="B90" s="34" t="s">
        <v>67</v>
      </c>
    </row>
    <row r="91" spans="2:2" s="59" customFormat="1" ht="30" customHeight="1" x14ac:dyDescent="0.3">
      <c r="B91" s="50" t="s">
        <v>68</v>
      </c>
    </row>
    <row r="92" spans="2:2" s="59" customFormat="1" ht="28.8" x14ac:dyDescent="0.3">
      <c r="B92" s="50" t="s">
        <v>69</v>
      </c>
    </row>
    <row r="93" spans="2:2" s="59" customFormat="1" ht="28.8" x14ac:dyDescent="0.3">
      <c r="B93" s="50" t="s">
        <v>70</v>
      </c>
    </row>
    <row r="94" spans="2:2" s="59" customFormat="1" ht="15" customHeight="1" x14ac:dyDescent="0.3">
      <c r="B94" s="50" t="s">
        <v>71</v>
      </c>
    </row>
    <row r="95" spans="2:2" s="60" customFormat="1" ht="15" customHeight="1" x14ac:dyDescent="0.3">
      <c r="B95" s="36" t="s">
        <v>72</v>
      </c>
    </row>
    <row r="96" spans="2:2" s="60" customFormat="1" ht="30" customHeight="1" x14ac:dyDescent="0.3">
      <c r="B96" s="50" t="s">
        <v>73</v>
      </c>
    </row>
    <row r="97" spans="2:2" s="59" customFormat="1" x14ac:dyDescent="0.3">
      <c r="B97" s="36" t="s">
        <v>74</v>
      </c>
    </row>
    <row r="98" spans="2:2" s="68" customFormat="1" x14ac:dyDescent="0.3">
      <c r="B98" s="35" t="s">
        <v>75</v>
      </c>
    </row>
    <row r="99" spans="2:2" s="68" customFormat="1" ht="60" customHeight="1" x14ac:dyDescent="0.3">
      <c r="B99" s="79" t="s">
        <v>76</v>
      </c>
    </row>
    <row r="100" spans="2:2" s="68" customFormat="1" x14ac:dyDescent="0.3">
      <c r="B100" s="78"/>
    </row>
    <row r="101" spans="2:2" s="68" customFormat="1" x14ac:dyDescent="0.3">
      <c r="B101" s="75" t="s">
        <v>77</v>
      </c>
    </row>
    <row r="102" spans="2:2" s="68" customFormat="1" ht="45" customHeight="1" x14ac:dyDescent="0.3">
      <c r="B102" s="79" t="s">
        <v>78</v>
      </c>
    </row>
    <row r="103" spans="2:2" s="68" customFormat="1" x14ac:dyDescent="0.3">
      <c r="B103" s="77" t="s">
        <v>79</v>
      </c>
    </row>
    <row r="104" spans="2:2" s="68" customFormat="1" x14ac:dyDescent="0.3">
      <c r="B104" s="75" t="s">
        <v>80</v>
      </c>
    </row>
    <row r="105" spans="2:2" s="68" customFormat="1" x14ac:dyDescent="0.3">
      <c r="B105" s="77" t="s">
        <v>81</v>
      </c>
    </row>
    <row r="106" spans="2:2" s="68" customFormat="1" x14ac:dyDescent="0.3">
      <c r="B106" s="77" t="s">
        <v>82</v>
      </c>
    </row>
    <row r="107" spans="2:2" s="68" customFormat="1" x14ac:dyDescent="0.3">
      <c r="B107" s="35" t="s">
        <v>83</v>
      </c>
    </row>
    <row r="108" spans="2:2" s="68" customFormat="1" ht="28.8" x14ac:dyDescent="0.3">
      <c r="B108" s="79" t="s">
        <v>84</v>
      </c>
    </row>
    <row r="109" spans="2:2" s="68" customFormat="1" ht="28.8" x14ac:dyDescent="0.3">
      <c r="B109" s="79" t="s">
        <v>85</v>
      </c>
    </row>
    <row r="110" spans="2:2" s="68" customFormat="1" x14ac:dyDescent="0.3">
      <c r="B110" s="78"/>
    </row>
    <row r="111" spans="2:2" s="68" customFormat="1" x14ac:dyDescent="0.3">
      <c r="B111" s="76" t="s">
        <v>86</v>
      </c>
    </row>
    <row r="112" spans="2:2" s="68" customFormat="1" x14ac:dyDescent="0.3">
      <c r="B112" s="79" t="s">
        <v>87</v>
      </c>
    </row>
    <row r="113" spans="2:2" s="68" customFormat="1" x14ac:dyDescent="0.3">
      <c r="B113" s="77" t="s">
        <v>88</v>
      </c>
    </row>
    <row r="114" spans="2:2" s="68" customFormat="1" x14ac:dyDescent="0.3">
      <c r="B114" s="77" t="s">
        <v>89</v>
      </c>
    </row>
    <row r="115" spans="2:2" s="68" customFormat="1" x14ac:dyDescent="0.3">
      <c r="B115" s="77" t="s">
        <v>90</v>
      </c>
    </row>
    <row r="116" spans="2:2" s="68" customFormat="1" x14ac:dyDescent="0.3">
      <c r="B116" s="77" t="s">
        <v>91</v>
      </c>
    </row>
    <row r="117" spans="2:2" s="68" customFormat="1" x14ac:dyDescent="0.3">
      <c r="B117" s="77" t="s">
        <v>92</v>
      </c>
    </row>
    <row r="118" spans="2:2" s="68" customFormat="1" x14ac:dyDescent="0.3">
      <c r="B118" s="78"/>
    </row>
    <row r="119" spans="2:2" s="68" customFormat="1" x14ac:dyDescent="0.3">
      <c r="B119" s="77" t="s">
        <v>93</v>
      </c>
    </row>
    <row r="120" spans="2:2" s="68" customFormat="1" x14ac:dyDescent="0.3">
      <c r="B120" s="77" t="s">
        <v>94</v>
      </c>
    </row>
    <row r="121" spans="2:2" s="68" customFormat="1" x14ac:dyDescent="0.3">
      <c r="B121" s="77" t="s">
        <v>95</v>
      </c>
    </row>
    <row r="122" spans="2:2" s="68" customFormat="1" x14ac:dyDescent="0.3">
      <c r="B122" s="77" t="s">
        <v>96</v>
      </c>
    </row>
    <row r="123" spans="2:2" s="68" customFormat="1" x14ac:dyDescent="0.3">
      <c r="B123" s="77" t="s">
        <v>97</v>
      </c>
    </row>
    <row r="124" spans="2:2" s="68" customFormat="1" x14ac:dyDescent="0.3">
      <c r="B124" s="77" t="s">
        <v>98</v>
      </c>
    </row>
    <row r="125" spans="2:2" s="68" customFormat="1" ht="28.8" x14ac:dyDescent="0.3">
      <c r="B125" s="79" t="s">
        <v>99</v>
      </c>
    </row>
    <row r="126" spans="2:2" s="68" customFormat="1" ht="28.8" x14ac:dyDescent="0.3">
      <c r="B126" s="79" t="s">
        <v>100</v>
      </c>
    </row>
    <row r="127" spans="2:2" s="68" customFormat="1" x14ac:dyDescent="0.3">
      <c r="B127" s="78"/>
    </row>
    <row r="128" spans="2:2" s="68" customFormat="1" x14ac:dyDescent="0.3">
      <c r="B128" s="76" t="s">
        <v>101</v>
      </c>
    </row>
    <row r="129" spans="2:2" s="68" customFormat="1" ht="28.8" x14ac:dyDescent="0.3">
      <c r="B129" s="79" t="s">
        <v>102</v>
      </c>
    </row>
    <row r="130" spans="2:2" s="68" customFormat="1" x14ac:dyDescent="0.3">
      <c r="B130" s="78"/>
    </row>
    <row r="131" spans="2:2" s="68" customFormat="1" x14ac:dyDescent="0.3">
      <c r="B131" s="77" t="s">
        <v>103</v>
      </c>
    </row>
    <row r="132" spans="2:2" s="68" customFormat="1" x14ac:dyDescent="0.3">
      <c r="B132" s="77" t="s">
        <v>104</v>
      </c>
    </row>
    <row r="133" spans="2:2" s="68" customFormat="1" x14ac:dyDescent="0.3">
      <c r="B133" s="77" t="s">
        <v>105</v>
      </c>
    </row>
    <row r="134" spans="2:2" s="68" customFormat="1" x14ac:dyDescent="0.3">
      <c r="B134" s="78"/>
    </row>
    <row r="135" spans="2:2" s="68" customFormat="1" ht="28.8" x14ac:dyDescent="0.3">
      <c r="B135" s="79" t="s">
        <v>106</v>
      </c>
    </row>
    <row r="136" spans="2:2" s="68" customFormat="1" x14ac:dyDescent="0.3">
      <c r="B136" s="36" t="s">
        <v>107</v>
      </c>
    </row>
    <row r="137" spans="2:2" s="68" customFormat="1" x14ac:dyDescent="0.3">
      <c r="B137" s="78"/>
    </row>
    <row r="138" spans="2:2" s="68" customFormat="1" x14ac:dyDescent="0.3">
      <c r="B138" s="78" t="s">
        <v>108</v>
      </c>
    </row>
    <row r="139" spans="2:2" s="68" customFormat="1" x14ac:dyDescent="0.3">
      <c r="B139" s="78" t="s">
        <v>109</v>
      </c>
    </row>
    <row r="140" spans="2:2" s="68" customFormat="1" x14ac:dyDescent="0.3">
      <c r="B140" s="78" t="s">
        <v>110</v>
      </c>
    </row>
    <row r="141" spans="2:2" s="68" customFormat="1" x14ac:dyDescent="0.3">
      <c r="B141" s="78" t="s">
        <v>111</v>
      </c>
    </row>
    <row r="142" spans="2:2" s="68" customFormat="1" x14ac:dyDescent="0.3">
      <c r="B142" s="78" t="s">
        <v>112</v>
      </c>
    </row>
    <row r="143" spans="2:2" s="68" customFormat="1" x14ac:dyDescent="0.3">
      <c r="B143" s="78" t="s">
        <v>113</v>
      </c>
    </row>
    <row r="144" spans="2:2" s="68" customFormat="1" x14ac:dyDescent="0.3">
      <c r="B144" s="78" t="s">
        <v>114</v>
      </c>
    </row>
    <row r="145" spans="2:2" s="68" customFormat="1" x14ac:dyDescent="0.3">
      <c r="B145" s="78" t="s">
        <v>115</v>
      </c>
    </row>
    <row r="146" spans="2:2" s="68" customFormat="1" x14ac:dyDescent="0.3">
      <c r="B146" s="78" t="s">
        <v>116</v>
      </c>
    </row>
    <row r="147" spans="2:2" s="82" customFormat="1" x14ac:dyDescent="0.3">
      <c r="B147" s="35" t="s">
        <v>117</v>
      </c>
    </row>
    <row r="148" spans="2:2" s="82" customFormat="1" x14ac:dyDescent="0.3">
      <c r="B148" s="34" t="s">
        <v>118</v>
      </c>
    </row>
    <row r="149" spans="2:2" s="82" customFormat="1" ht="28.8" x14ac:dyDescent="0.3">
      <c r="B149" s="30" t="s">
        <v>119</v>
      </c>
    </row>
    <row r="150" spans="2:2" s="82" customFormat="1" ht="15" customHeight="1" x14ac:dyDescent="0.3">
      <c r="B150" s="30" t="s">
        <v>120</v>
      </c>
    </row>
    <row r="151" spans="2:2" s="82" customFormat="1" x14ac:dyDescent="0.3">
      <c r="B151" s="35" t="s">
        <v>121</v>
      </c>
    </row>
    <row r="152" spans="2:2" s="82" customFormat="1" ht="45" customHeight="1" x14ac:dyDescent="0.3">
      <c r="B152" s="90" t="s">
        <v>122</v>
      </c>
    </row>
    <row r="153" spans="2:2" s="82" customFormat="1" x14ac:dyDescent="0.3">
      <c r="B153" s="78" t="s">
        <v>123</v>
      </c>
    </row>
    <row r="154" spans="2:2" s="82" customFormat="1" x14ac:dyDescent="0.3">
      <c r="B154" s="78" t="s">
        <v>124</v>
      </c>
    </row>
    <row r="155" spans="2:2" s="82" customFormat="1" x14ac:dyDescent="0.3">
      <c r="B155" s="78" t="s">
        <v>125</v>
      </c>
    </row>
    <row r="156" spans="2:2" s="82" customFormat="1" x14ac:dyDescent="0.3">
      <c r="B156" s="35" t="s">
        <v>126</v>
      </c>
    </row>
    <row r="157" spans="2:2" s="82" customFormat="1" x14ac:dyDescent="0.3">
      <c r="B157" s="91" t="s">
        <v>127</v>
      </c>
    </row>
    <row r="158" spans="2:2" x14ac:dyDescent="0.3">
      <c r="B158" s="131"/>
    </row>
  </sheetData>
  <sheetProtection algorithmName="SHA-512" hashValue="FYzp47bteOdKqbs2hPDDjFH92dtr3BoHzWZMmN4soLTNgrIvOH7Gwgpv2gA1AC01EKEL9meYtq0VkDIpzVhbNw==" saltValue="JMNNl7KC/pC9xpJTEUulKQ==" spinCount="100000" sheet="1" objects="1" scenarios="1"/>
  <hyperlinks>
    <hyperlink ref="B41" r:id="rId1" xr:uid="{00000000-0004-0000-0000-000000000000}"/>
    <hyperlink ref="B29" location="'1. Cover'!A40" display="Checklist" xr:uid="{00000000-0004-0000-0000-000001000000}"/>
    <hyperlink ref="B36" location="'1. Cover'!A1" display="1. Cover" xr:uid="{00000000-0004-0000-0000-000002000000}"/>
    <hyperlink ref="B39" location="'2. National Conditions &amp; s75'!A1" display="2. National Conditions &amp; s75 Pooled Budget" xr:uid="{00000000-0004-0000-0000-000003000000}"/>
    <hyperlink ref="B49" location="'3. Metrics'!A1" display="3. National Metrics" xr:uid="{00000000-0004-0000-0000-000004000000}"/>
    <hyperlink ref="B65" location="'4. HICM'!A1" display="4. High Impact Change Model" xr:uid="{00000000-0004-0000-0000-000005000000}"/>
    <hyperlink ref="B147" location="'7. Narrative'!A1" display="7. Narrative" xr:uid="{00000000-0004-0000-0000-000006000000}"/>
    <hyperlink ref="B74" r:id="rId2" xr:uid="{00000000-0004-0000-0000-000007000000}"/>
    <hyperlink ref="B97" r:id="rId3" xr:uid="{00000000-0004-0000-0000-000008000000}"/>
    <hyperlink ref="B95" r:id="rId4" xr:uid="{00000000-0004-0000-0000-000009000000}"/>
    <hyperlink ref="B98" location="'5. I&amp;E'!A1" display="5. Income and Expenditure" xr:uid="{00000000-0004-0000-0000-00000A000000}"/>
    <hyperlink ref="B107" location="'6. Year End Feedback'!A1" display="6. Year End Feedback" xr:uid="{00000000-0004-0000-0000-00000B000000}"/>
    <hyperlink ref="B136" r:id="rId5" xr:uid="{00000000-0004-0000-0000-00000C000000}"/>
    <hyperlink ref="B151" location="'8. iBCF Part 1'!A1" display="8. Additional improved Better Care Fund: Part 1" xr:uid="{00000000-0004-0000-0000-00000D000000}"/>
    <hyperlink ref="B156" location="'9. iBCF Part 2'!A1" display="9. Additional improved Better Care Fund: Part 2" xr:uid="{00000000-0004-0000-0000-00000E000000}"/>
  </hyperlinks>
  <pageMargins left="0.7" right="0.7" top="0.75" bottom="0.75" header="0.3" footer="0.3"/>
  <pageSetup paperSize="9" orientation="portrait" horizontalDpi="90" verticalDpi="9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M13"/>
  <sheetViews>
    <sheetView showGridLines="0" workbookViewId="0"/>
  </sheetViews>
  <sheetFormatPr defaultColWidth="0" defaultRowHeight="14.4" zeroHeight="1" x14ac:dyDescent="0.3"/>
  <cols>
    <col min="1" max="1" width="4.6640625" customWidth="1"/>
    <col min="2" max="2" width="60.6640625" customWidth="1"/>
    <col min="3" max="4" width="12.6640625" customWidth="1"/>
    <col min="5" max="8" width="9.109375" customWidth="1"/>
    <col min="9" max="9" width="4.6640625" customWidth="1"/>
    <col min="10" max="10" width="20.6640625" customWidth="1"/>
    <col min="11" max="11" width="4.6640625" customWidth="1"/>
    <col min="12" max="12" width="9.109375" style="2" hidden="1" customWidth="1"/>
    <col min="13" max="13" width="4.6640625" customWidth="1"/>
    <col min="14" max="16384" width="9.109375" hidden="1"/>
  </cols>
  <sheetData>
    <row r="1" spans="2:12" ht="18.600000000000001" thickBot="1" x14ac:dyDescent="0.4">
      <c r="B1" s="61" t="str">
        <f>'1. Cover'!B1</f>
        <v>Better Care Fund Template Q4 2018/19</v>
      </c>
      <c r="C1" s="131"/>
      <c r="D1" s="131"/>
      <c r="E1" s="131"/>
      <c r="F1" s="131"/>
      <c r="G1" s="131"/>
      <c r="H1" s="131"/>
      <c r="I1" s="131"/>
      <c r="J1" s="131"/>
      <c r="K1" s="131"/>
    </row>
    <row r="2" spans="2:12" x14ac:dyDescent="0.3">
      <c r="B2" s="1" t="s">
        <v>117</v>
      </c>
      <c r="C2" s="131"/>
      <c r="D2" s="131"/>
      <c r="E2" s="131"/>
      <c r="F2" s="131"/>
      <c r="G2" s="131"/>
      <c r="H2" s="131"/>
      <c r="I2" s="131"/>
      <c r="J2" s="131"/>
      <c r="K2" s="131"/>
      <c r="L2" s="3">
        <f>L3-L4</f>
        <v>2</v>
      </c>
    </row>
    <row r="3" spans="2:12" x14ac:dyDescent="0.3">
      <c r="B3" s="131"/>
      <c r="C3" s="131"/>
      <c r="D3" s="131"/>
      <c r="E3" s="131"/>
      <c r="F3" s="131"/>
      <c r="G3" s="131"/>
      <c r="H3" s="131"/>
      <c r="I3" s="131"/>
      <c r="J3" s="131"/>
      <c r="K3" s="131"/>
      <c r="L3" s="2">
        <f>COUNTA(L8:L12)</f>
        <v>2</v>
      </c>
    </row>
    <row r="4" spans="2:12" x14ac:dyDescent="0.3">
      <c r="B4" s="131" t="s">
        <v>758</v>
      </c>
      <c r="C4" s="162" t="str">
        <f>IF('Backsheet for muncher'!D10="&lt;Please select a Health and Wellbeing Board&gt;","Please select in '1. Cover' sheet",'Backsheet for muncher'!D10)</f>
        <v>Please select in '1. Cover' sheet</v>
      </c>
      <c r="D4" s="162"/>
      <c r="E4" s="162"/>
      <c r="F4" s="162"/>
      <c r="G4" s="162"/>
      <c r="H4" s="162"/>
      <c r="I4" s="131"/>
      <c r="J4" s="131"/>
      <c r="K4" s="131"/>
      <c r="L4" s="2">
        <f>SUM(L8:L12)</f>
        <v>0</v>
      </c>
    </row>
    <row r="5" spans="2:12" x14ac:dyDescent="0.3">
      <c r="B5" s="131"/>
      <c r="C5" s="131"/>
      <c r="D5" s="131"/>
      <c r="E5" s="131"/>
      <c r="F5" s="131"/>
      <c r="G5" s="131"/>
      <c r="H5" s="131"/>
      <c r="I5" s="131"/>
      <c r="J5" s="131"/>
      <c r="K5" s="131"/>
    </row>
    <row r="6" spans="2:12" x14ac:dyDescent="0.3">
      <c r="B6" s="131"/>
      <c r="C6" s="131"/>
      <c r="D6" s="131"/>
      <c r="E6" s="173" t="s">
        <v>933</v>
      </c>
      <c r="F6" s="173"/>
      <c r="G6" s="173"/>
      <c r="H6" s="98">
        <f>20000-LEN($B$8)</f>
        <v>20000</v>
      </c>
      <c r="I6" s="131"/>
      <c r="J6" s="131"/>
      <c r="K6" s="131"/>
    </row>
    <row r="7" spans="2:12" x14ac:dyDescent="0.3">
      <c r="B7" s="184" t="s">
        <v>635</v>
      </c>
      <c r="C7" s="184"/>
      <c r="D7" s="184"/>
      <c r="E7" s="184"/>
      <c r="F7" s="184"/>
      <c r="G7" s="184"/>
      <c r="H7" s="184"/>
      <c r="I7" s="131"/>
      <c r="J7" s="131"/>
      <c r="K7" s="131"/>
    </row>
    <row r="8" spans="2:12" ht="210" customHeight="1" x14ac:dyDescent="0.3">
      <c r="B8" s="181"/>
      <c r="C8" s="182"/>
      <c r="D8" s="182"/>
      <c r="E8" s="182"/>
      <c r="F8" s="182"/>
      <c r="G8" s="182"/>
      <c r="H8" s="183"/>
      <c r="I8" s="131"/>
      <c r="J8" s="21" t="s">
        <v>119</v>
      </c>
      <c r="K8" s="131"/>
      <c r="L8" s="2">
        <f>IF(B8="",0,1)</f>
        <v>0</v>
      </c>
    </row>
    <row r="9" spans="2:12" x14ac:dyDescent="0.3">
      <c r="B9" s="131"/>
      <c r="C9" s="131"/>
      <c r="D9" s="131"/>
      <c r="E9" s="131"/>
      <c r="F9" s="131"/>
      <c r="G9" s="131"/>
      <c r="H9" s="131"/>
      <c r="I9" s="131"/>
      <c r="J9" s="131"/>
      <c r="K9" s="131"/>
    </row>
    <row r="10" spans="2:12" x14ac:dyDescent="0.3">
      <c r="B10" s="131"/>
      <c r="C10" s="131"/>
      <c r="D10" s="131"/>
      <c r="E10" s="173" t="s">
        <v>933</v>
      </c>
      <c r="F10" s="173"/>
      <c r="G10" s="173"/>
      <c r="H10" s="98">
        <f>20000-LEN($B$12)</f>
        <v>20000</v>
      </c>
      <c r="I10" s="131"/>
      <c r="J10" s="131"/>
      <c r="K10" s="131"/>
    </row>
    <row r="11" spans="2:12" x14ac:dyDescent="0.3">
      <c r="B11" s="184" t="s">
        <v>637</v>
      </c>
      <c r="C11" s="184"/>
      <c r="D11" s="184"/>
      <c r="E11" s="184"/>
      <c r="F11" s="184"/>
      <c r="G11" s="184"/>
      <c r="H11" s="184"/>
      <c r="I11" s="131"/>
      <c r="J11" s="131"/>
      <c r="K11" s="131"/>
    </row>
    <row r="12" spans="2:12" ht="210" customHeight="1" x14ac:dyDescent="0.3">
      <c r="B12" s="181"/>
      <c r="C12" s="182"/>
      <c r="D12" s="182"/>
      <c r="E12" s="182"/>
      <c r="F12" s="182"/>
      <c r="G12" s="182"/>
      <c r="H12" s="183"/>
      <c r="I12" s="131"/>
      <c r="J12" s="21" t="s">
        <v>934</v>
      </c>
      <c r="K12" s="131"/>
      <c r="L12" s="2">
        <f>IF(B12="",0,1)</f>
        <v>0</v>
      </c>
    </row>
    <row r="13" spans="2:12" x14ac:dyDescent="0.3">
      <c r="B13" s="131"/>
      <c r="C13" s="131"/>
      <c r="D13" s="131"/>
      <c r="E13" s="131"/>
      <c r="F13" s="131"/>
      <c r="G13" s="131"/>
      <c r="H13" s="131"/>
      <c r="I13" s="131"/>
      <c r="J13" s="131"/>
      <c r="K13" s="131"/>
    </row>
  </sheetData>
  <sheetProtection algorithmName="SHA-512" hashValue="AM5IRz3KFJI5TH3DyXgmDVVFJFqAnkLBzFEmBMkmxrOUq9AFLjCtItNKYscWGvUIbE5d8OQrPqG2vf2Adj50Uw==" saltValue="x6aJ40MqkqlnpsPCVIIbbA==" spinCount="100000" sheet="1" objects="1" scenarios="1" formatColumns="0" formatRows="0"/>
  <mergeCells count="7">
    <mergeCell ref="B8:H8"/>
    <mergeCell ref="B12:H12"/>
    <mergeCell ref="B11:H11"/>
    <mergeCell ref="B7:H7"/>
    <mergeCell ref="C4:H4"/>
    <mergeCell ref="E6:G6"/>
    <mergeCell ref="E10:G10"/>
  </mergeCells>
  <dataValidations count="1">
    <dataValidation type="textLength" allowBlank="1" showInputMessage="1" showErrorMessage="1" errorTitle="Character Limit Reached" error="Maximum character limit for this cell is 20,000" sqref="B8:H8 B12:H12" xr:uid="{00000000-0002-0000-0900-000000000000}">
      <formula1>0</formula1>
      <formula2>20000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46"/>
  <sheetViews>
    <sheetView showGridLines="0" tabSelected="1" zoomScale="80" zoomScaleNormal="80" workbookViewId="0">
      <selection activeCell="C14" sqref="C14"/>
    </sheetView>
  </sheetViews>
  <sheetFormatPr defaultColWidth="0" defaultRowHeight="14.4" zeroHeight="1" x14ac:dyDescent="0.3"/>
  <cols>
    <col min="1" max="1" width="4.6640625" customWidth="1"/>
    <col min="2" max="2" width="46.6640625" customWidth="1"/>
    <col min="3" max="5" width="22.6640625" customWidth="1"/>
    <col min="6" max="12" width="22.6640625" style="82" customWidth="1"/>
    <col min="13" max="13" width="4.6640625" customWidth="1"/>
    <col min="14" max="24" width="9.109375" style="2" hidden="1" customWidth="1"/>
    <col min="25" max="25" width="4.6640625" customWidth="1"/>
    <col min="26" max="16384" width="9.109375" hidden="1"/>
  </cols>
  <sheetData>
    <row r="1" spans="2:15" ht="18.600000000000001" thickBot="1" x14ac:dyDescent="0.4">
      <c r="B1" s="69" t="str">
        <f>'1. Cover'!B1</f>
        <v>Better Care Fund Template Q4 2018/19</v>
      </c>
      <c r="C1" s="131"/>
      <c r="D1" s="131"/>
      <c r="E1" s="131"/>
      <c r="F1" s="131"/>
      <c r="G1" s="131"/>
      <c r="H1" s="131"/>
      <c r="I1" s="131"/>
      <c r="J1" s="131"/>
      <c r="K1" s="131"/>
      <c r="L1" s="131"/>
      <c r="M1" s="131"/>
    </row>
    <row r="2" spans="2:15" x14ac:dyDescent="0.3">
      <c r="B2" s="1" t="s">
        <v>121</v>
      </c>
      <c r="C2" s="131"/>
      <c r="D2" s="131"/>
      <c r="E2" s="131"/>
      <c r="F2" s="131"/>
      <c r="G2" s="131"/>
      <c r="H2" s="131"/>
      <c r="I2" s="131"/>
      <c r="J2" s="131"/>
      <c r="K2" s="131"/>
      <c r="L2" s="131"/>
      <c r="M2" s="131"/>
      <c r="N2" s="2" t="s">
        <v>935</v>
      </c>
      <c r="O2" s="3">
        <f>O3-O4</f>
        <v>9</v>
      </c>
    </row>
    <row r="3" spans="2:15" x14ac:dyDescent="0.3">
      <c r="B3" s="131"/>
      <c r="C3" s="131"/>
      <c r="D3" s="131"/>
      <c r="E3" s="131"/>
      <c r="F3" s="131"/>
      <c r="G3" s="131"/>
      <c r="H3" s="131"/>
      <c r="I3" s="131"/>
      <c r="J3" s="131"/>
      <c r="K3" s="131"/>
      <c r="L3" s="131"/>
      <c r="M3" s="131"/>
      <c r="N3" s="2" t="s">
        <v>798</v>
      </c>
      <c r="O3" s="2">
        <f>COUNTA(O14:X38)</f>
        <v>42</v>
      </c>
    </row>
    <row r="4" spans="2:15" ht="15" customHeight="1" x14ac:dyDescent="0.3">
      <c r="B4" s="140" t="s">
        <v>758</v>
      </c>
      <c r="C4" s="189" t="str">
        <f>IF('Backsheet for muncher'!D10="&lt;Please select a Health and Wellbeing Board&gt;","Please select in '1. Cover' sheet",'Backsheet for muncher'!D10)</f>
        <v>Please select in '1. Cover' sheet</v>
      </c>
      <c r="D4" s="189"/>
      <c r="E4" s="131"/>
      <c r="F4" s="131"/>
      <c r="G4" s="131"/>
      <c r="H4" s="131"/>
      <c r="I4" s="131"/>
      <c r="J4" s="131"/>
      <c r="K4" s="131"/>
      <c r="L4" s="131"/>
      <c r="M4" s="131"/>
      <c r="N4" s="2" t="s">
        <v>757</v>
      </c>
      <c r="O4" s="2">
        <f>SUM(O14:X38)</f>
        <v>33</v>
      </c>
    </row>
    <row r="5" spans="2:15" x14ac:dyDescent="0.3">
      <c r="B5" s="131"/>
      <c r="C5" s="131"/>
      <c r="D5" s="131"/>
      <c r="E5" s="131"/>
      <c r="F5" s="131"/>
      <c r="G5" s="131"/>
      <c r="H5" s="131"/>
      <c r="I5" s="131"/>
      <c r="J5" s="131"/>
      <c r="K5" s="131"/>
      <c r="L5" s="131"/>
      <c r="M5" s="131"/>
      <c r="N5" s="2" t="s">
        <v>759</v>
      </c>
    </row>
    <row r="6" spans="2:15" ht="15" customHeight="1" x14ac:dyDescent="0.3">
      <c r="B6" s="190" t="s">
        <v>936</v>
      </c>
      <c r="C6" s="191"/>
      <c r="D6" s="99" t="str">
        <f>IFERROR(VLOOKUP('Backsheet for muncher'!$C$10,'iBCF Backsheet'!$D$6:$I$155,3,0),"")</f>
        <v/>
      </c>
      <c r="E6" s="131"/>
      <c r="F6" s="131"/>
      <c r="G6" s="131"/>
      <c r="H6" s="131"/>
      <c r="I6" s="131"/>
      <c r="J6" s="131"/>
      <c r="K6" s="131"/>
      <c r="L6" s="131"/>
      <c r="M6" s="131"/>
    </row>
    <row r="7" spans="2:15" x14ac:dyDescent="0.3">
      <c r="B7" s="131"/>
      <c r="C7" s="131"/>
      <c r="D7" s="131"/>
      <c r="E7" s="131"/>
      <c r="F7" s="131"/>
      <c r="G7" s="131"/>
      <c r="H7" s="131"/>
      <c r="I7" s="131"/>
      <c r="J7" s="131"/>
      <c r="K7" s="131"/>
      <c r="L7" s="131"/>
      <c r="M7" s="131"/>
      <c r="N7" s="2" t="s">
        <v>937</v>
      </c>
    </row>
    <row r="8" spans="2:15" ht="17.25" customHeight="1" x14ac:dyDescent="0.35">
      <c r="B8" s="87" t="s">
        <v>938</v>
      </c>
      <c r="C8" s="131"/>
      <c r="D8" s="131"/>
      <c r="E8" s="131"/>
      <c r="F8" s="131"/>
      <c r="G8" s="131"/>
      <c r="H8" s="131"/>
      <c r="I8" s="131"/>
      <c r="J8" s="131"/>
      <c r="K8" s="131"/>
      <c r="L8" s="131"/>
      <c r="M8" s="131"/>
      <c r="N8" s="2" t="s">
        <v>939</v>
      </c>
    </row>
    <row r="9" spans="2:15" ht="15" customHeight="1" x14ac:dyDescent="0.3">
      <c r="B9" s="185" t="s">
        <v>940</v>
      </c>
      <c r="C9" s="185"/>
      <c r="D9" s="131"/>
      <c r="E9" s="131"/>
      <c r="F9" s="131"/>
      <c r="G9" s="131"/>
      <c r="H9" s="131"/>
      <c r="I9" s="131"/>
      <c r="J9" s="131"/>
      <c r="K9" s="131"/>
      <c r="L9" s="131"/>
      <c r="M9" s="131"/>
      <c r="N9" s="2" t="s">
        <v>941</v>
      </c>
    </row>
    <row r="10" spans="2:15" ht="15" customHeight="1" x14ac:dyDescent="0.3">
      <c r="B10" s="188" t="s">
        <v>942</v>
      </c>
      <c r="C10" s="188"/>
      <c r="D10" s="188"/>
      <c r="E10" s="188"/>
      <c r="F10" s="188"/>
      <c r="G10" s="131"/>
      <c r="H10" s="131"/>
      <c r="I10" s="131"/>
      <c r="J10" s="131"/>
      <c r="K10" s="131"/>
      <c r="L10" s="131"/>
      <c r="M10" s="131"/>
      <c r="N10" s="2" t="s">
        <v>943</v>
      </c>
    </row>
    <row r="11" spans="2:15" ht="105" customHeight="1" x14ac:dyDescent="0.3">
      <c r="B11" s="131"/>
      <c r="C11" s="131"/>
      <c r="D11" s="138" t="s">
        <v>944</v>
      </c>
      <c r="E11" s="138" t="s">
        <v>945</v>
      </c>
      <c r="F11" s="138" t="s">
        <v>946</v>
      </c>
      <c r="G11" s="131"/>
      <c r="H11" s="131"/>
      <c r="I11" s="131"/>
      <c r="J11" s="131"/>
      <c r="K11" s="131"/>
      <c r="L11" s="131"/>
      <c r="M11" s="131"/>
      <c r="N11" s="2" t="s">
        <v>947</v>
      </c>
    </row>
    <row r="12" spans="2:15" ht="30" customHeight="1" x14ac:dyDescent="0.3">
      <c r="B12" s="187" t="s">
        <v>948</v>
      </c>
      <c r="C12" s="187"/>
      <c r="D12" s="112" t="str">
        <f>IFERROR(VLOOKUP('Backsheet for muncher'!$C$10,'iBCF Backsheet'!$D$6:$I$155,4,0),"")</f>
        <v/>
      </c>
      <c r="E12" s="112" t="str">
        <f>IFERROR(VLOOKUP('Backsheet for muncher'!$C$10,'iBCF Backsheet'!$D$6:$I$155,5,0),"")</f>
        <v/>
      </c>
      <c r="F12" s="112" t="str">
        <f>IFERROR(VLOOKUP('Backsheet for muncher'!$C$10,'iBCF Backsheet'!$D$6:$I$155,6,0),"")</f>
        <v/>
      </c>
      <c r="G12" s="83"/>
      <c r="H12" s="83"/>
      <c r="I12" s="83"/>
      <c r="J12" s="83"/>
      <c r="K12" s="83"/>
      <c r="L12" s="83"/>
      <c r="M12" s="131"/>
      <c r="N12" s="2" t="s">
        <v>818</v>
      </c>
    </row>
    <row r="13" spans="2:15" x14ac:dyDescent="0.3">
      <c r="B13" s="131"/>
      <c r="C13" s="131"/>
      <c r="D13" s="131"/>
      <c r="E13" s="131"/>
      <c r="F13" s="131"/>
      <c r="G13" s="131"/>
      <c r="H13" s="131"/>
      <c r="I13" s="131"/>
      <c r="J13" s="131"/>
      <c r="K13" s="131"/>
      <c r="L13" s="131"/>
      <c r="M13" s="131"/>
      <c r="N13" s="2" t="s">
        <v>949</v>
      </c>
    </row>
    <row r="14" spans="2:15" ht="45" customHeight="1" x14ac:dyDescent="0.3">
      <c r="B14" s="138" t="s">
        <v>950</v>
      </c>
      <c r="C14" s="101" t="s">
        <v>757</v>
      </c>
      <c r="D14" s="131"/>
      <c r="E14" s="131"/>
      <c r="F14" s="131"/>
      <c r="G14" s="131"/>
      <c r="H14" s="131"/>
      <c r="I14" s="131"/>
      <c r="J14" s="131"/>
      <c r="K14" s="131"/>
      <c r="L14" s="131"/>
      <c r="M14" s="131"/>
      <c r="N14" s="2" t="s">
        <v>951</v>
      </c>
      <c r="O14" s="2">
        <f>IF(OR(C14="Yes",C14="No"),1,0)</f>
        <v>1</v>
      </c>
    </row>
    <row r="15" spans="2:15" x14ac:dyDescent="0.3">
      <c r="B15" s="131"/>
      <c r="C15" s="131"/>
      <c r="D15" s="131"/>
      <c r="E15" s="131"/>
      <c r="F15" s="131"/>
      <c r="G15" s="131"/>
      <c r="H15" s="131"/>
      <c r="I15" s="131"/>
      <c r="J15" s="131"/>
      <c r="K15" s="131"/>
      <c r="L15" s="131"/>
      <c r="M15" s="131"/>
      <c r="N15" s="2" t="s">
        <v>952</v>
      </c>
    </row>
    <row r="16" spans="2:15" ht="105" customHeight="1" x14ac:dyDescent="0.3">
      <c r="B16" s="131"/>
      <c r="C16" s="131"/>
      <c r="D16" s="138" t="s">
        <v>944</v>
      </c>
      <c r="E16" s="138" t="s">
        <v>945</v>
      </c>
      <c r="F16" s="138" t="s">
        <v>946</v>
      </c>
      <c r="G16" s="138" t="s">
        <v>953</v>
      </c>
      <c r="H16" s="54"/>
      <c r="I16" s="131"/>
      <c r="J16" s="54"/>
      <c r="K16" s="54"/>
      <c r="L16" s="54"/>
      <c r="M16" s="131"/>
      <c r="N16" s="2" t="s">
        <v>954</v>
      </c>
    </row>
    <row r="17" spans="2:24" ht="120" customHeight="1" x14ac:dyDescent="0.3">
      <c r="B17" s="186" t="s">
        <v>955</v>
      </c>
      <c r="C17" s="186"/>
      <c r="D17" s="111"/>
      <c r="E17" s="111"/>
      <c r="F17" s="111"/>
      <c r="G17" s="112">
        <f>IFERROR(SUM(D17:F17),"")</f>
        <v>0</v>
      </c>
      <c r="H17" s="54"/>
      <c r="I17" s="54"/>
      <c r="J17" s="54"/>
      <c r="K17" s="54"/>
      <c r="L17" s="54"/>
      <c r="M17" s="131"/>
      <c r="N17" s="2" t="s">
        <v>956</v>
      </c>
      <c r="O17" s="2">
        <f>IF(AND(D17&lt;&gt;"",OR($C$14=$N$3,$C$14=$N$5)),0,(IF(OR($C$14=$N$3,$C$14=$N$5),1,(IF(AND($C$14=$N$4,OR(D17="",SUM($D$17:$F$17)&lt;&gt;1)),0,1)))))</f>
        <v>0</v>
      </c>
      <c r="P17" s="2">
        <f t="shared" ref="P17:Q17" si="0">IF(AND(E17&lt;&gt;"",OR($C$14=$N$3,$C$14=$N$5)),0,(IF(OR($C$14=$N$3,$C$14=$N$5),1,(IF(AND($C$14=$N$4,OR(E17="",SUM($D$17:$F$17)&lt;&gt;1)),0,1)))))</f>
        <v>0</v>
      </c>
      <c r="Q17" s="2">
        <f t="shared" si="0"/>
        <v>0</v>
      </c>
    </row>
    <row r="18" spans="2:24" x14ac:dyDescent="0.3">
      <c r="B18" s="131"/>
      <c r="C18" s="131"/>
      <c r="D18" s="131"/>
      <c r="E18" s="131"/>
      <c r="F18" s="131"/>
      <c r="G18" s="131"/>
      <c r="H18" s="131"/>
      <c r="I18" s="131"/>
      <c r="J18" s="131"/>
      <c r="K18" s="131"/>
      <c r="L18" s="131"/>
      <c r="M18" s="131"/>
      <c r="N18" s="2" t="s">
        <v>957</v>
      </c>
    </row>
    <row r="19" spans="2:24" s="114" customFormat="1" ht="30" customHeight="1" x14ac:dyDescent="0.3">
      <c r="B19" s="115" t="str">
        <f>IF(AND($C$14="Yes",$G$17&lt;&gt;1),"Please ensure that the percentages in A2 all add up to 100%","")</f>
        <v>Please ensure that the percentages in A2 all add up to 100%</v>
      </c>
      <c r="C19" s="131"/>
      <c r="D19" s="131"/>
      <c r="E19" s="131"/>
      <c r="F19" s="131"/>
      <c r="G19" s="131"/>
      <c r="H19" s="131"/>
      <c r="I19" s="131"/>
      <c r="J19" s="131"/>
      <c r="K19" s="131"/>
      <c r="L19" s="131"/>
      <c r="M19" s="131"/>
      <c r="N19" s="2" t="s">
        <v>958</v>
      </c>
      <c r="O19" s="2"/>
      <c r="P19" s="2"/>
      <c r="Q19" s="2"/>
      <c r="R19" s="2"/>
      <c r="S19" s="2"/>
      <c r="T19" s="2"/>
      <c r="U19" s="2"/>
      <c r="V19" s="2"/>
      <c r="W19" s="2"/>
      <c r="X19" s="2"/>
    </row>
    <row r="20" spans="2:24" s="114" customFormat="1" x14ac:dyDescent="0.3">
      <c r="B20" s="131"/>
      <c r="C20" s="131"/>
      <c r="D20" s="131"/>
      <c r="E20" s="131"/>
      <c r="F20" s="131"/>
      <c r="G20" s="131"/>
      <c r="H20" s="131"/>
      <c r="I20" s="131"/>
      <c r="J20" s="131"/>
      <c r="K20" s="131"/>
      <c r="L20" s="131"/>
      <c r="M20" s="131"/>
      <c r="N20" s="2" t="s">
        <v>959</v>
      </c>
      <c r="O20" s="2"/>
      <c r="P20" s="2"/>
      <c r="Q20" s="2"/>
      <c r="R20" s="2"/>
      <c r="S20" s="2"/>
      <c r="T20" s="2"/>
      <c r="U20" s="2"/>
      <c r="V20" s="2"/>
      <c r="W20" s="2"/>
      <c r="X20" s="2"/>
    </row>
    <row r="21" spans="2:24" ht="15" customHeight="1" x14ac:dyDescent="0.3">
      <c r="B21" s="192" t="s">
        <v>960</v>
      </c>
      <c r="C21" s="192"/>
      <c r="D21" s="131"/>
      <c r="E21" s="131"/>
      <c r="F21" s="131"/>
      <c r="G21" s="131"/>
      <c r="H21" s="131"/>
      <c r="I21" s="131"/>
      <c r="J21" s="131"/>
      <c r="K21" s="131"/>
      <c r="L21" s="131"/>
      <c r="M21" s="131"/>
      <c r="N21" s="2" t="s">
        <v>925</v>
      </c>
    </row>
    <row r="22" spans="2:24" x14ac:dyDescent="0.3">
      <c r="B22" s="131"/>
      <c r="C22" s="138" t="s">
        <v>619</v>
      </c>
      <c r="D22" s="138" t="s">
        <v>621</v>
      </c>
      <c r="E22" s="138" t="s">
        <v>961</v>
      </c>
      <c r="F22" s="131"/>
      <c r="G22" s="131"/>
      <c r="H22" s="131"/>
      <c r="I22" s="131"/>
      <c r="J22" s="131"/>
      <c r="K22" s="131"/>
      <c r="L22" s="131"/>
      <c r="M22" s="131"/>
    </row>
    <row r="23" spans="2:24" ht="105" customHeight="1" x14ac:dyDescent="0.3">
      <c r="B23" s="137" t="s">
        <v>962</v>
      </c>
      <c r="C23" s="117"/>
      <c r="D23" s="117"/>
      <c r="E23" s="117"/>
      <c r="F23" s="119" t="str">
        <f>IF(COUNTIF($C$23:$E$23,"Other")&gt;1,"",(IF(OR(COUNTIF($C$23:$E$23,C23)&gt;1,COUNTIF($C$23:$E$23,D23)&gt;1,COUNTIF($C$23:$E$23,E23)&gt;1),"Please do not select the same option more than once","")))</f>
        <v/>
      </c>
      <c r="G23" s="121"/>
      <c r="H23" s="131"/>
      <c r="I23" s="131"/>
      <c r="J23" s="131"/>
      <c r="K23" s="131"/>
      <c r="L23" s="131"/>
      <c r="M23" s="131"/>
      <c r="O23" s="2">
        <f>IF(COUNTIF($C$23:$E$23,C23)&gt;1,(IF(C23="Other",1,0)),(COUNTIF($N$8:$N$21,C23)))</f>
        <v>0</v>
      </c>
      <c r="P23" s="2">
        <f t="shared" ref="P23:Q23" si="1">IF(COUNTIF($C$23:$E$23,D23)&gt;1,(IF(D23="Other",1,0)),(COUNTIF($N$8:$N$21,D23)))</f>
        <v>0</v>
      </c>
      <c r="Q23" s="2">
        <f t="shared" si="1"/>
        <v>0</v>
      </c>
    </row>
    <row r="24" spans="2:24" ht="105" customHeight="1" x14ac:dyDescent="0.3">
      <c r="B24" s="137" t="s">
        <v>963</v>
      </c>
      <c r="C24" s="118"/>
      <c r="D24" s="118"/>
      <c r="E24" s="118"/>
      <c r="F24" s="131"/>
      <c r="G24" s="121"/>
      <c r="H24" s="131"/>
      <c r="I24" s="131"/>
      <c r="J24" s="131"/>
      <c r="K24" s="131"/>
      <c r="L24" s="131"/>
      <c r="M24" s="131"/>
      <c r="O24" s="2">
        <f>IF(AND(C24&lt;&gt;"",OR(COUNTIF($N$8:$N$20,C23)=1,C23="")),0,(IF(OR(COUNTIF($N$8:$N$20,C23)=1,C23=""),1,(IF(AND(C23=$N$21,OR(C24="",LEN(C24)&gt;50)),0,1)))))</f>
        <v>1</v>
      </c>
      <c r="P24" s="2">
        <f t="shared" ref="P24:Q24" si="2">IF(AND(D24&lt;&gt;"",OR(COUNTIF($N$8:$N$20,D23)=1,D23="")),0,(IF(OR(COUNTIF($N$8:$N$20,D23)=1,D23=""),1,(IF(AND(D23=$N$21,OR(D24="",LEN(D24)&gt;50)),0,1)))))</f>
        <v>1</v>
      </c>
      <c r="Q24" s="2">
        <f t="shared" si="2"/>
        <v>1</v>
      </c>
    </row>
    <row r="25" spans="2:24" ht="105" customHeight="1" x14ac:dyDescent="0.3">
      <c r="B25" s="137" t="s">
        <v>964</v>
      </c>
      <c r="C25" s="10"/>
      <c r="D25" s="10"/>
      <c r="E25" s="10"/>
      <c r="F25" s="131"/>
      <c r="G25" s="131"/>
      <c r="H25" s="131"/>
      <c r="I25" s="131"/>
      <c r="J25" s="131"/>
      <c r="K25" s="131"/>
      <c r="L25" s="131"/>
      <c r="M25" s="131"/>
      <c r="N25" s="2" t="s">
        <v>965</v>
      </c>
      <c r="O25" s="2">
        <f>IF(LEN(C25)&gt;200,0,1)</f>
        <v>1</v>
      </c>
      <c r="P25" s="2">
        <f t="shared" ref="P25:Q25" si="3">IF(LEN(D25)&gt;200,0,1)</f>
        <v>1</v>
      </c>
      <c r="Q25" s="2">
        <f t="shared" si="3"/>
        <v>1</v>
      </c>
    </row>
    <row r="26" spans="2:24" x14ac:dyDescent="0.3">
      <c r="B26" s="131"/>
      <c r="C26" s="131"/>
      <c r="D26" s="131"/>
      <c r="E26" s="131"/>
      <c r="F26" s="131"/>
      <c r="G26" s="131"/>
      <c r="H26" s="131"/>
      <c r="I26" s="131"/>
      <c r="J26" s="131"/>
      <c r="K26" s="131"/>
      <c r="L26" s="131"/>
      <c r="M26" s="131"/>
      <c r="N26" s="2" t="s">
        <v>966</v>
      </c>
    </row>
    <row r="27" spans="2:24" x14ac:dyDescent="0.3">
      <c r="B27" s="131"/>
      <c r="C27" s="138" t="s">
        <v>627</v>
      </c>
      <c r="D27" s="138" t="s">
        <v>629</v>
      </c>
      <c r="E27" s="138" t="s">
        <v>967</v>
      </c>
      <c r="F27" s="131"/>
      <c r="G27" s="131"/>
      <c r="H27" s="131"/>
      <c r="I27" s="131"/>
      <c r="J27" s="131"/>
      <c r="K27" s="131"/>
      <c r="L27" s="131"/>
      <c r="M27" s="131"/>
      <c r="N27" s="2" t="s">
        <v>941</v>
      </c>
    </row>
    <row r="28" spans="2:24" ht="105" customHeight="1" x14ac:dyDescent="0.3">
      <c r="B28" s="137" t="s">
        <v>968</v>
      </c>
      <c r="C28" s="108"/>
      <c r="D28" s="108"/>
      <c r="E28" s="108"/>
      <c r="F28" s="119" t="str">
        <f>IF(COUNTIF($C$28:$E$28,"Other")&gt;1,"",(IF(OR(COUNTIF($C$28:$E$28,C28)&gt;1,COUNTIF($C$28:$E$28,D28)&gt;1,COUNTIF($C$28:$E$28,E28)&gt;1),"Please do not select the same option more than once","")))</f>
        <v/>
      </c>
      <c r="G28" s="131"/>
      <c r="H28" s="131"/>
      <c r="I28" s="131"/>
      <c r="J28" s="131"/>
      <c r="K28" s="131"/>
      <c r="L28" s="131"/>
      <c r="M28" s="131"/>
      <c r="N28" s="2" t="s">
        <v>943</v>
      </c>
      <c r="O28" s="2">
        <f>IF(COUNTIF($C$28:$E$28,C28)&gt;1,(IF(C28="Other",1,0)),(COUNTIF($N$26:$N$38,C28)))</f>
        <v>0</v>
      </c>
      <c r="P28" s="2">
        <f t="shared" ref="P28:Q28" si="4">IF(COUNTIF($C$28:$E$28,D28)&gt;1,(IF(D28="Other",1,0)),(COUNTIF($N$26:$N$38,D28)))</f>
        <v>0</v>
      </c>
      <c r="Q28" s="2">
        <f t="shared" si="4"/>
        <v>0</v>
      </c>
    </row>
    <row r="29" spans="2:24" ht="105" customHeight="1" x14ac:dyDescent="0.3">
      <c r="B29" s="137" t="s">
        <v>969</v>
      </c>
      <c r="C29" s="118"/>
      <c r="D29" s="118"/>
      <c r="E29" s="118"/>
      <c r="F29" s="131"/>
      <c r="G29" s="131"/>
      <c r="H29" s="131"/>
      <c r="I29" s="131"/>
      <c r="J29" s="131"/>
      <c r="K29" s="131"/>
      <c r="L29" s="131"/>
      <c r="M29" s="131"/>
      <c r="N29" s="2" t="s">
        <v>970</v>
      </c>
      <c r="O29" s="2">
        <f>IF(AND(C29&lt;&gt;"",OR(COUNTIF($N$8:$N$20,C28)=1,C28="")),0,(IF(OR(COUNTIF($N$8:$N$20,C28)=1,C28=""),1,(IF(AND(C28=$N$21,OR(C29="",LEN(C29)&gt;50)),0,1)))))</f>
        <v>1</v>
      </c>
      <c r="P29" s="2">
        <f t="shared" ref="P29:Q29" si="5">IF(AND(D29&lt;&gt;"",OR(COUNTIF($N$8:$N$20,D28)=1,D28="")),0,(IF(OR(COUNTIF($N$8:$N$20,D28)=1,D28=""),1,(IF(AND(D28=$N$21,OR(D29="",LEN(D29)&gt;50)),0,1)))))</f>
        <v>1</v>
      </c>
      <c r="Q29" s="2">
        <f t="shared" si="5"/>
        <v>1</v>
      </c>
    </row>
    <row r="30" spans="2:24" ht="105" customHeight="1" x14ac:dyDescent="0.3">
      <c r="B30" s="137" t="s">
        <v>971</v>
      </c>
      <c r="C30" s="10"/>
      <c r="D30" s="10"/>
      <c r="E30" s="10"/>
      <c r="F30" s="131"/>
      <c r="G30" s="131"/>
      <c r="H30" s="131"/>
      <c r="I30" s="131"/>
      <c r="J30" s="131"/>
      <c r="K30" s="131"/>
      <c r="L30" s="131"/>
      <c r="M30" s="131"/>
      <c r="N30" s="2" t="s">
        <v>818</v>
      </c>
      <c r="O30" s="2">
        <f>IF(LEN(C30)&gt;200,0,1)</f>
        <v>1</v>
      </c>
      <c r="P30" s="2">
        <f t="shared" ref="P30:Q30" si="6">IF(LEN(D30)&gt;200,0,1)</f>
        <v>1</v>
      </c>
      <c r="Q30" s="2">
        <f t="shared" si="6"/>
        <v>1</v>
      </c>
    </row>
    <row r="31" spans="2:24" x14ac:dyDescent="0.3">
      <c r="B31" s="131"/>
      <c r="C31" s="131"/>
      <c r="D31" s="131"/>
      <c r="E31" s="131"/>
      <c r="F31" s="131"/>
      <c r="G31" s="131"/>
      <c r="H31" s="131"/>
      <c r="I31" s="131"/>
      <c r="J31" s="131"/>
      <c r="K31" s="131"/>
      <c r="L31" s="131"/>
      <c r="M31" s="131"/>
      <c r="N31" s="2" t="s">
        <v>972</v>
      </c>
    </row>
    <row r="32" spans="2:24" ht="17.25" customHeight="1" x14ac:dyDescent="0.35">
      <c r="B32" s="87" t="s">
        <v>973</v>
      </c>
      <c r="C32" s="131"/>
      <c r="D32" s="131"/>
      <c r="E32" s="131"/>
      <c r="F32" s="131"/>
      <c r="G32" s="131"/>
      <c r="H32" s="131"/>
      <c r="I32" s="131"/>
      <c r="J32" s="131"/>
      <c r="K32" s="131"/>
      <c r="L32" s="131"/>
      <c r="M32" s="131"/>
      <c r="N32" s="2" t="s">
        <v>952</v>
      </c>
    </row>
    <row r="33" spans="2:24" ht="15" customHeight="1" x14ac:dyDescent="0.3">
      <c r="B33" s="185" t="s">
        <v>974</v>
      </c>
      <c r="C33" s="185"/>
      <c r="D33" s="185"/>
      <c r="E33" s="185"/>
      <c r="F33" s="185"/>
      <c r="G33" s="131"/>
      <c r="H33" s="131"/>
      <c r="I33" s="131"/>
      <c r="J33" s="131"/>
      <c r="K33" s="131"/>
      <c r="L33" s="131"/>
      <c r="M33" s="131"/>
      <c r="N33" s="2" t="s">
        <v>954</v>
      </c>
    </row>
    <row r="34" spans="2:24" x14ac:dyDescent="0.3">
      <c r="B34" s="131"/>
      <c r="C34" s="86" t="s">
        <v>975</v>
      </c>
      <c r="D34" s="86" t="s">
        <v>976</v>
      </c>
      <c r="E34" s="86" t="s">
        <v>977</v>
      </c>
      <c r="F34" s="86" t="s">
        <v>978</v>
      </c>
      <c r="G34" s="86" t="s">
        <v>979</v>
      </c>
      <c r="H34" s="86" t="s">
        <v>980</v>
      </c>
      <c r="I34" s="86" t="s">
        <v>981</v>
      </c>
      <c r="J34" s="86" t="s">
        <v>982</v>
      </c>
      <c r="K34" s="86" t="s">
        <v>983</v>
      </c>
      <c r="L34" s="86" t="s">
        <v>984</v>
      </c>
      <c r="M34" s="131"/>
      <c r="N34" s="2" t="s">
        <v>956</v>
      </c>
    </row>
    <row r="35" spans="2:24" ht="120" customHeight="1" x14ac:dyDescent="0.3">
      <c r="B35" s="137" t="s">
        <v>985</v>
      </c>
      <c r="C35" s="100" t="str">
        <f>IFERROR(VLOOKUP('Backsheet for muncher'!$C$10,'iBCF Backsheet'!$D$6:$AC$155,7,0),"")</f>
        <v/>
      </c>
      <c r="D35" s="100" t="str">
        <f>IFERROR(VLOOKUP('Backsheet for muncher'!$C$10,'iBCF Backsheet'!$D$6:$AC$155,9,0),"")</f>
        <v/>
      </c>
      <c r="E35" s="100" t="str">
        <f>IFERROR(VLOOKUP('Backsheet for muncher'!$C$10,'iBCF Backsheet'!$D$6:$AC$155,11,0),"")</f>
        <v/>
      </c>
      <c r="F35" s="100" t="str">
        <f>IFERROR(VLOOKUP('Backsheet for muncher'!$C$10,'iBCF Backsheet'!$D$6:$AC$155,13,0),"")</f>
        <v/>
      </c>
      <c r="G35" s="100" t="str">
        <f>IFERROR(VLOOKUP('Backsheet for muncher'!$C$10,'iBCF Backsheet'!$D$6:$AC$155,15,0),"")</f>
        <v/>
      </c>
      <c r="H35" s="100" t="str">
        <f>IFERROR(VLOOKUP('Backsheet for muncher'!$C$10,'iBCF Backsheet'!$D$6:$AC$155,17,0),"")</f>
        <v/>
      </c>
      <c r="I35" s="100" t="str">
        <f>IFERROR(VLOOKUP('Backsheet for muncher'!$C$10,'iBCF Backsheet'!$D$6:$AC$155,19,0),"")</f>
        <v/>
      </c>
      <c r="J35" s="100" t="str">
        <f>IFERROR(VLOOKUP('Backsheet for muncher'!$C$10,'iBCF Backsheet'!$D$6:$AC$155,21,0),"")</f>
        <v/>
      </c>
      <c r="K35" s="100" t="str">
        <f>IFERROR(VLOOKUP('Backsheet for muncher'!$C$10,'iBCF Backsheet'!$D$6:$AC$155,23,0),"")</f>
        <v/>
      </c>
      <c r="L35" s="100" t="str">
        <f>IFERROR(VLOOKUP('Backsheet for muncher'!$C$10,'iBCF Backsheet'!$D$6:$AC$155,25,0),"")</f>
        <v/>
      </c>
      <c r="M35" s="131"/>
      <c r="N35" s="2" t="s">
        <v>957</v>
      </c>
    </row>
    <row r="36" spans="2:24" ht="120" customHeight="1" x14ac:dyDescent="0.3">
      <c r="B36" s="137" t="s">
        <v>986</v>
      </c>
      <c r="C36" s="100" t="str">
        <f>IFERROR(VLOOKUP('Backsheet for muncher'!$C$10,'iBCF Backsheet'!$D$6:$AC$155,8,0),"")</f>
        <v/>
      </c>
      <c r="D36" s="100" t="str">
        <f>IFERROR(VLOOKUP('Backsheet for muncher'!$C$10,'iBCF Backsheet'!$D$6:$AC$155,10,0),"")</f>
        <v/>
      </c>
      <c r="E36" s="100" t="str">
        <f>IFERROR(VLOOKUP('Backsheet for muncher'!$C$10,'iBCF Backsheet'!$D$6:$AC$155,12,0),"")</f>
        <v/>
      </c>
      <c r="F36" s="100" t="str">
        <f>IFERROR(VLOOKUP('Backsheet for muncher'!$C$10,'iBCF Backsheet'!$D$6:$AC$155,14,0),"")</f>
        <v/>
      </c>
      <c r="G36" s="100" t="str">
        <f>IFERROR(VLOOKUP('Backsheet for muncher'!$C$10,'iBCF Backsheet'!$D$6:$AC$155,16,0),"")</f>
        <v/>
      </c>
      <c r="H36" s="100" t="str">
        <f>IFERROR(VLOOKUP('Backsheet for muncher'!$C$10,'iBCF Backsheet'!$D$6:$AC$155,18,0),"")</f>
        <v/>
      </c>
      <c r="I36" s="100" t="str">
        <f>IFERROR(VLOOKUP('Backsheet for muncher'!$C$10,'iBCF Backsheet'!$D$6:$AC$155,20,0),"")</f>
        <v/>
      </c>
      <c r="J36" s="100" t="str">
        <f>IFERROR(VLOOKUP('Backsheet for muncher'!$C$10,'iBCF Backsheet'!$D$6:$AC$155,22,0),"")</f>
        <v/>
      </c>
      <c r="K36" s="100" t="str">
        <f>IFERROR(VLOOKUP('Backsheet for muncher'!$C$10,'iBCF Backsheet'!$D$6:$AC$155,24,0),"")</f>
        <v/>
      </c>
      <c r="L36" s="100" t="str">
        <f>IFERROR(VLOOKUP('Backsheet for muncher'!$C$10,'iBCF Backsheet'!$D$6:$AC$155,26,0),"")</f>
        <v/>
      </c>
      <c r="M36" s="131"/>
      <c r="N36" s="2" t="s">
        <v>958</v>
      </c>
    </row>
    <row r="37" spans="2:24" ht="135" customHeight="1" x14ac:dyDescent="0.3">
      <c r="B37" s="137" t="s">
        <v>987</v>
      </c>
      <c r="C37" s="102"/>
      <c r="D37" s="102"/>
      <c r="E37" s="102"/>
      <c r="F37" s="102"/>
      <c r="G37" s="102"/>
      <c r="H37" s="102"/>
      <c r="I37" s="102"/>
      <c r="J37" s="102"/>
      <c r="K37" s="102"/>
      <c r="L37" s="102"/>
      <c r="M37" s="131"/>
      <c r="N37" s="2" t="s">
        <v>959</v>
      </c>
      <c r="O37" s="2">
        <f>IF(AND(C35&lt;&gt;"",OR(C37="",COUNTIF($N$41:$N$45,C37)&lt;&gt;1)),0,(IF(AND(C35="",C37&lt;&gt;""),0,1)))</f>
        <v>1</v>
      </c>
      <c r="P37" s="2">
        <f t="shared" ref="P37:X37" si="7">IF(AND(D35&lt;&gt;"",OR(D37="",COUNTIF($N$41:$N$45,D37)&lt;&gt;1)),0,(IF(AND(D35="",D37&lt;&gt;""),0,1)))</f>
        <v>1</v>
      </c>
      <c r="Q37" s="2">
        <f t="shared" si="7"/>
        <v>1</v>
      </c>
      <c r="R37" s="2">
        <f t="shared" si="7"/>
        <v>1</v>
      </c>
      <c r="S37" s="2">
        <f t="shared" si="7"/>
        <v>1</v>
      </c>
      <c r="T37" s="2">
        <f t="shared" si="7"/>
        <v>1</v>
      </c>
      <c r="U37" s="2">
        <f t="shared" si="7"/>
        <v>1</v>
      </c>
      <c r="V37" s="2">
        <f t="shared" si="7"/>
        <v>1</v>
      </c>
      <c r="W37" s="2">
        <f t="shared" si="7"/>
        <v>1</v>
      </c>
      <c r="X37" s="2">
        <f t="shared" si="7"/>
        <v>1</v>
      </c>
    </row>
    <row r="38" spans="2:24" ht="120" customHeight="1" x14ac:dyDescent="0.3">
      <c r="B38" s="137" t="s">
        <v>988</v>
      </c>
      <c r="C38" s="48"/>
      <c r="D38" s="48"/>
      <c r="E38" s="48"/>
      <c r="F38" s="48"/>
      <c r="G38" s="48"/>
      <c r="H38" s="48"/>
      <c r="I38" s="48"/>
      <c r="J38" s="48"/>
      <c r="K38" s="48"/>
      <c r="L38" s="48"/>
      <c r="M38" s="131"/>
      <c r="N38" s="2" t="s">
        <v>925</v>
      </c>
      <c r="O38" s="2">
        <f>IF(AND(C35="",C36="",C38&lt;&gt;""),0,(IF(LEN(C38)&gt;200,0,1)))</f>
        <v>1</v>
      </c>
      <c r="P38" s="2">
        <f t="shared" ref="P38:X38" si="8">IF(AND(D35="",D36="",D38&lt;&gt;""),0,(IF(LEN(D38)&gt;200,0,1)))</f>
        <v>1</v>
      </c>
      <c r="Q38" s="2">
        <f t="shared" si="8"/>
        <v>1</v>
      </c>
      <c r="R38" s="2">
        <f t="shared" si="8"/>
        <v>1</v>
      </c>
      <c r="S38" s="2">
        <f t="shared" si="8"/>
        <v>1</v>
      </c>
      <c r="T38" s="2">
        <f t="shared" si="8"/>
        <v>1</v>
      </c>
      <c r="U38" s="2">
        <f t="shared" si="8"/>
        <v>1</v>
      </c>
      <c r="V38" s="2">
        <f t="shared" si="8"/>
        <v>1</v>
      </c>
      <c r="W38" s="2">
        <f t="shared" si="8"/>
        <v>1</v>
      </c>
      <c r="X38" s="2">
        <f t="shared" si="8"/>
        <v>1</v>
      </c>
    </row>
    <row r="39" spans="2:24" x14ac:dyDescent="0.3">
      <c r="B39" s="131"/>
      <c r="C39" s="131"/>
      <c r="D39" s="131"/>
      <c r="E39" s="131"/>
      <c r="F39" s="131"/>
      <c r="G39" s="131"/>
      <c r="H39" s="131"/>
      <c r="I39" s="131"/>
      <c r="J39" s="131"/>
      <c r="K39" s="131"/>
      <c r="L39" s="131"/>
      <c r="M39" s="131"/>
    </row>
    <row r="40" spans="2:24" x14ac:dyDescent="0.3">
      <c r="B40" s="131"/>
      <c r="C40" s="131"/>
      <c r="D40" s="131"/>
      <c r="E40" s="131"/>
      <c r="F40" s="131"/>
      <c r="G40" s="131"/>
      <c r="H40" s="131"/>
      <c r="I40" s="131"/>
      <c r="J40" s="131"/>
      <c r="K40" s="131"/>
      <c r="L40" s="131"/>
      <c r="M40" s="131"/>
      <c r="N40" s="2" t="s">
        <v>989</v>
      </c>
    </row>
    <row r="41" spans="2:24" x14ac:dyDescent="0.3">
      <c r="B41" s="131"/>
      <c r="C41" s="131"/>
      <c r="D41" s="131"/>
      <c r="E41" s="131"/>
      <c r="F41" s="131"/>
      <c r="G41" s="131"/>
      <c r="H41" s="131"/>
      <c r="I41" s="131"/>
      <c r="J41" s="131"/>
      <c r="K41" s="131"/>
      <c r="L41" s="131"/>
      <c r="M41" s="131"/>
      <c r="N41" s="2" t="s">
        <v>990</v>
      </c>
    </row>
    <row r="42" spans="2:24" x14ac:dyDescent="0.3">
      <c r="B42" s="131"/>
      <c r="C42" s="131"/>
      <c r="D42" s="131"/>
      <c r="E42" s="131"/>
      <c r="F42" s="131"/>
      <c r="G42" s="131"/>
      <c r="H42" s="131"/>
      <c r="I42" s="131"/>
      <c r="J42" s="131"/>
      <c r="K42" s="131"/>
      <c r="L42" s="131"/>
      <c r="M42" s="131"/>
      <c r="N42" s="2" t="s">
        <v>991</v>
      </c>
    </row>
    <row r="43" spans="2:24" x14ac:dyDescent="0.3">
      <c r="B43" s="131"/>
      <c r="C43" s="131"/>
      <c r="D43" s="131"/>
      <c r="E43" s="131"/>
      <c r="F43" s="131"/>
      <c r="G43" s="131"/>
      <c r="H43" s="131"/>
      <c r="I43" s="131"/>
      <c r="J43" s="131"/>
      <c r="K43" s="131"/>
      <c r="L43" s="131"/>
      <c r="M43" s="131"/>
      <c r="N43" s="2" t="s">
        <v>992</v>
      </c>
    </row>
    <row r="44" spans="2:24" x14ac:dyDescent="0.3">
      <c r="B44" s="131"/>
      <c r="C44" s="131"/>
      <c r="D44" s="131"/>
      <c r="E44" s="131"/>
      <c r="F44" s="131"/>
      <c r="G44" s="131"/>
      <c r="H44" s="131"/>
      <c r="I44" s="131"/>
      <c r="J44" s="131"/>
      <c r="K44" s="131"/>
      <c r="L44" s="131"/>
      <c r="M44" s="131"/>
      <c r="N44" s="2" t="s">
        <v>993</v>
      </c>
    </row>
    <row r="45" spans="2:24" x14ac:dyDescent="0.3">
      <c r="B45" s="131"/>
      <c r="C45" s="131"/>
      <c r="D45" s="131"/>
      <c r="E45" s="131"/>
      <c r="F45" s="131"/>
      <c r="G45" s="131"/>
      <c r="H45" s="131"/>
      <c r="I45" s="131"/>
      <c r="J45" s="131"/>
      <c r="K45" s="131"/>
      <c r="L45" s="131"/>
      <c r="M45" s="131"/>
      <c r="N45" s="2" t="s">
        <v>994</v>
      </c>
    </row>
    <row r="46" spans="2:24" x14ac:dyDescent="0.3">
      <c r="B46" s="131"/>
      <c r="C46" s="131"/>
      <c r="D46" s="131"/>
      <c r="E46" s="131"/>
      <c r="F46" s="131"/>
      <c r="G46" s="131"/>
      <c r="H46" s="131"/>
      <c r="I46" s="131"/>
      <c r="J46" s="131"/>
      <c r="K46" s="131"/>
      <c r="L46" s="131"/>
      <c r="M46" s="131"/>
    </row>
  </sheetData>
  <sheetProtection algorithmName="SHA-512" hashValue="gjKFjQMsszs0uxCvp6Rzpmcb44/aFGOJuNP+o5krVDk4bDf2bjl3O0zAjRK03/kuxEoQ50uls8nc+M/+x0Arww==" saltValue="JEp+EtqIZoJDmKhDI+BnJA==" spinCount="100000" sheet="1" objects="1" scenarios="1" formatColumns="0" formatRows="0"/>
  <mergeCells count="8">
    <mergeCell ref="B33:F33"/>
    <mergeCell ref="B17:C17"/>
    <mergeCell ref="B12:C12"/>
    <mergeCell ref="B10:F10"/>
    <mergeCell ref="C4:D4"/>
    <mergeCell ref="B6:C6"/>
    <mergeCell ref="B9:C9"/>
    <mergeCell ref="B21:C21"/>
  </mergeCells>
  <conditionalFormatting sqref="D17:F17">
    <cfRule type="expression" dxfId="9" priority="4">
      <formula>$C$14="Yes"</formula>
    </cfRule>
  </conditionalFormatting>
  <conditionalFormatting sqref="C24:E24">
    <cfRule type="expression" dxfId="8" priority="3">
      <formula>C$23="Other"</formula>
    </cfRule>
  </conditionalFormatting>
  <conditionalFormatting sqref="C29:E29">
    <cfRule type="expression" dxfId="7" priority="2">
      <formula>C$28="Other"</formula>
    </cfRule>
  </conditionalFormatting>
  <conditionalFormatting sqref="C37:L38">
    <cfRule type="expression" dxfId="6" priority="1">
      <formula>C$35&lt;&gt;""</formula>
    </cfRule>
  </conditionalFormatting>
  <dataValidations count="10">
    <dataValidation type="list" allowBlank="1" showInputMessage="1" showErrorMessage="1" error="Please select 'Yes' or 'No' from the drop-down list" prompt="Please select 'Yes' or 'No' from the drop-down list" sqref="C14" xr:uid="{00000000-0002-0000-0A00-000000000000}">
      <formula1>$N$3:$N$5</formula1>
    </dataValidation>
    <dataValidation type="custom" showInputMessage="1" showErrorMessage="1" errorTitle="Character Limit Reached" error="Please only complete this cell if you have answered 'Other' to question A3 above. Do not use more than 50 characters." prompt="Please only complete this cell if you have answered 'Other' to question A3 above. Do not use more than 50 characters." sqref="C24:E24" xr:uid="{00000000-0002-0000-0A00-000001000000}">
      <formula1>IF(C$23&lt;&gt;"Other","",LEN(C$24)&lt;=50)</formula1>
    </dataValidation>
    <dataValidation type="textLength" operator="lessThanOrEqual" allowBlank="1" showInputMessage="1" showErrorMessage="1" error="Please do not use more than 200 characters." sqref="C30:E30 C25:E25" xr:uid="{00000000-0002-0000-0A00-000002000000}">
      <formula1>200</formula1>
    </dataValidation>
    <dataValidation type="list" allowBlank="1" showInputMessage="1" showErrorMessage="1" errorTitle="Invalid Entry" error="Please only select options from the drop down menu" prompt="Please select a key area of challenge." sqref="C28:E28" xr:uid="{00000000-0002-0000-0A00-000003000000}">
      <formula1>$N$26:$N$38</formula1>
    </dataValidation>
    <dataValidation type="custom" showInputMessage="1" showErrorMessage="1" errorTitle="Character Limit Reached" error="Please only complete this cell if you have answered 'Other' to question A6 above. Do not use more than 50 characters." prompt="Please only complete this cell if you have answered 'Other' to question A6 above. Do not use more than 50 characters." sqref="C29:E29" xr:uid="{00000000-0002-0000-0A00-000004000000}">
      <formula1>IF(C$28&lt;&gt;"Other","",LEN(C$29)&lt;=50)</formula1>
    </dataValidation>
    <dataValidation type="list" showInputMessage="1" showErrorMessage="1" error="Please only select options from the dropdown menu if a project title is shown above." prompt="If a project title is shown in the Initative/Project title above, please use the options provided to report on progress to date." sqref="C37:L37" xr:uid="{00000000-0002-0000-0A00-000005000000}">
      <formula1>IF(C$35="","",$N$41:$N$45)</formula1>
    </dataValidation>
    <dataValidation type="custom" allowBlank="1" showInputMessage="1" showErrorMessage="1" error="Please only enter text if project information is shown directly above. Do not use more than 200 characters." prompt="Please only enter text if project information is shown directly above. Do not use more than 200 characters." sqref="C38:L38" xr:uid="{00000000-0002-0000-0A00-000006000000}">
      <formula1>IF(C$35="","",LEN(C$38)&lt;=200)</formula1>
    </dataValidation>
    <dataValidation type="custom" allowBlank="1" showInputMessage="1" showErrorMessage="1" error="If you have answered 'Yes' for A1, please enter a percentage between 0% and 100%, ensuring that percentage figures for all three purposes sums to 100%. " prompt="If you have answered 'Yes' for A1, please enter a percentage between 0% and 100%, ensuring that the sum of the percentage figures for all three purposes sums to 100%. If you have answered 'No' for A1, please leave this cell blank." sqref="D17:F17" xr:uid="{00000000-0002-0000-0A00-000007000000}">
      <formula1>IF($C$14="Yes",AND(D$17&gt;=0,D$17&lt;=1,SUM($D$17:$F$17)&lt;=1),"")</formula1>
    </dataValidation>
    <dataValidation type="list" allowBlank="1" showInputMessage="1" showErrorMessage="1" error="Please only select an option from the drop down menu and do not select an option more than once" prompt="Please select a key area of success." sqref="D23:E23" xr:uid="{00000000-0002-0000-0A00-000008000000}">
      <formula1>$N$8:$N$21</formula1>
    </dataValidation>
    <dataValidation type="list" showInputMessage="1" showErrorMessage="1" error="Please only select an option from the drop down menu and do not select an option more than once" prompt="Please select a key area of success." sqref="C23" xr:uid="{00000000-0002-0000-0A00-00000A000000}">
      <formula1>$N$8:$N$21</formula1>
    </dataValidation>
  </dataValidations>
  <pageMargins left="0.7" right="0.7" top="0.75" bottom="0.75" header="0.3" footer="0.3"/>
  <pageSetup paperSize="9" orientation="portrait" horizontalDpi="90" verticalDpi="9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40"/>
  <sheetViews>
    <sheetView showGridLines="0" zoomScale="80" zoomScaleNormal="80" workbookViewId="0"/>
  </sheetViews>
  <sheetFormatPr defaultColWidth="0" defaultRowHeight="14.4" zeroHeight="1" x14ac:dyDescent="0.3"/>
  <cols>
    <col min="1" max="1" width="4.6640625" customWidth="1"/>
    <col min="2" max="2" width="41.6640625" customWidth="1"/>
    <col min="3" max="7" width="30.6640625" customWidth="1"/>
    <col min="8" max="8" width="4.6640625" customWidth="1"/>
    <col min="9" max="15" width="9.109375" style="2" hidden="1" customWidth="1"/>
    <col min="16" max="16" width="4.6640625" customWidth="1"/>
    <col min="17" max="19" width="0" hidden="1" customWidth="1"/>
    <col min="20" max="16384" width="9.109375" hidden="1"/>
  </cols>
  <sheetData>
    <row r="1" spans="2:15" ht="18.600000000000001" thickBot="1" x14ac:dyDescent="0.4">
      <c r="B1" s="158" t="str">
        <f>'1. Cover'!B1</f>
        <v>Better Care Fund Template Q4 2018/19</v>
      </c>
      <c r="C1" s="160"/>
      <c r="D1" s="131"/>
      <c r="E1" s="131"/>
      <c r="F1" s="131"/>
      <c r="G1" s="131"/>
      <c r="H1" s="131"/>
    </row>
    <row r="2" spans="2:15" x14ac:dyDescent="0.3">
      <c r="B2" s="161" t="s">
        <v>126</v>
      </c>
      <c r="C2" s="161"/>
      <c r="D2" s="131"/>
      <c r="E2" s="131"/>
      <c r="F2" s="131"/>
      <c r="G2" s="131"/>
      <c r="H2" s="131"/>
      <c r="K2" s="3">
        <f>K3-K4</f>
        <v>4</v>
      </c>
    </row>
    <row r="3" spans="2:15" x14ac:dyDescent="0.3">
      <c r="B3" s="131"/>
      <c r="C3" s="131"/>
      <c r="D3" s="131"/>
      <c r="E3" s="131"/>
      <c r="F3" s="131"/>
      <c r="G3" s="131"/>
      <c r="H3" s="131"/>
      <c r="K3" s="2">
        <f>COUNTA($K$6:$O$23)</f>
        <v>25</v>
      </c>
    </row>
    <row r="4" spans="2:15" x14ac:dyDescent="0.3">
      <c r="B4" s="131" t="s">
        <v>758</v>
      </c>
      <c r="C4" s="162" t="str">
        <f>IF('Backsheet for muncher'!D10="&lt;Please select a Health and Wellbeing Board&gt;","Please select in '1. Cover' sheet",'Backsheet for muncher'!D10)</f>
        <v>Please select in '1. Cover' sheet</v>
      </c>
      <c r="D4" s="162"/>
      <c r="E4" s="131"/>
      <c r="F4" s="131"/>
      <c r="G4" s="131"/>
      <c r="H4" s="131"/>
      <c r="K4" s="2">
        <f>SUM($K$6:$O$23)</f>
        <v>21</v>
      </c>
    </row>
    <row r="5" spans="2:15" x14ac:dyDescent="0.3">
      <c r="B5" s="131"/>
      <c r="C5" s="131"/>
      <c r="D5" s="131"/>
      <c r="E5" s="131"/>
      <c r="F5" s="131"/>
      <c r="G5" s="131"/>
      <c r="H5" s="131"/>
    </row>
    <row r="6" spans="2:15" x14ac:dyDescent="0.3">
      <c r="B6" s="131" t="s">
        <v>936</v>
      </c>
      <c r="C6" s="131"/>
      <c r="D6" s="99" t="str">
        <f>IFERROR(VLOOKUP('Backsheet for muncher'!$C$10,'iBCF Backsheet'!$D$6:$I$155,3,0),"")</f>
        <v/>
      </c>
      <c r="E6" s="131"/>
      <c r="F6" s="131"/>
      <c r="G6" s="131"/>
      <c r="H6" s="131"/>
    </row>
    <row r="7" spans="2:15" x14ac:dyDescent="0.3">
      <c r="B7" s="131"/>
      <c r="C7" s="131"/>
      <c r="D7" s="131"/>
      <c r="E7" s="131"/>
      <c r="F7" s="131"/>
      <c r="G7" s="131"/>
      <c r="H7" s="131"/>
    </row>
    <row r="8" spans="2:15" ht="17.399999999999999" x14ac:dyDescent="0.35">
      <c r="B8" s="89" t="s">
        <v>995</v>
      </c>
      <c r="C8" s="131"/>
      <c r="D8" s="131"/>
      <c r="E8" s="131"/>
      <c r="F8" s="131"/>
      <c r="G8" s="131"/>
      <c r="H8" s="131"/>
      <c r="J8" s="2" t="s">
        <v>996</v>
      </c>
    </row>
    <row r="9" spans="2:15" ht="30" customHeight="1" x14ac:dyDescent="0.3">
      <c r="B9" s="185" t="s">
        <v>997</v>
      </c>
      <c r="C9" s="185"/>
      <c r="D9" s="185"/>
      <c r="E9" s="185"/>
      <c r="F9" s="185"/>
      <c r="G9" s="185"/>
      <c r="H9" s="131"/>
      <c r="J9" s="2" t="s">
        <v>998</v>
      </c>
    </row>
    <row r="10" spans="2:15" s="107" customFormat="1" ht="60" customHeight="1" x14ac:dyDescent="0.3">
      <c r="B10" s="131"/>
      <c r="C10" s="138" t="s">
        <v>999</v>
      </c>
      <c r="D10" s="138" t="s">
        <v>1000</v>
      </c>
      <c r="E10" s="138" t="s">
        <v>1001</v>
      </c>
      <c r="F10" s="131"/>
      <c r="G10" s="131"/>
      <c r="H10" s="131"/>
      <c r="I10" s="2"/>
      <c r="J10" s="2" t="s">
        <v>957</v>
      </c>
      <c r="K10" s="2"/>
      <c r="L10" s="2"/>
      <c r="M10" s="2"/>
      <c r="N10" s="2"/>
      <c r="O10" s="2"/>
    </row>
    <row r="11" spans="2:15" s="107" customFormat="1" ht="150" customHeight="1" x14ac:dyDescent="0.3">
      <c r="B11" s="138" t="s">
        <v>1002</v>
      </c>
      <c r="C11" s="108"/>
      <c r="D11" s="108"/>
      <c r="E11" s="108"/>
      <c r="F11" s="131"/>
      <c r="G11" s="131"/>
      <c r="H11" s="131"/>
      <c r="I11" s="2"/>
      <c r="J11" s="2" t="s">
        <v>1003</v>
      </c>
      <c r="K11" s="2">
        <f>IF(C11="",0,(IF(C11&gt;=0,(IF(ISNUMBER(C11)=TRUE,1,0)),0)))</f>
        <v>0</v>
      </c>
      <c r="L11" s="2">
        <f t="shared" ref="L11:M11" si="0">IF(D11="",0,(IF(D11&gt;=0,(IF(ISNUMBER(D11)=TRUE,1,0)),0)))</f>
        <v>0</v>
      </c>
      <c r="M11" s="2">
        <f t="shared" si="0"/>
        <v>0</v>
      </c>
      <c r="N11" s="2"/>
      <c r="O11" s="2"/>
    </row>
    <row r="12" spans="2:15" s="107" customFormat="1" ht="105" customHeight="1" x14ac:dyDescent="0.3">
      <c r="B12" s="138" t="s">
        <v>1004</v>
      </c>
      <c r="C12" s="123"/>
      <c r="D12" s="131"/>
      <c r="E12" s="121"/>
      <c r="F12" s="121"/>
      <c r="G12" s="131"/>
      <c r="H12" s="131"/>
      <c r="I12" s="2"/>
      <c r="J12" s="2" t="s">
        <v>1005</v>
      </c>
      <c r="K12" s="2">
        <f>IF(OR(C11="",D11="",E11="",C11&lt;&gt;0,D11&lt;&gt;0,E11&lt;&gt;0),(IF(AND(C12&lt;&gt;"",OR(C11&lt;&gt;0,C11="",D11&lt;&gt;0,D11="",E11&lt;&gt;0,E11="")),0,1)),(IF(AND(C11=0,D11=0,E11=0,C12=""),0,(COUNTIF($J$8:$J$22,$C$12)))))</f>
        <v>1</v>
      </c>
      <c r="L12" s="2"/>
      <c r="M12" s="2"/>
      <c r="N12" s="2"/>
      <c r="O12" s="2"/>
    </row>
    <row r="13" spans="2:15" s="107" customFormat="1" ht="45" customHeight="1" x14ac:dyDescent="0.3">
      <c r="B13" s="138" t="s">
        <v>1006</v>
      </c>
      <c r="C13" s="51"/>
      <c r="D13" s="131"/>
      <c r="E13" s="131"/>
      <c r="F13" s="88"/>
      <c r="G13" s="88"/>
      <c r="H13" s="131"/>
      <c r="I13" s="2"/>
      <c r="J13" s="2" t="s">
        <v>1007</v>
      </c>
      <c r="K13" s="2">
        <f>(IF(AND(C12&lt;&gt;"Other",C13&lt;&gt;""),0,(IF(C12&lt;&gt;"Other",(IF(LEN(C13)&gt;50,0,1)),(IF(C13="",0,(IF(LEN(C13)&gt;50,0,1))))))))</f>
        <v>1</v>
      </c>
      <c r="L13" s="2"/>
      <c r="M13" s="2"/>
      <c r="N13" s="2"/>
      <c r="O13" s="2"/>
    </row>
    <row r="14" spans="2:15" x14ac:dyDescent="0.3">
      <c r="B14" s="131"/>
      <c r="C14" s="131"/>
      <c r="D14" s="131"/>
      <c r="E14" s="131"/>
      <c r="F14" s="131"/>
      <c r="G14" s="131"/>
      <c r="H14" s="131"/>
      <c r="J14" s="2" t="s">
        <v>1008</v>
      </c>
    </row>
    <row r="15" spans="2:15" ht="17.399999999999999" x14ac:dyDescent="0.35">
      <c r="B15" s="89" t="s">
        <v>1009</v>
      </c>
      <c r="C15" s="131"/>
      <c r="D15" s="131"/>
      <c r="E15" s="131"/>
      <c r="F15" s="131"/>
      <c r="G15" s="131"/>
      <c r="H15" s="131"/>
      <c r="I15" s="2" t="s">
        <v>1010</v>
      </c>
      <c r="J15" s="2" t="s">
        <v>1011</v>
      </c>
    </row>
    <row r="16" spans="2:15" x14ac:dyDescent="0.3">
      <c r="B16" s="132" t="s">
        <v>1012</v>
      </c>
      <c r="C16" s="131"/>
      <c r="D16" s="131"/>
      <c r="E16" s="131"/>
      <c r="F16" s="131"/>
      <c r="G16" s="131"/>
      <c r="H16" s="131"/>
      <c r="I16" s="2" t="s">
        <v>1013</v>
      </c>
      <c r="J16" s="2" t="s">
        <v>959</v>
      </c>
    </row>
    <row r="17" spans="2:19" x14ac:dyDescent="0.3">
      <c r="B17" s="174" t="s">
        <v>1014</v>
      </c>
      <c r="C17" s="174"/>
      <c r="D17" s="174"/>
      <c r="E17" s="174"/>
      <c r="F17" s="174"/>
      <c r="G17" s="174"/>
      <c r="H17" s="131"/>
      <c r="I17" s="2" t="s">
        <v>1015</v>
      </c>
      <c r="J17" s="2" t="s">
        <v>818</v>
      </c>
      <c r="P17" s="131"/>
      <c r="Q17" s="131"/>
      <c r="R17" s="131"/>
      <c r="S17" s="131"/>
    </row>
    <row r="18" spans="2:19" x14ac:dyDescent="0.3">
      <c r="B18" s="131"/>
      <c r="C18" s="134" t="s">
        <v>1016</v>
      </c>
      <c r="D18" s="134" t="s">
        <v>1017</v>
      </c>
      <c r="E18" s="134" t="s">
        <v>1018</v>
      </c>
      <c r="F18" s="134" t="s">
        <v>1019</v>
      </c>
      <c r="G18" s="134" t="s">
        <v>1020</v>
      </c>
      <c r="H18" s="131"/>
      <c r="I18" s="2" t="s">
        <v>1021</v>
      </c>
      <c r="J18" s="2" t="s">
        <v>1022</v>
      </c>
      <c r="P18" s="131"/>
      <c r="Q18" s="131"/>
      <c r="R18" s="131"/>
      <c r="S18" s="131"/>
    </row>
    <row r="19" spans="2:19" ht="90" customHeight="1" x14ac:dyDescent="0.3">
      <c r="B19" s="137" t="s">
        <v>1023</v>
      </c>
      <c r="C19" s="103" t="str">
        <f>IFERROR(IF((VLOOKUP('Backsheet for muncher'!$C$10,'iBCF Backsheet'!$D$6:$AI$155,28,FALSE))="","",(VLOOKUP('Backsheet for muncher'!$C$10,'iBCF Backsheet'!$D$6:$AI$155,28,FALSE))),"")</f>
        <v/>
      </c>
      <c r="D19" s="103" t="str">
        <f>IFERROR(IF((VLOOKUP('Backsheet for muncher'!$C$10,'iBCF Backsheet'!$D$6:$AI$155,29,FALSE))="","",(VLOOKUP('Backsheet for muncher'!$C$10,'iBCF Backsheet'!$D$6:$AI$155,29,FALSE))),"")</f>
        <v/>
      </c>
      <c r="E19" s="103" t="str">
        <f>IFERROR(IF((VLOOKUP('Backsheet for muncher'!$C$10,'iBCF Backsheet'!$D$6:$AI$155,30,FALSE))="","",(VLOOKUP('Backsheet for muncher'!$C$10,'iBCF Backsheet'!$D$6:$AI$155,30,FALSE))),"")</f>
        <v/>
      </c>
      <c r="F19" s="103" t="str">
        <f>IFERROR(IF((VLOOKUP('Backsheet for muncher'!$C$10,'iBCF Backsheet'!$D$6:$AI$155,31,FALSE))="","",(VLOOKUP('Backsheet for muncher'!$C$10,'iBCF Backsheet'!$D$6:$AI$155,31,FALSE))),"")</f>
        <v/>
      </c>
      <c r="G19" s="103" t="str">
        <f>IFERROR(IF((VLOOKUP('Backsheet for muncher'!$C$10,'iBCF Backsheet'!$D$6:$AI$155,32,FALSE))="","",(VLOOKUP('Backsheet for muncher'!$C$10,'iBCF Backsheet'!$D$6:$AI$155,32,FALSE))),"")</f>
        <v/>
      </c>
      <c r="H19" s="131"/>
      <c r="I19" s="2" t="s">
        <v>1024</v>
      </c>
      <c r="J19" s="2" t="s">
        <v>1025</v>
      </c>
      <c r="P19" s="131"/>
      <c r="Q19" s="131"/>
      <c r="R19" s="131"/>
      <c r="S19" s="131"/>
    </row>
    <row r="20" spans="2:19" ht="180" customHeight="1" x14ac:dyDescent="0.3">
      <c r="B20" s="137" t="s">
        <v>1026</v>
      </c>
      <c r="C20" s="104"/>
      <c r="D20" s="104"/>
      <c r="E20" s="104"/>
      <c r="F20" s="104"/>
      <c r="G20" s="104"/>
      <c r="H20" s="131"/>
      <c r="I20" s="2" t="s">
        <v>1027</v>
      </c>
      <c r="J20" s="2" t="s">
        <v>1028</v>
      </c>
      <c r="K20" s="2">
        <f>IF(C20="",(IF(AND(C19="",C20=""),0,(IF(LEN(C20)&lt;100,1,0)))),(IF(AND(C20&lt;&gt;"",C19=""),(IF(LEN(C20)&lt;100,1,0)),0)))</f>
        <v>0</v>
      </c>
      <c r="L20" s="2">
        <f>IF(AND(D19&lt;&gt;"",D20&lt;&gt;""),0,(IF(LEN(D20)&gt;100,0,1)))</f>
        <v>1</v>
      </c>
      <c r="M20" s="2">
        <f t="shared" ref="M20:O20" si="1">IF(AND(E19&lt;&gt;"",E20&lt;&gt;""),0,(IF(LEN(E20)&gt;100,0,1)))</f>
        <v>1</v>
      </c>
      <c r="N20" s="2">
        <f t="shared" si="1"/>
        <v>1</v>
      </c>
      <c r="O20" s="2">
        <f t="shared" si="1"/>
        <v>1</v>
      </c>
      <c r="P20" s="131"/>
      <c r="Q20" s="120"/>
      <c r="R20" s="131"/>
      <c r="S20" s="131"/>
    </row>
    <row r="21" spans="2:19" ht="120" customHeight="1" x14ac:dyDescent="0.3">
      <c r="B21" s="137" t="s">
        <v>1029</v>
      </c>
      <c r="C21" s="104"/>
      <c r="D21" s="104"/>
      <c r="E21" s="104"/>
      <c r="F21" s="104"/>
      <c r="G21" s="104"/>
      <c r="H21" s="131"/>
      <c r="I21" s="2" t="s">
        <v>1030</v>
      </c>
      <c r="J21" s="2" t="s">
        <v>1031</v>
      </c>
      <c r="K21" s="2">
        <f>IF(AND(C19="",C20=""),(IF(AND(OR(C19="",C20=""),C21&lt;&gt;""),0,1)),(IF(C21="",0,(COUNTIF($I$15:$I$34,C21)))))</f>
        <v>1</v>
      </c>
      <c r="L21" s="2">
        <f t="shared" ref="L21:O21" si="2">IF(AND(D19="",D20=""),(IF(AND(OR(D19="",D20=""),D21&lt;&gt;""),0,1)),(IF(D21="",0,(COUNTIF($I$15:$I$34,D21)))))</f>
        <v>1</v>
      </c>
      <c r="M21" s="2">
        <f t="shared" si="2"/>
        <v>1</v>
      </c>
      <c r="N21" s="2">
        <f t="shared" si="2"/>
        <v>1</v>
      </c>
      <c r="O21" s="2">
        <f t="shared" si="2"/>
        <v>1</v>
      </c>
      <c r="P21" s="131"/>
      <c r="Q21" s="120"/>
      <c r="R21" s="131"/>
      <c r="S21" s="140"/>
    </row>
    <row r="22" spans="2:19" ht="45" customHeight="1" x14ac:dyDescent="0.3">
      <c r="B22" s="137" t="s">
        <v>1032</v>
      </c>
      <c r="C22" s="125"/>
      <c r="D22" s="125"/>
      <c r="E22" s="125"/>
      <c r="F22" s="125"/>
      <c r="G22" s="125"/>
      <c r="H22" s="131"/>
      <c r="I22" s="2" t="s">
        <v>1033</v>
      </c>
      <c r="J22" s="2" t="s">
        <v>925</v>
      </c>
      <c r="K22" s="2">
        <f>(IF(AND(C21&lt;&gt;"Other",C22&lt;&gt;""),0,(IF(C21&lt;&gt;"Other",(IF(LEN(C22)&gt;50,0,1)),(IF(C22="",0,(IF(LEN(C22)&gt;50,0,1))))))))</f>
        <v>1</v>
      </c>
      <c r="L22" s="2">
        <f t="shared" ref="L22:O22" si="3">(IF(AND(D21&lt;&gt;"Other",D22&lt;&gt;""),0,(IF(D21&lt;&gt;"Other",(IF(LEN(D22)&gt;50,0,1)),(IF(D22="",0,(IF(LEN(D22)&gt;50,0,1))))))))</f>
        <v>1</v>
      </c>
      <c r="M22" s="2">
        <f t="shared" si="3"/>
        <v>1</v>
      </c>
      <c r="N22" s="2">
        <f t="shared" si="3"/>
        <v>1</v>
      </c>
      <c r="O22" s="2">
        <f t="shared" si="3"/>
        <v>1</v>
      </c>
      <c r="P22" s="131"/>
      <c r="Q22" s="120"/>
      <c r="R22" s="120"/>
      <c r="S22" s="120"/>
    </row>
    <row r="23" spans="2:19" ht="120" customHeight="1" x14ac:dyDescent="0.3">
      <c r="B23" s="137" t="s">
        <v>1034</v>
      </c>
      <c r="C23" s="48"/>
      <c r="D23" s="48"/>
      <c r="E23" s="48"/>
      <c r="F23" s="48"/>
      <c r="G23" s="48"/>
      <c r="H23" s="131"/>
      <c r="I23" s="2" t="s">
        <v>1035</v>
      </c>
      <c r="K23" s="2">
        <f>IF(AND(OR(C19&lt;&gt;"",C20&lt;&gt;""),OR(C23="",COUNTIF($I$36:$I$39,C23)&lt;&gt;1)),0,(IF(AND(C19="",C20="",C23&lt;&gt;""),0,1)))</f>
        <v>1</v>
      </c>
      <c r="L23" s="2">
        <f t="shared" ref="L23:O23" si="4">IF(AND(OR(D19&lt;&gt;"",D20&lt;&gt;""),OR(D23="",COUNTIF($I$36:$I$39,D23)&lt;&gt;1)),0,(IF(AND(D19="",D20="",D23&lt;&gt;""),0,1)))</f>
        <v>1</v>
      </c>
      <c r="M23" s="2">
        <f t="shared" si="4"/>
        <v>1</v>
      </c>
      <c r="N23" s="2">
        <f t="shared" si="4"/>
        <v>1</v>
      </c>
      <c r="O23" s="2">
        <f t="shared" si="4"/>
        <v>1</v>
      </c>
      <c r="P23" s="120"/>
      <c r="Q23" s="120"/>
      <c r="R23" s="120"/>
      <c r="S23" s="120"/>
    </row>
    <row r="24" spans="2:19" x14ac:dyDescent="0.3">
      <c r="B24" s="131"/>
      <c r="C24" s="131"/>
      <c r="D24" s="131"/>
      <c r="E24" s="131"/>
      <c r="F24" s="131"/>
      <c r="G24" s="131"/>
      <c r="H24" s="131"/>
      <c r="I24" s="2" t="s">
        <v>1036</v>
      </c>
      <c r="K24" s="122"/>
      <c r="P24" s="131"/>
      <c r="Q24" s="120"/>
      <c r="R24" s="120"/>
      <c r="S24" s="120"/>
    </row>
    <row r="25" spans="2:19" x14ac:dyDescent="0.3">
      <c r="B25" s="131"/>
      <c r="C25" s="131"/>
      <c r="D25" s="131"/>
      <c r="E25" s="131"/>
      <c r="F25" s="131"/>
      <c r="G25" s="131"/>
      <c r="H25" s="131"/>
      <c r="I25" s="2" t="s">
        <v>1037</v>
      </c>
      <c r="P25" s="131"/>
      <c r="Q25" s="131"/>
      <c r="R25" s="131"/>
      <c r="S25" s="131"/>
    </row>
    <row r="26" spans="2:19" x14ac:dyDescent="0.3">
      <c r="B26" s="131"/>
      <c r="C26" s="131"/>
      <c r="D26" s="131"/>
      <c r="E26" s="131"/>
      <c r="F26" s="131"/>
      <c r="G26" s="131"/>
      <c r="H26" s="131"/>
      <c r="I26" s="2" t="s">
        <v>1038</v>
      </c>
      <c r="P26" s="131"/>
      <c r="Q26" s="131"/>
      <c r="R26" s="131"/>
      <c r="S26" s="131"/>
    </row>
    <row r="27" spans="2:19" x14ac:dyDescent="0.3">
      <c r="B27" s="131"/>
      <c r="C27" s="131"/>
      <c r="D27" s="131"/>
      <c r="E27" s="131"/>
      <c r="F27" s="131"/>
      <c r="G27" s="131"/>
      <c r="H27" s="131"/>
      <c r="I27" s="2" t="s">
        <v>1039</v>
      </c>
      <c r="P27" s="131"/>
      <c r="Q27" s="131"/>
      <c r="R27" s="131"/>
      <c r="S27" s="131"/>
    </row>
    <row r="28" spans="2:19" x14ac:dyDescent="0.3">
      <c r="B28" s="131"/>
      <c r="C28" s="131"/>
      <c r="D28" s="131"/>
      <c r="E28" s="131"/>
      <c r="F28" s="131"/>
      <c r="G28" s="131"/>
      <c r="H28" s="131"/>
      <c r="I28" s="2" t="s">
        <v>1040</v>
      </c>
      <c r="P28" s="131"/>
      <c r="Q28" s="131"/>
      <c r="R28" s="131"/>
      <c r="S28" s="131"/>
    </row>
    <row r="29" spans="2:19" x14ac:dyDescent="0.3">
      <c r="B29" s="131"/>
      <c r="C29" s="131"/>
      <c r="D29" s="131"/>
      <c r="E29" s="131"/>
      <c r="F29" s="131"/>
      <c r="G29" s="131"/>
      <c r="H29" s="131"/>
      <c r="I29" s="2" t="s">
        <v>1041</v>
      </c>
      <c r="P29" s="131"/>
      <c r="Q29" s="131"/>
      <c r="R29" s="131"/>
      <c r="S29" s="131"/>
    </row>
    <row r="30" spans="2:19" x14ac:dyDescent="0.3">
      <c r="B30" s="131"/>
      <c r="C30" s="131"/>
      <c r="D30" s="131"/>
      <c r="E30" s="131"/>
      <c r="F30" s="131"/>
      <c r="G30" s="131"/>
      <c r="H30" s="131"/>
      <c r="I30" s="2" t="s">
        <v>1042</v>
      </c>
      <c r="P30" s="131"/>
      <c r="Q30" s="131"/>
      <c r="R30" s="131"/>
      <c r="S30" s="131"/>
    </row>
    <row r="31" spans="2:19" x14ac:dyDescent="0.3">
      <c r="B31" s="131"/>
      <c r="C31" s="131"/>
      <c r="D31" s="131"/>
      <c r="E31" s="131"/>
      <c r="F31" s="131"/>
      <c r="G31" s="131"/>
      <c r="H31" s="131"/>
      <c r="I31" s="2" t="s">
        <v>1043</v>
      </c>
      <c r="P31" s="131"/>
      <c r="Q31" s="131"/>
      <c r="R31" s="131"/>
      <c r="S31" s="131"/>
    </row>
    <row r="32" spans="2:19" x14ac:dyDescent="0.3">
      <c r="B32" s="131"/>
      <c r="C32" s="131"/>
      <c r="D32" s="131"/>
      <c r="E32" s="131"/>
      <c r="F32" s="131"/>
      <c r="G32" s="131"/>
      <c r="H32" s="131"/>
      <c r="I32" s="2" t="s">
        <v>1044</v>
      </c>
      <c r="P32" s="131"/>
      <c r="Q32" s="131"/>
      <c r="R32" s="131"/>
      <c r="S32" s="131"/>
    </row>
    <row r="33" spans="9:9" x14ac:dyDescent="0.3">
      <c r="I33" s="2" t="s">
        <v>1045</v>
      </c>
    </row>
    <row r="34" spans="9:9" x14ac:dyDescent="0.3">
      <c r="I34" s="2" t="s">
        <v>925</v>
      </c>
    </row>
    <row r="35" spans="9:9" x14ac:dyDescent="0.3"/>
    <row r="36" spans="9:9" x14ac:dyDescent="0.3">
      <c r="I36" s="2" t="s">
        <v>1046</v>
      </c>
    </row>
    <row r="37" spans="9:9" x14ac:dyDescent="0.3">
      <c r="I37" s="2" t="s">
        <v>1047</v>
      </c>
    </row>
    <row r="38" spans="9:9" x14ac:dyDescent="0.3">
      <c r="I38" s="2" t="s">
        <v>1048</v>
      </c>
    </row>
    <row r="39" spans="9:9" x14ac:dyDescent="0.3">
      <c r="I39" s="2" t="s">
        <v>1049</v>
      </c>
    </row>
    <row r="40" spans="9:9" x14ac:dyDescent="0.3"/>
  </sheetData>
  <sheetProtection algorithmName="SHA-512" hashValue="cjTarHqP/a1TmrBXhWW5qZVgjee/X2ljMDyY4GB9KvAfNiq+MGxgWDfZCk/rUwg2/1t2nxhub0fBrN4gBIru6w==" saltValue="+EzKs2kwPLcON7iTrUcncA==" spinCount="100000" sheet="1" objects="1" scenarios="1" formatColumns="0" formatRows="0"/>
  <mergeCells count="5">
    <mergeCell ref="B1:C1"/>
    <mergeCell ref="B2:C2"/>
    <mergeCell ref="B17:G17"/>
    <mergeCell ref="C4:D4"/>
    <mergeCell ref="B9:G9"/>
  </mergeCells>
  <conditionalFormatting sqref="C20:G20">
    <cfRule type="expression" dxfId="5" priority="7">
      <formula>C$19=""</formula>
    </cfRule>
  </conditionalFormatting>
  <conditionalFormatting sqref="C21:G21">
    <cfRule type="expression" dxfId="4" priority="6">
      <formula>OR(C$19&lt;&gt;"",C$20&lt;&gt;"")</formula>
    </cfRule>
  </conditionalFormatting>
  <conditionalFormatting sqref="C22:G22">
    <cfRule type="expression" dxfId="3" priority="5">
      <formula>C$21="Other"</formula>
    </cfRule>
  </conditionalFormatting>
  <conditionalFormatting sqref="C23:G23">
    <cfRule type="expression" dxfId="2" priority="4">
      <formula>OR(C$19&lt;&gt;"",C$20&lt;&gt;"")</formula>
    </cfRule>
  </conditionalFormatting>
  <conditionalFormatting sqref="C13">
    <cfRule type="expression" dxfId="1" priority="3">
      <formula>C$12="Other"</formula>
    </cfRule>
  </conditionalFormatting>
  <conditionalFormatting sqref="C12">
    <cfRule type="expression" dxfId="0" priority="1">
      <formula>AND(SUM($C$11:$E$11)=0,$C$11&lt;&gt;"",$D$11&lt;&gt;"",$E$11&lt;&gt;"")</formula>
    </cfRule>
  </conditionalFormatting>
  <dataValidations xWindow="730" yWindow="539" count="9">
    <dataValidation type="textLength" allowBlank="1" showInputMessage="1" showErrorMessage="1" errorTitle="Character Limit Reached" error="Maximum character limit for this cell is 150" sqref="C19:G19" xr:uid="{00000000-0002-0000-0B00-000000000000}">
      <formula1>0</formula1>
      <formula2>150</formula2>
    </dataValidation>
    <dataValidation type="custom" allowBlank="1" showInputMessage="1" showErrorMessage="1" errorTitle="Character Limit Reached" error="If the cell above is blank, you can provide details of an additional metric if you wish to. Do not use more than 100 characters." prompt="If the cell above is blank, you can provide details of an additional metric if you wish to. Do not use more than 100 characters." sqref="D20:G20" xr:uid="{00000000-0002-0000-0B00-000001000000}">
      <formula1>IF(D$19&lt;&gt;"","",LEN(D$20)&lt;=100)</formula1>
    </dataValidation>
    <dataValidation type="custom" showInputMessage="1" showErrorMessage="1" errorTitle="Character Limit Reached" error="Please only complete this cell if you have answered 'Other' to question D2 above. Maximum character limit for this cell is 50." prompt="Please only complete this cell if you have answered 'Other' to question D2." sqref="C22:G22" xr:uid="{00000000-0002-0000-0B00-000002000000}">
      <formula1>IF(C$21="Other",LEN(C$22)&lt;=50,"")</formula1>
    </dataValidation>
    <dataValidation type="list" showInputMessage="1" showErrorMessage="1" errorTitle="Invalid Entry" error="If a metric is shown above, please use the drop-down options provided to show the direction of travel. Please only select options from the drop down menu." prompt="If a metric is shown in above, please use the drop-down options provided to report the direction of travel." sqref="C23:G23" xr:uid="{00000000-0002-0000-0B00-000003000000}">
      <formula1>IF(AND(C$19="",C$20=""),"",$I$36:$I$39)</formula1>
    </dataValidation>
    <dataValidation type="list" showInputMessage="1" showErrorMessage="1" errorTitle="Invalid Entry" error="If a metric is shown above, please use the drop-down options provided to categorise the metric." prompt="If a metric is shown above, please use the drop-down options provided to categorise the metric." sqref="C21:G21" xr:uid="{00000000-0002-0000-0B00-000004000000}">
      <formula1>IF(AND(C$19="",C$20=""),"",$I$15:$I$34)</formula1>
    </dataValidation>
    <dataValidation type="custom" showInputMessage="1" showErrorMessage="1" errorTitle="Character Limit Reached" error="If you have answered “Other” to C2, please specify. Maximum character limit for this cell is 50." prompt="Please only complete this cell if you have answered 'Other' to question C2." sqref="C13" xr:uid="{00000000-0002-0000-0B00-000005000000}">
      <formula1>IF(C$12="Other",LEN(C$13)&lt;=50,"")</formula1>
    </dataValidation>
    <dataValidation type="whole" operator="greaterThanOrEqual" showInputMessage="1" showErrorMessage="1" errorTitle="Invalid Entry" error="Please enter figure as a single whole number without any text" prompt="Please enter figure as a single whole number without any text" sqref="C11:E11" xr:uid="{00000000-0002-0000-0B00-000006000000}">
      <formula1>0</formula1>
    </dataValidation>
    <dataValidation type="list" showInputMessage="1" showErrorMessage="1" errorTitle="Invalid Entry" error="If you have answered C1 with zeros for all three categories, please select one answer from the dropdown options provided." prompt="If you have answered C1 with zeros for all three categories, please select one answer from the dropdown options provided." sqref="C12" xr:uid="{00000000-0002-0000-0B00-000007000000}">
      <formula1>IF(OR(C11="",D11="",E11=""),"",(IF(AND(C11=0,D11=0,E11=0),$J$8:$J$22,"")))</formula1>
    </dataValidation>
    <dataValidation type="custom" allowBlank="1" showInputMessage="1" showErrorMessage="1" errorTitle="Character Limit Reached" error="If the Cell above is blank (i.e. no metrics were submitted at Q1 18/19), please provide details of at least one additional metric. Do not use more than 100 characters." prompt="If the Cell above is blank (i.e. no metrics were submitted at Q1 18/19), please provide details of at least one additional metric. Do not use more than 100 characters." sqref="C20" xr:uid="{00000000-0002-0000-0B00-000008000000}">
      <formula1>IF(C$19&lt;&gt;"","",LEN(C$20)&lt;=100)</formula1>
    </dataValidation>
  </dataValidations>
  <pageMargins left="0.7" right="0.7" top="0.75" bottom="0.75" header="0.3" footer="0.3"/>
  <pageSetup paperSize="9" orientation="portrait" horizontalDpi="90" verticalDpi="9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I155"/>
  <sheetViews>
    <sheetView zoomScaleNormal="100" workbookViewId="0">
      <selection activeCell="E5" sqref="E5"/>
    </sheetView>
  </sheetViews>
  <sheetFormatPr defaultRowHeight="14.4" x14ac:dyDescent="0.3"/>
  <cols>
    <col min="6" max="6" width="11.6640625" customWidth="1"/>
  </cols>
  <sheetData>
    <row r="1" spans="1:35" s="82" customFormat="1" x14ac:dyDescent="0.3">
      <c r="A1" s="131"/>
      <c r="B1" s="131"/>
      <c r="C1" s="131"/>
      <c r="D1" s="131">
        <v>1</v>
      </c>
      <c r="E1" s="131">
        <v>2</v>
      </c>
      <c r="F1" s="131">
        <v>3</v>
      </c>
      <c r="G1" s="131">
        <v>4</v>
      </c>
      <c r="H1" s="131">
        <v>5</v>
      </c>
      <c r="I1" s="131">
        <v>6</v>
      </c>
      <c r="J1" s="131">
        <v>7</v>
      </c>
      <c r="K1" s="131">
        <v>8</v>
      </c>
      <c r="L1" s="131">
        <v>9</v>
      </c>
      <c r="M1" s="131">
        <v>10</v>
      </c>
      <c r="N1" s="131">
        <v>11</v>
      </c>
      <c r="O1" s="131">
        <v>12</v>
      </c>
      <c r="P1" s="131">
        <v>13</v>
      </c>
      <c r="Q1" s="131">
        <v>14</v>
      </c>
      <c r="R1" s="131">
        <v>15</v>
      </c>
      <c r="S1" s="131">
        <v>16</v>
      </c>
      <c r="T1" s="131">
        <v>17</v>
      </c>
      <c r="U1" s="131">
        <v>18</v>
      </c>
      <c r="V1" s="131">
        <v>19</v>
      </c>
      <c r="W1" s="131">
        <v>20</v>
      </c>
      <c r="X1" s="131">
        <v>21</v>
      </c>
      <c r="Y1" s="131">
        <v>22</v>
      </c>
      <c r="Z1" s="131">
        <v>23</v>
      </c>
      <c r="AA1" s="131">
        <v>24</v>
      </c>
      <c r="AB1" s="131">
        <v>25</v>
      </c>
      <c r="AC1" s="131">
        <v>26</v>
      </c>
      <c r="AD1" s="131">
        <v>27</v>
      </c>
      <c r="AE1" s="131">
        <v>28</v>
      </c>
      <c r="AF1" s="131">
        <v>29</v>
      </c>
      <c r="AG1" s="131">
        <v>30</v>
      </c>
      <c r="AH1" s="131">
        <v>31</v>
      </c>
      <c r="AI1" s="131">
        <v>32</v>
      </c>
    </row>
    <row r="2" spans="1:35" s="82" customFormat="1" x14ac:dyDescent="0.3">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row>
    <row r="3" spans="1:35" x14ac:dyDescent="0.3">
      <c r="A3" s="131"/>
      <c r="B3" s="131"/>
      <c r="C3" s="131"/>
      <c r="D3" s="131"/>
      <c r="E3" s="131"/>
      <c r="F3" s="131"/>
      <c r="G3" s="193" t="s">
        <v>938</v>
      </c>
      <c r="H3" s="193"/>
      <c r="I3" s="193"/>
      <c r="J3" s="193" t="s">
        <v>973</v>
      </c>
      <c r="K3" s="193"/>
      <c r="L3" s="193"/>
      <c r="M3" s="193"/>
      <c r="N3" s="193"/>
      <c r="O3" s="193"/>
      <c r="P3" s="193"/>
      <c r="Q3" s="193"/>
      <c r="R3" s="193"/>
      <c r="S3" s="193"/>
      <c r="T3" s="193"/>
      <c r="U3" s="193"/>
      <c r="V3" s="193"/>
      <c r="W3" s="193"/>
      <c r="X3" s="193"/>
      <c r="Y3" s="193"/>
      <c r="Z3" s="193"/>
      <c r="AA3" s="193"/>
      <c r="AB3" s="193"/>
      <c r="AC3" s="193"/>
      <c r="AD3" s="141" t="s">
        <v>995</v>
      </c>
      <c r="AE3" s="193" t="s">
        <v>1009</v>
      </c>
      <c r="AF3" s="193"/>
      <c r="AG3" s="193"/>
      <c r="AH3" s="193"/>
      <c r="AI3" s="193"/>
    </row>
    <row r="4" spans="1:35" s="82" customFormat="1" x14ac:dyDescent="0.3">
      <c r="A4" s="131"/>
      <c r="B4" s="131"/>
      <c r="C4" s="131"/>
      <c r="D4" s="131"/>
      <c r="E4" s="131"/>
      <c r="F4" s="131"/>
      <c r="G4" s="84"/>
      <c r="H4" s="84"/>
      <c r="I4" s="84"/>
      <c r="J4" s="194" t="s">
        <v>1050</v>
      </c>
      <c r="K4" s="194"/>
      <c r="L4" s="194" t="s">
        <v>1051</v>
      </c>
      <c r="M4" s="194"/>
      <c r="N4" s="194" t="s">
        <v>1052</v>
      </c>
      <c r="O4" s="194"/>
      <c r="P4" s="194" t="s">
        <v>1053</v>
      </c>
      <c r="Q4" s="194"/>
      <c r="R4" s="194" t="s">
        <v>1054</v>
      </c>
      <c r="S4" s="194"/>
      <c r="T4" s="194" t="s">
        <v>1055</v>
      </c>
      <c r="U4" s="194"/>
      <c r="V4" s="194" t="s">
        <v>1056</v>
      </c>
      <c r="W4" s="194"/>
      <c r="X4" s="194" t="s">
        <v>1057</v>
      </c>
      <c r="Y4" s="194"/>
      <c r="Z4" s="194" t="s">
        <v>1058</v>
      </c>
      <c r="AA4" s="194"/>
      <c r="AB4" s="194" t="s">
        <v>1059</v>
      </c>
      <c r="AC4" s="194"/>
      <c r="AD4" s="131"/>
      <c r="AE4" s="131"/>
      <c r="AF4" s="131"/>
      <c r="AG4" s="131"/>
      <c r="AH4" s="131"/>
      <c r="AI4" s="131"/>
    </row>
    <row r="5" spans="1:35" s="82" customFormat="1" x14ac:dyDescent="0.3">
      <c r="A5" s="131"/>
      <c r="B5" s="131"/>
      <c r="C5" s="131"/>
      <c r="D5" s="131"/>
      <c r="E5" s="131"/>
      <c r="F5" s="127" t="s">
        <v>1060</v>
      </c>
      <c r="G5" s="127" t="s">
        <v>944</v>
      </c>
      <c r="H5" s="127" t="s">
        <v>1061</v>
      </c>
      <c r="I5" s="127" t="s">
        <v>946</v>
      </c>
      <c r="J5" s="127" t="s">
        <v>989</v>
      </c>
      <c r="K5" s="127" t="s">
        <v>1062</v>
      </c>
      <c r="L5" s="127" t="s">
        <v>989</v>
      </c>
      <c r="M5" s="127" t="s">
        <v>1062</v>
      </c>
      <c r="N5" s="127" t="s">
        <v>989</v>
      </c>
      <c r="O5" s="127" t="s">
        <v>1062</v>
      </c>
      <c r="P5" s="127" t="s">
        <v>989</v>
      </c>
      <c r="Q5" s="127" t="s">
        <v>1062</v>
      </c>
      <c r="R5" s="127" t="s">
        <v>989</v>
      </c>
      <c r="S5" s="127" t="s">
        <v>1062</v>
      </c>
      <c r="T5" s="127" t="s">
        <v>989</v>
      </c>
      <c r="U5" s="127" t="s">
        <v>1062</v>
      </c>
      <c r="V5" s="127" t="s">
        <v>989</v>
      </c>
      <c r="W5" s="127" t="s">
        <v>1062</v>
      </c>
      <c r="X5" s="127" t="s">
        <v>989</v>
      </c>
      <c r="Y5" s="127" t="s">
        <v>1062</v>
      </c>
      <c r="Z5" s="127" t="s">
        <v>989</v>
      </c>
      <c r="AA5" s="127" t="s">
        <v>1062</v>
      </c>
      <c r="AB5" s="127" t="s">
        <v>989</v>
      </c>
      <c r="AC5" s="127" t="s">
        <v>1062</v>
      </c>
      <c r="AD5" s="127"/>
      <c r="AE5" s="127" t="s">
        <v>1016</v>
      </c>
      <c r="AF5" s="127" t="s">
        <v>1017</v>
      </c>
      <c r="AG5" s="127" t="s">
        <v>1018</v>
      </c>
      <c r="AH5" s="127" t="s">
        <v>1019</v>
      </c>
      <c r="AI5" s="127" t="s">
        <v>1020</v>
      </c>
    </row>
    <row r="6" spans="1:35" x14ac:dyDescent="0.3">
      <c r="A6" s="131" t="s">
        <v>884</v>
      </c>
      <c r="B6" s="131" t="s">
        <v>885</v>
      </c>
      <c r="C6" s="131" t="s">
        <v>886</v>
      </c>
      <c r="D6" s="131" t="s">
        <v>130</v>
      </c>
      <c r="E6" s="131" t="s">
        <v>131</v>
      </c>
      <c r="F6" s="70">
        <v>2616302</v>
      </c>
      <c r="G6" s="85">
        <v>0.52</v>
      </c>
      <c r="H6" s="85">
        <v>0.14000000000000001</v>
      </c>
      <c r="I6" s="85">
        <v>0.34</v>
      </c>
      <c r="J6" s="9" t="s">
        <v>1063</v>
      </c>
      <c r="K6" s="9" t="s">
        <v>1064</v>
      </c>
      <c r="L6" s="9" t="s">
        <v>1065</v>
      </c>
      <c r="M6" s="9" t="s">
        <v>1066</v>
      </c>
      <c r="N6" s="9" t="s">
        <v>1067</v>
      </c>
      <c r="O6" s="9" t="s">
        <v>1068</v>
      </c>
      <c r="P6" s="9" t="s">
        <v>1069</v>
      </c>
      <c r="Q6" s="9" t="s">
        <v>1070</v>
      </c>
      <c r="R6" s="9" t="s">
        <v>1071</v>
      </c>
      <c r="S6" s="9" t="s">
        <v>1071</v>
      </c>
      <c r="T6" s="9" t="s">
        <v>1071</v>
      </c>
      <c r="U6" s="9" t="s">
        <v>1071</v>
      </c>
      <c r="V6" s="9" t="s">
        <v>1071</v>
      </c>
      <c r="W6" s="9" t="s">
        <v>1071</v>
      </c>
      <c r="X6" s="9" t="s">
        <v>1071</v>
      </c>
      <c r="Y6" s="9" t="s">
        <v>1071</v>
      </c>
      <c r="Z6" s="9" t="s">
        <v>1071</v>
      </c>
      <c r="AA6" s="9" t="s">
        <v>1071</v>
      </c>
      <c r="AB6" s="9" t="s">
        <v>1071</v>
      </c>
      <c r="AC6" s="9" t="s">
        <v>1071</v>
      </c>
      <c r="AD6" s="131"/>
      <c r="AE6" s="9" t="s">
        <v>1072</v>
      </c>
      <c r="AF6" s="9" t="s">
        <v>1073</v>
      </c>
      <c r="AG6" s="9" t="s">
        <v>1074</v>
      </c>
      <c r="AH6" s="9" t="s">
        <v>1075</v>
      </c>
      <c r="AI6" s="9" t="s">
        <v>1071</v>
      </c>
    </row>
    <row r="7" spans="1:35" x14ac:dyDescent="0.3">
      <c r="A7" s="131" t="s">
        <v>884</v>
      </c>
      <c r="B7" s="131" t="s">
        <v>885</v>
      </c>
      <c r="C7" s="131" t="s">
        <v>886</v>
      </c>
      <c r="D7" s="131" t="s">
        <v>133</v>
      </c>
      <c r="E7" s="131" t="s">
        <v>134</v>
      </c>
      <c r="F7" s="70">
        <v>4092872</v>
      </c>
      <c r="G7" s="85">
        <v>9.6000000000000002E-2</v>
      </c>
      <c r="H7" s="85">
        <v>0.25900000000000001</v>
      </c>
      <c r="I7" s="85">
        <v>0.64500000000000002</v>
      </c>
      <c r="J7" s="9" t="s">
        <v>1076</v>
      </c>
      <c r="K7" s="9" t="s">
        <v>1077</v>
      </c>
      <c r="L7" s="9" t="s">
        <v>1078</v>
      </c>
      <c r="M7" s="9" t="s">
        <v>1079</v>
      </c>
      <c r="N7" s="9" t="s">
        <v>1080</v>
      </c>
      <c r="O7" s="9" t="s">
        <v>1066</v>
      </c>
      <c r="P7" s="9" t="s">
        <v>1081</v>
      </c>
      <c r="Q7" s="9" t="s">
        <v>1082</v>
      </c>
      <c r="R7" s="9" t="s">
        <v>1071</v>
      </c>
      <c r="S7" s="9" t="s">
        <v>1071</v>
      </c>
      <c r="T7" s="9" t="s">
        <v>1071</v>
      </c>
      <c r="U7" s="9" t="s">
        <v>1071</v>
      </c>
      <c r="V7" s="9" t="s">
        <v>1071</v>
      </c>
      <c r="W7" s="9" t="s">
        <v>1071</v>
      </c>
      <c r="X7" s="9" t="s">
        <v>1071</v>
      </c>
      <c r="Y7" s="9" t="s">
        <v>1071</v>
      </c>
      <c r="Z7" s="9" t="s">
        <v>1071</v>
      </c>
      <c r="AA7" s="9" t="s">
        <v>1071</v>
      </c>
      <c r="AB7" s="9" t="s">
        <v>1071</v>
      </c>
      <c r="AC7" s="9" t="s">
        <v>1071</v>
      </c>
      <c r="AD7" s="131"/>
      <c r="AE7" s="9" t="s">
        <v>1083</v>
      </c>
      <c r="AF7" s="9" t="s">
        <v>1084</v>
      </c>
      <c r="AG7" s="9" t="s">
        <v>1085</v>
      </c>
      <c r="AH7" s="9" t="s">
        <v>1086</v>
      </c>
      <c r="AI7" s="9" t="s">
        <v>1087</v>
      </c>
    </row>
    <row r="8" spans="1:35" x14ac:dyDescent="0.3">
      <c r="A8" s="131" t="s">
        <v>887</v>
      </c>
      <c r="B8" s="131" t="s">
        <v>888</v>
      </c>
      <c r="C8" s="131" t="s">
        <v>889</v>
      </c>
      <c r="D8" s="131" t="s">
        <v>135</v>
      </c>
      <c r="E8" s="131" t="s">
        <v>136</v>
      </c>
      <c r="F8" s="70">
        <v>3539791</v>
      </c>
      <c r="G8" s="85">
        <v>0.61</v>
      </c>
      <c r="H8" s="85">
        <v>0.03</v>
      </c>
      <c r="I8" s="85">
        <v>0.36</v>
      </c>
      <c r="J8" s="9" t="s">
        <v>1088</v>
      </c>
      <c r="K8" s="9" t="s">
        <v>1077</v>
      </c>
      <c r="L8" s="9" t="s">
        <v>1089</v>
      </c>
      <c r="M8" s="9" t="s">
        <v>1066</v>
      </c>
      <c r="N8" s="9" t="s">
        <v>1090</v>
      </c>
      <c r="O8" s="9" t="s">
        <v>1091</v>
      </c>
      <c r="P8" s="9" t="s">
        <v>1092</v>
      </c>
      <c r="Q8" s="9" t="s">
        <v>1093</v>
      </c>
      <c r="R8" s="9" t="s">
        <v>1094</v>
      </c>
      <c r="S8" s="9" t="s">
        <v>1095</v>
      </c>
      <c r="T8" s="9" t="s">
        <v>1071</v>
      </c>
      <c r="U8" s="9" t="s">
        <v>1071</v>
      </c>
      <c r="V8" s="9" t="s">
        <v>1071</v>
      </c>
      <c r="W8" s="9" t="s">
        <v>1071</v>
      </c>
      <c r="X8" s="9" t="s">
        <v>1071</v>
      </c>
      <c r="Y8" s="9" t="s">
        <v>1071</v>
      </c>
      <c r="Z8" s="9" t="s">
        <v>1071</v>
      </c>
      <c r="AA8" s="9" t="s">
        <v>1071</v>
      </c>
      <c r="AB8" s="9" t="s">
        <v>1071</v>
      </c>
      <c r="AC8" s="9" t="s">
        <v>1071</v>
      </c>
      <c r="AD8" s="131"/>
      <c r="AE8" s="9"/>
      <c r="AF8" s="9"/>
      <c r="AG8" s="9"/>
      <c r="AH8" s="9"/>
      <c r="AI8" s="9"/>
    </row>
    <row r="9" spans="1:35" x14ac:dyDescent="0.3">
      <c r="A9" s="131" t="s">
        <v>890</v>
      </c>
      <c r="B9" s="131" t="s">
        <v>891</v>
      </c>
      <c r="C9" s="131" t="s">
        <v>892</v>
      </c>
      <c r="D9" s="131" t="s">
        <v>138</v>
      </c>
      <c r="E9" s="131" t="s">
        <v>139</v>
      </c>
      <c r="F9" s="70">
        <v>2063530</v>
      </c>
      <c r="G9" s="85">
        <v>0.43</v>
      </c>
      <c r="H9" s="85">
        <v>0.31</v>
      </c>
      <c r="I9" s="85">
        <v>0.26</v>
      </c>
      <c r="J9" s="9" t="s">
        <v>1096</v>
      </c>
      <c r="K9" s="9" t="s">
        <v>1077</v>
      </c>
      <c r="L9" s="9" t="s">
        <v>1097</v>
      </c>
      <c r="M9" s="9" t="s">
        <v>1068</v>
      </c>
      <c r="N9" s="9" t="s">
        <v>1098</v>
      </c>
      <c r="O9" s="9" t="s">
        <v>1095</v>
      </c>
      <c r="P9" s="9" t="s">
        <v>1099</v>
      </c>
      <c r="Q9" s="9" t="s">
        <v>1082</v>
      </c>
      <c r="R9" s="9" t="s">
        <v>1071</v>
      </c>
      <c r="S9" s="9" t="s">
        <v>1071</v>
      </c>
      <c r="T9" s="9" t="s">
        <v>1071</v>
      </c>
      <c r="U9" s="9" t="s">
        <v>1071</v>
      </c>
      <c r="V9" s="9" t="s">
        <v>1071</v>
      </c>
      <c r="W9" s="9" t="s">
        <v>1071</v>
      </c>
      <c r="X9" s="9" t="s">
        <v>1071</v>
      </c>
      <c r="Y9" s="9" t="s">
        <v>1071</v>
      </c>
      <c r="Z9" s="9" t="s">
        <v>1071</v>
      </c>
      <c r="AA9" s="9" t="s">
        <v>1071</v>
      </c>
      <c r="AB9" s="9" t="s">
        <v>1071</v>
      </c>
      <c r="AC9" s="9" t="s">
        <v>1071</v>
      </c>
      <c r="AD9" s="131"/>
      <c r="AE9" s="9" t="s">
        <v>1100</v>
      </c>
      <c r="AF9" s="9" t="s">
        <v>1101</v>
      </c>
      <c r="AG9" s="9" t="s">
        <v>1102</v>
      </c>
      <c r="AH9" s="9" t="s">
        <v>1071</v>
      </c>
      <c r="AI9" s="9" t="s">
        <v>1071</v>
      </c>
    </row>
    <row r="10" spans="1:35" x14ac:dyDescent="0.3">
      <c r="A10" s="131" t="s">
        <v>893</v>
      </c>
      <c r="B10" s="131" t="s">
        <v>894</v>
      </c>
      <c r="C10" s="131" t="s">
        <v>895</v>
      </c>
      <c r="D10" s="131" t="s">
        <v>140</v>
      </c>
      <c r="E10" s="131" t="s">
        <v>141</v>
      </c>
      <c r="F10" s="70">
        <v>1750061</v>
      </c>
      <c r="G10" s="85">
        <v>0.75</v>
      </c>
      <c r="H10" s="85">
        <v>0.19</v>
      </c>
      <c r="I10" s="85">
        <v>0.06</v>
      </c>
      <c r="J10" s="9" t="s">
        <v>1103</v>
      </c>
      <c r="K10" s="9" t="s">
        <v>1095</v>
      </c>
      <c r="L10" s="9" t="s">
        <v>1104</v>
      </c>
      <c r="M10" s="9" t="s">
        <v>1064</v>
      </c>
      <c r="N10" s="9" t="s">
        <v>1105</v>
      </c>
      <c r="O10" s="9" t="s">
        <v>1068</v>
      </c>
      <c r="P10" s="9" t="s">
        <v>1106</v>
      </c>
      <c r="Q10" s="9" t="s">
        <v>1066</v>
      </c>
      <c r="R10" s="9" t="s">
        <v>1071</v>
      </c>
      <c r="S10" s="9" t="s">
        <v>1071</v>
      </c>
      <c r="T10" s="9" t="s">
        <v>1071</v>
      </c>
      <c r="U10" s="9" t="s">
        <v>1071</v>
      </c>
      <c r="V10" s="9" t="s">
        <v>1071</v>
      </c>
      <c r="W10" s="9" t="s">
        <v>1071</v>
      </c>
      <c r="X10" s="9" t="s">
        <v>1071</v>
      </c>
      <c r="Y10" s="9" t="s">
        <v>1071</v>
      </c>
      <c r="Z10" s="9" t="s">
        <v>1071</v>
      </c>
      <c r="AA10" s="9" t="s">
        <v>1071</v>
      </c>
      <c r="AB10" s="9" t="s">
        <v>1071</v>
      </c>
      <c r="AC10" s="9" t="s">
        <v>1071</v>
      </c>
      <c r="AD10" s="131"/>
      <c r="AE10" s="9" t="s">
        <v>1107</v>
      </c>
      <c r="AF10" s="9" t="s">
        <v>1108</v>
      </c>
      <c r="AG10" s="9" t="s">
        <v>1109</v>
      </c>
      <c r="AH10" s="9" t="s">
        <v>1110</v>
      </c>
      <c r="AI10" s="9" t="s">
        <v>1071</v>
      </c>
    </row>
    <row r="11" spans="1:35" x14ac:dyDescent="0.3">
      <c r="A11" s="131" t="s">
        <v>884</v>
      </c>
      <c r="B11" s="131" t="s">
        <v>885</v>
      </c>
      <c r="C11" s="131" t="s">
        <v>886</v>
      </c>
      <c r="D11" s="131" t="s">
        <v>143</v>
      </c>
      <c r="E11" s="131" t="s">
        <v>144</v>
      </c>
      <c r="F11" s="70">
        <v>2628341</v>
      </c>
      <c r="G11" s="85">
        <v>0.26600000000000001</v>
      </c>
      <c r="H11" s="85">
        <v>0.253</v>
      </c>
      <c r="I11" s="85">
        <v>0.48099999999999998</v>
      </c>
      <c r="J11" s="9" t="s">
        <v>1111</v>
      </c>
      <c r="K11" s="9" t="s">
        <v>1068</v>
      </c>
      <c r="L11" s="9" t="s">
        <v>1112</v>
      </c>
      <c r="M11" s="9" t="s">
        <v>1113</v>
      </c>
      <c r="N11" s="9" t="s">
        <v>1114</v>
      </c>
      <c r="O11" s="9" t="s">
        <v>1115</v>
      </c>
      <c r="P11" s="9" t="s">
        <v>1116</v>
      </c>
      <c r="Q11" s="9" t="s">
        <v>1077</v>
      </c>
      <c r="R11" s="9" t="s">
        <v>1117</v>
      </c>
      <c r="S11" s="9" t="s">
        <v>1066</v>
      </c>
      <c r="T11" s="9" t="s">
        <v>1071</v>
      </c>
      <c r="U11" s="9" t="s">
        <v>1071</v>
      </c>
      <c r="V11" s="9" t="s">
        <v>1071</v>
      </c>
      <c r="W11" s="9" t="s">
        <v>1071</v>
      </c>
      <c r="X11" s="9" t="s">
        <v>1071</v>
      </c>
      <c r="Y11" s="9" t="s">
        <v>1071</v>
      </c>
      <c r="Z11" s="9" t="s">
        <v>1071</v>
      </c>
      <c r="AA11" s="9" t="s">
        <v>1071</v>
      </c>
      <c r="AB11" s="9" t="s">
        <v>1071</v>
      </c>
      <c r="AC11" s="9" t="s">
        <v>1071</v>
      </c>
      <c r="AD11" s="131"/>
      <c r="AE11" s="9" t="s">
        <v>1118</v>
      </c>
      <c r="AF11" s="9" t="s">
        <v>1119</v>
      </c>
      <c r="AG11" s="9" t="s">
        <v>1120</v>
      </c>
      <c r="AH11" s="9" t="s">
        <v>1121</v>
      </c>
      <c r="AI11" s="9" t="s">
        <v>1122</v>
      </c>
    </row>
    <row r="12" spans="1:35" x14ac:dyDescent="0.3">
      <c r="A12" s="131" t="s">
        <v>893</v>
      </c>
      <c r="B12" s="131" t="s">
        <v>896</v>
      </c>
      <c r="C12" s="131" t="s">
        <v>897</v>
      </c>
      <c r="D12" s="131" t="s">
        <v>145</v>
      </c>
      <c r="E12" s="131" t="s">
        <v>146</v>
      </c>
      <c r="F12" s="70">
        <v>16059712</v>
      </c>
      <c r="G12" s="85">
        <v>0.34</v>
      </c>
      <c r="H12" s="85">
        <v>0.33</v>
      </c>
      <c r="I12" s="85">
        <v>0.33</v>
      </c>
      <c r="J12" s="9" t="s">
        <v>1123</v>
      </c>
      <c r="K12" s="9" t="s">
        <v>1124</v>
      </c>
      <c r="L12" s="9" t="s">
        <v>1125</v>
      </c>
      <c r="M12" s="9" t="s">
        <v>1064</v>
      </c>
      <c r="N12" s="9" t="s">
        <v>1126</v>
      </c>
      <c r="O12" s="9" t="s">
        <v>1095</v>
      </c>
      <c r="P12" s="9" t="s">
        <v>1071</v>
      </c>
      <c r="Q12" s="9" t="s">
        <v>1071</v>
      </c>
      <c r="R12" s="9" t="s">
        <v>1071</v>
      </c>
      <c r="S12" s="9" t="s">
        <v>1071</v>
      </c>
      <c r="T12" s="9" t="s">
        <v>1071</v>
      </c>
      <c r="U12" s="9" t="s">
        <v>1071</v>
      </c>
      <c r="V12" s="9" t="s">
        <v>1071</v>
      </c>
      <c r="W12" s="9" t="s">
        <v>1071</v>
      </c>
      <c r="X12" s="9" t="s">
        <v>1071</v>
      </c>
      <c r="Y12" s="9" t="s">
        <v>1071</v>
      </c>
      <c r="Z12" s="9" t="s">
        <v>1071</v>
      </c>
      <c r="AA12" s="9" t="s">
        <v>1071</v>
      </c>
      <c r="AB12" s="9" t="s">
        <v>1071</v>
      </c>
      <c r="AC12" s="9" t="s">
        <v>1071</v>
      </c>
      <c r="AD12" s="131"/>
      <c r="AE12" s="9"/>
      <c r="AF12" s="9" t="s">
        <v>1071</v>
      </c>
      <c r="AG12" s="9" t="s">
        <v>1071</v>
      </c>
      <c r="AH12" s="9" t="s">
        <v>1071</v>
      </c>
      <c r="AI12" s="9" t="s">
        <v>1071</v>
      </c>
    </row>
    <row r="13" spans="1:35" x14ac:dyDescent="0.3">
      <c r="A13" s="131" t="s">
        <v>887</v>
      </c>
      <c r="B13" s="131" t="s">
        <v>898</v>
      </c>
      <c r="C13" s="131" t="s">
        <v>899</v>
      </c>
      <c r="D13" s="131" t="s">
        <v>148</v>
      </c>
      <c r="E13" s="131" t="s">
        <v>149</v>
      </c>
      <c r="F13" s="70">
        <v>2186064</v>
      </c>
      <c r="G13" s="85">
        <v>0.16</v>
      </c>
      <c r="H13" s="85">
        <v>0.25700000000000001</v>
      </c>
      <c r="I13" s="85">
        <v>0.58099999999999996</v>
      </c>
      <c r="J13" s="9" t="s">
        <v>1127</v>
      </c>
      <c r="K13" s="9" t="s">
        <v>1124</v>
      </c>
      <c r="L13" s="9" t="s">
        <v>1128</v>
      </c>
      <c r="M13" s="9" t="s">
        <v>1077</v>
      </c>
      <c r="N13" s="9" t="s">
        <v>1129</v>
      </c>
      <c r="O13" s="9" t="s">
        <v>1064</v>
      </c>
      <c r="P13" s="9" t="s">
        <v>1130</v>
      </c>
      <c r="Q13" s="9" t="s">
        <v>1068</v>
      </c>
      <c r="R13" s="9" t="s">
        <v>1071</v>
      </c>
      <c r="S13" s="9" t="s">
        <v>1071</v>
      </c>
      <c r="T13" s="9" t="s">
        <v>1071</v>
      </c>
      <c r="U13" s="9" t="s">
        <v>1071</v>
      </c>
      <c r="V13" s="9" t="s">
        <v>1071</v>
      </c>
      <c r="W13" s="9" t="s">
        <v>1071</v>
      </c>
      <c r="X13" s="9" t="s">
        <v>1071</v>
      </c>
      <c r="Y13" s="9" t="s">
        <v>1071</v>
      </c>
      <c r="Z13" s="9" t="s">
        <v>1071</v>
      </c>
      <c r="AA13" s="9" t="s">
        <v>1071</v>
      </c>
      <c r="AB13" s="9" t="s">
        <v>1071</v>
      </c>
      <c r="AC13" s="9" t="s">
        <v>1071</v>
      </c>
      <c r="AD13" s="131"/>
      <c r="AE13" s="9" t="s">
        <v>1131</v>
      </c>
      <c r="AF13" s="9" t="s">
        <v>1132</v>
      </c>
      <c r="AG13" s="9" t="s">
        <v>1133</v>
      </c>
      <c r="AH13" s="9" t="s">
        <v>1134</v>
      </c>
      <c r="AI13" s="9" t="s">
        <v>1071</v>
      </c>
    </row>
    <row r="14" spans="1:35" x14ac:dyDescent="0.3">
      <c r="A14" s="131" t="s">
        <v>887</v>
      </c>
      <c r="B14" s="131" t="s">
        <v>898</v>
      </c>
      <c r="C14" s="131" t="s">
        <v>899</v>
      </c>
      <c r="D14" s="131" t="s">
        <v>150</v>
      </c>
      <c r="E14" s="131" t="s">
        <v>151</v>
      </c>
      <c r="F14" s="70">
        <v>2590669</v>
      </c>
      <c r="G14" s="85">
        <v>0</v>
      </c>
      <c r="H14" s="85">
        <v>0.41</v>
      </c>
      <c r="I14" s="85">
        <v>0.59</v>
      </c>
      <c r="J14" s="9" t="s">
        <v>1135</v>
      </c>
      <c r="K14" s="9" t="s">
        <v>1064</v>
      </c>
      <c r="L14" s="9" t="s">
        <v>1136</v>
      </c>
      <c r="M14" s="9" t="s">
        <v>1137</v>
      </c>
      <c r="N14" s="9" t="s">
        <v>1138</v>
      </c>
      <c r="O14" s="9" t="s">
        <v>1077</v>
      </c>
      <c r="P14" s="9" t="s">
        <v>1139</v>
      </c>
      <c r="Q14" s="9" t="s">
        <v>1082</v>
      </c>
      <c r="R14" s="9" t="s">
        <v>1140</v>
      </c>
      <c r="S14" s="9" t="s">
        <v>1093</v>
      </c>
      <c r="T14" s="9" t="s">
        <v>1141</v>
      </c>
      <c r="U14" s="9" t="s">
        <v>1115</v>
      </c>
      <c r="V14" s="9" t="s">
        <v>1071</v>
      </c>
      <c r="W14" s="9" t="s">
        <v>1071</v>
      </c>
      <c r="X14" s="9" t="s">
        <v>1071</v>
      </c>
      <c r="Y14" s="9" t="s">
        <v>1071</v>
      </c>
      <c r="Z14" s="9" t="s">
        <v>1071</v>
      </c>
      <c r="AA14" s="9" t="s">
        <v>1071</v>
      </c>
      <c r="AB14" s="9" t="s">
        <v>1071</v>
      </c>
      <c r="AC14" s="9" t="s">
        <v>1071</v>
      </c>
      <c r="AD14" s="131"/>
      <c r="AE14" s="9" t="s">
        <v>1142</v>
      </c>
      <c r="AF14" s="9" t="s">
        <v>1143</v>
      </c>
      <c r="AG14" s="9" t="s">
        <v>1071</v>
      </c>
      <c r="AH14" s="9" t="s">
        <v>1071</v>
      </c>
      <c r="AI14" s="9" t="s">
        <v>1071</v>
      </c>
    </row>
    <row r="15" spans="1:35" x14ac:dyDescent="0.3">
      <c r="A15" s="131" t="s">
        <v>887</v>
      </c>
      <c r="B15" s="131" t="s">
        <v>898</v>
      </c>
      <c r="C15" s="131" t="s">
        <v>900</v>
      </c>
      <c r="D15" s="131" t="s">
        <v>153</v>
      </c>
      <c r="E15" s="131" t="s">
        <v>154</v>
      </c>
      <c r="F15" s="70">
        <v>3971221</v>
      </c>
      <c r="G15" s="85">
        <v>7.0000000000000007E-2</v>
      </c>
      <c r="H15" s="85">
        <v>0.16</v>
      </c>
      <c r="I15" s="85">
        <v>0.77</v>
      </c>
      <c r="J15" s="9" t="s">
        <v>1144</v>
      </c>
      <c r="K15" s="9" t="s">
        <v>1115</v>
      </c>
      <c r="L15" s="9" t="s">
        <v>1145</v>
      </c>
      <c r="M15" s="9" t="s">
        <v>1115</v>
      </c>
      <c r="N15" s="9" t="s">
        <v>1146</v>
      </c>
      <c r="O15" s="9" t="s">
        <v>1137</v>
      </c>
      <c r="P15" s="9" t="s">
        <v>1147</v>
      </c>
      <c r="Q15" s="9" t="s">
        <v>1066</v>
      </c>
      <c r="R15" s="9" t="s">
        <v>1148</v>
      </c>
      <c r="S15" s="9" t="s">
        <v>1093</v>
      </c>
      <c r="T15" s="9" t="s">
        <v>1071</v>
      </c>
      <c r="U15" s="9" t="s">
        <v>1071</v>
      </c>
      <c r="V15" s="9" t="s">
        <v>1071</v>
      </c>
      <c r="W15" s="9" t="s">
        <v>1071</v>
      </c>
      <c r="X15" s="9" t="s">
        <v>1071</v>
      </c>
      <c r="Y15" s="9" t="s">
        <v>1071</v>
      </c>
      <c r="Z15" s="9" t="s">
        <v>1071</v>
      </c>
      <c r="AA15" s="9" t="s">
        <v>1071</v>
      </c>
      <c r="AB15" s="9" t="s">
        <v>1071</v>
      </c>
      <c r="AC15" s="9" t="s">
        <v>1071</v>
      </c>
      <c r="AD15" s="131"/>
      <c r="AE15" s="9" t="s">
        <v>1149</v>
      </c>
      <c r="AF15" s="9" t="s">
        <v>1150</v>
      </c>
      <c r="AG15" s="9" t="s">
        <v>1151</v>
      </c>
      <c r="AH15" s="9" t="s">
        <v>1152</v>
      </c>
      <c r="AI15" s="9" t="s">
        <v>1153</v>
      </c>
    </row>
    <row r="16" spans="1:35" x14ac:dyDescent="0.3">
      <c r="A16" s="131" t="s">
        <v>890</v>
      </c>
      <c r="B16" s="131" t="s">
        <v>891</v>
      </c>
      <c r="C16" s="131" t="s">
        <v>901</v>
      </c>
      <c r="D16" s="131" t="s">
        <v>155</v>
      </c>
      <c r="E16" s="131" t="s">
        <v>156</v>
      </c>
      <c r="F16" s="70">
        <v>4313696</v>
      </c>
      <c r="G16" s="85">
        <v>0.28000000000000003</v>
      </c>
      <c r="H16" s="85">
        <v>0.35</v>
      </c>
      <c r="I16" s="85">
        <v>0.36</v>
      </c>
      <c r="J16" s="9" t="s">
        <v>1154</v>
      </c>
      <c r="K16" s="9" t="s">
        <v>1079</v>
      </c>
      <c r="L16" s="9" t="s">
        <v>1155</v>
      </c>
      <c r="M16" s="9" t="s">
        <v>1068</v>
      </c>
      <c r="N16" s="9" t="s">
        <v>1156</v>
      </c>
      <c r="O16" s="9" t="s">
        <v>1068</v>
      </c>
      <c r="P16" s="9" t="s">
        <v>1157</v>
      </c>
      <c r="Q16" s="9" t="s">
        <v>1068</v>
      </c>
      <c r="R16" s="9" t="s">
        <v>1158</v>
      </c>
      <c r="S16" s="9" t="s">
        <v>1064</v>
      </c>
      <c r="T16" s="9" t="s">
        <v>1159</v>
      </c>
      <c r="U16" s="9" t="s">
        <v>1124</v>
      </c>
      <c r="V16" s="9" t="s">
        <v>1160</v>
      </c>
      <c r="W16" s="9" t="s">
        <v>1064</v>
      </c>
      <c r="X16" s="9" t="s">
        <v>1161</v>
      </c>
      <c r="Y16" s="9" t="s">
        <v>1064</v>
      </c>
      <c r="Z16" s="9" t="s">
        <v>1162</v>
      </c>
      <c r="AA16" s="9" t="s">
        <v>1064</v>
      </c>
      <c r="AB16" s="9" t="s">
        <v>1163</v>
      </c>
      <c r="AC16" s="9" t="s">
        <v>1124</v>
      </c>
      <c r="AD16" s="131"/>
      <c r="AE16" s="9" t="s">
        <v>1164</v>
      </c>
      <c r="AF16" s="9" t="s">
        <v>1165</v>
      </c>
      <c r="AG16" s="9" t="s">
        <v>1166</v>
      </c>
      <c r="AH16" s="9" t="s">
        <v>1167</v>
      </c>
      <c r="AI16" s="9" t="s">
        <v>1168</v>
      </c>
    </row>
    <row r="17" spans="1:35" x14ac:dyDescent="0.3">
      <c r="A17" s="131" t="s">
        <v>890</v>
      </c>
      <c r="B17" s="131" t="s">
        <v>902</v>
      </c>
      <c r="C17" s="131" t="s">
        <v>892</v>
      </c>
      <c r="D17" s="131" t="s">
        <v>158</v>
      </c>
      <c r="E17" s="131" t="s">
        <v>159</v>
      </c>
      <c r="F17" s="70">
        <v>1016328</v>
      </c>
      <c r="G17" s="85">
        <v>0.4</v>
      </c>
      <c r="H17" s="85">
        <v>0.1</v>
      </c>
      <c r="I17" s="85">
        <v>0.5</v>
      </c>
      <c r="J17" s="9" t="s">
        <v>1169</v>
      </c>
      <c r="K17" s="9" t="s">
        <v>1124</v>
      </c>
      <c r="L17" s="9" t="s">
        <v>1170</v>
      </c>
      <c r="M17" s="9" t="s">
        <v>1079</v>
      </c>
      <c r="N17" s="9" t="s">
        <v>1171</v>
      </c>
      <c r="O17" s="9" t="s">
        <v>1066</v>
      </c>
      <c r="P17" s="9" t="s">
        <v>1172</v>
      </c>
      <c r="Q17" s="9" t="s">
        <v>1173</v>
      </c>
      <c r="R17" s="9" t="s">
        <v>1174</v>
      </c>
      <c r="S17" s="9" t="s">
        <v>1068</v>
      </c>
      <c r="T17" s="9" t="s">
        <v>1071</v>
      </c>
      <c r="U17" s="9" t="s">
        <v>1071</v>
      </c>
      <c r="V17" s="9" t="s">
        <v>1071</v>
      </c>
      <c r="W17" s="9" t="s">
        <v>1071</v>
      </c>
      <c r="X17" s="9" t="s">
        <v>1071</v>
      </c>
      <c r="Y17" s="9" t="s">
        <v>1071</v>
      </c>
      <c r="Z17" s="9" t="s">
        <v>1071</v>
      </c>
      <c r="AA17" s="9" t="s">
        <v>1071</v>
      </c>
      <c r="AB17" s="9" t="s">
        <v>1071</v>
      </c>
      <c r="AC17" s="9" t="s">
        <v>1071</v>
      </c>
      <c r="AD17" s="131"/>
      <c r="AE17" s="9" t="s">
        <v>1175</v>
      </c>
      <c r="AF17" s="9" t="s">
        <v>1176</v>
      </c>
      <c r="AG17" s="9" t="s">
        <v>1177</v>
      </c>
      <c r="AH17" s="9" t="s">
        <v>1071</v>
      </c>
      <c r="AI17" s="9" t="s">
        <v>1071</v>
      </c>
    </row>
    <row r="18" spans="1:35" x14ac:dyDescent="0.3">
      <c r="A18" s="131" t="s">
        <v>887</v>
      </c>
      <c r="B18" s="131" t="s">
        <v>888</v>
      </c>
      <c r="C18" s="131" t="s">
        <v>889</v>
      </c>
      <c r="D18" s="131" t="s">
        <v>160</v>
      </c>
      <c r="E18" s="131" t="s">
        <v>161</v>
      </c>
      <c r="F18" s="70">
        <v>6555564</v>
      </c>
      <c r="G18" s="85">
        <v>0.33</v>
      </c>
      <c r="H18" s="85">
        <v>0.19</v>
      </c>
      <c r="I18" s="85">
        <v>0.48</v>
      </c>
      <c r="J18" s="9" t="s">
        <v>1178</v>
      </c>
      <c r="K18" s="9" t="s">
        <v>1077</v>
      </c>
      <c r="L18" s="9" t="s">
        <v>1179</v>
      </c>
      <c r="M18" s="9" t="s">
        <v>1180</v>
      </c>
      <c r="N18" s="9" t="s">
        <v>1181</v>
      </c>
      <c r="O18" s="9" t="s">
        <v>1180</v>
      </c>
      <c r="P18" s="9" t="s">
        <v>1182</v>
      </c>
      <c r="Q18" s="9" t="s">
        <v>1066</v>
      </c>
      <c r="R18" s="9" t="s">
        <v>1183</v>
      </c>
      <c r="S18" s="9" t="s">
        <v>1068</v>
      </c>
      <c r="T18" s="9" t="s">
        <v>1071</v>
      </c>
      <c r="U18" s="9" t="s">
        <v>1071</v>
      </c>
      <c r="V18" s="9" t="s">
        <v>1071</v>
      </c>
      <c r="W18" s="9" t="s">
        <v>1071</v>
      </c>
      <c r="X18" s="9" t="s">
        <v>1071</v>
      </c>
      <c r="Y18" s="9" t="s">
        <v>1071</v>
      </c>
      <c r="Z18" s="9" t="s">
        <v>1071</v>
      </c>
      <c r="AA18" s="9" t="s">
        <v>1071</v>
      </c>
      <c r="AB18" s="9" t="s">
        <v>1071</v>
      </c>
      <c r="AC18" s="9" t="s">
        <v>1071</v>
      </c>
      <c r="AD18" s="131"/>
      <c r="AE18" s="9" t="s">
        <v>1184</v>
      </c>
      <c r="AF18" s="9" t="s">
        <v>1185</v>
      </c>
      <c r="AG18" s="9" t="s">
        <v>1186</v>
      </c>
      <c r="AH18" s="9" t="s">
        <v>1071</v>
      </c>
      <c r="AI18" s="9" t="s">
        <v>1071</v>
      </c>
    </row>
    <row r="19" spans="1:35" x14ac:dyDescent="0.3">
      <c r="A19" s="131" t="s">
        <v>884</v>
      </c>
      <c r="B19" s="131" t="s">
        <v>885</v>
      </c>
      <c r="C19" s="131" t="s">
        <v>886</v>
      </c>
      <c r="D19" s="131" t="s">
        <v>163</v>
      </c>
      <c r="E19" s="131" t="s">
        <v>164</v>
      </c>
      <c r="F19" s="70">
        <v>3830827</v>
      </c>
      <c r="G19" s="85">
        <v>0.65</v>
      </c>
      <c r="H19" s="85">
        <v>0.35</v>
      </c>
      <c r="I19" s="85">
        <v>0</v>
      </c>
      <c r="J19" s="9" t="s">
        <v>1187</v>
      </c>
      <c r="K19" s="9" t="s">
        <v>1064</v>
      </c>
      <c r="L19" s="9" t="s">
        <v>1188</v>
      </c>
      <c r="M19" s="9" t="s">
        <v>1124</v>
      </c>
      <c r="N19" s="9" t="s">
        <v>1189</v>
      </c>
      <c r="O19" s="9" t="s">
        <v>1115</v>
      </c>
      <c r="P19" s="9" t="s">
        <v>1190</v>
      </c>
      <c r="Q19" s="9" t="s">
        <v>1124</v>
      </c>
      <c r="R19" s="9" t="s">
        <v>1191</v>
      </c>
      <c r="S19" s="9" t="s">
        <v>1124</v>
      </c>
      <c r="T19" s="9" t="s">
        <v>1071</v>
      </c>
      <c r="U19" s="9" t="s">
        <v>1071</v>
      </c>
      <c r="V19" s="9" t="s">
        <v>1071</v>
      </c>
      <c r="W19" s="9" t="s">
        <v>1071</v>
      </c>
      <c r="X19" s="9" t="s">
        <v>1071</v>
      </c>
      <c r="Y19" s="9" t="s">
        <v>1071</v>
      </c>
      <c r="Z19" s="9" t="s">
        <v>1071</v>
      </c>
      <c r="AA19" s="9" t="s">
        <v>1071</v>
      </c>
      <c r="AB19" s="9" t="s">
        <v>1071</v>
      </c>
      <c r="AC19" s="9" t="s">
        <v>1071</v>
      </c>
      <c r="AD19" s="131"/>
      <c r="AE19" s="9" t="s">
        <v>1192</v>
      </c>
      <c r="AF19" s="9" t="s">
        <v>1193</v>
      </c>
      <c r="AG19" s="9" t="s">
        <v>1194</v>
      </c>
      <c r="AH19" s="9" t="s">
        <v>1195</v>
      </c>
      <c r="AI19" s="9" t="s">
        <v>1196</v>
      </c>
    </row>
    <row r="20" spans="1:35" x14ac:dyDescent="0.3">
      <c r="A20" s="131" t="s">
        <v>890</v>
      </c>
      <c r="B20" s="131" t="s">
        <v>902</v>
      </c>
      <c r="C20" s="131" t="s">
        <v>903</v>
      </c>
      <c r="D20" s="131" t="s">
        <v>165</v>
      </c>
      <c r="E20" s="131" t="s">
        <v>166</v>
      </c>
      <c r="F20" s="70">
        <v>3483445</v>
      </c>
      <c r="G20" s="85">
        <v>0.12</v>
      </c>
      <c r="H20" s="85">
        <v>0.86</v>
      </c>
      <c r="I20" s="85">
        <v>0.02</v>
      </c>
      <c r="J20" s="9" t="s">
        <v>1197</v>
      </c>
      <c r="K20" s="9" t="s">
        <v>1093</v>
      </c>
      <c r="L20" s="9" t="s">
        <v>1198</v>
      </c>
      <c r="M20" s="9" t="s">
        <v>1066</v>
      </c>
      <c r="N20" s="9" t="s">
        <v>1199</v>
      </c>
      <c r="O20" s="9" t="s">
        <v>1115</v>
      </c>
      <c r="P20" s="9" t="s">
        <v>1200</v>
      </c>
      <c r="Q20" s="9" t="s">
        <v>1082</v>
      </c>
      <c r="R20" s="9" t="s">
        <v>1071</v>
      </c>
      <c r="S20" s="9" t="s">
        <v>1071</v>
      </c>
      <c r="T20" s="9" t="s">
        <v>1071</v>
      </c>
      <c r="U20" s="9" t="s">
        <v>1071</v>
      </c>
      <c r="V20" s="9" t="s">
        <v>1071</v>
      </c>
      <c r="W20" s="9" t="s">
        <v>1071</v>
      </c>
      <c r="X20" s="9" t="s">
        <v>1071</v>
      </c>
      <c r="Y20" s="9" t="s">
        <v>1071</v>
      </c>
      <c r="Z20" s="9" t="s">
        <v>1071</v>
      </c>
      <c r="AA20" s="9" t="s">
        <v>1071</v>
      </c>
      <c r="AB20" s="9" t="s">
        <v>1071</v>
      </c>
      <c r="AC20" s="9" t="s">
        <v>1071</v>
      </c>
      <c r="AD20" s="131"/>
      <c r="AE20" s="9" t="s">
        <v>1201</v>
      </c>
      <c r="AF20" s="9" t="s">
        <v>1202</v>
      </c>
      <c r="AG20" s="9" t="s">
        <v>1203</v>
      </c>
      <c r="AH20" s="9" t="s">
        <v>1071</v>
      </c>
      <c r="AI20" s="9" t="s">
        <v>1071</v>
      </c>
    </row>
    <row r="21" spans="1:35" x14ac:dyDescent="0.3">
      <c r="A21" s="131" t="s">
        <v>890</v>
      </c>
      <c r="B21" s="131" t="s">
        <v>891</v>
      </c>
      <c r="C21" s="131" t="s">
        <v>904</v>
      </c>
      <c r="D21" s="131" t="s">
        <v>168</v>
      </c>
      <c r="E21" s="131" t="s">
        <v>169</v>
      </c>
      <c r="F21" s="70">
        <v>5761433</v>
      </c>
      <c r="G21" s="85">
        <v>0.33</v>
      </c>
      <c r="H21" s="85">
        <v>0.33</v>
      </c>
      <c r="I21" s="85">
        <v>0.34</v>
      </c>
      <c r="J21" s="9" t="s">
        <v>1204</v>
      </c>
      <c r="K21" s="9" t="s">
        <v>1095</v>
      </c>
      <c r="L21" s="9" t="s">
        <v>1205</v>
      </c>
      <c r="M21" s="9" t="s">
        <v>1095</v>
      </c>
      <c r="N21" s="9" t="s">
        <v>1206</v>
      </c>
      <c r="O21" s="9" t="s">
        <v>1113</v>
      </c>
      <c r="P21" s="9" t="s">
        <v>1207</v>
      </c>
      <c r="Q21" s="9" t="s">
        <v>1137</v>
      </c>
      <c r="R21" s="9" t="s">
        <v>1208</v>
      </c>
      <c r="S21" s="9" t="s">
        <v>1070</v>
      </c>
      <c r="T21" s="9" t="s">
        <v>1209</v>
      </c>
      <c r="U21" s="9" t="s">
        <v>1064</v>
      </c>
      <c r="V21" s="9" t="s">
        <v>1210</v>
      </c>
      <c r="W21" s="9" t="s">
        <v>1173</v>
      </c>
      <c r="X21" s="9" t="s">
        <v>1211</v>
      </c>
      <c r="Y21" s="9" t="s">
        <v>1077</v>
      </c>
      <c r="Z21" s="9" t="s">
        <v>1212</v>
      </c>
      <c r="AA21" s="9" t="s">
        <v>1082</v>
      </c>
      <c r="AB21" s="9" t="s">
        <v>1213</v>
      </c>
      <c r="AC21" s="9" t="s">
        <v>1095</v>
      </c>
      <c r="AD21" s="131"/>
      <c r="AE21" s="9" t="s">
        <v>1214</v>
      </c>
      <c r="AF21" s="9" t="s">
        <v>1215</v>
      </c>
      <c r="AG21" s="9" t="s">
        <v>1216</v>
      </c>
      <c r="AH21" s="9" t="s">
        <v>1217</v>
      </c>
      <c r="AI21" s="9" t="s">
        <v>1218</v>
      </c>
    </row>
    <row r="22" spans="1:35" x14ac:dyDescent="0.3">
      <c r="A22" s="131" t="s">
        <v>884</v>
      </c>
      <c r="B22" s="131" t="s">
        <v>885</v>
      </c>
      <c r="C22" s="131" t="s">
        <v>886</v>
      </c>
      <c r="D22" s="131" t="s">
        <v>170</v>
      </c>
      <c r="E22" s="131" t="s">
        <v>171</v>
      </c>
      <c r="F22" s="70">
        <v>3363426</v>
      </c>
      <c r="G22" s="85">
        <v>0.67</v>
      </c>
      <c r="H22" s="85">
        <v>0.28000000000000003</v>
      </c>
      <c r="I22" s="85">
        <v>0.05</v>
      </c>
      <c r="J22" s="9" t="s">
        <v>1219</v>
      </c>
      <c r="K22" s="9" t="s">
        <v>1070</v>
      </c>
      <c r="L22" s="9" t="s">
        <v>1220</v>
      </c>
      <c r="M22" s="9" t="s">
        <v>1124</v>
      </c>
      <c r="N22" s="9" t="s">
        <v>1221</v>
      </c>
      <c r="O22" s="9" t="s">
        <v>1093</v>
      </c>
      <c r="P22" s="9" t="s">
        <v>1222</v>
      </c>
      <c r="Q22" s="9" t="s">
        <v>1223</v>
      </c>
      <c r="R22" s="9" t="s">
        <v>1224</v>
      </c>
      <c r="S22" s="9" t="s">
        <v>1093</v>
      </c>
      <c r="T22" s="9" t="s">
        <v>1225</v>
      </c>
      <c r="U22" s="9" t="s">
        <v>1124</v>
      </c>
      <c r="V22" s="9" t="s">
        <v>1226</v>
      </c>
      <c r="W22" s="9" t="s">
        <v>1137</v>
      </c>
      <c r="X22" s="9" t="s">
        <v>1227</v>
      </c>
      <c r="Y22" s="9" t="s">
        <v>1082</v>
      </c>
      <c r="Z22" s="9" t="s">
        <v>1071</v>
      </c>
      <c r="AA22" s="9" t="s">
        <v>1071</v>
      </c>
      <c r="AB22" s="9" t="s">
        <v>1071</v>
      </c>
      <c r="AC22" s="9" t="s">
        <v>1071</v>
      </c>
      <c r="AD22" s="131"/>
      <c r="AE22" s="9" t="s">
        <v>1228</v>
      </c>
      <c r="AF22" s="9" t="s">
        <v>1229</v>
      </c>
      <c r="AG22" s="9" t="s">
        <v>1230</v>
      </c>
      <c r="AH22" s="9" t="s">
        <v>1231</v>
      </c>
      <c r="AI22" s="9" t="s">
        <v>1232</v>
      </c>
    </row>
    <row r="23" spans="1:35" x14ac:dyDescent="0.3">
      <c r="A23" s="131" t="s">
        <v>890</v>
      </c>
      <c r="B23" s="131" t="s">
        <v>902</v>
      </c>
      <c r="C23" s="131" t="s">
        <v>892</v>
      </c>
      <c r="D23" s="131" t="s">
        <v>173</v>
      </c>
      <c r="E23" s="131" t="s">
        <v>174</v>
      </c>
      <c r="F23" s="70">
        <v>3657639</v>
      </c>
      <c r="G23" s="85">
        <v>0.08</v>
      </c>
      <c r="H23" s="85">
        <v>0.02</v>
      </c>
      <c r="I23" s="85">
        <v>0.9</v>
      </c>
      <c r="J23" s="9" t="s">
        <v>1233</v>
      </c>
      <c r="K23" s="9" t="s">
        <v>1077</v>
      </c>
      <c r="L23" s="9" t="s">
        <v>1234</v>
      </c>
      <c r="M23" s="9" t="s">
        <v>1095</v>
      </c>
      <c r="N23" s="9" t="s">
        <v>1235</v>
      </c>
      <c r="O23" s="9" t="s">
        <v>1180</v>
      </c>
      <c r="P23" s="9" t="s">
        <v>1071</v>
      </c>
      <c r="Q23" s="9" t="s">
        <v>1071</v>
      </c>
      <c r="R23" s="9" t="s">
        <v>1071</v>
      </c>
      <c r="S23" s="9" t="s">
        <v>1071</v>
      </c>
      <c r="T23" s="9" t="s">
        <v>1071</v>
      </c>
      <c r="U23" s="9" t="s">
        <v>1071</v>
      </c>
      <c r="V23" s="9" t="s">
        <v>1071</v>
      </c>
      <c r="W23" s="9" t="s">
        <v>1071</v>
      </c>
      <c r="X23" s="9" t="s">
        <v>1071</v>
      </c>
      <c r="Y23" s="9" t="s">
        <v>1071</v>
      </c>
      <c r="Z23" s="9" t="s">
        <v>1071</v>
      </c>
      <c r="AA23" s="9" t="s">
        <v>1071</v>
      </c>
      <c r="AB23" s="9" t="s">
        <v>1071</v>
      </c>
      <c r="AC23" s="9" t="s">
        <v>1071</v>
      </c>
      <c r="AD23" s="131"/>
      <c r="AE23" s="9" t="s">
        <v>1236</v>
      </c>
      <c r="AF23" s="9" t="s">
        <v>1237</v>
      </c>
      <c r="AG23" s="9" t="s">
        <v>1238</v>
      </c>
      <c r="AH23" s="9" t="s">
        <v>1071</v>
      </c>
      <c r="AI23" s="9" t="s">
        <v>1071</v>
      </c>
    </row>
    <row r="24" spans="1:35" x14ac:dyDescent="0.3">
      <c r="A24" s="131" t="s">
        <v>887</v>
      </c>
      <c r="B24" s="131" t="s">
        <v>898</v>
      </c>
      <c r="C24" s="131" t="s">
        <v>900</v>
      </c>
      <c r="D24" s="131" t="s">
        <v>175</v>
      </c>
      <c r="E24" s="131" t="s">
        <v>176</v>
      </c>
      <c r="F24" s="70">
        <v>2324413</v>
      </c>
      <c r="G24" s="85">
        <v>1</v>
      </c>
      <c r="H24" s="85">
        <v>0</v>
      </c>
      <c r="I24" s="85">
        <v>0</v>
      </c>
      <c r="J24" s="9" t="s">
        <v>1239</v>
      </c>
      <c r="K24" s="9" t="s">
        <v>1180</v>
      </c>
      <c r="L24" s="9" t="s">
        <v>1240</v>
      </c>
      <c r="M24" s="9" t="s">
        <v>1079</v>
      </c>
      <c r="N24" s="9" t="s">
        <v>1241</v>
      </c>
      <c r="O24" s="9" t="s">
        <v>1113</v>
      </c>
      <c r="P24" s="9" t="s">
        <v>1242</v>
      </c>
      <c r="Q24" s="9" t="s">
        <v>1113</v>
      </c>
      <c r="R24" s="9" t="s">
        <v>1243</v>
      </c>
      <c r="S24" s="9" t="s">
        <v>1244</v>
      </c>
      <c r="T24" s="9" t="s">
        <v>1245</v>
      </c>
      <c r="U24" s="9" t="s">
        <v>1095</v>
      </c>
      <c r="V24" s="9" t="s">
        <v>1071</v>
      </c>
      <c r="W24" s="9" t="s">
        <v>1071</v>
      </c>
      <c r="X24" s="9" t="s">
        <v>1071</v>
      </c>
      <c r="Y24" s="9" t="s">
        <v>1071</v>
      </c>
      <c r="Z24" s="9" t="s">
        <v>1071</v>
      </c>
      <c r="AA24" s="9" t="s">
        <v>1071</v>
      </c>
      <c r="AB24" s="9" t="s">
        <v>1071</v>
      </c>
      <c r="AC24" s="9" t="s">
        <v>1071</v>
      </c>
      <c r="AD24" s="131"/>
      <c r="AE24" s="9" t="s">
        <v>1246</v>
      </c>
      <c r="AF24" s="9" t="s">
        <v>1247</v>
      </c>
      <c r="AG24" s="9" t="s">
        <v>1248</v>
      </c>
      <c r="AH24" s="9" t="s">
        <v>1071</v>
      </c>
      <c r="AI24" s="9" t="s">
        <v>1071</v>
      </c>
    </row>
    <row r="25" spans="1:35" x14ac:dyDescent="0.3">
      <c r="A25" s="131" t="s">
        <v>887</v>
      </c>
      <c r="B25" s="131" t="s">
        <v>888</v>
      </c>
      <c r="C25" s="131" t="s">
        <v>889</v>
      </c>
      <c r="D25" s="131" t="s">
        <v>178</v>
      </c>
      <c r="E25" s="131" t="s">
        <v>179</v>
      </c>
      <c r="F25" s="70">
        <v>2619613</v>
      </c>
      <c r="G25" s="85">
        <v>0.05</v>
      </c>
      <c r="H25" s="85">
        <v>0.83499999999999996</v>
      </c>
      <c r="I25" s="85">
        <v>0.115</v>
      </c>
      <c r="J25" s="9" t="s">
        <v>1249</v>
      </c>
      <c r="K25" s="9" t="s">
        <v>1082</v>
      </c>
      <c r="L25" s="9" t="s">
        <v>1250</v>
      </c>
      <c r="M25" s="9" t="s">
        <v>1064</v>
      </c>
      <c r="N25" s="9" t="s">
        <v>1251</v>
      </c>
      <c r="O25" s="9" t="s">
        <v>1091</v>
      </c>
      <c r="P25" s="9" t="s">
        <v>1071</v>
      </c>
      <c r="Q25" s="9" t="s">
        <v>1071</v>
      </c>
      <c r="R25" s="9" t="s">
        <v>1071</v>
      </c>
      <c r="S25" s="9" t="s">
        <v>1071</v>
      </c>
      <c r="T25" s="9" t="s">
        <v>1071</v>
      </c>
      <c r="U25" s="9" t="s">
        <v>1071</v>
      </c>
      <c r="V25" s="9" t="s">
        <v>1071</v>
      </c>
      <c r="W25" s="9" t="s">
        <v>1071</v>
      </c>
      <c r="X25" s="9" t="s">
        <v>1071</v>
      </c>
      <c r="Y25" s="9" t="s">
        <v>1071</v>
      </c>
      <c r="Z25" s="9" t="s">
        <v>1071</v>
      </c>
      <c r="AA25" s="9" t="s">
        <v>1071</v>
      </c>
      <c r="AB25" s="9" t="s">
        <v>1071</v>
      </c>
      <c r="AC25" s="9" t="s">
        <v>1071</v>
      </c>
      <c r="AD25" s="131"/>
      <c r="AE25" s="9" t="s">
        <v>1252</v>
      </c>
      <c r="AF25" s="9" t="s">
        <v>1253</v>
      </c>
      <c r="AG25" s="9" t="s">
        <v>1254</v>
      </c>
      <c r="AH25" s="9" t="s">
        <v>1255</v>
      </c>
      <c r="AI25" s="9" t="s">
        <v>1071</v>
      </c>
    </row>
    <row r="26" spans="1:35" x14ac:dyDescent="0.3">
      <c r="A26" s="131" t="s">
        <v>893</v>
      </c>
      <c r="B26" s="131" t="s">
        <v>894</v>
      </c>
      <c r="C26" s="131" t="s">
        <v>905</v>
      </c>
      <c r="D26" s="131" t="s">
        <v>180</v>
      </c>
      <c r="E26" s="131" t="s">
        <v>181</v>
      </c>
      <c r="F26" s="70">
        <v>6567961</v>
      </c>
      <c r="G26" s="85">
        <v>0.71</v>
      </c>
      <c r="H26" s="85">
        <v>0.28999999999999998</v>
      </c>
      <c r="I26" s="85">
        <v>0</v>
      </c>
      <c r="J26" s="9" t="s">
        <v>1256</v>
      </c>
      <c r="K26" s="9" t="s">
        <v>1066</v>
      </c>
      <c r="L26" s="9" t="s">
        <v>1257</v>
      </c>
      <c r="M26" s="9" t="s">
        <v>1124</v>
      </c>
      <c r="N26" s="9" t="s">
        <v>1258</v>
      </c>
      <c r="O26" s="9" t="s">
        <v>1115</v>
      </c>
      <c r="P26" s="9" t="s">
        <v>1259</v>
      </c>
      <c r="Q26" s="9" t="s">
        <v>1064</v>
      </c>
      <c r="R26" s="9" t="s">
        <v>1071</v>
      </c>
      <c r="S26" s="9" t="s">
        <v>1071</v>
      </c>
      <c r="T26" s="9" t="s">
        <v>1071</v>
      </c>
      <c r="U26" s="9" t="s">
        <v>1071</v>
      </c>
      <c r="V26" s="9" t="s">
        <v>1071</v>
      </c>
      <c r="W26" s="9" t="s">
        <v>1071</v>
      </c>
      <c r="X26" s="9" t="s">
        <v>1071</v>
      </c>
      <c r="Y26" s="9" t="s">
        <v>1071</v>
      </c>
      <c r="Z26" s="9" t="s">
        <v>1071</v>
      </c>
      <c r="AA26" s="9" t="s">
        <v>1071</v>
      </c>
      <c r="AB26" s="9" t="s">
        <v>1071</v>
      </c>
      <c r="AC26" s="9" t="s">
        <v>1071</v>
      </c>
      <c r="AD26" s="131"/>
      <c r="AE26" s="9" t="s">
        <v>1260</v>
      </c>
      <c r="AF26" s="9" t="s">
        <v>1261</v>
      </c>
      <c r="AG26" s="9" t="s">
        <v>1071</v>
      </c>
      <c r="AH26" s="9" t="s">
        <v>1071</v>
      </c>
      <c r="AI26" s="9" t="s">
        <v>1071</v>
      </c>
    </row>
    <row r="27" spans="1:35" x14ac:dyDescent="0.3">
      <c r="A27" s="131" t="s">
        <v>884</v>
      </c>
      <c r="B27" s="131" t="s">
        <v>885</v>
      </c>
      <c r="C27" s="131" t="s">
        <v>886</v>
      </c>
      <c r="D27" s="131" t="s">
        <v>182</v>
      </c>
      <c r="E27" s="131" t="s">
        <v>183</v>
      </c>
      <c r="F27" s="70">
        <v>3667119</v>
      </c>
      <c r="G27" s="85">
        <v>0.15</v>
      </c>
      <c r="H27" s="85">
        <v>0.57999999999999996</v>
      </c>
      <c r="I27" s="85">
        <v>0.27</v>
      </c>
      <c r="J27" s="9" t="s">
        <v>1262</v>
      </c>
      <c r="K27" s="9" t="s">
        <v>1070</v>
      </c>
      <c r="L27" s="9" t="s">
        <v>1263</v>
      </c>
      <c r="M27" s="9" t="s">
        <v>1137</v>
      </c>
      <c r="N27" s="9" t="s">
        <v>1264</v>
      </c>
      <c r="O27" s="9" t="s">
        <v>1077</v>
      </c>
      <c r="P27" s="9" t="s">
        <v>1265</v>
      </c>
      <c r="Q27" s="9" t="s">
        <v>1066</v>
      </c>
      <c r="R27" s="9" t="s">
        <v>1266</v>
      </c>
      <c r="S27" s="9" t="s">
        <v>1095</v>
      </c>
      <c r="T27" s="9" t="s">
        <v>1267</v>
      </c>
      <c r="U27" s="9" t="s">
        <v>1068</v>
      </c>
      <c r="V27" s="9" t="s">
        <v>1071</v>
      </c>
      <c r="W27" s="9" t="s">
        <v>1071</v>
      </c>
      <c r="X27" s="9" t="s">
        <v>1071</v>
      </c>
      <c r="Y27" s="9" t="s">
        <v>1071</v>
      </c>
      <c r="Z27" s="9" t="s">
        <v>1071</v>
      </c>
      <c r="AA27" s="9" t="s">
        <v>1071</v>
      </c>
      <c r="AB27" s="9" t="s">
        <v>1071</v>
      </c>
      <c r="AC27" s="9" t="s">
        <v>1071</v>
      </c>
      <c r="AD27" s="131"/>
      <c r="AE27" s="9" t="s">
        <v>1268</v>
      </c>
      <c r="AF27" s="9" t="s">
        <v>1269</v>
      </c>
      <c r="AG27" s="9" t="s">
        <v>1270</v>
      </c>
      <c r="AH27" s="9" t="s">
        <v>1271</v>
      </c>
      <c r="AI27" s="9" t="s">
        <v>1272</v>
      </c>
    </row>
    <row r="28" spans="1:35" x14ac:dyDescent="0.3">
      <c r="A28" s="131" t="s">
        <v>893</v>
      </c>
      <c r="B28" s="131" t="s">
        <v>894</v>
      </c>
      <c r="C28" s="131" t="s">
        <v>895</v>
      </c>
      <c r="D28" s="131" t="s">
        <v>184</v>
      </c>
      <c r="E28" s="131" t="s">
        <v>185</v>
      </c>
      <c r="F28" s="70">
        <v>1956290</v>
      </c>
      <c r="G28" s="85">
        <v>0.13</v>
      </c>
      <c r="H28" s="85">
        <v>0.71</v>
      </c>
      <c r="I28" s="85">
        <v>0.16</v>
      </c>
      <c r="J28" s="9" t="s">
        <v>1273</v>
      </c>
      <c r="K28" s="9" t="s">
        <v>1064</v>
      </c>
      <c r="L28" s="9" t="s">
        <v>1274</v>
      </c>
      <c r="M28" s="9" t="s">
        <v>1066</v>
      </c>
      <c r="N28" s="9" t="s">
        <v>1275</v>
      </c>
      <c r="O28" s="9" t="s">
        <v>1082</v>
      </c>
      <c r="P28" s="9" t="s">
        <v>1276</v>
      </c>
      <c r="Q28" s="9" t="s">
        <v>1093</v>
      </c>
      <c r="R28" s="9" t="s">
        <v>1277</v>
      </c>
      <c r="S28" s="9" t="s">
        <v>1093</v>
      </c>
      <c r="T28" s="9" t="s">
        <v>1278</v>
      </c>
      <c r="U28" s="9" t="s">
        <v>1068</v>
      </c>
      <c r="V28" s="9" t="s">
        <v>1279</v>
      </c>
      <c r="W28" s="9" t="s">
        <v>1079</v>
      </c>
      <c r="X28" s="9" t="s">
        <v>1071</v>
      </c>
      <c r="Y28" s="9" t="s">
        <v>1071</v>
      </c>
      <c r="Z28" s="9" t="s">
        <v>1071</v>
      </c>
      <c r="AA28" s="9" t="s">
        <v>1071</v>
      </c>
      <c r="AB28" s="9" t="s">
        <v>1071</v>
      </c>
      <c r="AC28" s="9" t="s">
        <v>1071</v>
      </c>
      <c r="AD28" s="131"/>
      <c r="AE28" s="9" t="s">
        <v>1280</v>
      </c>
      <c r="AF28" s="9" t="s">
        <v>1281</v>
      </c>
      <c r="AG28" s="9" t="s">
        <v>1282</v>
      </c>
      <c r="AH28" s="9" t="s">
        <v>820</v>
      </c>
      <c r="AI28" s="9" t="s">
        <v>1071</v>
      </c>
    </row>
    <row r="29" spans="1:35" x14ac:dyDescent="0.3">
      <c r="A29" s="131" t="s">
        <v>887</v>
      </c>
      <c r="B29" s="131" t="s">
        <v>898</v>
      </c>
      <c r="C29" s="131" t="s">
        <v>906</v>
      </c>
      <c r="D29" s="131" t="s">
        <v>186</v>
      </c>
      <c r="E29" s="131" t="s">
        <v>187</v>
      </c>
      <c r="F29" s="70">
        <v>4092441</v>
      </c>
      <c r="G29" s="85">
        <v>0.12</v>
      </c>
      <c r="H29" s="85">
        <v>0.18</v>
      </c>
      <c r="I29" s="85">
        <v>0.7</v>
      </c>
      <c r="J29" s="9" t="s">
        <v>1283</v>
      </c>
      <c r="K29" s="9" t="s">
        <v>1064</v>
      </c>
      <c r="L29" s="9" t="s">
        <v>1284</v>
      </c>
      <c r="M29" s="9" t="s">
        <v>1079</v>
      </c>
      <c r="N29" s="9" t="s">
        <v>1285</v>
      </c>
      <c r="O29" s="9" t="s">
        <v>1064</v>
      </c>
      <c r="P29" s="9" t="s">
        <v>1286</v>
      </c>
      <c r="Q29" s="9" t="s">
        <v>1124</v>
      </c>
      <c r="R29" s="9" t="s">
        <v>1287</v>
      </c>
      <c r="S29" s="9" t="s">
        <v>1124</v>
      </c>
      <c r="T29" s="9" t="s">
        <v>1288</v>
      </c>
      <c r="U29" s="9" t="s">
        <v>1064</v>
      </c>
      <c r="V29" s="9" t="s">
        <v>1289</v>
      </c>
      <c r="W29" s="9" t="s">
        <v>1077</v>
      </c>
      <c r="X29" s="9" t="s">
        <v>1290</v>
      </c>
      <c r="Y29" s="9" t="s">
        <v>1137</v>
      </c>
      <c r="Z29" s="9" t="s">
        <v>1291</v>
      </c>
      <c r="AA29" s="9" t="s">
        <v>1064</v>
      </c>
      <c r="AB29" s="9" t="s">
        <v>1071</v>
      </c>
      <c r="AC29" s="9" t="s">
        <v>1071</v>
      </c>
      <c r="AD29" s="131"/>
      <c r="AE29" s="9" t="s">
        <v>1292</v>
      </c>
      <c r="AF29" s="9"/>
      <c r="AG29" s="9"/>
      <c r="AH29" s="9"/>
      <c r="AI29" s="9"/>
    </row>
    <row r="30" spans="1:35" x14ac:dyDescent="0.3">
      <c r="A30" s="131" t="s">
        <v>887</v>
      </c>
      <c r="B30" s="131" t="s">
        <v>898</v>
      </c>
      <c r="C30" s="131" t="s">
        <v>906</v>
      </c>
      <c r="D30" s="131" t="s">
        <v>188</v>
      </c>
      <c r="E30" s="131" t="s">
        <v>189</v>
      </c>
      <c r="F30" s="70">
        <v>4155324</v>
      </c>
      <c r="G30" s="85">
        <v>0</v>
      </c>
      <c r="H30" s="85">
        <v>0.25</v>
      </c>
      <c r="I30" s="85">
        <v>0.75</v>
      </c>
      <c r="J30" s="9" t="s">
        <v>1293</v>
      </c>
      <c r="K30" s="9" t="s">
        <v>1064</v>
      </c>
      <c r="L30" s="9" t="s">
        <v>1294</v>
      </c>
      <c r="M30" s="9" t="s">
        <v>1077</v>
      </c>
      <c r="N30" s="9" t="s">
        <v>1295</v>
      </c>
      <c r="O30" s="9" t="s">
        <v>1093</v>
      </c>
      <c r="P30" s="9" t="s">
        <v>1071</v>
      </c>
      <c r="Q30" s="9" t="s">
        <v>1071</v>
      </c>
      <c r="R30" s="9" t="s">
        <v>1071</v>
      </c>
      <c r="S30" s="9" t="s">
        <v>1071</v>
      </c>
      <c r="T30" s="9" t="s">
        <v>1071</v>
      </c>
      <c r="U30" s="9" t="s">
        <v>1071</v>
      </c>
      <c r="V30" s="9" t="s">
        <v>1071</v>
      </c>
      <c r="W30" s="9" t="s">
        <v>1071</v>
      </c>
      <c r="X30" s="9" t="s">
        <v>1071</v>
      </c>
      <c r="Y30" s="9" t="s">
        <v>1071</v>
      </c>
      <c r="Z30" s="9" t="s">
        <v>1071</v>
      </c>
      <c r="AA30" s="9" t="s">
        <v>1071</v>
      </c>
      <c r="AB30" s="9" t="s">
        <v>1071</v>
      </c>
      <c r="AC30" s="9" t="s">
        <v>1071</v>
      </c>
      <c r="AD30" s="131"/>
      <c r="AE30" s="9" t="s">
        <v>1296</v>
      </c>
      <c r="AF30" s="9" t="s">
        <v>1297</v>
      </c>
      <c r="AG30" s="9" t="s">
        <v>1298</v>
      </c>
      <c r="AH30" s="9" t="s">
        <v>1299</v>
      </c>
      <c r="AI30" s="9" t="s">
        <v>1300</v>
      </c>
    </row>
    <row r="31" spans="1:35" x14ac:dyDescent="0.3">
      <c r="A31" s="131" t="s">
        <v>884</v>
      </c>
      <c r="B31" s="131" t="s">
        <v>885</v>
      </c>
      <c r="C31" s="131" t="s">
        <v>886</v>
      </c>
      <c r="D31" s="131" t="s">
        <v>190</v>
      </c>
      <c r="E31" s="131" t="s">
        <v>191</v>
      </c>
      <c r="F31" s="70">
        <v>137935</v>
      </c>
      <c r="G31" s="85">
        <v>0.5</v>
      </c>
      <c r="H31" s="85">
        <v>0.5</v>
      </c>
      <c r="I31" s="85">
        <v>0</v>
      </c>
      <c r="J31" s="9" t="s">
        <v>1301</v>
      </c>
      <c r="K31" s="9" t="s">
        <v>1079</v>
      </c>
      <c r="L31" s="9" t="s">
        <v>1302</v>
      </c>
      <c r="M31" s="9" t="s">
        <v>1064</v>
      </c>
      <c r="N31" s="9" t="s">
        <v>1303</v>
      </c>
      <c r="O31" s="9" t="s">
        <v>1070</v>
      </c>
      <c r="P31" s="9" t="s">
        <v>1071</v>
      </c>
      <c r="Q31" s="9" t="s">
        <v>1071</v>
      </c>
      <c r="R31" s="9" t="s">
        <v>1071</v>
      </c>
      <c r="S31" s="9" t="s">
        <v>1071</v>
      </c>
      <c r="T31" s="9" t="s">
        <v>1071</v>
      </c>
      <c r="U31" s="9" t="s">
        <v>1071</v>
      </c>
      <c r="V31" s="9" t="s">
        <v>1071</v>
      </c>
      <c r="W31" s="9" t="s">
        <v>1071</v>
      </c>
      <c r="X31" s="9" t="s">
        <v>1071</v>
      </c>
      <c r="Y31" s="9" t="s">
        <v>1071</v>
      </c>
      <c r="Z31" s="9" t="s">
        <v>1071</v>
      </c>
      <c r="AA31" s="9" t="s">
        <v>1071</v>
      </c>
      <c r="AB31" s="9" t="s">
        <v>1071</v>
      </c>
      <c r="AC31" s="9" t="s">
        <v>1071</v>
      </c>
      <c r="AD31" s="131"/>
      <c r="AE31" s="9" t="s">
        <v>1304</v>
      </c>
      <c r="AF31" s="9" t="s">
        <v>1305</v>
      </c>
      <c r="AG31" s="9" t="s">
        <v>1306</v>
      </c>
      <c r="AH31" s="9" t="s">
        <v>1307</v>
      </c>
      <c r="AI31" s="9" t="s">
        <v>1071</v>
      </c>
    </row>
    <row r="32" spans="1:35" x14ac:dyDescent="0.3">
      <c r="A32" s="131" t="s">
        <v>890</v>
      </c>
      <c r="B32" s="131" t="s">
        <v>891</v>
      </c>
      <c r="C32" s="131" t="s">
        <v>904</v>
      </c>
      <c r="D32" s="131" t="s">
        <v>192</v>
      </c>
      <c r="E32" s="131" t="s">
        <v>193</v>
      </c>
      <c r="F32" s="70">
        <v>7975355</v>
      </c>
      <c r="G32" s="85">
        <v>0.11</v>
      </c>
      <c r="H32" s="85">
        <v>0.55000000000000004</v>
      </c>
      <c r="I32" s="85">
        <v>0.33</v>
      </c>
      <c r="J32" s="9" t="s">
        <v>1308</v>
      </c>
      <c r="K32" s="9" t="s">
        <v>1066</v>
      </c>
      <c r="L32" s="9" t="s">
        <v>1076</v>
      </c>
      <c r="M32" s="9" t="s">
        <v>1077</v>
      </c>
      <c r="N32" s="9" t="s">
        <v>1309</v>
      </c>
      <c r="O32" s="9" t="s">
        <v>1064</v>
      </c>
      <c r="P32" s="9" t="s">
        <v>957</v>
      </c>
      <c r="Q32" s="9" t="s">
        <v>1115</v>
      </c>
      <c r="R32" s="9" t="s">
        <v>1310</v>
      </c>
      <c r="S32" s="9" t="s">
        <v>1223</v>
      </c>
      <c r="T32" s="9" t="s">
        <v>1071</v>
      </c>
      <c r="U32" s="9" t="s">
        <v>1071</v>
      </c>
      <c r="V32" s="9" t="s">
        <v>1071</v>
      </c>
      <c r="W32" s="9" t="s">
        <v>1071</v>
      </c>
      <c r="X32" s="9" t="s">
        <v>1071</v>
      </c>
      <c r="Y32" s="9" t="s">
        <v>1071</v>
      </c>
      <c r="Z32" s="9" t="s">
        <v>1071</v>
      </c>
      <c r="AA32" s="9" t="s">
        <v>1071</v>
      </c>
      <c r="AB32" s="9" t="s">
        <v>1071</v>
      </c>
      <c r="AC32" s="9" t="s">
        <v>1071</v>
      </c>
      <c r="AD32" s="131"/>
      <c r="AE32" s="9" t="s">
        <v>815</v>
      </c>
      <c r="AF32" s="9" t="s">
        <v>1311</v>
      </c>
      <c r="AG32" s="9" t="s">
        <v>1312</v>
      </c>
      <c r="AH32" s="9" t="s">
        <v>1313</v>
      </c>
      <c r="AI32" s="9" t="s">
        <v>1314</v>
      </c>
    </row>
    <row r="33" spans="1:35" x14ac:dyDescent="0.3">
      <c r="A33" s="131" t="s">
        <v>887</v>
      </c>
      <c r="B33" s="131" t="s">
        <v>907</v>
      </c>
      <c r="C33" s="131" t="s">
        <v>908</v>
      </c>
      <c r="D33" s="131" t="s">
        <v>195</v>
      </c>
      <c r="E33" s="131" t="s">
        <v>196</v>
      </c>
      <c r="F33" s="70">
        <v>8068033</v>
      </c>
      <c r="G33" s="85">
        <v>0.56000000000000005</v>
      </c>
      <c r="H33" s="85">
        <v>0.22</v>
      </c>
      <c r="I33" s="85">
        <v>0.22</v>
      </c>
      <c r="J33" s="9" t="s">
        <v>1315</v>
      </c>
      <c r="K33" s="9" t="s">
        <v>1066</v>
      </c>
      <c r="L33" s="9" t="s">
        <v>1316</v>
      </c>
      <c r="M33" s="9" t="s">
        <v>1095</v>
      </c>
      <c r="N33" s="9" t="s">
        <v>1317</v>
      </c>
      <c r="O33" s="9" t="s">
        <v>1095</v>
      </c>
      <c r="P33" s="9" t="s">
        <v>1071</v>
      </c>
      <c r="Q33" s="9" t="s">
        <v>1071</v>
      </c>
      <c r="R33" s="9" t="s">
        <v>1071</v>
      </c>
      <c r="S33" s="9" t="s">
        <v>1071</v>
      </c>
      <c r="T33" s="9" t="s">
        <v>1071</v>
      </c>
      <c r="U33" s="9" t="s">
        <v>1071</v>
      </c>
      <c r="V33" s="9" t="s">
        <v>1071</v>
      </c>
      <c r="W33" s="9" t="s">
        <v>1071</v>
      </c>
      <c r="X33" s="9" t="s">
        <v>1071</v>
      </c>
      <c r="Y33" s="9" t="s">
        <v>1071</v>
      </c>
      <c r="Z33" s="9" t="s">
        <v>1071</v>
      </c>
      <c r="AA33" s="9" t="s">
        <v>1071</v>
      </c>
      <c r="AB33" s="9" t="s">
        <v>1071</v>
      </c>
      <c r="AC33" s="9" t="s">
        <v>1071</v>
      </c>
      <c r="AD33" s="131"/>
      <c r="AE33" s="9" t="s">
        <v>1318</v>
      </c>
      <c r="AF33" s="9" t="s">
        <v>1319</v>
      </c>
      <c r="AG33" s="9" t="s">
        <v>1320</v>
      </c>
      <c r="AH33" s="9" t="s">
        <v>1321</v>
      </c>
      <c r="AI33" s="9" t="s">
        <v>1071</v>
      </c>
    </row>
    <row r="34" spans="1:35" x14ac:dyDescent="0.3">
      <c r="A34" s="131" t="s">
        <v>893</v>
      </c>
      <c r="B34" s="131" t="s">
        <v>896</v>
      </c>
      <c r="C34" s="131" t="s">
        <v>897</v>
      </c>
      <c r="D34" s="131" t="s">
        <v>198</v>
      </c>
      <c r="E34" s="131" t="s">
        <v>199</v>
      </c>
      <c r="F34" s="70">
        <v>4426103</v>
      </c>
      <c r="G34" s="85">
        <v>0.47</v>
      </c>
      <c r="H34" s="85">
        <v>0.19</v>
      </c>
      <c r="I34" s="85">
        <v>0.34</v>
      </c>
      <c r="J34" s="9" t="s">
        <v>1322</v>
      </c>
      <c r="K34" s="9" t="s">
        <v>1115</v>
      </c>
      <c r="L34" s="9" t="s">
        <v>1323</v>
      </c>
      <c r="M34" s="9" t="s">
        <v>1093</v>
      </c>
      <c r="N34" s="9" t="s">
        <v>1324</v>
      </c>
      <c r="O34" s="9" t="s">
        <v>1064</v>
      </c>
      <c r="P34" s="9" t="s">
        <v>1325</v>
      </c>
      <c r="Q34" s="9" t="s">
        <v>1115</v>
      </c>
      <c r="R34" s="9" t="s">
        <v>1326</v>
      </c>
      <c r="S34" s="9" t="s">
        <v>1070</v>
      </c>
      <c r="T34" s="9" t="s">
        <v>1327</v>
      </c>
      <c r="U34" s="9" t="s">
        <v>1180</v>
      </c>
      <c r="V34" s="9" t="s">
        <v>1071</v>
      </c>
      <c r="W34" s="9" t="s">
        <v>1071</v>
      </c>
      <c r="X34" s="9" t="s">
        <v>1071</v>
      </c>
      <c r="Y34" s="9" t="s">
        <v>1071</v>
      </c>
      <c r="Z34" s="9" t="s">
        <v>1071</v>
      </c>
      <c r="AA34" s="9" t="s">
        <v>1071</v>
      </c>
      <c r="AB34" s="9" t="s">
        <v>1071</v>
      </c>
      <c r="AC34" s="9" t="s">
        <v>1071</v>
      </c>
      <c r="AD34" s="131"/>
      <c r="AE34" s="9" t="s">
        <v>1328</v>
      </c>
      <c r="AF34" s="9" t="s">
        <v>1071</v>
      </c>
      <c r="AG34" s="9" t="s">
        <v>1071</v>
      </c>
      <c r="AH34" s="9" t="s">
        <v>1071</v>
      </c>
      <c r="AI34" s="9" t="s">
        <v>1071</v>
      </c>
    </row>
    <row r="35" spans="1:35" x14ac:dyDescent="0.3">
      <c r="A35" s="131" t="s">
        <v>884</v>
      </c>
      <c r="B35" s="131" t="s">
        <v>885</v>
      </c>
      <c r="C35" s="131" t="s">
        <v>886</v>
      </c>
      <c r="D35" s="131" t="s">
        <v>200</v>
      </c>
      <c r="E35" s="131" t="s">
        <v>201</v>
      </c>
      <c r="F35" s="70">
        <v>3967464</v>
      </c>
      <c r="G35" s="85">
        <v>0.43</v>
      </c>
      <c r="H35" s="85">
        <v>0.52</v>
      </c>
      <c r="I35" s="85">
        <v>0.05</v>
      </c>
      <c r="J35" s="9" t="s">
        <v>1329</v>
      </c>
      <c r="K35" s="9" t="s">
        <v>1066</v>
      </c>
      <c r="L35" s="9" t="s">
        <v>1330</v>
      </c>
      <c r="M35" s="9" t="s">
        <v>1068</v>
      </c>
      <c r="N35" s="9" t="s">
        <v>1331</v>
      </c>
      <c r="O35" s="9" t="s">
        <v>1093</v>
      </c>
      <c r="P35" s="9" t="s">
        <v>1332</v>
      </c>
      <c r="Q35" s="9" t="s">
        <v>1077</v>
      </c>
      <c r="R35" s="9" t="s">
        <v>1071</v>
      </c>
      <c r="S35" s="9" t="s">
        <v>1071</v>
      </c>
      <c r="T35" s="9" t="s">
        <v>1071</v>
      </c>
      <c r="U35" s="9" t="s">
        <v>1071</v>
      </c>
      <c r="V35" s="9" t="s">
        <v>1071</v>
      </c>
      <c r="W35" s="9" t="s">
        <v>1071</v>
      </c>
      <c r="X35" s="9" t="s">
        <v>1071</v>
      </c>
      <c r="Y35" s="9" t="s">
        <v>1071</v>
      </c>
      <c r="Z35" s="9" t="s">
        <v>1071</v>
      </c>
      <c r="AA35" s="9" t="s">
        <v>1071</v>
      </c>
      <c r="AB35" s="9" t="s">
        <v>1071</v>
      </c>
      <c r="AC35" s="9" t="s">
        <v>1071</v>
      </c>
      <c r="AD35" s="131"/>
      <c r="AE35" s="9" t="s">
        <v>1333</v>
      </c>
      <c r="AF35" s="9" t="s">
        <v>1334</v>
      </c>
      <c r="AG35" s="9" t="s">
        <v>1335</v>
      </c>
      <c r="AH35" s="9" t="s">
        <v>1336</v>
      </c>
      <c r="AI35" s="9" t="s">
        <v>1337</v>
      </c>
    </row>
    <row r="36" spans="1:35" x14ac:dyDescent="0.3">
      <c r="A36" s="131" t="s">
        <v>887</v>
      </c>
      <c r="B36" s="131" t="s">
        <v>898</v>
      </c>
      <c r="C36" s="131" t="s">
        <v>908</v>
      </c>
      <c r="D36" s="131" t="s">
        <v>202</v>
      </c>
      <c r="E36" s="131" t="s">
        <v>203</v>
      </c>
      <c r="F36" s="70">
        <v>7140805</v>
      </c>
      <c r="G36" s="85">
        <v>0.54</v>
      </c>
      <c r="H36" s="85">
        <v>0.24</v>
      </c>
      <c r="I36" s="85">
        <v>0.22</v>
      </c>
      <c r="J36" s="9" t="s">
        <v>1076</v>
      </c>
      <c r="K36" s="9" t="s">
        <v>1077</v>
      </c>
      <c r="L36" s="9" t="s">
        <v>1338</v>
      </c>
      <c r="M36" s="9" t="s">
        <v>1173</v>
      </c>
      <c r="N36" s="9" t="s">
        <v>1339</v>
      </c>
      <c r="O36" s="9" t="s">
        <v>1079</v>
      </c>
      <c r="P36" s="9" t="s">
        <v>1340</v>
      </c>
      <c r="Q36" s="9" t="s">
        <v>1066</v>
      </c>
      <c r="R36" s="9" t="s">
        <v>1071</v>
      </c>
      <c r="S36" s="9" t="s">
        <v>1071</v>
      </c>
      <c r="T36" s="9" t="s">
        <v>1071</v>
      </c>
      <c r="U36" s="9" t="s">
        <v>1071</v>
      </c>
      <c r="V36" s="9" t="s">
        <v>1071</v>
      </c>
      <c r="W36" s="9" t="s">
        <v>1071</v>
      </c>
      <c r="X36" s="9" t="s">
        <v>1071</v>
      </c>
      <c r="Y36" s="9" t="s">
        <v>1071</v>
      </c>
      <c r="Z36" s="9" t="s">
        <v>1071</v>
      </c>
      <c r="AA36" s="9" t="s">
        <v>1071</v>
      </c>
      <c r="AB36" s="9" t="s">
        <v>1071</v>
      </c>
      <c r="AC36" s="9" t="s">
        <v>1071</v>
      </c>
      <c r="AD36" s="131"/>
      <c r="AE36" s="9" t="s">
        <v>1341</v>
      </c>
      <c r="AF36" s="9" t="s">
        <v>1342</v>
      </c>
      <c r="AG36" s="9" t="s">
        <v>1343</v>
      </c>
      <c r="AH36" s="9" t="s">
        <v>1344</v>
      </c>
      <c r="AI36" s="9" t="s">
        <v>1071</v>
      </c>
    </row>
    <row r="37" spans="1:35" x14ac:dyDescent="0.3">
      <c r="A37" s="131" t="s">
        <v>887</v>
      </c>
      <c r="B37" s="131" t="s">
        <v>907</v>
      </c>
      <c r="C37" s="131" t="s">
        <v>908</v>
      </c>
      <c r="D37" s="131" t="s">
        <v>204</v>
      </c>
      <c r="E37" s="131" t="s">
        <v>205</v>
      </c>
      <c r="F37" s="70">
        <v>1425577</v>
      </c>
      <c r="G37" s="85">
        <v>0.5</v>
      </c>
      <c r="H37" s="85">
        <v>0.5</v>
      </c>
      <c r="I37" s="85">
        <v>0</v>
      </c>
      <c r="J37" s="9" t="s">
        <v>1345</v>
      </c>
      <c r="K37" s="9" t="s">
        <v>1095</v>
      </c>
      <c r="L37" s="9" t="s">
        <v>818</v>
      </c>
      <c r="M37" s="9" t="s">
        <v>1173</v>
      </c>
      <c r="N37" s="9" t="s">
        <v>1346</v>
      </c>
      <c r="O37" s="9" t="s">
        <v>1095</v>
      </c>
      <c r="P37" s="9" t="s">
        <v>1347</v>
      </c>
      <c r="Q37" s="9" t="s">
        <v>1124</v>
      </c>
      <c r="R37" s="9" t="s">
        <v>1348</v>
      </c>
      <c r="S37" s="9" t="s">
        <v>1115</v>
      </c>
      <c r="T37" s="9" t="s">
        <v>1349</v>
      </c>
      <c r="U37" s="9" t="s">
        <v>1068</v>
      </c>
      <c r="V37" s="9" t="s">
        <v>1350</v>
      </c>
      <c r="W37" s="9" t="s">
        <v>1124</v>
      </c>
      <c r="X37" s="9" t="s">
        <v>1071</v>
      </c>
      <c r="Y37" s="9" t="s">
        <v>1071</v>
      </c>
      <c r="Z37" s="9" t="s">
        <v>1071</v>
      </c>
      <c r="AA37" s="9" t="s">
        <v>1071</v>
      </c>
      <c r="AB37" s="9" t="s">
        <v>1071</v>
      </c>
      <c r="AC37" s="9" t="s">
        <v>1071</v>
      </c>
      <c r="AD37" s="131"/>
      <c r="AE37" s="9" t="s">
        <v>1333</v>
      </c>
      <c r="AF37" s="9" t="s">
        <v>1351</v>
      </c>
      <c r="AG37" s="9" t="s">
        <v>1282</v>
      </c>
      <c r="AH37" s="9" t="s">
        <v>1352</v>
      </c>
      <c r="AI37" s="9" t="s">
        <v>1071</v>
      </c>
    </row>
    <row r="38" spans="1:35" x14ac:dyDescent="0.3">
      <c r="A38" s="131" t="s">
        <v>893</v>
      </c>
      <c r="B38" s="131" t="s">
        <v>909</v>
      </c>
      <c r="C38" s="131" t="s">
        <v>910</v>
      </c>
      <c r="D38" s="131" t="s">
        <v>206</v>
      </c>
      <c r="E38" s="131" t="s">
        <v>207</v>
      </c>
      <c r="F38" s="70">
        <v>3279619</v>
      </c>
      <c r="G38" s="85">
        <v>0.48</v>
      </c>
      <c r="H38" s="85">
        <v>0.19</v>
      </c>
      <c r="I38" s="85">
        <v>0.33</v>
      </c>
      <c r="J38" s="9" t="s">
        <v>1353</v>
      </c>
      <c r="K38" s="9" t="s">
        <v>1124</v>
      </c>
      <c r="L38" s="9" t="s">
        <v>1354</v>
      </c>
      <c r="M38" s="9" t="s">
        <v>1093</v>
      </c>
      <c r="N38" s="9" t="s">
        <v>1355</v>
      </c>
      <c r="O38" s="9" t="s">
        <v>1077</v>
      </c>
      <c r="P38" s="9" t="s">
        <v>1071</v>
      </c>
      <c r="Q38" s="9" t="s">
        <v>1071</v>
      </c>
      <c r="R38" s="9" t="s">
        <v>1071</v>
      </c>
      <c r="S38" s="9" t="s">
        <v>1071</v>
      </c>
      <c r="T38" s="9" t="s">
        <v>1071</v>
      </c>
      <c r="U38" s="9" t="s">
        <v>1071</v>
      </c>
      <c r="V38" s="9" t="s">
        <v>1071</v>
      </c>
      <c r="W38" s="9" t="s">
        <v>1071</v>
      </c>
      <c r="X38" s="9" t="s">
        <v>1071</v>
      </c>
      <c r="Y38" s="9" t="s">
        <v>1071</v>
      </c>
      <c r="Z38" s="9" t="s">
        <v>1071</v>
      </c>
      <c r="AA38" s="9" t="s">
        <v>1071</v>
      </c>
      <c r="AB38" s="9" t="s">
        <v>1071</v>
      </c>
      <c r="AC38" s="9" t="s">
        <v>1071</v>
      </c>
      <c r="AD38" s="131"/>
      <c r="AE38" s="9" t="s">
        <v>1356</v>
      </c>
      <c r="AF38" s="9" t="s">
        <v>1357</v>
      </c>
      <c r="AG38" s="9" t="s">
        <v>1358</v>
      </c>
      <c r="AH38" s="9" t="s">
        <v>1359</v>
      </c>
      <c r="AI38" s="9" t="s">
        <v>1360</v>
      </c>
    </row>
    <row r="39" spans="1:35" x14ac:dyDescent="0.3">
      <c r="A39" s="131" t="s">
        <v>893</v>
      </c>
      <c r="B39" s="131" t="s">
        <v>909</v>
      </c>
      <c r="C39" s="131" t="s">
        <v>910</v>
      </c>
      <c r="D39" s="131" t="s">
        <v>208</v>
      </c>
      <c r="E39" s="131" t="s">
        <v>209</v>
      </c>
      <c r="F39" s="70">
        <v>10340023</v>
      </c>
      <c r="G39" s="85">
        <v>0.47</v>
      </c>
      <c r="H39" s="85">
        <v>0.21</v>
      </c>
      <c r="I39" s="85">
        <v>0.32</v>
      </c>
      <c r="J39" s="9" t="s">
        <v>1361</v>
      </c>
      <c r="K39" s="9" t="s">
        <v>1180</v>
      </c>
      <c r="L39" s="9" t="s">
        <v>1362</v>
      </c>
      <c r="M39" s="9" t="s">
        <v>1077</v>
      </c>
      <c r="N39" s="9" t="s">
        <v>1363</v>
      </c>
      <c r="O39" s="9" t="s">
        <v>1064</v>
      </c>
      <c r="P39" s="9" t="s">
        <v>1364</v>
      </c>
      <c r="Q39" s="9" t="s">
        <v>1115</v>
      </c>
      <c r="R39" s="9" t="s">
        <v>1365</v>
      </c>
      <c r="S39" s="9" t="s">
        <v>1095</v>
      </c>
      <c r="T39" s="9" t="s">
        <v>1071</v>
      </c>
      <c r="U39" s="9" t="s">
        <v>1071</v>
      </c>
      <c r="V39" s="9" t="s">
        <v>1071</v>
      </c>
      <c r="W39" s="9" t="s">
        <v>1071</v>
      </c>
      <c r="X39" s="9" t="s">
        <v>1071</v>
      </c>
      <c r="Y39" s="9" t="s">
        <v>1071</v>
      </c>
      <c r="Z39" s="9" t="s">
        <v>1071</v>
      </c>
      <c r="AA39" s="9" t="s">
        <v>1071</v>
      </c>
      <c r="AB39" s="9" t="s">
        <v>1071</v>
      </c>
      <c r="AC39" s="9" t="s">
        <v>1071</v>
      </c>
      <c r="AD39" s="131"/>
      <c r="AE39" s="9" t="s">
        <v>1366</v>
      </c>
      <c r="AF39" s="9" t="s">
        <v>1367</v>
      </c>
      <c r="AG39" s="9" t="s">
        <v>1368</v>
      </c>
      <c r="AH39" s="9" t="s">
        <v>1369</v>
      </c>
      <c r="AI39" s="9" t="s">
        <v>1370</v>
      </c>
    </row>
    <row r="40" spans="1:35" x14ac:dyDescent="0.3">
      <c r="A40" s="131" t="s">
        <v>890</v>
      </c>
      <c r="B40" s="131" t="s">
        <v>891</v>
      </c>
      <c r="C40" s="131" t="s">
        <v>904</v>
      </c>
      <c r="D40" s="131" t="s">
        <v>210</v>
      </c>
      <c r="E40" s="131" t="s">
        <v>211</v>
      </c>
      <c r="F40" s="70">
        <v>10147734</v>
      </c>
      <c r="G40" s="85">
        <v>0.21</v>
      </c>
      <c r="H40" s="85">
        <v>0.72</v>
      </c>
      <c r="I40" s="85">
        <v>7.0000000000000007E-2</v>
      </c>
      <c r="J40" s="9" t="s">
        <v>1371</v>
      </c>
      <c r="K40" s="9" t="s">
        <v>1064</v>
      </c>
      <c r="L40" s="9" t="s">
        <v>1372</v>
      </c>
      <c r="M40" s="9" t="s">
        <v>1064</v>
      </c>
      <c r="N40" s="9" t="s">
        <v>1373</v>
      </c>
      <c r="O40" s="9" t="s">
        <v>1064</v>
      </c>
      <c r="P40" s="9" t="s">
        <v>1374</v>
      </c>
      <c r="Q40" s="9" t="s">
        <v>1064</v>
      </c>
      <c r="R40" s="9" t="s">
        <v>1375</v>
      </c>
      <c r="S40" s="9" t="s">
        <v>1137</v>
      </c>
      <c r="T40" s="9" t="s">
        <v>1376</v>
      </c>
      <c r="U40" s="9" t="s">
        <v>1082</v>
      </c>
      <c r="V40" s="9" t="s">
        <v>1377</v>
      </c>
      <c r="W40" s="9" t="s">
        <v>1082</v>
      </c>
      <c r="X40" s="9" t="s">
        <v>1378</v>
      </c>
      <c r="Y40" s="9" t="s">
        <v>1064</v>
      </c>
      <c r="Z40" s="9" t="s">
        <v>1379</v>
      </c>
      <c r="AA40" s="9" t="s">
        <v>1113</v>
      </c>
      <c r="AB40" s="9" t="s">
        <v>957</v>
      </c>
      <c r="AC40" s="9" t="s">
        <v>1115</v>
      </c>
      <c r="AD40" s="131"/>
      <c r="AE40" s="9" t="s">
        <v>1380</v>
      </c>
      <c r="AF40" s="9" t="s">
        <v>1381</v>
      </c>
      <c r="AG40" s="9" t="s">
        <v>1382</v>
      </c>
      <c r="AH40" s="9" t="s">
        <v>1071</v>
      </c>
      <c r="AI40" s="9" t="s">
        <v>1071</v>
      </c>
    </row>
    <row r="41" spans="1:35" x14ac:dyDescent="0.3">
      <c r="A41" s="131" t="s">
        <v>887</v>
      </c>
      <c r="B41" s="131" t="s">
        <v>888</v>
      </c>
      <c r="C41" s="131" t="s">
        <v>889</v>
      </c>
      <c r="D41" s="131" t="s">
        <v>213</v>
      </c>
      <c r="E41" s="131" t="s">
        <v>214</v>
      </c>
      <c r="F41" s="70">
        <v>4316171</v>
      </c>
      <c r="G41" s="85">
        <v>0.47</v>
      </c>
      <c r="H41" s="85">
        <v>0.32</v>
      </c>
      <c r="I41" s="85">
        <v>0.21</v>
      </c>
      <c r="J41" s="9" t="s">
        <v>1383</v>
      </c>
      <c r="K41" s="9" t="s">
        <v>1077</v>
      </c>
      <c r="L41" s="9" t="s">
        <v>1384</v>
      </c>
      <c r="M41" s="9" t="s">
        <v>1093</v>
      </c>
      <c r="N41" s="9" t="s">
        <v>1385</v>
      </c>
      <c r="O41" s="9" t="s">
        <v>1077</v>
      </c>
      <c r="P41" s="9" t="s">
        <v>1071</v>
      </c>
      <c r="Q41" s="9" t="s">
        <v>1071</v>
      </c>
      <c r="R41" s="9" t="s">
        <v>1071</v>
      </c>
      <c r="S41" s="9" t="s">
        <v>1071</v>
      </c>
      <c r="T41" s="9" t="s">
        <v>1071</v>
      </c>
      <c r="U41" s="9" t="s">
        <v>1071</v>
      </c>
      <c r="V41" s="9" t="s">
        <v>1071</v>
      </c>
      <c r="W41" s="9" t="s">
        <v>1071</v>
      </c>
      <c r="X41" s="9" t="s">
        <v>1071</v>
      </c>
      <c r="Y41" s="9" t="s">
        <v>1071</v>
      </c>
      <c r="Z41" s="9" t="s">
        <v>1071</v>
      </c>
      <c r="AA41" s="9" t="s">
        <v>1071</v>
      </c>
      <c r="AB41" s="9" t="s">
        <v>1071</v>
      </c>
      <c r="AC41" s="9" t="s">
        <v>1071</v>
      </c>
      <c r="AD41" s="131"/>
      <c r="AE41" s="9" t="s">
        <v>820</v>
      </c>
      <c r="AF41" s="9" t="s">
        <v>1386</v>
      </c>
      <c r="AG41" s="9" t="s">
        <v>1387</v>
      </c>
      <c r="AH41" s="9" t="s">
        <v>1388</v>
      </c>
      <c r="AI41" s="9" t="s">
        <v>1071</v>
      </c>
    </row>
    <row r="42" spans="1:35" x14ac:dyDescent="0.3">
      <c r="A42" s="131" t="s">
        <v>890</v>
      </c>
      <c r="B42" s="131" t="s">
        <v>891</v>
      </c>
      <c r="C42" s="131" t="s">
        <v>901</v>
      </c>
      <c r="D42" s="131" t="s">
        <v>215</v>
      </c>
      <c r="E42" s="131" t="s">
        <v>216</v>
      </c>
      <c r="F42" s="70">
        <v>5478595</v>
      </c>
      <c r="G42" s="85">
        <v>0.65</v>
      </c>
      <c r="H42" s="85">
        <v>0.18</v>
      </c>
      <c r="I42" s="85">
        <v>0.17</v>
      </c>
      <c r="J42" s="9" t="s">
        <v>1389</v>
      </c>
      <c r="K42" s="9" t="s">
        <v>1113</v>
      </c>
      <c r="L42" s="9" t="s">
        <v>1390</v>
      </c>
      <c r="M42" s="9" t="s">
        <v>1113</v>
      </c>
      <c r="N42" s="9" t="s">
        <v>1391</v>
      </c>
      <c r="O42" s="9" t="s">
        <v>1070</v>
      </c>
      <c r="P42" s="9" t="s">
        <v>1392</v>
      </c>
      <c r="Q42" s="9" t="s">
        <v>1124</v>
      </c>
      <c r="R42" s="9" t="s">
        <v>1071</v>
      </c>
      <c r="S42" s="9" t="s">
        <v>1071</v>
      </c>
      <c r="T42" s="9" t="s">
        <v>1071</v>
      </c>
      <c r="U42" s="9" t="s">
        <v>1071</v>
      </c>
      <c r="V42" s="9" t="s">
        <v>1071</v>
      </c>
      <c r="W42" s="9" t="s">
        <v>1071</v>
      </c>
      <c r="X42" s="9" t="s">
        <v>1071</v>
      </c>
      <c r="Y42" s="9" t="s">
        <v>1071</v>
      </c>
      <c r="Z42" s="9" t="s">
        <v>1071</v>
      </c>
      <c r="AA42" s="9" t="s">
        <v>1071</v>
      </c>
      <c r="AB42" s="9" t="s">
        <v>1071</v>
      </c>
      <c r="AC42" s="9" t="s">
        <v>1071</v>
      </c>
      <c r="AD42" s="131"/>
      <c r="AE42" s="9" t="s">
        <v>1393</v>
      </c>
      <c r="AF42" s="9" t="s">
        <v>1394</v>
      </c>
      <c r="AG42" s="9" t="s">
        <v>1395</v>
      </c>
      <c r="AH42" s="9" t="s">
        <v>1396</v>
      </c>
      <c r="AI42" s="9" t="s">
        <v>1397</v>
      </c>
    </row>
    <row r="43" spans="1:35" x14ac:dyDescent="0.3">
      <c r="A43" s="131" t="s">
        <v>893</v>
      </c>
      <c r="B43" s="131" t="s">
        <v>896</v>
      </c>
      <c r="C43" s="131" t="s">
        <v>897</v>
      </c>
      <c r="D43" s="131" t="s">
        <v>217</v>
      </c>
      <c r="E43" s="131" t="s">
        <v>218</v>
      </c>
      <c r="F43" s="70">
        <v>4461449</v>
      </c>
      <c r="G43" s="85">
        <v>0.13100000000000001</v>
      </c>
      <c r="H43" s="85">
        <v>0.438</v>
      </c>
      <c r="I43" s="85">
        <v>0.23300000000000001</v>
      </c>
      <c r="J43" s="9" t="s">
        <v>1398</v>
      </c>
      <c r="K43" s="9" t="s">
        <v>1068</v>
      </c>
      <c r="L43" s="9" t="s">
        <v>1399</v>
      </c>
      <c r="M43" s="9" t="s">
        <v>1064</v>
      </c>
      <c r="N43" s="9" t="s">
        <v>1400</v>
      </c>
      <c r="O43" s="9" t="s">
        <v>1064</v>
      </c>
      <c r="P43" s="9" t="s">
        <v>1401</v>
      </c>
      <c r="Q43" s="9" t="s">
        <v>1068</v>
      </c>
      <c r="R43" s="9" t="s">
        <v>1402</v>
      </c>
      <c r="S43" s="9" t="s">
        <v>1066</v>
      </c>
      <c r="T43" s="9" t="s">
        <v>1403</v>
      </c>
      <c r="U43" s="9" t="s">
        <v>1066</v>
      </c>
      <c r="V43" s="9" t="s">
        <v>1071</v>
      </c>
      <c r="W43" s="9" t="s">
        <v>1071</v>
      </c>
      <c r="X43" s="9" t="s">
        <v>1071</v>
      </c>
      <c r="Y43" s="9" t="s">
        <v>1071</v>
      </c>
      <c r="Z43" s="9" t="s">
        <v>1071</v>
      </c>
      <c r="AA43" s="9" t="s">
        <v>1071</v>
      </c>
      <c r="AB43" s="9" t="s">
        <v>1071</v>
      </c>
      <c r="AC43" s="9" t="s">
        <v>1071</v>
      </c>
      <c r="AD43" s="131"/>
      <c r="AE43" s="9" t="s">
        <v>1404</v>
      </c>
      <c r="AF43" s="9" t="s">
        <v>1405</v>
      </c>
      <c r="AG43" s="9" t="s">
        <v>1406</v>
      </c>
      <c r="AH43" s="9" t="s">
        <v>1407</v>
      </c>
      <c r="AI43" s="9" t="s">
        <v>1408</v>
      </c>
    </row>
    <row r="44" spans="1:35" x14ac:dyDescent="0.3">
      <c r="A44" s="131" t="s">
        <v>884</v>
      </c>
      <c r="B44" s="131" t="s">
        <v>885</v>
      </c>
      <c r="C44" s="131" t="s">
        <v>886</v>
      </c>
      <c r="D44" s="131" t="s">
        <v>219</v>
      </c>
      <c r="E44" s="131" t="s">
        <v>220</v>
      </c>
      <c r="F44" s="70">
        <v>4032223</v>
      </c>
      <c r="G44" s="85">
        <v>0.27</v>
      </c>
      <c r="H44" s="85">
        <v>0.46</v>
      </c>
      <c r="I44" s="85">
        <v>0.27</v>
      </c>
      <c r="J44" s="9" t="s">
        <v>1409</v>
      </c>
      <c r="K44" s="9" t="s">
        <v>1066</v>
      </c>
      <c r="L44" s="9" t="s">
        <v>1410</v>
      </c>
      <c r="M44" s="9" t="s">
        <v>1066</v>
      </c>
      <c r="N44" s="9" t="s">
        <v>1411</v>
      </c>
      <c r="O44" s="9" t="s">
        <v>1077</v>
      </c>
      <c r="P44" s="9" t="s">
        <v>1412</v>
      </c>
      <c r="Q44" s="9" t="s">
        <v>1068</v>
      </c>
      <c r="R44" s="9" t="s">
        <v>1413</v>
      </c>
      <c r="S44" s="9" t="s">
        <v>1115</v>
      </c>
      <c r="T44" s="9" t="s">
        <v>1071</v>
      </c>
      <c r="U44" s="9" t="s">
        <v>1071</v>
      </c>
      <c r="V44" s="9" t="s">
        <v>1071</v>
      </c>
      <c r="W44" s="9" t="s">
        <v>1071</v>
      </c>
      <c r="X44" s="9" t="s">
        <v>1071</v>
      </c>
      <c r="Y44" s="9" t="s">
        <v>1071</v>
      </c>
      <c r="Z44" s="9" t="s">
        <v>1071</v>
      </c>
      <c r="AA44" s="9" t="s">
        <v>1071</v>
      </c>
      <c r="AB44" s="9" t="s">
        <v>1071</v>
      </c>
      <c r="AC44" s="9" t="s">
        <v>1071</v>
      </c>
      <c r="AD44" s="131"/>
      <c r="AE44" s="9" t="s">
        <v>1414</v>
      </c>
      <c r="AF44" s="9" t="s">
        <v>1415</v>
      </c>
      <c r="AG44" s="9" t="s">
        <v>1311</v>
      </c>
      <c r="AH44" s="9" t="s">
        <v>1416</v>
      </c>
      <c r="AI44" s="9" t="s">
        <v>1417</v>
      </c>
    </row>
    <row r="45" spans="1:35" x14ac:dyDescent="0.3">
      <c r="A45" s="131" t="s">
        <v>887</v>
      </c>
      <c r="B45" s="131" t="s">
        <v>888</v>
      </c>
      <c r="C45" s="131" t="s">
        <v>889</v>
      </c>
      <c r="D45" s="131" t="s">
        <v>223</v>
      </c>
      <c r="E45" s="131" t="s">
        <v>224</v>
      </c>
      <c r="F45" s="70">
        <v>4102151</v>
      </c>
      <c r="G45" s="85">
        <v>0.22</v>
      </c>
      <c r="H45" s="85">
        <v>0.21</v>
      </c>
      <c r="I45" s="85">
        <v>0.56999999999999995</v>
      </c>
      <c r="J45" s="9" t="s">
        <v>1418</v>
      </c>
      <c r="K45" s="9" t="s">
        <v>1115</v>
      </c>
      <c r="L45" s="9" t="s">
        <v>1419</v>
      </c>
      <c r="M45" s="9" t="s">
        <v>1173</v>
      </c>
      <c r="N45" s="9" t="s">
        <v>1420</v>
      </c>
      <c r="O45" s="9" t="s">
        <v>1113</v>
      </c>
      <c r="P45" s="9" t="s">
        <v>1421</v>
      </c>
      <c r="Q45" s="9" t="s">
        <v>1137</v>
      </c>
      <c r="R45" s="9" t="s">
        <v>1422</v>
      </c>
      <c r="S45" s="9" t="s">
        <v>1064</v>
      </c>
      <c r="T45" s="9" t="s">
        <v>1071</v>
      </c>
      <c r="U45" s="9" t="s">
        <v>1071</v>
      </c>
      <c r="V45" s="9" t="s">
        <v>1071</v>
      </c>
      <c r="W45" s="9" t="s">
        <v>1071</v>
      </c>
      <c r="X45" s="9" t="s">
        <v>1071</v>
      </c>
      <c r="Y45" s="9" t="s">
        <v>1071</v>
      </c>
      <c r="Z45" s="9" t="s">
        <v>1071</v>
      </c>
      <c r="AA45" s="9" t="s">
        <v>1071</v>
      </c>
      <c r="AB45" s="9" t="s">
        <v>1071</v>
      </c>
      <c r="AC45" s="9" t="s">
        <v>1071</v>
      </c>
      <c r="AD45" s="131"/>
      <c r="AE45" s="9" t="s">
        <v>815</v>
      </c>
      <c r="AF45" s="9" t="s">
        <v>817</v>
      </c>
      <c r="AG45" s="9" t="s">
        <v>1423</v>
      </c>
      <c r="AH45" s="9" t="s">
        <v>821</v>
      </c>
      <c r="AI45" s="9" t="s">
        <v>1424</v>
      </c>
    </row>
    <row r="46" spans="1:35" x14ac:dyDescent="0.3">
      <c r="A46" s="131" t="s">
        <v>890</v>
      </c>
      <c r="B46" s="131" t="s">
        <v>902</v>
      </c>
      <c r="C46" s="131" t="s">
        <v>903</v>
      </c>
      <c r="D46" s="131" t="s">
        <v>227</v>
      </c>
      <c r="E46" s="131" t="s">
        <v>228</v>
      </c>
      <c r="F46" s="70">
        <v>7342732</v>
      </c>
      <c r="G46" s="85">
        <v>0.22700000000000001</v>
      </c>
      <c r="H46" s="85">
        <v>0.44700000000000001</v>
      </c>
      <c r="I46" s="85">
        <v>0.32600000000000001</v>
      </c>
      <c r="J46" s="9" t="s">
        <v>1425</v>
      </c>
      <c r="K46" s="9" t="s">
        <v>1077</v>
      </c>
      <c r="L46" s="9" t="s">
        <v>1426</v>
      </c>
      <c r="M46" s="9" t="s">
        <v>1124</v>
      </c>
      <c r="N46" s="9" t="s">
        <v>1427</v>
      </c>
      <c r="O46" s="9" t="s">
        <v>1064</v>
      </c>
      <c r="P46" s="9" t="s">
        <v>1071</v>
      </c>
      <c r="Q46" s="9" t="s">
        <v>1071</v>
      </c>
      <c r="R46" s="9" t="s">
        <v>1071</v>
      </c>
      <c r="S46" s="9" t="s">
        <v>1071</v>
      </c>
      <c r="T46" s="9" t="s">
        <v>1071</v>
      </c>
      <c r="U46" s="9" t="s">
        <v>1071</v>
      </c>
      <c r="V46" s="9" t="s">
        <v>1071</v>
      </c>
      <c r="W46" s="9" t="s">
        <v>1071</v>
      </c>
      <c r="X46" s="9" t="s">
        <v>1071</v>
      </c>
      <c r="Y46" s="9" t="s">
        <v>1071</v>
      </c>
      <c r="Z46" s="9" t="s">
        <v>1071</v>
      </c>
      <c r="AA46" s="9" t="s">
        <v>1071</v>
      </c>
      <c r="AB46" s="9" t="s">
        <v>1071</v>
      </c>
      <c r="AC46" s="9" t="s">
        <v>1071</v>
      </c>
      <c r="AD46" s="131"/>
      <c r="AE46" s="9" t="s">
        <v>1428</v>
      </c>
      <c r="AF46" s="9" t="s">
        <v>1429</v>
      </c>
      <c r="AG46" s="9" t="s">
        <v>1430</v>
      </c>
      <c r="AH46" s="9" t="s">
        <v>1071</v>
      </c>
      <c r="AI46" s="9" t="s">
        <v>1071</v>
      </c>
    </row>
    <row r="47" spans="1:35" x14ac:dyDescent="0.3">
      <c r="A47" s="131" t="s">
        <v>884</v>
      </c>
      <c r="B47" s="131" t="s">
        <v>885</v>
      </c>
      <c r="C47" s="131" t="s">
        <v>886</v>
      </c>
      <c r="D47" s="131" t="s">
        <v>230</v>
      </c>
      <c r="E47" s="131" t="s">
        <v>231</v>
      </c>
      <c r="F47" s="70">
        <v>3694655</v>
      </c>
      <c r="G47" s="85">
        <v>0.69</v>
      </c>
      <c r="H47" s="85">
        <v>0.14000000000000001</v>
      </c>
      <c r="I47" s="85">
        <v>0.17</v>
      </c>
      <c r="J47" s="9" t="s">
        <v>1431</v>
      </c>
      <c r="K47" s="9" t="s">
        <v>1064</v>
      </c>
      <c r="L47" s="9" t="s">
        <v>1432</v>
      </c>
      <c r="M47" s="9" t="s">
        <v>1115</v>
      </c>
      <c r="N47" s="9" t="s">
        <v>1433</v>
      </c>
      <c r="O47" s="9" t="s">
        <v>1180</v>
      </c>
      <c r="P47" s="9" t="s">
        <v>1434</v>
      </c>
      <c r="Q47" s="9" t="s">
        <v>1077</v>
      </c>
      <c r="R47" s="9" t="s">
        <v>1435</v>
      </c>
      <c r="S47" s="9" t="s">
        <v>1124</v>
      </c>
      <c r="T47" s="9" t="s">
        <v>1071</v>
      </c>
      <c r="U47" s="9" t="s">
        <v>1071</v>
      </c>
      <c r="V47" s="9" t="s">
        <v>1071</v>
      </c>
      <c r="W47" s="9" t="s">
        <v>1071</v>
      </c>
      <c r="X47" s="9" t="s">
        <v>1071</v>
      </c>
      <c r="Y47" s="9" t="s">
        <v>1071</v>
      </c>
      <c r="Z47" s="9" t="s">
        <v>1071</v>
      </c>
      <c r="AA47" s="9" t="s">
        <v>1071</v>
      </c>
      <c r="AB47" s="9" t="s">
        <v>1071</v>
      </c>
      <c r="AC47" s="9" t="s">
        <v>1071</v>
      </c>
      <c r="AD47" s="131"/>
      <c r="AE47" s="9" t="s">
        <v>1436</v>
      </c>
      <c r="AF47" s="9" t="s">
        <v>1437</v>
      </c>
      <c r="AG47" s="9" t="s">
        <v>1438</v>
      </c>
      <c r="AH47" s="9" t="s">
        <v>1439</v>
      </c>
      <c r="AI47" s="9" t="s">
        <v>1440</v>
      </c>
    </row>
    <row r="48" spans="1:35" x14ac:dyDescent="0.3">
      <c r="A48" s="131" t="s">
        <v>893</v>
      </c>
      <c r="B48" s="131" t="s">
        <v>894</v>
      </c>
      <c r="C48" s="131" t="s">
        <v>905</v>
      </c>
      <c r="D48" s="131" t="s">
        <v>233</v>
      </c>
      <c r="E48" s="131" t="s">
        <v>234</v>
      </c>
      <c r="F48" s="70">
        <v>16787284</v>
      </c>
      <c r="G48" s="85">
        <v>0.66</v>
      </c>
      <c r="H48" s="85">
        <v>0.28999999999999998</v>
      </c>
      <c r="I48" s="85">
        <v>0.05</v>
      </c>
      <c r="J48" s="9" t="s">
        <v>957</v>
      </c>
      <c r="K48" s="9" t="s">
        <v>1115</v>
      </c>
      <c r="L48" s="9" t="s">
        <v>1441</v>
      </c>
      <c r="M48" s="9" t="s">
        <v>1113</v>
      </c>
      <c r="N48" s="9" t="s">
        <v>1442</v>
      </c>
      <c r="O48" s="9" t="s">
        <v>1113</v>
      </c>
      <c r="P48" s="9" t="s">
        <v>1443</v>
      </c>
      <c r="Q48" s="9" t="s">
        <v>1082</v>
      </c>
      <c r="R48" s="9" t="s">
        <v>1444</v>
      </c>
      <c r="S48" s="9" t="s">
        <v>1113</v>
      </c>
      <c r="T48" s="9" t="s">
        <v>1071</v>
      </c>
      <c r="U48" s="9" t="s">
        <v>1071</v>
      </c>
      <c r="V48" s="9" t="s">
        <v>1071</v>
      </c>
      <c r="W48" s="9" t="s">
        <v>1071</v>
      </c>
      <c r="X48" s="9" t="s">
        <v>1071</v>
      </c>
      <c r="Y48" s="9" t="s">
        <v>1071</v>
      </c>
      <c r="Z48" s="9" t="s">
        <v>1071</v>
      </c>
      <c r="AA48" s="9" t="s">
        <v>1071</v>
      </c>
      <c r="AB48" s="9" t="s">
        <v>1071</v>
      </c>
      <c r="AC48" s="9" t="s">
        <v>1071</v>
      </c>
      <c r="AD48" s="131"/>
      <c r="AE48" s="9" t="s">
        <v>1445</v>
      </c>
      <c r="AF48" s="9" t="s">
        <v>1446</v>
      </c>
      <c r="AG48" s="9" t="s">
        <v>1447</v>
      </c>
      <c r="AH48" s="9" t="s">
        <v>1448</v>
      </c>
      <c r="AI48" s="9" t="s">
        <v>1071</v>
      </c>
    </row>
    <row r="49" spans="1:35" x14ac:dyDescent="0.3">
      <c r="A49" s="131" t="s">
        <v>887</v>
      </c>
      <c r="B49" s="131" t="s">
        <v>907</v>
      </c>
      <c r="C49" s="131" t="s">
        <v>908</v>
      </c>
      <c r="D49" s="131" t="s">
        <v>236</v>
      </c>
      <c r="E49" s="131" t="s">
        <v>237</v>
      </c>
      <c r="F49" s="70">
        <v>3233333</v>
      </c>
      <c r="G49" s="85">
        <v>0.27</v>
      </c>
      <c r="H49" s="85">
        <v>0.16</v>
      </c>
      <c r="I49" s="85">
        <v>0.56999999999999995</v>
      </c>
      <c r="J49" s="9" t="s">
        <v>1449</v>
      </c>
      <c r="K49" s="9" t="s">
        <v>1077</v>
      </c>
      <c r="L49" s="9" t="s">
        <v>1450</v>
      </c>
      <c r="M49" s="9" t="s">
        <v>1180</v>
      </c>
      <c r="N49" s="9" t="s">
        <v>1451</v>
      </c>
      <c r="O49" s="9" t="s">
        <v>1066</v>
      </c>
      <c r="P49" s="9" t="s">
        <v>1452</v>
      </c>
      <c r="Q49" s="9" t="s">
        <v>1093</v>
      </c>
      <c r="R49" s="9" t="s">
        <v>1071</v>
      </c>
      <c r="S49" s="9" t="s">
        <v>1071</v>
      </c>
      <c r="T49" s="9" t="s">
        <v>1071</v>
      </c>
      <c r="U49" s="9" t="s">
        <v>1071</v>
      </c>
      <c r="V49" s="9" t="s">
        <v>1071</v>
      </c>
      <c r="W49" s="9" t="s">
        <v>1071</v>
      </c>
      <c r="X49" s="9" t="s">
        <v>1071</v>
      </c>
      <c r="Y49" s="9" t="s">
        <v>1071</v>
      </c>
      <c r="Z49" s="9" t="s">
        <v>1071</v>
      </c>
      <c r="AA49" s="9" t="s">
        <v>1071</v>
      </c>
      <c r="AB49" s="9" t="s">
        <v>1071</v>
      </c>
      <c r="AC49" s="9" t="s">
        <v>1071</v>
      </c>
      <c r="AD49" s="131"/>
      <c r="AE49" s="9" t="s">
        <v>1453</v>
      </c>
      <c r="AF49" s="9" t="s">
        <v>1454</v>
      </c>
      <c r="AG49" s="9" t="s">
        <v>1455</v>
      </c>
      <c r="AH49" s="9" t="s">
        <v>1456</v>
      </c>
      <c r="AI49" s="9" t="s">
        <v>1071</v>
      </c>
    </row>
    <row r="50" spans="1:35" x14ac:dyDescent="0.3">
      <c r="A50" s="131" t="s">
        <v>890</v>
      </c>
      <c r="B50" s="131" t="s">
        <v>891</v>
      </c>
      <c r="C50" s="131" t="s">
        <v>892</v>
      </c>
      <c r="D50" s="131" t="s">
        <v>239</v>
      </c>
      <c r="E50" s="131" t="s">
        <v>240</v>
      </c>
      <c r="F50" s="70">
        <v>7175870</v>
      </c>
      <c r="G50" s="85">
        <v>0.314</v>
      </c>
      <c r="H50" s="85">
        <v>0.373</v>
      </c>
      <c r="I50" s="85">
        <v>0.313</v>
      </c>
      <c r="J50" s="9" t="s">
        <v>1457</v>
      </c>
      <c r="K50" s="9" t="s">
        <v>1113</v>
      </c>
      <c r="L50" s="9" t="s">
        <v>1458</v>
      </c>
      <c r="M50" s="9" t="s">
        <v>1064</v>
      </c>
      <c r="N50" s="9" t="s">
        <v>1459</v>
      </c>
      <c r="O50" s="9" t="s">
        <v>1124</v>
      </c>
      <c r="P50" s="9" t="s">
        <v>1024</v>
      </c>
      <c r="Q50" s="9" t="s">
        <v>1079</v>
      </c>
      <c r="R50" s="9" t="s">
        <v>1071</v>
      </c>
      <c r="S50" s="9" t="s">
        <v>1071</v>
      </c>
      <c r="T50" s="9" t="s">
        <v>1071</v>
      </c>
      <c r="U50" s="9" t="s">
        <v>1071</v>
      </c>
      <c r="V50" s="9" t="s">
        <v>1071</v>
      </c>
      <c r="W50" s="9" t="s">
        <v>1071</v>
      </c>
      <c r="X50" s="9" t="s">
        <v>1071</v>
      </c>
      <c r="Y50" s="9" t="s">
        <v>1071</v>
      </c>
      <c r="Z50" s="9" t="s">
        <v>1071</v>
      </c>
      <c r="AA50" s="9" t="s">
        <v>1071</v>
      </c>
      <c r="AB50" s="9" t="s">
        <v>1071</v>
      </c>
      <c r="AC50" s="9" t="s">
        <v>1071</v>
      </c>
      <c r="AD50" s="131"/>
      <c r="AE50" s="9" t="s">
        <v>1460</v>
      </c>
      <c r="AF50" s="9" t="s">
        <v>1071</v>
      </c>
      <c r="AG50" s="9" t="s">
        <v>1071</v>
      </c>
      <c r="AH50" s="9" t="s">
        <v>1071</v>
      </c>
      <c r="AI50" s="9" t="s">
        <v>1071</v>
      </c>
    </row>
    <row r="51" spans="1:35" x14ac:dyDescent="0.3">
      <c r="A51" s="131" t="s">
        <v>884</v>
      </c>
      <c r="B51" s="131" t="s">
        <v>885</v>
      </c>
      <c r="C51" s="131" t="s">
        <v>886</v>
      </c>
      <c r="D51" s="131" t="s">
        <v>241</v>
      </c>
      <c r="E51" s="131" t="s">
        <v>242</v>
      </c>
      <c r="F51" s="70">
        <v>3810141</v>
      </c>
      <c r="G51" s="85">
        <v>0.47</v>
      </c>
      <c r="H51" s="85">
        <v>0.11</v>
      </c>
      <c r="I51" s="85">
        <v>0.42</v>
      </c>
      <c r="J51" s="9" t="s">
        <v>1461</v>
      </c>
      <c r="K51" s="9" t="s">
        <v>1079</v>
      </c>
      <c r="L51" s="9" t="s">
        <v>1462</v>
      </c>
      <c r="M51" s="9" t="s">
        <v>1077</v>
      </c>
      <c r="N51" s="9" t="s">
        <v>1463</v>
      </c>
      <c r="O51" s="9" t="s">
        <v>1077</v>
      </c>
      <c r="P51" s="9" t="s">
        <v>1464</v>
      </c>
      <c r="Q51" s="9" t="s">
        <v>1173</v>
      </c>
      <c r="R51" s="9" t="s">
        <v>1465</v>
      </c>
      <c r="S51" s="9" t="s">
        <v>1066</v>
      </c>
      <c r="T51" s="9" t="s">
        <v>1071</v>
      </c>
      <c r="U51" s="9" t="s">
        <v>1071</v>
      </c>
      <c r="V51" s="9" t="s">
        <v>1071</v>
      </c>
      <c r="W51" s="9" t="s">
        <v>1071</v>
      </c>
      <c r="X51" s="9" t="s">
        <v>1071</v>
      </c>
      <c r="Y51" s="9" t="s">
        <v>1071</v>
      </c>
      <c r="Z51" s="9" t="s">
        <v>1071</v>
      </c>
      <c r="AA51" s="9" t="s">
        <v>1071</v>
      </c>
      <c r="AB51" s="9" t="s">
        <v>1071</v>
      </c>
      <c r="AC51" s="9" t="s">
        <v>1071</v>
      </c>
      <c r="AD51" s="131"/>
      <c r="AE51" s="9" t="s">
        <v>1466</v>
      </c>
      <c r="AF51" s="9" t="s">
        <v>1071</v>
      </c>
      <c r="AG51" s="9" t="s">
        <v>1071</v>
      </c>
      <c r="AH51" s="9" t="s">
        <v>1071</v>
      </c>
      <c r="AI51" s="9" t="s">
        <v>1071</v>
      </c>
    </row>
    <row r="52" spans="1:35" x14ac:dyDescent="0.3">
      <c r="A52" s="131" t="s">
        <v>884</v>
      </c>
      <c r="B52" s="131" t="s">
        <v>885</v>
      </c>
      <c r="C52" s="131" t="s">
        <v>886</v>
      </c>
      <c r="D52" s="131" t="s">
        <v>244</v>
      </c>
      <c r="E52" s="131" t="s">
        <v>245</v>
      </c>
      <c r="F52" s="70">
        <v>4027606</v>
      </c>
      <c r="G52" s="85">
        <v>0.35</v>
      </c>
      <c r="H52" s="85">
        <v>0.42</v>
      </c>
      <c r="I52" s="85">
        <v>0.23</v>
      </c>
      <c r="J52" s="9" t="s">
        <v>1467</v>
      </c>
      <c r="K52" s="9" t="s">
        <v>1064</v>
      </c>
      <c r="L52" s="9" t="s">
        <v>1468</v>
      </c>
      <c r="M52" s="9" t="s">
        <v>1066</v>
      </c>
      <c r="N52" s="9" t="s">
        <v>1469</v>
      </c>
      <c r="O52" s="9" t="s">
        <v>1077</v>
      </c>
      <c r="P52" s="9" t="s">
        <v>1071</v>
      </c>
      <c r="Q52" s="9" t="s">
        <v>1071</v>
      </c>
      <c r="R52" s="9" t="s">
        <v>1071</v>
      </c>
      <c r="S52" s="9" t="s">
        <v>1071</v>
      </c>
      <c r="T52" s="9" t="s">
        <v>1071</v>
      </c>
      <c r="U52" s="9" t="s">
        <v>1071</v>
      </c>
      <c r="V52" s="9" t="s">
        <v>1071</v>
      </c>
      <c r="W52" s="9" t="s">
        <v>1071</v>
      </c>
      <c r="X52" s="9" t="s">
        <v>1071</v>
      </c>
      <c r="Y52" s="9" t="s">
        <v>1071</v>
      </c>
      <c r="Z52" s="9" t="s">
        <v>1071</v>
      </c>
      <c r="AA52" s="9" t="s">
        <v>1071</v>
      </c>
      <c r="AB52" s="9" t="s">
        <v>1071</v>
      </c>
      <c r="AC52" s="9" t="s">
        <v>1071</v>
      </c>
      <c r="AD52" s="131"/>
      <c r="AE52" s="9" t="s">
        <v>1470</v>
      </c>
      <c r="AF52" s="9" t="s">
        <v>1471</v>
      </c>
      <c r="AG52" s="9" t="s">
        <v>1472</v>
      </c>
      <c r="AH52" s="9" t="s">
        <v>1071</v>
      </c>
      <c r="AI52" s="9" t="s">
        <v>1071</v>
      </c>
    </row>
    <row r="53" spans="1:35" x14ac:dyDescent="0.3">
      <c r="A53" s="131" t="s">
        <v>887</v>
      </c>
      <c r="B53" s="131" t="s">
        <v>898</v>
      </c>
      <c r="C53" s="131" t="s">
        <v>906</v>
      </c>
      <c r="D53" s="131" t="s">
        <v>246</v>
      </c>
      <c r="E53" s="131" t="s">
        <v>247</v>
      </c>
      <c r="F53" s="70">
        <v>1827114</v>
      </c>
      <c r="G53" s="85">
        <v>0.3</v>
      </c>
      <c r="H53" s="85">
        <v>0.43</v>
      </c>
      <c r="I53" s="85">
        <v>0.27</v>
      </c>
      <c r="J53" s="9" t="s">
        <v>1473</v>
      </c>
      <c r="K53" s="9" t="s">
        <v>1064</v>
      </c>
      <c r="L53" s="9" t="s">
        <v>1474</v>
      </c>
      <c r="M53" s="9" t="s">
        <v>1077</v>
      </c>
      <c r="N53" s="9" t="s">
        <v>1043</v>
      </c>
      <c r="O53" s="9" t="s">
        <v>1137</v>
      </c>
      <c r="P53" s="9" t="s">
        <v>957</v>
      </c>
      <c r="Q53" s="9" t="s">
        <v>1115</v>
      </c>
      <c r="R53" s="9" t="s">
        <v>1376</v>
      </c>
      <c r="S53" s="9" t="s">
        <v>1093</v>
      </c>
      <c r="T53" s="9" t="s">
        <v>1475</v>
      </c>
      <c r="U53" s="9" t="s">
        <v>1093</v>
      </c>
      <c r="V53" s="9" t="s">
        <v>1071</v>
      </c>
      <c r="W53" s="9" t="s">
        <v>1071</v>
      </c>
      <c r="X53" s="9" t="s">
        <v>1071</v>
      </c>
      <c r="Y53" s="9" t="s">
        <v>1071</v>
      </c>
      <c r="Z53" s="9" t="s">
        <v>1071</v>
      </c>
      <c r="AA53" s="9" t="s">
        <v>1071</v>
      </c>
      <c r="AB53" s="9" t="s">
        <v>1071</v>
      </c>
      <c r="AC53" s="9" t="s">
        <v>1071</v>
      </c>
      <c r="AD53" s="131"/>
      <c r="AE53" s="9" t="s">
        <v>1476</v>
      </c>
      <c r="AF53" s="9" t="s">
        <v>1477</v>
      </c>
      <c r="AG53" s="9" t="s">
        <v>1071</v>
      </c>
      <c r="AH53" s="9" t="s">
        <v>1071</v>
      </c>
      <c r="AI53" s="9" t="s">
        <v>1071</v>
      </c>
    </row>
    <row r="54" spans="1:35" x14ac:dyDescent="0.3">
      <c r="A54" s="131" t="s">
        <v>884</v>
      </c>
      <c r="B54" s="131" t="s">
        <v>885</v>
      </c>
      <c r="C54" s="131" t="s">
        <v>886</v>
      </c>
      <c r="D54" s="131" t="s">
        <v>249</v>
      </c>
      <c r="E54" s="131" t="s">
        <v>250</v>
      </c>
      <c r="F54" s="70">
        <v>2625958</v>
      </c>
      <c r="G54" s="85">
        <v>0.65649999999999997</v>
      </c>
      <c r="H54" s="85">
        <v>6.8900000000000003E-2</v>
      </c>
      <c r="I54" s="85">
        <v>0.27460000000000001</v>
      </c>
      <c r="J54" s="9" t="s">
        <v>1478</v>
      </c>
      <c r="K54" s="9" t="s">
        <v>1064</v>
      </c>
      <c r="L54" s="9" t="s">
        <v>1479</v>
      </c>
      <c r="M54" s="9" t="s">
        <v>1068</v>
      </c>
      <c r="N54" s="9" t="s">
        <v>1480</v>
      </c>
      <c r="O54" s="9" t="s">
        <v>1124</v>
      </c>
      <c r="P54" s="9" t="s">
        <v>1481</v>
      </c>
      <c r="Q54" s="9" t="s">
        <v>1066</v>
      </c>
      <c r="R54" s="9" t="s">
        <v>1071</v>
      </c>
      <c r="S54" s="9" t="s">
        <v>1071</v>
      </c>
      <c r="T54" s="9" t="s">
        <v>1071</v>
      </c>
      <c r="U54" s="9" t="s">
        <v>1071</v>
      </c>
      <c r="V54" s="9" t="s">
        <v>1071</v>
      </c>
      <c r="W54" s="9" t="s">
        <v>1071</v>
      </c>
      <c r="X54" s="9" t="s">
        <v>1071</v>
      </c>
      <c r="Y54" s="9" t="s">
        <v>1071</v>
      </c>
      <c r="Z54" s="9" t="s">
        <v>1071</v>
      </c>
      <c r="AA54" s="9" t="s">
        <v>1071</v>
      </c>
      <c r="AB54" s="9" t="s">
        <v>1071</v>
      </c>
      <c r="AC54" s="9" t="s">
        <v>1071</v>
      </c>
      <c r="AD54" s="131"/>
      <c r="AE54" s="9" t="s">
        <v>1482</v>
      </c>
      <c r="AF54" s="9" t="s">
        <v>1483</v>
      </c>
      <c r="AG54" s="9" t="s">
        <v>1484</v>
      </c>
      <c r="AH54" s="9" t="s">
        <v>1485</v>
      </c>
      <c r="AI54" s="9" t="s">
        <v>1486</v>
      </c>
    </row>
    <row r="55" spans="1:35" x14ac:dyDescent="0.3">
      <c r="A55" s="131" t="s">
        <v>890</v>
      </c>
      <c r="B55" s="131" t="s">
        <v>902</v>
      </c>
      <c r="C55" s="131" t="s">
        <v>901</v>
      </c>
      <c r="D55" s="131" t="s">
        <v>251</v>
      </c>
      <c r="E55" s="131" t="s">
        <v>252</v>
      </c>
      <c r="F55" s="70">
        <v>13437051</v>
      </c>
      <c r="G55" s="85">
        <v>0.27</v>
      </c>
      <c r="H55" s="85">
        <v>0.36</v>
      </c>
      <c r="I55" s="85">
        <v>0.37</v>
      </c>
      <c r="J55" s="9" t="s">
        <v>1426</v>
      </c>
      <c r="K55" s="9" t="s">
        <v>1095</v>
      </c>
      <c r="L55" s="9" t="s">
        <v>1487</v>
      </c>
      <c r="M55" s="9" t="s">
        <v>1066</v>
      </c>
      <c r="N55" s="9" t="s">
        <v>1488</v>
      </c>
      <c r="O55" s="9" t="s">
        <v>1068</v>
      </c>
      <c r="P55" s="9" t="s">
        <v>1071</v>
      </c>
      <c r="Q55" s="9" t="s">
        <v>1071</v>
      </c>
      <c r="R55" s="9" t="s">
        <v>1071</v>
      </c>
      <c r="S55" s="9" t="s">
        <v>1071</v>
      </c>
      <c r="T55" s="9" t="s">
        <v>1071</v>
      </c>
      <c r="U55" s="9" t="s">
        <v>1071</v>
      </c>
      <c r="V55" s="9" t="s">
        <v>1071</v>
      </c>
      <c r="W55" s="9" t="s">
        <v>1071</v>
      </c>
      <c r="X55" s="9" t="s">
        <v>1071</v>
      </c>
      <c r="Y55" s="9" t="s">
        <v>1071</v>
      </c>
      <c r="Z55" s="9" t="s">
        <v>1071</v>
      </c>
      <c r="AA55" s="9" t="s">
        <v>1071</v>
      </c>
      <c r="AB55" s="9" t="s">
        <v>1071</v>
      </c>
      <c r="AC55" s="9" t="s">
        <v>1071</v>
      </c>
      <c r="AD55" s="131"/>
      <c r="AE55" s="9" t="s">
        <v>1489</v>
      </c>
      <c r="AF55" s="9" t="s">
        <v>1490</v>
      </c>
      <c r="AG55" s="9" t="s">
        <v>1491</v>
      </c>
      <c r="AH55" s="9" t="s">
        <v>1492</v>
      </c>
      <c r="AI55" s="9" t="s">
        <v>1493</v>
      </c>
    </row>
    <row r="56" spans="1:35" x14ac:dyDescent="0.3">
      <c r="A56" s="131" t="s">
        <v>884</v>
      </c>
      <c r="B56" s="131" t="s">
        <v>885</v>
      </c>
      <c r="C56" s="131" t="s">
        <v>886</v>
      </c>
      <c r="D56" s="131" t="s">
        <v>254</v>
      </c>
      <c r="E56" s="131" t="s">
        <v>255</v>
      </c>
      <c r="F56" s="70">
        <v>3264610</v>
      </c>
      <c r="G56" s="85">
        <v>0.85</v>
      </c>
      <c r="H56" s="85">
        <v>0</v>
      </c>
      <c r="I56" s="85">
        <v>0.15</v>
      </c>
      <c r="J56" s="9" t="s">
        <v>1494</v>
      </c>
      <c r="K56" s="9" t="s">
        <v>1115</v>
      </c>
      <c r="L56" s="9" t="s">
        <v>1495</v>
      </c>
      <c r="M56" s="9" t="s">
        <v>1115</v>
      </c>
      <c r="N56" s="9" t="s">
        <v>1071</v>
      </c>
      <c r="O56" s="9" t="s">
        <v>1071</v>
      </c>
      <c r="P56" s="9" t="s">
        <v>1071</v>
      </c>
      <c r="Q56" s="9" t="s">
        <v>1071</v>
      </c>
      <c r="R56" s="9" t="s">
        <v>1071</v>
      </c>
      <c r="S56" s="9" t="s">
        <v>1071</v>
      </c>
      <c r="T56" s="9" t="s">
        <v>1071</v>
      </c>
      <c r="U56" s="9" t="s">
        <v>1071</v>
      </c>
      <c r="V56" s="9" t="s">
        <v>1071</v>
      </c>
      <c r="W56" s="9" t="s">
        <v>1071</v>
      </c>
      <c r="X56" s="9" t="s">
        <v>1071</v>
      </c>
      <c r="Y56" s="9" t="s">
        <v>1071</v>
      </c>
      <c r="Z56" s="9" t="s">
        <v>1071</v>
      </c>
      <c r="AA56" s="9" t="s">
        <v>1071</v>
      </c>
      <c r="AB56" s="9" t="s">
        <v>1071</v>
      </c>
      <c r="AC56" s="9" t="s">
        <v>1071</v>
      </c>
      <c r="AD56" s="131"/>
      <c r="AE56" s="9" t="s">
        <v>1496</v>
      </c>
      <c r="AF56" s="9" t="s">
        <v>1497</v>
      </c>
      <c r="AG56" s="9" t="s">
        <v>1498</v>
      </c>
      <c r="AH56" s="9" t="s">
        <v>1499</v>
      </c>
      <c r="AI56" s="9" t="s">
        <v>1500</v>
      </c>
    </row>
    <row r="57" spans="1:35" x14ac:dyDescent="0.3">
      <c r="A57" s="131" t="s">
        <v>884</v>
      </c>
      <c r="B57" s="131" t="s">
        <v>885</v>
      </c>
      <c r="C57" s="131" t="s">
        <v>886</v>
      </c>
      <c r="D57" s="131" t="s">
        <v>258</v>
      </c>
      <c r="E57" s="131" t="s">
        <v>259</v>
      </c>
      <c r="F57" s="70">
        <v>2743300</v>
      </c>
      <c r="G57" s="85">
        <v>1</v>
      </c>
      <c r="H57" s="85" t="s">
        <v>1071</v>
      </c>
      <c r="I57" s="85" t="s">
        <v>1071</v>
      </c>
      <c r="J57" s="9" t="s">
        <v>1501</v>
      </c>
      <c r="K57" s="9" t="s">
        <v>1180</v>
      </c>
      <c r="L57" s="9" t="s">
        <v>1502</v>
      </c>
      <c r="M57" s="9" t="s">
        <v>1093</v>
      </c>
      <c r="N57" s="9" t="s">
        <v>1071</v>
      </c>
      <c r="O57" s="9" t="s">
        <v>1071</v>
      </c>
      <c r="P57" s="9" t="s">
        <v>1071</v>
      </c>
      <c r="Q57" s="9" t="s">
        <v>1071</v>
      </c>
      <c r="R57" s="9" t="s">
        <v>1071</v>
      </c>
      <c r="S57" s="9" t="s">
        <v>1071</v>
      </c>
      <c r="T57" s="9" t="s">
        <v>1071</v>
      </c>
      <c r="U57" s="9" t="s">
        <v>1071</v>
      </c>
      <c r="V57" s="9" t="s">
        <v>1071</v>
      </c>
      <c r="W57" s="9" t="s">
        <v>1071</v>
      </c>
      <c r="X57" s="9" t="s">
        <v>1071</v>
      </c>
      <c r="Y57" s="9" t="s">
        <v>1071</v>
      </c>
      <c r="Z57" s="9" t="s">
        <v>1071</v>
      </c>
      <c r="AA57" s="9" t="s">
        <v>1071</v>
      </c>
      <c r="AB57" s="9" t="s">
        <v>1071</v>
      </c>
      <c r="AC57" s="9" t="s">
        <v>1071</v>
      </c>
      <c r="AD57" s="131"/>
      <c r="AE57" s="9" t="s">
        <v>1503</v>
      </c>
      <c r="AF57" s="9" t="s">
        <v>1071</v>
      </c>
      <c r="AG57" s="9" t="s">
        <v>1071</v>
      </c>
      <c r="AH57" s="9" t="s">
        <v>1071</v>
      </c>
      <c r="AI57" s="9" t="s">
        <v>1071</v>
      </c>
    </row>
    <row r="58" spans="1:35" x14ac:dyDescent="0.3">
      <c r="A58" s="131" t="s">
        <v>887</v>
      </c>
      <c r="B58" s="131" t="s">
        <v>907</v>
      </c>
      <c r="C58" s="131" t="s">
        <v>908</v>
      </c>
      <c r="D58" s="131" t="s">
        <v>261</v>
      </c>
      <c r="E58" s="131" t="s">
        <v>262</v>
      </c>
      <c r="F58" s="70">
        <v>1431692</v>
      </c>
      <c r="G58" s="85">
        <v>0.42</v>
      </c>
      <c r="H58" s="85">
        <v>0.16</v>
      </c>
      <c r="I58" s="85">
        <v>0.42</v>
      </c>
      <c r="J58" s="9" t="s">
        <v>1504</v>
      </c>
      <c r="K58" s="9" t="s">
        <v>1077</v>
      </c>
      <c r="L58" s="9" t="s">
        <v>1505</v>
      </c>
      <c r="M58" s="9" t="s">
        <v>1180</v>
      </c>
      <c r="N58" s="9" t="s">
        <v>1506</v>
      </c>
      <c r="O58" s="9" t="s">
        <v>1068</v>
      </c>
      <c r="P58" s="9" t="s">
        <v>1071</v>
      </c>
      <c r="Q58" s="9" t="s">
        <v>1071</v>
      </c>
      <c r="R58" s="9" t="s">
        <v>1071</v>
      </c>
      <c r="S58" s="9" t="s">
        <v>1071</v>
      </c>
      <c r="T58" s="9" t="s">
        <v>1071</v>
      </c>
      <c r="U58" s="9" t="s">
        <v>1071</v>
      </c>
      <c r="V58" s="9" t="s">
        <v>1071</v>
      </c>
      <c r="W58" s="9" t="s">
        <v>1071</v>
      </c>
      <c r="X58" s="9" t="s">
        <v>1071</v>
      </c>
      <c r="Y58" s="9" t="s">
        <v>1071</v>
      </c>
      <c r="Z58" s="9" t="s">
        <v>1071</v>
      </c>
      <c r="AA58" s="9" t="s">
        <v>1071</v>
      </c>
      <c r="AB58" s="9" t="s">
        <v>1071</v>
      </c>
      <c r="AC58" s="9" t="s">
        <v>1071</v>
      </c>
      <c r="AD58" s="131"/>
      <c r="AE58" s="9" t="s">
        <v>1507</v>
      </c>
      <c r="AF58" s="9" t="s">
        <v>1508</v>
      </c>
      <c r="AG58" s="9" t="s">
        <v>1509</v>
      </c>
      <c r="AH58" s="9" t="s">
        <v>1071</v>
      </c>
      <c r="AI58" s="9" t="s">
        <v>1071</v>
      </c>
    </row>
    <row r="59" spans="1:35" x14ac:dyDescent="0.3">
      <c r="A59" s="131" t="s">
        <v>884</v>
      </c>
      <c r="B59" s="131" t="s">
        <v>885</v>
      </c>
      <c r="C59" s="131" t="s">
        <v>886</v>
      </c>
      <c r="D59" s="131" t="s">
        <v>265</v>
      </c>
      <c r="E59" s="131" t="s">
        <v>266</v>
      </c>
      <c r="F59" s="70">
        <v>2844394</v>
      </c>
      <c r="G59" s="85">
        <v>0.52</v>
      </c>
      <c r="H59" s="85">
        <v>0.11</v>
      </c>
      <c r="I59" s="85">
        <v>0.37</v>
      </c>
      <c r="J59" s="9" t="s">
        <v>1510</v>
      </c>
      <c r="K59" s="9" t="s">
        <v>1115</v>
      </c>
      <c r="L59" s="9" t="s">
        <v>1511</v>
      </c>
      <c r="M59" s="9" t="s">
        <v>1077</v>
      </c>
      <c r="N59" s="9" t="s">
        <v>1512</v>
      </c>
      <c r="O59" s="9" t="s">
        <v>1095</v>
      </c>
      <c r="P59" s="9" t="s">
        <v>1513</v>
      </c>
      <c r="Q59" s="9" t="s">
        <v>1180</v>
      </c>
      <c r="R59" s="9" t="s">
        <v>1071</v>
      </c>
      <c r="S59" s="9" t="s">
        <v>1071</v>
      </c>
      <c r="T59" s="9" t="s">
        <v>1071</v>
      </c>
      <c r="U59" s="9" t="s">
        <v>1071</v>
      </c>
      <c r="V59" s="9" t="s">
        <v>1071</v>
      </c>
      <c r="W59" s="9" t="s">
        <v>1071</v>
      </c>
      <c r="X59" s="9" t="s">
        <v>1071</v>
      </c>
      <c r="Y59" s="9" t="s">
        <v>1071</v>
      </c>
      <c r="Z59" s="9" t="s">
        <v>1071</v>
      </c>
      <c r="AA59" s="9" t="s">
        <v>1071</v>
      </c>
      <c r="AB59" s="9" t="s">
        <v>1071</v>
      </c>
      <c r="AC59" s="9" t="s">
        <v>1071</v>
      </c>
      <c r="AD59" s="131"/>
      <c r="AE59" s="9" t="s">
        <v>1514</v>
      </c>
      <c r="AF59" s="9" t="s">
        <v>1515</v>
      </c>
      <c r="AG59" s="9" t="s">
        <v>1516</v>
      </c>
      <c r="AH59" s="9" t="s">
        <v>1517</v>
      </c>
      <c r="AI59" s="9" t="s">
        <v>1071</v>
      </c>
    </row>
    <row r="60" spans="1:35" x14ac:dyDescent="0.3">
      <c r="A60" s="131" t="s">
        <v>893</v>
      </c>
      <c r="B60" s="131" t="s">
        <v>896</v>
      </c>
      <c r="C60" s="131" t="s">
        <v>897</v>
      </c>
      <c r="D60" s="131" t="s">
        <v>269</v>
      </c>
      <c r="E60" s="131" t="s">
        <v>270</v>
      </c>
      <c r="F60" s="70">
        <v>2496032</v>
      </c>
      <c r="G60" s="85">
        <v>0.62</v>
      </c>
      <c r="H60" s="85">
        <v>0.34</v>
      </c>
      <c r="I60" s="85">
        <v>0.04</v>
      </c>
      <c r="J60" s="9" t="s">
        <v>1518</v>
      </c>
      <c r="K60" s="9" t="s">
        <v>1064</v>
      </c>
      <c r="L60" s="9" t="s">
        <v>1519</v>
      </c>
      <c r="M60" s="9" t="s">
        <v>1113</v>
      </c>
      <c r="N60" s="9" t="s">
        <v>1520</v>
      </c>
      <c r="O60" s="9" t="s">
        <v>1115</v>
      </c>
      <c r="P60" s="9" t="s">
        <v>1521</v>
      </c>
      <c r="Q60" s="9" t="s">
        <v>1093</v>
      </c>
      <c r="R60" s="9" t="s">
        <v>1522</v>
      </c>
      <c r="S60" s="9" t="s">
        <v>1115</v>
      </c>
      <c r="T60" s="9" t="s">
        <v>1523</v>
      </c>
      <c r="U60" s="9" t="s">
        <v>1124</v>
      </c>
      <c r="V60" s="9" t="s">
        <v>1524</v>
      </c>
      <c r="W60" s="9" t="s">
        <v>1082</v>
      </c>
      <c r="X60" s="9" t="s">
        <v>1525</v>
      </c>
      <c r="Y60" s="9" t="s">
        <v>1064</v>
      </c>
      <c r="Z60" s="9" t="s">
        <v>1526</v>
      </c>
      <c r="AA60" s="9" t="s">
        <v>1115</v>
      </c>
      <c r="AB60" s="9" t="s">
        <v>1527</v>
      </c>
      <c r="AC60" s="9" t="s">
        <v>1082</v>
      </c>
      <c r="AD60" s="131"/>
      <c r="AE60" s="9" t="s">
        <v>1528</v>
      </c>
      <c r="AF60" s="9" t="s">
        <v>1529</v>
      </c>
      <c r="AG60" s="9" t="s">
        <v>1530</v>
      </c>
      <c r="AH60" s="9" t="s">
        <v>1531</v>
      </c>
      <c r="AI60" s="9" t="s">
        <v>1532</v>
      </c>
    </row>
    <row r="61" spans="1:35" x14ac:dyDescent="0.3">
      <c r="A61" s="131" t="s">
        <v>893</v>
      </c>
      <c r="B61" s="131" t="s">
        <v>894</v>
      </c>
      <c r="C61" s="131" t="s">
        <v>895</v>
      </c>
      <c r="D61" s="131" t="s">
        <v>273</v>
      </c>
      <c r="E61" s="131" t="s">
        <v>274</v>
      </c>
      <c r="F61" s="70">
        <v>11656444</v>
      </c>
      <c r="G61" s="85">
        <v>0.65</v>
      </c>
      <c r="H61" s="85">
        <v>0.26</v>
      </c>
      <c r="I61" s="85">
        <v>0.09</v>
      </c>
      <c r="J61" s="9" t="s">
        <v>1533</v>
      </c>
      <c r="K61" s="9" t="s">
        <v>1077</v>
      </c>
      <c r="L61" s="9" t="s">
        <v>1534</v>
      </c>
      <c r="M61" s="9" t="s">
        <v>1064</v>
      </c>
      <c r="N61" s="9" t="s">
        <v>1535</v>
      </c>
      <c r="O61" s="9" t="s">
        <v>1064</v>
      </c>
      <c r="P61" s="9" t="s">
        <v>1536</v>
      </c>
      <c r="Q61" s="9" t="s">
        <v>1124</v>
      </c>
      <c r="R61" s="9" t="s">
        <v>1537</v>
      </c>
      <c r="S61" s="9" t="s">
        <v>1064</v>
      </c>
      <c r="T61" s="9" t="s">
        <v>1071</v>
      </c>
      <c r="U61" s="9" t="s">
        <v>1071</v>
      </c>
      <c r="V61" s="9" t="s">
        <v>1071</v>
      </c>
      <c r="W61" s="9" t="s">
        <v>1071</v>
      </c>
      <c r="X61" s="9" t="s">
        <v>1071</v>
      </c>
      <c r="Y61" s="9" t="s">
        <v>1071</v>
      </c>
      <c r="Z61" s="9" t="s">
        <v>1071</v>
      </c>
      <c r="AA61" s="9" t="s">
        <v>1071</v>
      </c>
      <c r="AB61" s="9" t="s">
        <v>1071</v>
      </c>
      <c r="AC61" s="9" t="s">
        <v>1071</v>
      </c>
      <c r="AD61" s="131"/>
      <c r="AE61" s="9" t="s">
        <v>1538</v>
      </c>
      <c r="AF61" s="9" t="s">
        <v>1539</v>
      </c>
      <c r="AG61" s="9" t="s">
        <v>1540</v>
      </c>
      <c r="AH61" s="9" t="s">
        <v>1541</v>
      </c>
      <c r="AI61" s="9" t="s">
        <v>1542</v>
      </c>
    </row>
    <row r="62" spans="1:35" x14ac:dyDescent="0.3">
      <c r="A62" s="131" t="s">
        <v>884</v>
      </c>
      <c r="B62" s="131" t="s">
        <v>885</v>
      </c>
      <c r="C62" s="131" t="s">
        <v>886</v>
      </c>
      <c r="D62" s="131" t="s">
        <v>277</v>
      </c>
      <c r="E62" s="131" t="s">
        <v>278</v>
      </c>
      <c r="F62" s="70">
        <v>2947447</v>
      </c>
      <c r="G62" s="85">
        <v>0</v>
      </c>
      <c r="H62" s="85">
        <v>0</v>
      </c>
      <c r="I62" s="85">
        <v>1</v>
      </c>
      <c r="J62" s="9" t="s">
        <v>1076</v>
      </c>
      <c r="K62" s="9" t="s">
        <v>1077</v>
      </c>
      <c r="L62" s="9" t="s">
        <v>1543</v>
      </c>
      <c r="M62" s="9" t="s">
        <v>1079</v>
      </c>
      <c r="N62" s="9" t="s">
        <v>1071</v>
      </c>
      <c r="O62" s="9" t="s">
        <v>1071</v>
      </c>
      <c r="P62" s="9" t="s">
        <v>1071</v>
      </c>
      <c r="Q62" s="9" t="s">
        <v>1071</v>
      </c>
      <c r="R62" s="9" t="s">
        <v>1071</v>
      </c>
      <c r="S62" s="9" t="s">
        <v>1071</v>
      </c>
      <c r="T62" s="9" t="s">
        <v>1071</v>
      </c>
      <c r="U62" s="9" t="s">
        <v>1071</v>
      </c>
      <c r="V62" s="9" t="s">
        <v>1071</v>
      </c>
      <c r="W62" s="9" t="s">
        <v>1071</v>
      </c>
      <c r="X62" s="9" t="s">
        <v>1071</v>
      </c>
      <c r="Y62" s="9" t="s">
        <v>1071</v>
      </c>
      <c r="Z62" s="9" t="s">
        <v>1071</v>
      </c>
      <c r="AA62" s="9" t="s">
        <v>1071</v>
      </c>
      <c r="AB62" s="9" t="s">
        <v>1071</v>
      </c>
      <c r="AC62" s="9" t="s">
        <v>1071</v>
      </c>
      <c r="AD62" s="131"/>
      <c r="AE62" s="9" t="s">
        <v>1544</v>
      </c>
      <c r="AF62" s="9" t="s">
        <v>1545</v>
      </c>
      <c r="AG62" s="9" t="s">
        <v>1071</v>
      </c>
      <c r="AH62" s="9" t="s">
        <v>1071</v>
      </c>
      <c r="AI62" s="9" t="s">
        <v>1071</v>
      </c>
    </row>
    <row r="63" spans="1:35" x14ac:dyDescent="0.3">
      <c r="A63" s="131" t="s">
        <v>884</v>
      </c>
      <c r="B63" s="131" t="s">
        <v>885</v>
      </c>
      <c r="C63" s="131" t="s">
        <v>886</v>
      </c>
      <c r="D63" s="131" t="s">
        <v>281</v>
      </c>
      <c r="E63" s="131" t="s">
        <v>282</v>
      </c>
      <c r="F63" s="70">
        <v>2837074</v>
      </c>
      <c r="G63" s="85">
        <v>0.32</v>
      </c>
      <c r="H63" s="85">
        <v>0.24</v>
      </c>
      <c r="I63" s="85">
        <v>0.44</v>
      </c>
      <c r="J63" s="9" t="s">
        <v>1546</v>
      </c>
      <c r="K63" s="9" t="s">
        <v>1068</v>
      </c>
      <c r="L63" s="9" t="s">
        <v>1547</v>
      </c>
      <c r="M63" s="9" t="s">
        <v>1064</v>
      </c>
      <c r="N63" s="9" t="s">
        <v>1548</v>
      </c>
      <c r="O63" s="9" t="s">
        <v>1115</v>
      </c>
      <c r="P63" s="9" t="s">
        <v>1549</v>
      </c>
      <c r="Q63" s="9" t="s">
        <v>1093</v>
      </c>
      <c r="R63" s="9" t="s">
        <v>1550</v>
      </c>
      <c r="S63" s="9" t="s">
        <v>1077</v>
      </c>
      <c r="T63" s="9" t="s">
        <v>1551</v>
      </c>
      <c r="U63" s="9" t="s">
        <v>1064</v>
      </c>
      <c r="V63" s="9" t="s">
        <v>1071</v>
      </c>
      <c r="W63" s="9" t="s">
        <v>1071</v>
      </c>
      <c r="X63" s="9" t="s">
        <v>1071</v>
      </c>
      <c r="Y63" s="9" t="s">
        <v>1071</v>
      </c>
      <c r="Z63" s="9" t="s">
        <v>1071</v>
      </c>
      <c r="AA63" s="9" t="s">
        <v>1071</v>
      </c>
      <c r="AB63" s="9" t="s">
        <v>1071</v>
      </c>
      <c r="AC63" s="9" t="s">
        <v>1071</v>
      </c>
      <c r="AD63" s="131"/>
      <c r="AE63" s="9" t="s">
        <v>1552</v>
      </c>
      <c r="AF63" s="9" t="s">
        <v>1553</v>
      </c>
      <c r="AG63" s="9" t="s">
        <v>1554</v>
      </c>
      <c r="AH63" s="9" t="s">
        <v>1071</v>
      </c>
      <c r="AI63" s="9" t="s">
        <v>1071</v>
      </c>
    </row>
    <row r="64" spans="1:35" x14ac:dyDescent="0.3">
      <c r="A64" s="131" t="s">
        <v>890</v>
      </c>
      <c r="B64" s="131" t="s">
        <v>902</v>
      </c>
      <c r="C64" s="131" t="s">
        <v>901</v>
      </c>
      <c r="D64" s="131" t="s">
        <v>285</v>
      </c>
      <c r="E64" s="131" t="s">
        <v>286</v>
      </c>
      <c r="F64" s="70">
        <v>2175088</v>
      </c>
      <c r="G64" s="85">
        <v>0.48</v>
      </c>
      <c r="H64" s="85">
        <v>0.45</v>
      </c>
      <c r="I64" s="85">
        <v>7.0000000000000007E-2</v>
      </c>
      <c r="J64" s="9" t="s">
        <v>1555</v>
      </c>
      <c r="K64" s="9" t="s">
        <v>1137</v>
      </c>
      <c r="L64" s="9" t="s">
        <v>1556</v>
      </c>
      <c r="M64" s="9" t="s">
        <v>1082</v>
      </c>
      <c r="N64" s="9" t="s">
        <v>818</v>
      </c>
      <c r="O64" s="9" t="s">
        <v>1173</v>
      </c>
      <c r="P64" s="9" t="s">
        <v>1557</v>
      </c>
      <c r="Q64" s="9" t="s">
        <v>1064</v>
      </c>
      <c r="R64" s="9" t="s">
        <v>1558</v>
      </c>
      <c r="S64" s="9" t="s">
        <v>1124</v>
      </c>
      <c r="T64" s="9" t="s">
        <v>1559</v>
      </c>
      <c r="U64" s="9" t="s">
        <v>1223</v>
      </c>
      <c r="V64" s="9" t="s">
        <v>1071</v>
      </c>
      <c r="W64" s="9" t="s">
        <v>1071</v>
      </c>
      <c r="X64" s="9" t="s">
        <v>1071</v>
      </c>
      <c r="Y64" s="9" t="s">
        <v>1071</v>
      </c>
      <c r="Z64" s="9" t="s">
        <v>1071</v>
      </c>
      <c r="AA64" s="9" t="s">
        <v>1071</v>
      </c>
      <c r="AB64" s="9" t="s">
        <v>1071</v>
      </c>
      <c r="AC64" s="9" t="s">
        <v>1071</v>
      </c>
      <c r="AD64" s="131"/>
      <c r="AE64" s="9" t="s">
        <v>1560</v>
      </c>
      <c r="AF64" s="9" t="s">
        <v>1561</v>
      </c>
      <c r="AG64" s="9" t="s">
        <v>1562</v>
      </c>
      <c r="AH64" s="9" t="s">
        <v>1563</v>
      </c>
      <c r="AI64" s="9" t="s">
        <v>1564</v>
      </c>
    </row>
    <row r="65" spans="1:35" x14ac:dyDescent="0.3">
      <c r="A65" s="131" t="s">
        <v>884</v>
      </c>
      <c r="B65" s="131" t="s">
        <v>885</v>
      </c>
      <c r="C65" s="131" t="s">
        <v>886</v>
      </c>
      <c r="D65" s="131" t="s">
        <v>289</v>
      </c>
      <c r="E65" s="131" t="s">
        <v>290</v>
      </c>
      <c r="F65" s="70">
        <v>3679858</v>
      </c>
      <c r="G65" s="85">
        <v>0.46899999999999997</v>
      </c>
      <c r="H65" s="85">
        <v>0.375</v>
      </c>
      <c r="I65" s="85">
        <v>0.156</v>
      </c>
      <c r="J65" s="9" t="s">
        <v>1565</v>
      </c>
      <c r="K65" s="9" t="s">
        <v>1077</v>
      </c>
      <c r="L65" s="9" t="s">
        <v>1566</v>
      </c>
      <c r="M65" s="9" t="s">
        <v>1068</v>
      </c>
      <c r="N65" s="9" t="s">
        <v>1567</v>
      </c>
      <c r="O65" s="9" t="s">
        <v>1077</v>
      </c>
      <c r="P65" s="9" t="s">
        <v>1568</v>
      </c>
      <c r="Q65" s="9" t="s">
        <v>1115</v>
      </c>
      <c r="R65" s="9" t="s">
        <v>1569</v>
      </c>
      <c r="S65" s="9" t="s">
        <v>1068</v>
      </c>
      <c r="T65" s="9" t="s">
        <v>1570</v>
      </c>
      <c r="U65" s="9" t="s">
        <v>1093</v>
      </c>
      <c r="V65" s="9" t="s">
        <v>1071</v>
      </c>
      <c r="W65" s="9" t="s">
        <v>1071</v>
      </c>
      <c r="X65" s="9" t="s">
        <v>1071</v>
      </c>
      <c r="Y65" s="9" t="s">
        <v>1071</v>
      </c>
      <c r="Z65" s="9" t="s">
        <v>1071</v>
      </c>
      <c r="AA65" s="9" t="s">
        <v>1071</v>
      </c>
      <c r="AB65" s="9" t="s">
        <v>1071</v>
      </c>
      <c r="AC65" s="9" t="s">
        <v>1071</v>
      </c>
      <c r="AD65" s="131"/>
      <c r="AE65" s="9" t="s">
        <v>1571</v>
      </c>
      <c r="AF65" s="9" t="s">
        <v>1572</v>
      </c>
      <c r="AG65" s="9" t="s">
        <v>1573</v>
      </c>
      <c r="AH65" s="9" t="s">
        <v>1574</v>
      </c>
      <c r="AI65" s="9" t="s">
        <v>1071</v>
      </c>
    </row>
    <row r="66" spans="1:35" x14ac:dyDescent="0.3">
      <c r="A66" s="131" t="s">
        <v>884</v>
      </c>
      <c r="B66" s="131" t="s">
        <v>885</v>
      </c>
      <c r="C66" s="131" t="s">
        <v>886</v>
      </c>
      <c r="D66" s="131" t="s">
        <v>293</v>
      </c>
      <c r="E66" s="131" t="s">
        <v>294</v>
      </c>
      <c r="F66" s="70">
        <v>2464225</v>
      </c>
      <c r="G66" s="85">
        <v>0.29399999999999998</v>
      </c>
      <c r="H66" s="85">
        <v>0.58799999999999997</v>
      </c>
      <c r="I66" s="85">
        <v>0.11799999999999999</v>
      </c>
      <c r="J66" s="9" t="s">
        <v>1575</v>
      </c>
      <c r="K66" s="9" t="s">
        <v>1068</v>
      </c>
      <c r="L66" s="9" t="s">
        <v>1576</v>
      </c>
      <c r="M66" s="9" t="s">
        <v>1068</v>
      </c>
      <c r="N66" s="9" t="s">
        <v>1577</v>
      </c>
      <c r="O66" s="9" t="s">
        <v>1064</v>
      </c>
      <c r="P66" s="9" t="s">
        <v>1578</v>
      </c>
      <c r="Q66" s="9" t="s">
        <v>1070</v>
      </c>
      <c r="R66" s="9" t="s">
        <v>1071</v>
      </c>
      <c r="S66" s="9" t="s">
        <v>1071</v>
      </c>
      <c r="T66" s="9" t="s">
        <v>1071</v>
      </c>
      <c r="U66" s="9" t="s">
        <v>1071</v>
      </c>
      <c r="V66" s="9" t="s">
        <v>1071</v>
      </c>
      <c r="W66" s="9" t="s">
        <v>1071</v>
      </c>
      <c r="X66" s="9" t="s">
        <v>1071</v>
      </c>
      <c r="Y66" s="9" t="s">
        <v>1071</v>
      </c>
      <c r="Z66" s="9" t="s">
        <v>1071</v>
      </c>
      <c r="AA66" s="9" t="s">
        <v>1071</v>
      </c>
      <c r="AB66" s="9" t="s">
        <v>1071</v>
      </c>
      <c r="AC66" s="9" t="s">
        <v>1071</v>
      </c>
      <c r="AD66" s="131"/>
      <c r="AE66" s="9" t="s">
        <v>1579</v>
      </c>
      <c r="AF66" s="9" t="s">
        <v>1580</v>
      </c>
      <c r="AG66" s="9" t="s">
        <v>1581</v>
      </c>
      <c r="AH66" s="9" t="s">
        <v>1071</v>
      </c>
      <c r="AI66" s="9" t="s">
        <v>1071</v>
      </c>
    </row>
    <row r="67" spans="1:35" x14ac:dyDescent="0.3">
      <c r="A67" s="131" t="s">
        <v>890</v>
      </c>
      <c r="B67" s="131" t="s">
        <v>902</v>
      </c>
      <c r="C67" s="131" t="s">
        <v>903</v>
      </c>
      <c r="D67" s="131" t="s">
        <v>295</v>
      </c>
      <c r="E67" s="131" t="s">
        <v>296</v>
      </c>
      <c r="F67" s="70">
        <v>17493757</v>
      </c>
      <c r="G67" s="85">
        <v>0</v>
      </c>
      <c r="H67" s="85">
        <v>0.92400000000000004</v>
      </c>
      <c r="I67" s="85">
        <v>7.5999999999999998E-2</v>
      </c>
      <c r="J67" s="9" t="s">
        <v>1582</v>
      </c>
      <c r="K67" s="9" t="s">
        <v>1064</v>
      </c>
      <c r="L67" s="9" t="s">
        <v>1583</v>
      </c>
      <c r="M67" s="9" t="s">
        <v>1068</v>
      </c>
      <c r="N67" s="9" t="s">
        <v>1584</v>
      </c>
      <c r="O67" s="9" t="s">
        <v>1066</v>
      </c>
      <c r="P67" s="9" t="s">
        <v>1585</v>
      </c>
      <c r="Q67" s="9" t="s">
        <v>1064</v>
      </c>
      <c r="R67" s="9" t="s">
        <v>1586</v>
      </c>
      <c r="S67" s="9" t="s">
        <v>1068</v>
      </c>
      <c r="T67" s="9" t="s">
        <v>1587</v>
      </c>
      <c r="U67" s="9" t="s">
        <v>1068</v>
      </c>
      <c r="V67" s="9" t="s">
        <v>1588</v>
      </c>
      <c r="W67" s="9" t="s">
        <v>1064</v>
      </c>
      <c r="X67" s="9" t="s">
        <v>1589</v>
      </c>
      <c r="Y67" s="9" t="s">
        <v>1077</v>
      </c>
      <c r="Z67" s="9" t="s">
        <v>1590</v>
      </c>
      <c r="AA67" s="9" t="s">
        <v>1077</v>
      </c>
      <c r="AB67" s="9" t="s">
        <v>1591</v>
      </c>
      <c r="AC67" s="9" t="s">
        <v>1077</v>
      </c>
      <c r="AD67" s="131"/>
      <c r="AE67" s="9" t="s">
        <v>1592</v>
      </c>
      <c r="AF67" s="9" t="s">
        <v>1593</v>
      </c>
      <c r="AG67" s="9" t="s">
        <v>1594</v>
      </c>
      <c r="AH67" s="9" t="s">
        <v>1595</v>
      </c>
      <c r="AI67" s="9" t="s">
        <v>1596</v>
      </c>
    </row>
    <row r="68" spans="1:35" x14ac:dyDescent="0.3">
      <c r="A68" s="131" t="s">
        <v>887</v>
      </c>
      <c r="B68" s="131" t="s">
        <v>888</v>
      </c>
      <c r="C68" s="131" t="s">
        <v>889</v>
      </c>
      <c r="D68" s="131" t="s">
        <v>297</v>
      </c>
      <c r="E68" s="131" t="s">
        <v>298</v>
      </c>
      <c r="F68" s="70">
        <v>4169424</v>
      </c>
      <c r="G68" s="85">
        <v>0.185</v>
      </c>
      <c r="H68" s="85">
        <v>0.56000000000000005</v>
      </c>
      <c r="I68" s="85">
        <v>0.249</v>
      </c>
      <c r="J68" s="9" t="s">
        <v>1597</v>
      </c>
      <c r="K68" s="9" t="s">
        <v>1066</v>
      </c>
      <c r="L68" s="9" t="s">
        <v>1598</v>
      </c>
      <c r="M68" s="9" t="s">
        <v>1064</v>
      </c>
      <c r="N68" s="9" t="s">
        <v>1599</v>
      </c>
      <c r="O68" s="9" t="s">
        <v>1113</v>
      </c>
      <c r="P68" s="9" t="s">
        <v>1071</v>
      </c>
      <c r="Q68" s="9" t="s">
        <v>1071</v>
      </c>
      <c r="R68" s="9" t="s">
        <v>1071</v>
      </c>
      <c r="S68" s="9" t="s">
        <v>1071</v>
      </c>
      <c r="T68" s="9" t="s">
        <v>1071</v>
      </c>
      <c r="U68" s="9" t="s">
        <v>1071</v>
      </c>
      <c r="V68" s="9" t="s">
        <v>1071</v>
      </c>
      <c r="W68" s="9" t="s">
        <v>1071</v>
      </c>
      <c r="X68" s="9" t="s">
        <v>1071</v>
      </c>
      <c r="Y68" s="9" t="s">
        <v>1071</v>
      </c>
      <c r="Z68" s="9" t="s">
        <v>1071</v>
      </c>
      <c r="AA68" s="9" t="s">
        <v>1071</v>
      </c>
      <c r="AB68" s="9" t="s">
        <v>1071</v>
      </c>
      <c r="AC68" s="9" t="s">
        <v>1071</v>
      </c>
      <c r="AD68" s="131"/>
      <c r="AE68" s="9" t="s">
        <v>1600</v>
      </c>
      <c r="AF68" s="9" t="s">
        <v>1601</v>
      </c>
      <c r="AG68" s="9" t="s">
        <v>1602</v>
      </c>
      <c r="AH68" s="9" t="s">
        <v>1603</v>
      </c>
      <c r="AI68" s="9" t="s">
        <v>1604</v>
      </c>
    </row>
    <row r="69" spans="1:35" x14ac:dyDescent="0.3">
      <c r="A69" s="131" t="s">
        <v>884</v>
      </c>
      <c r="B69" s="131" t="s">
        <v>885</v>
      </c>
      <c r="C69" s="131" t="s">
        <v>886</v>
      </c>
      <c r="D69" s="131" t="s">
        <v>299</v>
      </c>
      <c r="E69" s="131" t="s">
        <v>300</v>
      </c>
      <c r="F69" s="70">
        <v>1278372</v>
      </c>
      <c r="G69" s="85">
        <v>0.33</v>
      </c>
      <c r="H69" s="85">
        <v>0.33</v>
      </c>
      <c r="I69" s="85">
        <v>0.33</v>
      </c>
      <c r="J69" s="9" t="s">
        <v>1605</v>
      </c>
      <c r="K69" s="9" t="s">
        <v>1124</v>
      </c>
      <c r="L69" s="9" t="s">
        <v>1071</v>
      </c>
      <c r="M69" s="9" t="s">
        <v>1071</v>
      </c>
      <c r="N69" s="9" t="s">
        <v>1071</v>
      </c>
      <c r="O69" s="9" t="s">
        <v>1071</v>
      </c>
      <c r="P69" s="9" t="s">
        <v>1071</v>
      </c>
      <c r="Q69" s="9" t="s">
        <v>1071</v>
      </c>
      <c r="R69" s="9" t="s">
        <v>1071</v>
      </c>
      <c r="S69" s="9" t="s">
        <v>1071</v>
      </c>
      <c r="T69" s="9" t="s">
        <v>1071</v>
      </c>
      <c r="U69" s="9" t="s">
        <v>1071</v>
      </c>
      <c r="V69" s="9" t="s">
        <v>1071</v>
      </c>
      <c r="W69" s="9" t="s">
        <v>1071</v>
      </c>
      <c r="X69" s="9" t="s">
        <v>1071</v>
      </c>
      <c r="Y69" s="9" t="s">
        <v>1071</v>
      </c>
      <c r="Z69" s="9" t="s">
        <v>1071</v>
      </c>
      <c r="AA69" s="9" t="s">
        <v>1071</v>
      </c>
      <c r="AB69" s="9" t="s">
        <v>1071</v>
      </c>
      <c r="AC69" s="9" t="s">
        <v>1071</v>
      </c>
      <c r="AD69" s="131"/>
      <c r="AE69" s="9" t="s">
        <v>1606</v>
      </c>
      <c r="AF69" s="9" t="s">
        <v>1607</v>
      </c>
      <c r="AG69" s="9" t="s">
        <v>1608</v>
      </c>
      <c r="AH69" s="9" t="s">
        <v>1071</v>
      </c>
      <c r="AI69" s="9" t="s">
        <v>1071</v>
      </c>
    </row>
    <row r="70" spans="1:35" x14ac:dyDescent="0.3">
      <c r="A70" s="131" t="s">
        <v>887</v>
      </c>
      <c r="B70" s="131" t="s">
        <v>888</v>
      </c>
      <c r="C70" s="131" t="s">
        <v>889</v>
      </c>
      <c r="D70" s="131" t="s">
        <v>302</v>
      </c>
      <c r="E70" s="131" t="s">
        <v>303</v>
      </c>
      <c r="F70" s="70">
        <v>5297822</v>
      </c>
      <c r="G70" s="85">
        <v>0.69</v>
      </c>
      <c r="H70" s="85">
        <v>0.14000000000000001</v>
      </c>
      <c r="I70" s="85">
        <v>0.17</v>
      </c>
      <c r="J70" s="9" t="s">
        <v>1609</v>
      </c>
      <c r="K70" s="9" t="s">
        <v>1095</v>
      </c>
      <c r="L70" s="9" t="s">
        <v>1610</v>
      </c>
      <c r="M70" s="9" t="s">
        <v>1095</v>
      </c>
      <c r="N70" s="9" t="s">
        <v>1611</v>
      </c>
      <c r="O70" s="9" t="s">
        <v>1095</v>
      </c>
      <c r="P70" s="9" t="s">
        <v>1612</v>
      </c>
      <c r="Q70" s="9" t="s">
        <v>1223</v>
      </c>
      <c r="R70" s="9" t="s">
        <v>1613</v>
      </c>
      <c r="S70" s="9" t="s">
        <v>1173</v>
      </c>
      <c r="T70" s="9" t="s">
        <v>1614</v>
      </c>
      <c r="U70" s="9" t="s">
        <v>1093</v>
      </c>
      <c r="V70" s="9" t="s">
        <v>1615</v>
      </c>
      <c r="W70" s="9" t="s">
        <v>1115</v>
      </c>
      <c r="X70" s="9" t="s">
        <v>1616</v>
      </c>
      <c r="Y70" s="9" t="s">
        <v>1095</v>
      </c>
      <c r="Z70" s="9" t="s">
        <v>1617</v>
      </c>
      <c r="AA70" s="9" t="s">
        <v>1077</v>
      </c>
      <c r="AB70" s="9" t="s">
        <v>1071</v>
      </c>
      <c r="AC70" s="9" t="s">
        <v>1071</v>
      </c>
      <c r="AD70" s="131"/>
      <c r="AE70" s="9"/>
      <c r="AF70" s="9"/>
      <c r="AG70" s="9"/>
      <c r="AH70" s="9"/>
      <c r="AI70" s="9"/>
    </row>
    <row r="71" spans="1:35" x14ac:dyDescent="0.3">
      <c r="A71" s="131" t="s">
        <v>887</v>
      </c>
      <c r="B71" s="131" t="s">
        <v>898</v>
      </c>
      <c r="C71" s="131" t="s">
        <v>906</v>
      </c>
      <c r="D71" s="131" t="s">
        <v>304</v>
      </c>
      <c r="E71" s="131" t="s">
        <v>305</v>
      </c>
      <c r="F71" s="70">
        <v>2804648</v>
      </c>
      <c r="G71" s="85">
        <v>0.15</v>
      </c>
      <c r="H71" s="85">
        <v>0.1</v>
      </c>
      <c r="I71" s="85">
        <v>0.75</v>
      </c>
      <c r="J71" s="9" t="s">
        <v>1618</v>
      </c>
      <c r="K71" s="9" t="s">
        <v>1077</v>
      </c>
      <c r="L71" s="9" t="s">
        <v>1619</v>
      </c>
      <c r="M71" s="9" t="s">
        <v>1244</v>
      </c>
      <c r="N71" s="9" t="s">
        <v>1071</v>
      </c>
      <c r="O71" s="9" t="s">
        <v>1071</v>
      </c>
      <c r="P71" s="9" t="s">
        <v>1071</v>
      </c>
      <c r="Q71" s="9" t="s">
        <v>1071</v>
      </c>
      <c r="R71" s="9" t="s">
        <v>1071</v>
      </c>
      <c r="S71" s="9" t="s">
        <v>1071</v>
      </c>
      <c r="T71" s="9" t="s">
        <v>1071</v>
      </c>
      <c r="U71" s="9" t="s">
        <v>1071</v>
      </c>
      <c r="V71" s="9" t="s">
        <v>1071</v>
      </c>
      <c r="W71" s="9" t="s">
        <v>1071</v>
      </c>
      <c r="X71" s="9" t="s">
        <v>1071</v>
      </c>
      <c r="Y71" s="9" t="s">
        <v>1071</v>
      </c>
      <c r="Z71" s="9" t="s">
        <v>1071</v>
      </c>
      <c r="AA71" s="9" t="s">
        <v>1071</v>
      </c>
      <c r="AB71" s="9" t="s">
        <v>1071</v>
      </c>
      <c r="AC71" s="9" t="s">
        <v>1071</v>
      </c>
      <c r="AD71" s="131"/>
      <c r="AE71" s="9" t="s">
        <v>1620</v>
      </c>
      <c r="AF71" s="9"/>
      <c r="AG71" s="9"/>
      <c r="AH71" s="9"/>
      <c r="AI71" s="9"/>
    </row>
    <row r="72" spans="1:35" x14ac:dyDescent="0.3">
      <c r="A72" s="131" t="s">
        <v>884</v>
      </c>
      <c r="B72" s="131" t="s">
        <v>885</v>
      </c>
      <c r="C72" s="131" t="s">
        <v>886</v>
      </c>
      <c r="D72" s="131" t="s">
        <v>307</v>
      </c>
      <c r="E72" s="131" t="s">
        <v>308</v>
      </c>
      <c r="F72" s="70">
        <v>4304927</v>
      </c>
      <c r="G72" s="85">
        <v>1</v>
      </c>
      <c r="H72" s="85">
        <v>0</v>
      </c>
      <c r="I72" s="85">
        <v>0</v>
      </c>
      <c r="J72" s="9" t="s">
        <v>1621</v>
      </c>
      <c r="K72" s="9" t="s">
        <v>1079</v>
      </c>
      <c r="L72" s="9" t="s">
        <v>1071</v>
      </c>
      <c r="M72" s="9" t="s">
        <v>1071</v>
      </c>
      <c r="N72" s="9" t="s">
        <v>1071</v>
      </c>
      <c r="O72" s="9" t="s">
        <v>1071</v>
      </c>
      <c r="P72" s="9" t="s">
        <v>1071</v>
      </c>
      <c r="Q72" s="9" t="s">
        <v>1071</v>
      </c>
      <c r="R72" s="9" t="s">
        <v>1071</v>
      </c>
      <c r="S72" s="9" t="s">
        <v>1071</v>
      </c>
      <c r="T72" s="9" t="s">
        <v>1071</v>
      </c>
      <c r="U72" s="9" t="s">
        <v>1071</v>
      </c>
      <c r="V72" s="9" t="s">
        <v>1071</v>
      </c>
      <c r="W72" s="9" t="s">
        <v>1071</v>
      </c>
      <c r="X72" s="9" t="s">
        <v>1071</v>
      </c>
      <c r="Y72" s="9" t="s">
        <v>1071</v>
      </c>
      <c r="Z72" s="9" t="s">
        <v>1071</v>
      </c>
      <c r="AA72" s="9" t="s">
        <v>1071</v>
      </c>
      <c r="AB72" s="9" t="s">
        <v>1071</v>
      </c>
      <c r="AC72" s="9" t="s">
        <v>1071</v>
      </c>
      <c r="AD72" s="131"/>
      <c r="AE72" s="9" t="s">
        <v>1622</v>
      </c>
      <c r="AF72" s="9" t="s">
        <v>818</v>
      </c>
      <c r="AG72" s="9" t="s">
        <v>1623</v>
      </c>
      <c r="AH72" s="9" t="s">
        <v>1071</v>
      </c>
      <c r="AI72" s="9" t="s">
        <v>1071</v>
      </c>
    </row>
    <row r="73" spans="1:35" x14ac:dyDescent="0.3">
      <c r="A73" s="131" t="s">
        <v>887</v>
      </c>
      <c r="B73" s="131" t="s">
        <v>898</v>
      </c>
      <c r="C73" s="131" t="s">
        <v>899</v>
      </c>
      <c r="D73" s="131" t="s">
        <v>311</v>
      </c>
      <c r="E73" s="131" t="s">
        <v>312</v>
      </c>
      <c r="F73" s="70">
        <v>15735483</v>
      </c>
      <c r="G73" s="85">
        <v>0.46</v>
      </c>
      <c r="H73" s="85">
        <v>0.13</v>
      </c>
      <c r="I73" s="85">
        <v>0.41</v>
      </c>
      <c r="J73" s="9" t="s">
        <v>1624</v>
      </c>
      <c r="K73" s="9" t="s">
        <v>1064</v>
      </c>
      <c r="L73" s="9" t="s">
        <v>1625</v>
      </c>
      <c r="M73" s="9" t="s">
        <v>1066</v>
      </c>
      <c r="N73" s="9" t="s">
        <v>1626</v>
      </c>
      <c r="O73" s="9" t="s">
        <v>1070</v>
      </c>
      <c r="P73" s="9" t="s">
        <v>1627</v>
      </c>
      <c r="Q73" s="9" t="s">
        <v>1068</v>
      </c>
      <c r="R73" s="9" t="s">
        <v>1628</v>
      </c>
      <c r="S73" s="9" t="s">
        <v>1115</v>
      </c>
      <c r="T73" s="9" t="s">
        <v>1071</v>
      </c>
      <c r="U73" s="9" t="s">
        <v>1071</v>
      </c>
      <c r="V73" s="9" t="s">
        <v>1071</v>
      </c>
      <c r="W73" s="9" t="s">
        <v>1071</v>
      </c>
      <c r="X73" s="9" t="s">
        <v>1071</v>
      </c>
      <c r="Y73" s="9" t="s">
        <v>1071</v>
      </c>
      <c r="Z73" s="9" t="s">
        <v>1071</v>
      </c>
      <c r="AA73" s="9" t="s">
        <v>1071</v>
      </c>
      <c r="AB73" s="9" t="s">
        <v>1071</v>
      </c>
      <c r="AC73" s="9" t="s">
        <v>1071</v>
      </c>
      <c r="AD73" s="131"/>
      <c r="AE73" s="9" t="s">
        <v>1629</v>
      </c>
      <c r="AF73" s="9" t="s">
        <v>1630</v>
      </c>
      <c r="AG73" s="9" t="s">
        <v>1631</v>
      </c>
      <c r="AH73" s="9" t="s">
        <v>1632</v>
      </c>
      <c r="AI73" s="9" t="s">
        <v>1633</v>
      </c>
    </row>
    <row r="74" spans="1:35" x14ac:dyDescent="0.3">
      <c r="A74" s="131" t="s">
        <v>887</v>
      </c>
      <c r="B74" s="131" t="s">
        <v>888</v>
      </c>
      <c r="C74" s="131" t="s">
        <v>889</v>
      </c>
      <c r="D74" s="131" t="s">
        <v>315</v>
      </c>
      <c r="E74" s="131" t="s">
        <v>316</v>
      </c>
      <c r="F74" s="70">
        <v>9430235</v>
      </c>
      <c r="G74" s="85">
        <v>0.57999999999999996</v>
      </c>
      <c r="H74" s="85">
        <v>0.35</v>
      </c>
      <c r="I74" s="85">
        <v>7.0000000000000007E-2</v>
      </c>
      <c r="J74" s="9" t="s">
        <v>1634</v>
      </c>
      <c r="K74" s="9" t="s">
        <v>1066</v>
      </c>
      <c r="L74" s="9" t="s">
        <v>1635</v>
      </c>
      <c r="M74" s="9" t="s">
        <v>1095</v>
      </c>
      <c r="N74" s="9" t="s">
        <v>1636</v>
      </c>
      <c r="O74" s="9" t="s">
        <v>1064</v>
      </c>
      <c r="P74" s="9" t="s">
        <v>1637</v>
      </c>
      <c r="Q74" s="9" t="s">
        <v>1064</v>
      </c>
      <c r="R74" s="9" t="s">
        <v>1638</v>
      </c>
      <c r="S74" s="9" t="s">
        <v>1124</v>
      </c>
      <c r="T74" s="9" t="s">
        <v>1639</v>
      </c>
      <c r="U74" s="9" t="s">
        <v>1115</v>
      </c>
      <c r="V74" s="9" t="s">
        <v>1640</v>
      </c>
      <c r="W74" s="9" t="s">
        <v>1115</v>
      </c>
      <c r="X74" s="9" t="s">
        <v>1641</v>
      </c>
      <c r="Y74" s="9" t="s">
        <v>1173</v>
      </c>
      <c r="Z74" s="9" t="s">
        <v>1642</v>
      </c>
      <c r="AA74" s="9" t="s">
        <v>1115</v>
      </c>
      <c r="AB74" s="9" t="s">
        <v>1643</v>
      </c>
      <c r="AC74" s="9" t="s">
        <v>1124</v>
      </c>
      <c r="AD74" s="131"/>
      <c r="AE74" s="9" t="s">
        <v>1644</v>
      </c>
      <c r="AF74" s="9" t="s">
        <v>1645</v>
      </c>
      <c r="AG74" s="9" t="s">
        <v>1646</v>
      </c>
      <c r="AH74" s="9" t="s">
        <v>1647</v>
      </c>
      <c r="AI74" s="9" t="s">
        <v>1071</v>
      </c>
    </row>
    <row r="75" spans="1:35" x14ac:dyDescent="0.3">
      <c r="A75" s="131" t="s">
        <v>893</v>
      </c>
      <c r="B75" s="131" t="s">
        <v>909</v>
      </c>
      <c r="C75" s="131" t="s">
        <v>895</v>
      </c>
      <c r="D75" s="131" t="s">
        <v>319</v>
      </c>
      <c r="E75" s="131" t="s">
        <v>320</v>
      </c>
      <c r="F75" s="70">
        <v>4502650</v>
      </c>
      <c r="G75" s="85">
        <v>0.3</v>
      </c>
      <c r="H75" s="85">
        <v>0.44</v>
      </c>
      <c r="I75" s="85">
        <v>0.26</v>
      </c>
      <c r="J75" s="9" t="s">
        <v>1648</v>
      </c>
      <c r="K75" s="9" t="s">
        <v>1066</v>
      </c>
      <c r="L75" s="9" t="s">
        <v>1649</v>
      </c>
      <c r="M75" s="9" t="s">
        <v>1223</v>
      </c>
      <c r="N75" s="9" t="s">
        <v>1650</v>
      </c>
      <c r="O75" s="9" t="s">
        <v>1173</v>
      </c>
      <c r="P75" s="9" t="s">
        <v>1651</v>
      </c>
      <c r="Q75" s="9" t="s">
        <v>1124</v>
      </c>
      <c r="R75" s="9" t="s">
        <v>1652</v>
      </c>
      <c r="S75" s="9" t="s">
        <v>1093</v>
      </c>
      <c r="T75" s="9" t="s">
        <v>1188</v>
      </c>
      <c r="U75" s="9" t="s">
        <v>1077</v>
      </c>
      <c r="V75" s="9" t="s">
        <v>1071</v>
      </c>
      <c r="W75" s="9" t="s">
        <v>1071</v>
      </c>
      <c r="X75" s="9" t="s">
        <v>1071</v>
      </c>
      <c r="Y75" s="9" t="s">
        <v>1071</v>
      </c>
      <c r="Z75" s="9" t="s">
        <v>1071</v>
      </c>
      <c r="AA75" s="9" t="s">
        <v>1071</v>
      </c>
      <c r="AB75" s="9" t="s">
        <v>1071</v>
      </c>
      <c r="AC75" s="9" t="s">
        <v>1071</v>
      </c>
      <c r="AD75" s="131"/>
      <c r="AE75" s="9" t="s">
        <v>1653</v>
      </c>
      <c r="AF75" s="9" t="s">
        <v>1654</v>
      </c>
      <c r="AG75" s="9" t="s">
        <v>1655</v>
      </c>
      <c r="AH75" s="9" t="s">
        <v>1656</v>
      </c>
      <c r="AI75" s="9" t="s">
        <v>1071</v>
      </c>
    </row>
    <row r="76" spans="1:35" x14ac:dyDescent="0.3">
      <c r="A76" s="131" t="s">
        <v>893</v>
      </c>
      <c r="B76" s="131" t="s">
        <v>909</v>
      </c>
      <c r="C76" s="131" t="s">
        <v>895</v>
      </c>
      <c r="D76" s="131" t="s">
        <v>323</v>
      </c>
      <c r="E76" s="131" t="s">
        <v>324</v>
      </c>
      <c r="F76" s="70">
        <v>6837344</v>
      </c>
      <c r="G76" s="85">
        <v>0.33</v>
      </c>
      <c r="H76" s="85">
        <v>0.21</v>
      </c>
      <c r="I76" s="85">
        <v>0.46</v>
      </c>
      <c r="J76" s="9" t="s">
        <v>1657</v>
      </c>
      <c r="K76" s="9" t="s">
        <v>1077</v>
      </c>
      <c r="L76" s="9" t="s">
        <v>1658</v>
      </c>
      <c r="M76" s="9" t="s">
        <v>1070</v>
      </c>
      <c r="N76" s="9" t="s">
        <v>1659</v>
      </c>
      <c r="O76" s="9" t="s">
        <v>1066</v>
      </c>
      <c r="P76" s="9" t="s">
        <v>1660</v>
      </c>
      <c r="Q76" s="9" t="s">
        <v>1095</v>
      </c>
      <c r="R76" s="9" t="s">
        <v>1071</v>
      </c>
      <c r="S76" s="9" t="s">
        <v>1071</v>
      </c>
      <c r="T76" s="9" t="s">
        <v>1071</v>
      </c>
      <c r="U76" s="9" t="s">
        <v>1071</v>
      </c>
      <c r="V76" s="9" t="s">
        <v>1071</v>
      </c>
      <c r="W76" s="9" t="s">
        <v>1071</v>
      </c>
      <c r="X76" s="9" t="s">
        <v>1071</v>
      </c>
      <c r="Y76" s="9" t="s">
        <v>1071</v>
      </c>
      <c r="Z76" s="9" t="s">
        <v>1071</v>
      </c>
      <c r="AA76" s="9" t="s">
        <v>1071</v>
      </c>
      <c r="AB76" s="9" t="s">
        <v>1071</v>
      </c>
      <c r="AC76" s="9" t="s">
        <v>1071</v>
      </c>
      <c r="AD76" s="131"/>
      <c r="AE76" s="9" t="s">
        <v>1661</v>
      </c>
      <c r="AF76" s="9" t="s">
        <v>1662</v>
      </c>
      <c r="AG76" s="9" t="s">
        <v>1663</v>
      </c>
      <c r="AH76" s="9" t="s">
        <v>1664</v>
      </c>
      <c r="AI76" s="9" t="s">
        <v>1071</v>
      </c>
    </row>
    <row r="77" spans="1:35" x14ac:dyDescent="0.3">
      <c r="A77" s="131" t="s">
        <v>884</v>
      </c>
      <c r="B77" s="131" t="s">
        <v>885</v>
      </c>
      <c r="C77" s="131" t="s">
        <v>886</v>
      </c>
      <c r="D77" s="131" t="s">
        <v>327</v>
      </c>
      <c r="E77" s="131" t="s">
        <v>328</v>
      </c>
      <c r="F77" s="70">
        <v>3910889</v>
      </c>
      <c r="G77" s="85">
        <v>0.499</v>
      </c>
      <c r="H77" s="85">
        <v>0.13200000000000001</v>
      </c>
      <c r="I77" s="85">
        <v>0.36899999999999999</v>
      </c>
      <c r="J77" s="9" t="s">
        <v>1665</v>
      </c>
      <c r="K77" s="9" t="s">
        <v>1124</v>
      </c>
      <c r="L77" s="9" t="s">
        <v>1666</v>
      </c>
      <c r="M77" s="9" t="s">
        <v>1077</v>
      </c>
      <c r="N77" s="9" t="s">
        <v>1667</v>
      </c>
      <c r="O77" s="9" t="s">
        <v>1066</v>
      </c>
      <c r="P77" s="9" t="s">
        <v>1668</v>
      </c>
      <c r="Q77" s="9" t="s">
        <v>1180</v>
      </c>
      <c r="R77" s="9" t="s">
        <v>1669</v>
      </c>
      <c r="S77" s="9" t="s">
        <v>1066</v>
      </c>
      <c r="T77" s="9" t="s">
        <v>1071</v>
      </c>
      <c r="U77" s="9" t="s">
        <v>1071</v>
      </c>
      <c r="V77" s="9" t="s">
        <v>1071</v>
      </c>
      <c r="W77" s="9" t="s">
        <v>1071</v>
      </c>
      <c r="X77" s="9" t="s">
        <v>1071</v>
      </c>
      <c r="Y77" s="9" t="s">
        <v>1071</v>
      </c>
      <c r="Z77" s="9" t="s">
        <v>1071</v>
      </c>
      <c r="AA77" s="9" t="s">
        <v>1071</v>
      </c>
      <c r="AB77" s="9" t="s">
        <v>1071</v>
      </c>
      <c r="AC77" s="9" t="s">
        <v>1071</v>
      </c>
      <c r="AD77" s="131"/>
      <c r="AE77" s="9" t="s">
        <v>1670</v>
      </c>
      <c r="AF77" s="9" t="s">
        <v>1671</v>
      </c>
      <c r="AG77" s="9" t="s">
        <v>1672</v>
      </c>
      <c r="AH77" s="9" t="s">
        <v>1673</v>
      </c>
      <c r="AI77" s="9" t="s">
        <v>1674</v>
      </c>
    </row>
    <row r="78" spans="1:35" x14ac:dyDescent="0.3">
      <c r="A78" s="131" t="s">
        <v>893</v>
      </c>
      <c r="B78" s="131" t="s">
        <v>909</v>
      </c>
      <c r="C78" s="131" t="s">
        <v>895</v>
      </c>
      <c r="D78" s="131" t="s">
        <v>331</v>
      </c>
      <c r="E78" s="131" t="s">
        <v>332</v>
      </c>
      <c r="F78" s="70">
        <v>9608577</v>
      </c>
      <c r="G78" s="85">
        <v>0.56999999999999995</v>
      </c>
      <c r="H78" s="85">
        <v>0.17</v>
      </c>
      <c r="I78" s="85">
        <v>0.26</v>
      </c>
      <c r="J78" s="9" t="s">
        <v>1675</v>
      </c>
      <c r="K78" s="9" t="s">
        <v>1082</v>
      </c>
      <c r="L78" s="9" t="s">
        <v>1676</v>
      </c>
      <c r="M78" s="9" t="s">
        <v>1095</v>
      </c>
      <c r="N78" s="9" t="s">
        <v>1677</v>
      </c>
      <c r="O78" s="9" t="s">
        <v>1115</v>
      </c>
      <c r="P78" s="9" t="s">
        <v>1678</v>
      </c>
      <c r="Q78" s="9" t="s">
        <v>1064</v>
      </c>
      <c r="R78" s="9" t="s">
        <v>1071</v>
      </c>
      <c r="S78" s="9" t="s">
        <v>1071</v>
      </c>
      <c r="T78" s="9" t="s">
        <v>1071</v>
      </c>
      <c r="U78" s="9" t="s">
        <v>1071</v>
      </c>
      <c r="V78" s="9" t="s">
        <v>1071</v>
      </c>
      <c r="W78" s="9" t="s">
        <v>1071</v>
      </c>
      <c r="X78" s="9" t="s">
        <v>1071</v>
      </c>
      <c r="Y78" s="9" t="s">
        <v>1071</v>
      </c>
      <c r="Z78" s="9" t="s">
        <v>1071</v>
      </c>
      <c r="AA78" s="9" t="s">
        <v>1071</v>
      </c>
      <c r="AB78" s="9" t="s">
        <v>1071</v>
      </c>
      <c r="AC78" s="9" t="s">
        <v>1071</v>
      </c>
      <c r="AD78" s="131"/>
      <c r="AE78" s="9" t="s">
        <v>1679</v>
      </c>
      <c r="AF78" s="9" t="s">
        <v>1680</v>
      </c>
      <c r="AG78" s="9" t="s">
        <v>1681</v>
      </c>
      <c r="AH78" s="9" t="s">
        <v>1682</v>
      </c>
      <c r="AI78" s="9" t="s">
        <v>1071</v>
      </c>
    </row>
    <row r="79" spans="1:35" x14ac:dyDescent="0.3">
      <c r="A79" s="131" t="s">
        <v>887</v>
      </c>
      <c r="B79" s="131" t="s">
        <v>898</v>
      </c>
      <c r="C79" s="131" t="s">
        <v>906</v>
      </c>
      <c r="D79" s="131" t="s">
        <v>335</v>
      </c>
      <c r="E79" s="131" t="s">
        <v>336</v>
      </c>
      <c r="F79" s="70">
        <v>8482974</v>
      </c>
      <c r="G79" s="85">
        <v>0.13400000000000001</v>
      </c>
      <c r="H79" s="85">
        <v>0.56499999999999995</v>
      </c>
      <c r="I79" s="85">
        <v>0.30099999999999999</v>
      </c>
      <c r="J79" s="9" t="s">
        <v>1683</v>
      </c>
      <c r="K79" s="9" t="s">
        <v>1068</v>
      </c>
      <c r="L79" s="9" t="s">
        <v>1684</v>
      </c>
      <c r="M79" s="9" t="s">
        <v>1068</v>
      </c>
      <c r="N79" s="9" t="s">
        <v>1685</v>
      </c>
      <c r="O79" s="9" t="s">
        <v>1066</v>
      </c>
      <c r="P79" s="9" t="s">
        <v>1686</v>
      </c>
      <c r="Q79" s="9" t="s">
        <v>1113</v>
      </c>
      <c r="R79" s="9" t="s">
        <v>1687</v>
      </c>
      <c r="S79" s="9" t="s">
        <v>1079</v>
      </c>
      <c r="T79" s="9" t="s">
        <v>1688</v>
      </c>
      <c r="U79" s="9" t="s">
        <v>1066</v>
      </c>
      <c r="V79" s="9" t="s">
        <v>1689</v>
      </c>
      <c r="W79" s="9" t="s">
        <v>1077</v>
      </c>
      <c r="X79" s="9" t="s">
        <v>1690</v>
      </c>
      <c r="Y79" s="9" t="s">
        <v>1068</v>
      </c>
      <c r="Z79" s="9" t="s">
        <v>1691</v>
      </c>
      <c r="AA79" s="9" t="s">
        <v>1124</v>
      </c>
      <c r="AB79" s="9" t="s">
        <v>1071</v>
      </c>
      <c r="AC79" s="9" t="s">
        <v>1071</v>
      </c>
      <c r="AD79" s="131"/>
      <c r="AE79" s="9" t="s">
        <v>1692</v>
      </c>
      <c r="AF79" s="9" t="s">
        <v>1693</v>
      </c>
      <c r="AG79" s="9" t="s">
        <v>1694</v>
      </c>
      <c r="AH79" s="9" t="s">
        <v>1695</v>
      </c>
      <c r="AI79" s="9" t="s">
        <v>1696</v>
      </c>
    </row>
    <row r="80" spans="1:35" x14ac:dyDescent="0.3">
      <c r="A80" s="131" t="s">
        <v>893</v>
      </c>
      <c r="B80" s="131" t="s">
        <v>894</v>
      </c>
      <c r="C80" s="131" t="s">
        <v>895</v>
      </c>
      <c r="D80" s="131" t="s">
        <v>339</v>
      </c>
      <c r="E80" s="131" t="s">
        <v>340</v>
      </c>
      <c r="F80" s="70">
        <v>2244865</v>
      </c>
      <c r="G80" s="85">
        <v>0.15</v>
      </c>
      <c r="H80" s="85">
        <v>0.45</v>
      </c>
      <c r="I80" s="85">
        <v>0.4</v>
      </c>
      <c r="J80" s="9" t="s">
        <v>1697</v>
      </c>
      <c r="K80" s="9" t="s">
        <v>1223</v>
      </c>
      <c r="L80" s="9" t="s">
        <v>1697</v>
      </c>
      <c r="M80" s="9" t="s">
        <v>1124</v>
      </c>
      <c r="N80" s="9" t="s">
        <v>1698</v>
      </c>
      <c r="O80" s="9" t="s">
        <v>1064</v>
      </c>
      <c r="P80" s="9" t="s">
        <v>1699</v>
      </c>
      <c r="Q80" s="9" t="s">
        <v>1077</v>
      </c>
      <c r="R80" s="9" t="s">
        <v>1700</v>
      </c>
      <c r="S80" s="9" t="s">
        <v>1095</v>
      </c>
      <c r="T80" s="9" t="s">
        <v>1701</v>
      </c>
      <c r="U80" s="9" t="s">
        <v>1095</v>
      </c>
      <c r="V80" s="9" t="s">
        <v>1071</v>
      </c>
      <c r="W80" s="9" t="s">
        <v>1071</v>
      </c>
      <c r="X80" s="9" t="s">
        <v>1071</v>
      </c>
      <c r="Y80" s="9" t="s">
        <v>1071</v>
      </c>
      <c r="Z80" s="9" t="s">
        <v>1071</v>
      </c>
      <c r="AA80" s="9" t="s">
        <v>1071</v>
      </c>
      <c r="AB80" s="9" t="s">
        <v>1071</v>
      </c>
      <c r="AC80" s="9" t="s">
        <v>1071</v>
      </c>
      <c r="AD80" s="131"/>
      <c r="AE80" s="9" t="s">
        <v>1702</v>
      </c>
      <c r="AF80" s="9" t="s">
        <v>1703</v>
      </c>
      <c r="AG80" s="9" t="s">
        <v>1071</v>
      </c>
      <c r="AH80" s="9" t="s">
        <v>1071</v>
      </c>
      <c r="AI80" s="9" t="s">
        <v>1071</v>
      </c>
    </row>
    <row r="81" spans="1:35" x14ac:dyDescent="0.3">
      <c r="A81" s="131" t="s">
        <v>887</v>
      </c>
      <c r="B81" s="131" t="s">
        <v>898</v>
      </c>
      <c r="C81" s="131" t="s">
        <v>900</v>
      </c>
      <c r="D81" s="131" t="s">
        <v>343</v>
      </c>
      <c r="E81" s="131" t="s">
        <v>344</v>
      </c>
      <c r="F81" s="70">
        <v>7643966</v>
      </c>
      <c r="G81" s="85">
        <v>0.39</v>
      </c>
      <c r="H81" s="85">
        <v>0.49</v>
      </c>
      <c r="I81" s="85">
        <v>0.12</v>
      </c>
      <c r="J81" s="9" t="s">
        <v>1704</v>
      </c>
      <c r="K81" s="9" t="s">
        <v>1124</v>
      </c>
      <c r="L81" s="9" t="s">
        <v>1705</v>
      </c>
      <c r="M81" s="9" t="s">
        <v>1064</v>
      </c>
      <c r="N81" s="9" t="s">
        <v>1706</v>
      </c>
      <c r="O81" s="9" t="s">
        <v>1066</v>
      </c>
      <c r="P81" s="9" t="s">
        <v>1071</v>
      </c>
      <c r="Q81" s="9" t="s">
        <v>1071</v>
      </c>
      <c r="R81" s="9" t="s">
        <v>1071</v>
      </c>
      <c r="S81" s="9" t="s">
        <v>1071</v>
      </c>
      <c r="T81" s="9" t="s">
        <v>1071</v>
      </c>
      <c r="U81" s="9" t="s">
        <v>1071</v>
      </c>
      <c r="V81" s="9" t="s">
        <v>1071</v>
      </c>
      <c r="W81" s="9" t="s">
        <v>1071</v>
      </c>
      <c r="X81" s="9" t="s">
        <v>1071</v>
      </c>
      <c r="Y81" s="9" t="s">
        <v>1071</v>
      </c>
      <c r="Z81" s="9" t="s">
        <v>1071</v>
      </c>
      <c r="AA81" s="9" t="s">
        <v>1071</v>
      </c>
      <c r="AB81" s="9" t="s">
        <v>1071</v>
      </c>
      <c r="AC81" s="9" t="s">
        <v>1071</v>
      </c>
      <c r="AD81" s="131"/>
      <c r="AE81" s="9"/>
      <c r="AF81" s="9"/>
      <c r="AG81" s="9"/>
      <c r="AH81" s="9"/>
      <c r="AI81" s="9"/>
    </row>
    <row r="82" spans="1:35" x14ac:dyDescent="0.3">
      <c r="A82" s="131" t="s">
        <v>890</v>
      </c>
      <c r="B82" s="131" t="s">
        <v>902</v>
      </c>
      <c r="C82" s="131" t="s">
        <v>903</v>
      </c>
      <c r="D82" s="131" t="s">
        <v>347</v>
      </c>
      <c r="E82" s="131" t="s">
        <v>348</v>
      </c>
      <c r="F82" s="70">
        <v>2826249</v>
      </c>
      <c r="G82" s="85">
        <v>0.2</v>
      </c>
      <c r="H82" s="85">
        <v>0.2</v>
      </c>
      <c r="I82" s="85">
        <v>0.6</v>
      </c>
      <c r="J82" s="9" t="s">
        <v>1707</v>
      </c>
      <c r="K82" s="9" t="s">
        <v>1077</v>
      </c>
      <c r="L82" s="9" t="s">
        <v>1708</v>
      </c>
      <c r="M82" s="9" t="s">
        <v>1113</v>
      </c>
      <c r="N82" s="9" t="s">
        <v>1709</v>
      </c>
      <c r="O82" s="9" t="s">
        <v>1113</v>
      </c>
      <c r="P82" s="9" t="s">
        <v>1710</v>
      </c>
      <c r="Q82" s="9" t="s">
        <v>1093</v>
      </c>
      <c r="R82" s="9" t="s">
        <v>1071</v>
      </c>
      <c r="S82" s="9" t="s">
        <v>1071</v>
      </c>
      <c r="T82" s="9" t="s">
        <v>1071</v>
      </c>
      <c r="U82" s="9" t="s">
        <v>1071</v>
      </c>
      <c r="V82" s="9" t="s">
        <v>1071</v>
      </c>
      <c r="W82" s="9" t="s">
        <v>1071</v>
      </c>
      <c r="X82" s="9" t="s">
        <v>1071</v>
      </c>
      <c r="Y82" s="9" t="s">
        <v>1071</v>
      </c>
      <c r="Z82" s="9" t="s">
        <v>1071</v>
      </c>
      <c r="AA82" s="9" t="s">
        <v>1071</v>
      </c>
      <c r="AB82" s="9" t="s">
        <v>1071</v>
      </c>
      <c r="AC82" s="9" t="s">
        <v>1071</v>
      </c>
      <c r="AD82" s="131"/>
      <c r="AE82" s="9" t="s">
        <v>1711</v>
      </c>
      <c r="AF82" s="9" t="s">
        <v>1712</v>
      </c>
      <c r="AG82" s="9" t="s">
        <v>1713</v>
      </c>
      <c r="AH82" s="9" t="s">
        <v>1714</v>
      </c>
      <c r="AI82" s="9" t="s">
        <v>1715</v>
      </c>
    </row>
    <row r="83" spans="1:35" x14ac:dyDescent="0.3">
      <c r="A83" s="131" t="s">
        <v>884</v>
      </c>
      <c r="B83" s="131" t="s">
        <v>885</v>
      </c>
      <c r="C83" s="131" t="s">
        <v>886</v>
      </c>
      <c r="D83" s="131" t="s">
        <v>351</v>
      </c>
      <c r="E83" s="131" t="s">
        <v>352</v>
      </c>
      <c r="F83" s="70">
        <v>2114651</v>
      </c>
      <c r="G83" s="85">
        <v>0.43</v>
      </c>
      <c r="H83" s="85">
        <v>0.28999999999999998</v>
      </c>
      <c r="I83" s="85">
        <v>0.27</v>
      </c>
      <c r="J83" s="9" t="s">
        <v>1716</v>
      </c>
      <c r="K83" s="9" t="s">
        <v>1077</v>
      </c>
      <c r="L83" s="9" t="s">
        <v>1717</v>
      </c>
      <c r="M83" s="9" t="s">
        <v>1079</v>
      </c>
      <c r="N83" s="9" t="s">
        <v>1718</v>
      </c>
      <c r="O83" s="9" t="s">
        <v>1077</v>
      </c>
      <c r="P83" s="9" t="s">
        <v>1719</v>
      </c>
      <c r="Q83" s="9" t="s">
        <v>1115</v>
      </c>
      <c r="R83" s="9" t="s">
        <v>1720</v>
      </c>
      <c r="S83" s="9" t="s">
        <v>1173</v>
      </c>
      <c r="T83" s="9" t="s">
        <v>1035</v>
      </c>
      <c r="U83" s="9" t="s">
        <v>1070</v>
      </c>
      <c r="V83" s="9" t="s">
        <v>1721</v>
      </c>
      <c r="W83" s="9" t="s">
        <v>1095</v>
      </c>
      <c r="X83" s="9" t="s">
        <v>1071</v>
      </c>
      <c r="Y83" s="9" t="s">
        <v>1071</v>
      </c>
      <c r="Z83" s="9" t="s">
        <v>1071</v>
      </c>
      <c r="AA83" s="9" t="s">
        <v>1071</v>
      </c>
      <c r="AB83" s="9" t="s">
        <v>1071</v>
      </c>
      <c r="AC83" s="9" t="s">
        <v>1071</v>
      </c>
      <c r="AD83" s="131"/>
      <c r="AE83" s="9" t="s">
        <v>1722</v>
      </c>
      <c r="AF83" s="9" t="s">
        <v>1723</v>
      </c>
      <c r="AG83" s="9" t="s">
        <v>1724</v>
      </c>
      <c r="AH83" s="9" t="s">
        <v>1725</v>
      </c>
      <c r="AI83" s="9" t="s">
        <v>1071</v>
      </c>
    </row>
    <row r="84" spans="1:35" x14ac:dyDescent="0.3">
      <c r="A84" s="131" t="s">
        <v>887</v>
      </c>
      <c r="B84" s="131" t="s">
        <v>907</v>
      </c>
      <c r="C84" s="131" t="s">
        <v>908</v>
      </c>
      <c r="D84" s="131" t="s">
        <v>355</v>
      </c>
      <c r="E84" s="131" t="s">
        <v>356</v>
      </c>
      <c r="F84" s="70">
        <v>2169389</v>
      </c>
      <c r="G84" s="85">
        <v>0.28000000000000003</v>
      </c>
      <c r="H84" s="85">
        <v>0.03</v>
      </c>
      <c r="I84" s="85">
        <v>0.69</v>
      </c>
      <c r="J84" s="9" t="s">
        <v>1726</v>
      </c>
      <c r="K84" s="9" t="s">
        <v>1124</v>
      </c>
      <c r="L84" s="9" t="s">
        <v>1727</v>
      </c>
      <c r="M84" s="9" t="s">
        <v>1077</v>
      </c>
      <c r="N84" s="9" t="s">
        <v>1728</v>
      </c>
      <c r="O84" s="9" t="s">
        <v>1173</v>
      </c>
      <c r="P84" s="9" t="s">
        <v>1071</v>
      </c>
      <c r="Q84" s="9" t="s">
        <v>1071</v>
      </c>
      <c r="R84" s="9" t="s">
        <v>1071</v>
      </c>
      <c r="S84" s="9" t="s">
        <v>1071</v>
      </c>
      <c r="T84" s="9" t="s">
        <v>1071</v>
      </c>
      <c r="U84" s="9" t="s">
        <v>1071</v>
      </c>
      <c r="V84" s="9" t="s">
        <v>1071</v>
      </c>
      <c r="W84" s="9" t="s">
        <v>1071</v>
      </c>
      <c r="X84" s="9" t="s">
        <v>1071</v>
      </c>
      <c r="Y84" s="9" t="s">
        <v>1071</v>
      </c>
      <c r="Z84" s="9" t="s">
        <v>1071</v>
      </c>
      <c r="AA84" s="9" t="s">
        <v>1071</v>
      </c>
      <c r="AB84" s="9" t="s">
        <v>1071</v>
      </c>
      <c r="AC84" s="9" t="s">
        <v>1071</v>
      </c>
      <c r="AD84" s="131"/>
      <c r="AE84" s="9" t="s">
        <v>1729</v>
      </c>
      <c r="AF84" s="9" t="s">
        <v>1071</v>
      </c>
      <c r="AG84" s="9" t="s">
        <v>1730</v>
      </c>
      <c r="AH84" s="9" t="s">
        <v>1730</v>
      </c>
      <c r="AI84" s="9" t="s">
        <v>1730</v>
      </c>
    </row>
    <row r="85" spans="1:35" x14ac:dyDescent="0.3">
      <c r="A85" s="131" t="s">
        <v>893</v>
      </c>
      <c r="B85" s="131" t="s">
        <v>902</v>
      </c>
      <c r="C85" s="131" t="s">
        <v>895</v>
      </c>
      <c r="D85" s="131" t="s">
        <v>359</v>
      </c>
      <c r="E85" s="131" t="s">
        <v>360</v>
      </c>
      <c r="F85" s="70">
        <v>2568486</v>
      </c>
      <c r="G85" s="85">
        <v>0.375</v>
      </c>
      <c r="H85" s="85">
        <v>0.27200000000000002</v>
      </c>
      <c r="I85" s="85">
        <v>0.35</v>
      </c>
      <c r="J85" s="9" t="s">
        <v>1731</v>
      </c>
      <c r="K85" s="9" t="s">
        <v>1124</v>
      </c>
      <c r="L85" s="9" t="s">
        <v>1732</v>
      </c>
      <c r="M85" s="9" t="s">
        <v>1066</v>
      </c>
      <c r="N85" s="9" t="s">
        <v>1733</v>
      </c>
      <c r="O85" s="9" t="s">
        <v>1064</v>
      </c>
      <c r="P85" s="9" t="s">
        <v>1734</v>
      </c>
      <c r="Q85" s="9" t="s">
        <v>1124</v>
      </c>
      <c r="R85" s="9" t="s">
        <v>1735</v>
      </c>
      <c r="S85" s="9" t="s">
        <v>1064</v>
      </c>
      <c r="T85" s="9" t="s">
        <v>1071</v>
      </c>
      <c r="U85" s="9" t="s">
        <v>1071</v>
      </c>
      <c r="V85" s="9" t="s">
        <v>1071</v>
      </c>
      <c r="W85" s="9" t="s">
        <v>1071</v>
      </c>
      <c r="X85" s="9" t="s">
        <v>1071</v>
      </c>
      <c r="Y85" s="9" t="s">
        <v>1071</v>
      </c>
      <c r="Z85" s="9" t="s">
        <v>1071</v>
      </c>
      <c r="AA85" s="9" t="s">
        <v>1071</v>
      </c>
      <c r="AB85" s="9" t="s">
        <v>1071</v>
      </c>
      <c r="AC85" s="9" t="s">
        <v>1071</v>
      </c>
      <c r="AD85" s="131"/>
      <c r="AE85" s="9" t="s">
        <v>1736</v>
      </c>
      <c r="AF85" s="9" t="s">
        <v>1737</v>
      </c>
      <c r="AG85" s="9" t="s">
        <v>1738</v>
      </c>
      <c r="AH85" s="9" t="s">
        <v>1739</v>
      </c>
      <c r="AI85" s="9" t="s">
        <v>1740</v>
      </c>
    </row>
    <row r="86" spans="1:35" x14ac:dyDescent="0.3">
      <c r="A86" s="131" t="s">
        <v>887</v>
      </c>
      <c r="B86" s="131" t="s">
        <v>907</v>
      </c>
      <c r="C86" s="131" t="s">
        <v>908</v>
      </c>
      <c r="D86" s="131" t="s">
        <v>363</v>
      </c>
      <c r="E86" s="131" t="s">
        <v>364</v>
      </c>
      <c r="F86" s="70">
        <v>4293913</v>
      </c>
      <c r="G86" s="85">
        <v>0.35</v>
      </c>
      <c r="H86" s="85">
        <v>0.46</v>
      </c>
      <c r="I86" s="85">
        <v>0.18</v>
      </c>
      <c r="J86" s="9" t="s">
        <v>1741</v>
      </c>
      <c r="K86" s="9" t="s">
        <v>1077</v>
      </c>
      <c r="L86" s="9" t="s">
        <v>1742</v>
      </c>
      <c r="M86" s="9" t="s">
        <v>1066</v>
      </c>
      <c r="N86" s="9" t="s">
        <v>1743</v>
      </c>
      <c r="O86" s="9" t="s">
        <v>1064</v>
      </c>
      <c r="P86" s="9" t="s">
        <v>1744</v>
      </c>
      <c r="Q86" s="9" t="s">
        <v>1115</v>
      </c>
      <c r="R86" s="9" t="s">
        <v>1745</v>
      </c>
      <c r="S86" s="9" t="s">
        <v>1070</v>
      </c>
      <c r="T86" s="9" t="s">
        <v>1035</v>
      </c>
      <c r="U86" s="9" t="s">
        <v>1070</v>
      </c>
      <c r="V86" s="9" t="s">
        <v>1071</v>
      </c>
      <c r="W86" s="9" t="s">
        <v>1071</v>
      </c>
      <c r="X86" s="9" t="s">
        <v>1071</v>
      </c>
      <c r="Y86" s="9" t="s">
        <v>1071</v>
      </c>
      <c r="Z86" s="9" t="s">
        <v>1071</v>
      </c>
      <c r="AA86" s="9" t="s">
        <v>1071</v>
      </c>
      <c r="AB86" s="9" t="s">
        <v>1071</v>
      </c>
      <c r="AC86" s="9" t="s">
        <v>1071</v>
      </c>
      <c r="AD86" s="131"/>
      <c r="AE86" s="9" t="s">
        <v>1746</v>
      </c>
      <c r="AF86" s="9" t="s">
        <v>1747</v>
      </c>
      <c r="AG86" s="9" t="s">
        <v>1748</v>
      </c>
      <c r="AH86" s="9" t="s">
        <v>1071</v>
      </c>
      <c r="AI86" s="9" t="s">
        <v>1071</v>
      </c>
    </row>
    <row r="87" spans="1:35" x14ac:dyDescent="0.3">
      <c r="A87" s="131" t="s">
        <v>884</v>
      </c>
      <c r="B87" s="131" t="s">
        <v>885</v>
      </c>
      <c r="C87" s="131" t="s">
        <v>886</v>
      </c>
      <c r="D87" s="131" t="s">
        <v>367</v>
      </c>
      <c r="E87" s="131" t="s">
        <v>368</v>
      </c>
      <c r="F87" s="70">
        <v>4208962</v>
      </c>
      <c r="G87" s="85">
        <v>0.54</v>
      </c>
      <c r="H87" s="85">
        <v>0.14000000000000001</v>
      </c>
      <c r="I87" s="85">
        <v>0.32</v>
      </c>
      <c r="J87" s="9" t="s">
        <v>1749</v>
      </c>
      <c r="K87" s="9" t="s">
        <v>1093</v>
      </c>
      <c r="L87" s="9" t="s">
        <v>1750</v>
      </c>
      <c r="M87" s="9" t="s">
        <v>1124</v>
      </c>
      <c r="N87" s="9" t="s">
        <v>1751</v>
      </c>
      <c r="O87" s="9" t="s">
        <v>1180</v>
      </c>
      <c r="P87" s="9" t="s">
        <v>1752</v>
      </c>
      <c r="Q87" s="9" t="s">
        <v>1077</v>
      </c>
      <c r="R87" s="9" t="s">
        <v>1753</v>
      </c>
      <c r="S87" s="9" t="s">
        <v>1070</v>
      </c>
      <c r="T87" s="9" t="s">
        <v>1071</v>
      </c>
      <c r="U87" s="9" t="s">
        <v>1071</v>
      </c>
      <c r="V87" s="9" t="s">
        <v>1071</v>
      </c>
      <c r="W87" s="9" t="s">
        <v>1071</v>
      </c>
      <c r="X87" s="9" t="s">
        <v>1071</v>
      </c>
      <c r="Y87" s="9" t="s">
        <v>1071</v>
      </c>
      <c r="Z87" s="9" t="s">
        <v>1071</v>
      </c>
      <c r="AA87" s="9" t="s">
        <v>1071</v>
      </c>
      <c r="AB87" s="9" t="s">
        <v>1071</v>
      </c>
      <c r="AC87" s="9" t="s">
        <v>1071</v>
      </c>
      <c r="AD87" s="131"/>
      <c r="AE87" s="9" t="s">
        <v>1754</v>
      </c>
      <c r="AF87" s="9" t="s">
        <v>1071</v>
      </c>
      <c r="AG87" s="9" t="s">
        <v>1071</v>
      </c>
      <c r="AH87" s="9" t="s">
        <v>1071</v>
      </c>
      <c r="AI87" s="9" t="s">
        <v>1071</v>
      </c>
    </row>
    <row r="88" spans="1:35" x14ac:dyDescent="0.3">
      <c r="A88" s="131" t="s">
        <v>893</v>
      </c>
      <c r="B88" s="131" t="s">
        <v>894</v>
      </c>
      <c r="C88" s="131" t="s">
        <v>905</v>
      </c>
      <c r="D88" s="131" t="s">
        <v>369</v>
      </c>
      <c r="E88" s="131" t="s">
        <v>370</v>
      </c>
      <c r="F88" s="70">
        <v>11901414</v>
      </c>
      <c r="G88" s="85">
        <v>0.36</v>
      </c>
      <c r="H88" s="85">
        <v>0.19</v>
      </c>
      <c r="I88" s="85">
        <v>0.45</v>
      </c>
      <c r="J88" s="9" t="s">
        <v>1755</v>
      </c>
      <c r="K88" s="9" t="s">
        <v>1066</v>
      </c>
      <c r="L88" s="9" t="s">
        <v>1756</v>
      </c>
      <c r="M88" s="9" t="s">
        <v>1068</v>
      </c>
      <c r="N88" s="9" t="s">
        <v>1757</v>
      </c>
      <c r="O88" s="9" t="s">
        <v>1068</v>
      </c>
      <c r="P88" s="9" t="s">
        <v>1758</v>
      </c>
      <c r="Q88" s="9" t="s">
        <v>1115</v>
      </c>
      <c r="R88" s="9" t="s">
        <v>1759</v>
      </c>
      <c r="S88" s="9" t="s">
        <v>1173</v>
      </c>
      <c r="T88" s="9" t="s">
        <v>1071</v>
      </c>
      <c r="U88" s="9" t="s">
        <v>1071</v>
      </c>
      <c r="V88" s="9" t="s">
        <v>1071</v>
      </c>
      <c r="W88" s="9" t="s">
        <v>1071</v>
      </c>
      <c r="X88" s="9" t="s">
        <v>1071</v>
      </c>
      <c r="Y88" s="9" t="s">
        <v>1071</v>
      </c>
      <c r="Z88" s="9" t="s">
        <v>1071</v>
      </c>
      <c r="AA88" s="9" t="s">
        <v>1071</v>
      </c>
      <c r="AB88" s="9" t="s">
        <v>1071</v>
      </c>
      <c r="AC88" s="9" t="s">
        <v>1071</v>
      </c>
      <c r="AD88" s="131"/>
      <c r="AE88" s="9" t="s">
        <v>1760</v>
      </c>
      <c r="AF88" s="9" t="s">
        <v>1761</v>
      </c>
      <c r="AG88" s="9" t="s">
        <v>1762</v>
      </c>
      <c r="AH88" s="9" t="s">
        <v>1763</v>
      </c>
      <c r="AI88" s="9" t="s">
        <v>1764</v>
      </c>
    </row>
    <row r="89" spans="1:35" x14ac:dyDescent="0.3">
      <c r="A89" s="131" t="s">
        <v>887</v>
      </c>
      <c r="B89" s="131" t="s">
        <v>888</v>
      </c>
      <c r="C89" s="131" t="s">
        <v>889</v>
      </c>
      <c r="D89" s="131" t="s">
        <v>371</v>
      </c>
      <c r="E89" s="131" t="s">
        <v>372</v>
      </c>
      <c r="F89" s="70">
        <v>2225535</v>
      </c>
      <c r="G89" s="85">
        <v>0.19</v>
      </c>
      <c r="H89" s="85">
        <v>0.62</v>
      </c>
      <c r="I89" s="85">
        <v>0.19</v>
      </c>
      <c r="J89" s="9" t="s">
        <v>1765</v>
      </c>
      <c r="K89" s="9" t="s">
        <v>1124</v>
      </c>
      <c r="L89" s="9" t="s">
        <v>1766</v>
      </c>
      <c r="M89" s="9" t="s">
        <v>1093</v>
      </c>
      <c r="N89" s="9" t="s">
        <v>1767</v>
      </c>
      <c r="O89" s="9" t="s">
        <v>1082</v>
      </c>
      <c r="P89" s="9" t="s">
        <v>1768</v>
      </c>
      <c r="Q89" s="9" t="s">
        <v>1070</v>
      </c>
      <c r="R89" s="9" t="s">
        <v>1071</v>
      </c>
      <c r="S89" s="9" t="s">
        <v>1071</v>
      </c>
      <c r="T89" s="9" t="s">
        <v>1071</v>
      </c>
      <c r="U89" s="9" t="s">
        <v>1071</v>
      </c>
      <c r="V89" s="9" t="s">
        <v>1071</v>
      </c>
      <c r="W89" s="9" t="s">
        <v>1071</v>
      </c>
      <c r="X89" s="9" t="s">
        <v>1071</v>
      </c>
      <c r="Y89" s="9" t="s">
        <v>1071</v>
      </c>
      <c r="Z89" s="9" t="s">
        <v>1071</v>
      </c>
      <c r="AA89" s="9" t="s">
        <v>1071</v>
      </c>
      <c r="AB89" s="9" t="s">
        <v>1071</v>
      </c>
      <c r="AC89" s="9" t="s">
        <v>1071</v>
      </c>
      <c r="AD89" s="131"/>
      <c r="AE89" s="9"/>
      <c r="AF89" s="9"/>
      <c r="AG89" s="9"/>
      <c r="AH89" s="9"/>
      <c r="AI89" s="9"/>
    </row>
    <row r="90" spans="1:35" x14ac:dyDescent="0.3">
      <c r="A90" s="131" t="s">
        <v>887</v>
      </c>
      <c r="B90" s="131" t="s">
        <v>888</v>
      </c>
      <c r="C90" s="131" t="s">
        <v>889</v>
      </c>
      <c r="D90" s="131" t="s">
        <v>373</v>
      </c>
      <c r="E90" s="131" t="s">
        <v>374</v>
      </c>
      <c r="F90" s="70">
        <v>2167113</v>
      </c>
      <c r="G90" s="85">
        <v>0.25</v>
      </c>
      <c r="H90" s="85">
        <v>0.51</v>
      </c>
      <c r="I90" s="85">
        <v>0.23</v>
      </c>
      <c r="J90" s="9" t="s">
        <v>1769</v>
      </c>
      <c r="K90" s="9" t="s">
        <v>1064</v>
      </c>
      <c r="L90" s="9" t="s">
        <v>1770</v>
      </c>
      <c r="M90" s="9" t="s">
        <v>1093</v>
      </c>
      <c r="N90" s="9" t="s">
        <v>1771</v>
      </c>
      <c r="O90" s="9" t="s">
        <v>1068</v>
      </c>
      <c r="P90" s="9" t="s">
        <v>1772</v>
      </c>
      <c r="Q90" s="9" t="s">
        <v>1068</v>
      </c>
      <c r="R90" s="9" t="s">
        <v>1773</v>
      </c>
      <c r="S90" s="9" t="s">
        <v>1093</v>
      </c>
      <c r="T90" s="9" t="s">
        <v>1774</v>
      </c>
      <c r="U90" s="9" t="s">
        <v>1093</v>
      </c>
      <c r="V90" s="9" t="s">
        <v>1071</v>
      </c>
      <c r="W90" s="9" t="s">
        <v>1071</v>
      </c>
      <c r="X90" s="9" t="s">
        <v>1071</v>
      </c>
      <c r="Y90" s="9" t="s">
        <v>1071</v>
      </c>
      <c r="Z90" s="9" t="s">
        <v>1071</v>
      </c>
      <c r="AA90" s="9" t="s">
        <v>1071</v>
      </c>
      <c r="AB90" s="9" t="s">
        <v>1071</v>
      </c>
      <c r="AC90" s="9" t="s">
        <v>1071</v>
      </c>
      <c r="AD90" s="131"/>
      <c r="AE90" s="9" t="s">
        <v>1775</v>
      </c>
      <c r="AF90" s="9" t="s">
        <v>1776</v>
      </c>
      <c r="AG90" s="9" t="s">
        <v>1777</v>
      </c>
      <c r="AH90" s="9" t="s">
        <v>1778</v>
      </c>
      <c r="AI90" s="9" t="s">
        <v>1779</v>
      </c>
    </row>
    <row r="91" spans="1:35" x14ac:dyDescent="0.3">
      <c r="A91" s="131" t="s">
        <v>890</v>
      </c>
      <c r="B91" s="131" t="s">
        <v>891</v>
      </c>
      <c r="C91" s="131" t="s">
        <v>904</v>
      </c>
      <c r="D91" s="131" t="s">
        <v>375</v>
      </c>
      <c r="E91" s="131" t="s">
        <v>376</v>
      </c>
      <c r="F91" s="70">
        <v>2618460</v>
      </c>
      <c r="G91" s="85">
        <v>0.34</v>
      </c>
      <c r="H91" s="85">
        <v>0.27</v>
      </c>
      <c r="I91" s="85">
        <v>0.39</v>
      </c>
      <c r="J91" s="9" t="s">
        <v>1780</v>
      </c>
      <c r="K91" s="9" t="s">
        <v>1082</v>
      </c>
      <c r="L91" s="9" t="s">
        <v>1781</v>
      </c>
      <c r="M91" s="9" t="s">
        <v>1077</v>
      </c>
      <c r="N91" s="9" t="s">
        <v>1782</v>
      </c>
      <c r="O91" s="9" t="s">
        <v>1066</v>
      </c>
      <c r="P91" s="9" t="s">
        <v>1783</v>
      </c>
      <c r="Q91" s="9" t="s">
        <v>1066</v>
      </c>
      <c r="R91" s="9" t="s">
        <v>1784</v>
      </c>
      <c r="S91" s="9" t="s">
        <v>1066</v>
      </c>
      <c r="T91" s="9" t="s">
        <v>1785</v>
      </c>
      <c r="U91" s="9" t="s">
        <v>1066</v>
      </c>
      <c r="V91" s="9" t="s">
        <v>1786</v>
      </c>
      <c r="W91" s="9" t="s">
        <v>1066</v>
      </c>
      <c r="X91" s="9" t="s">
        <v>1787</v>
      </c>
      <c r="Y91" s="9" t="s">
        <v>1113</v>
      </c>
      <c r="Z91" s="9" t="s">
        <v>1788</v>
      </c>
      <c r="AA91" s="9" t="s">
        <v>1137</v>
      </c>
      <c r="AB91" s="9" t="s">
        <v>1789</v>
      </c>
      <c r="AC91" s="9" t="s">
        <v>1115</v>
      </c>
      <c r="AD91" s="131"/>
      <c r="AE91" s="9" t="s">
        <v>1790</v>
      </c>
      <c r="AF91" s="9" t="s">
        <v>1791</v>
      </c>
      <c r="AG91" s="9" t="s">
        <v>1792</v>
      </c>
      <c r="AH91" s="9" t="s">
        <v>1793</v>
      </c>
      <c r="AI91" s="9" t="s">
        <v>1071</v>
      </c>
    </row>
    <row r="92" spans="1:35" x14ac:dyDescent="0.3">
      <c r="A92" s="131" t="s">
        <v>887</v>
      </c>
      <c r="B92" s="131" t="s">
        <v>907</v>
      </c>
      <c r="C92" s="131" t="s">
        <v>908</v>
      </c>
      <c r="D92" s="131" t="s">
        <v>377</v>
      </c>
      <c r="E92" s="131" t="s">
        <v>378</v>
      </c>
      <c r="F92" s="70">
        <v>2935891</v>
      </c>
      <c r="G92" s="85">
        <v>0.27900000000000003</v>
      </c>
      <c r="H92" s="85">
        <v>0</v>
      </c>
      <c r="I92" s="85">
        <v>0.72</v>
      </c>
      <c r="J92" s="9" t="s">
        <v>1794</v>
      </c>
      <c r="K92" s="9" t="s">
        <v>1077</v>
      </c>
      <c r="L92" s="9" t="s">
        <v>1795</v>
      </c>
      <c r="M92" s="9" t="s">
        <v>1077</v>
      </c>
      <c r="N92" s="9" t="s">
        <v>1796</v>
      </c>
      <c r="O92" s="9" t="s">
        <v>1077</v>
      </c>
      <c r="P92" s="9" t="s">
        <v>1797</v>
      </c>
      <c r="Q92" s="9" t="s">
        <v>1124</v>
      </c>
      <c r="R92" s="9" t="s">
        <v>1071</v>
      </c>
      <c r="S92" s="9" t="s">
        <v>1071</v>
      </c>
      <c r="T92" s="9" t="s">
        <v>1071</v>
      </c>
      <c r="U92" s="9" t="s">
        <v>1071</v>
      </c>
      <c r="V92" s="9" t="s">
        <v>1071</v>
      </c>
      <c r="W92" s="9" t="s">
        <v>1071</v>
      </c>
      <c r="X92" s="9" t="s">
        <v>1071</v>
      </c>
      <c r="Y92" s="9" t="s">
        <v>1071</v>
      </c>
      <c r="Z92" s="9" t="s">
        <v>1071</v>
      </c>
      <c r="AA92" s="9" t="s">
        <v>1071</v>
      </c>
      <c r="AB92" s="9" t="s">
        <v>1071</v>
      </c>
      <c r="AC92" s="9" t="s">
        <v>1071</v>
      </c>
      <c r="AD92" s="131"/>
      <c r="AE92" s="9" t="s">
        <v>1798</v>
      </c>
      <c r="AF92" s="9" t="s">
        <v>1799</v>
      </c>
      <c r="AG92" s="9" t="s">
        <v>1071</v>
      </c>
      <c r="AH92" s="9" t="s">
        <v>1071</v>
      </c>
      <c r="AI92" s="9" t="s">
        <v>1071</v>
      </c>
    </row>
    <row r="93" spans="1:35" x14ac:dyDescent="0.3">
      <c r="A93" s="131" t="s">
        <v>887</v>
      </c>
      <c r="B93" s="131" t="s">
        <v>888</v>
      </c>
      <c r="C93" s="131" t="s">
        <v>889</v>
      </c>
      <c r="D93" s="131" t="s">
        <v>380</v>
      </c>
      <c r="E93" s="131" t="s">
        <v>381</v>
      </c>
      <c r="F93" s="70">
        <v>6860077</v>
      </c>
      <c r="G93" s="85">
        <v>0.34</v>
      </c>
      <c r="H93" s="85">
        <v>0.32</v>
      </c>
      <c r="I93" s="85">
        <v>0.34</v>
      </c>
      <c r="J93" s="9" t="s">
        <v>1800</v>
      </c>
      <c r="K93" s="9" t="s">
        <v>1066</v>
      </c>
      <c r="L93" s="9" t="s">
        <v>1801</v>
      </c>
      <c r="M93" s="9" t="s">
        <v>1082</v>
      </c>
      <c r="N93" s="9" t="s">
        <v>1802</v>
      </c>
      <c r="O93" s="9" t="s">
        <v>1068</v>
      </c>
      <c r="P93" s="9" t="s">
        <v>1803</v>
      </c>
      <c r="Q93" s="9" t="s">
        <v>1124</v>
      </c>
      <c r="R93" s="9" t="s">
        <v>1804</v>
      </c>
      <c r="S93" s="9" t="s">
        <v>1064</v>
      </c>
      <c r="T93" s="9" t="s">
        <v>1805</v>
      </c>
      <c r="U93" s="9" t="s">
        <v>1093</v>
      </c>
      <c r="V93" s="9" t="s">
        <v>1806</v>
      </c>
      <c r="W93" s="9" t="s">
        <v>1223</v>
      </c>
      <c r="X93" s="9" t="s">
        <v>1807</v>
      </c>
      <c r="Y93" s="9" t="s">
        <v>1124</v>
      </c>
      <c r="Z93" s="9" t="s">
        <v>1808</v>
      </c>
      <c r="AA93" s="9" t="s">
        <v>1064</v>
      </c>
      <c r="AB93" s="9" t="s">
        <v>1809</v>
      </c>
      <c r="AC93" s="9" t="s">
        <v>1070</v>
      </c>
      <c r="AD93" s="131"/>
      <c r="AE93" s="9" t="s">
        <v>1810</v>
      </c>
      <c r="AF93" s="9" t="s">
        <v>1071</v>
      </c>
      <c r="AG93" s="9" t="s">
        <v>1071</v>
      </c>
      <c r="AH93" s="9" t="s">
        <v>1071</v>
      </c>
      <c r="AI93" s="9" t="s">
        <v>1071</v>
      </c>
    </row>
    <row r="94" spans="1:35" x14ac:dyDescent="0.3">
      <c r="A94" s="131" t="s">
        <v>893</v>
      </c>
      <c r="B94" s="131" t="s">
        <v>909</v>
      </c>
      <c r="C94" s="131" t="s">
        <v>895</v>
      </c>
      <c r="D94" s="131" t="s">
        <v>383</v>
      </c>
      <c r="E94" s="131" t="s">
        <v>384</v>
      </c>
      <c r="F94" s="70">
        <v>7708911</v>
      </c>
      <c r="G94" s="85">
        <v>0.505</v>
      </c>
      <c r="H94" s="85">
        <v>0.26250000000000001</v>
      </c>
      <c r="I94" s="85">
        <v>0.2235</v>
      </c>
      <c r="J94" s="9" t="s">
        <v>1811</v>
      </c>
      <c r="K94" s="9" t="s">
        <v>1066</v>
      </c>
      <c r="L94" s="9" t="s">
        <v>1812</v>
      </c>
      <c r="M94" s="9" t="s">
        <v>1115</v>
      </c>
      <c r="N94" s="9" t="s">
        <v>1813</v>
      </c>
      <c r="O94" s="9" t="s">
        <v>1064</v>
      </c>
      <c r="P94" s="9" t="s">
        <v>1814</v>
      </c>
      <c r="Q94" s="9" t="s">
        <v>1173</v>
      </c>
      <c r="R94" s="9" t="s">
        <v>1815</v>
      </c>
      <c r="S94" s="9" t="s">
        <v>1077</v>
      </c>
      <c r="T94" s="9" t="s">
        <v>1071</v>
      </c>
      <c r="U94" s="9" t="s">
        <v>1071</v>
      </c>
      <c r="V94" s="9" t="s">
        <v>1071</v>
      </c>
      <c r="W94" s="9" t="s">
        <v>1071</v>
      </c>
      <c r="X94" s="9" t="s">
        <v>1071</v>
      </c>
      <c r="Y94" s="9" t="s">
        <v>1071</v>
      </c>
      <c r="Z94" s="9" t="s">
        <v>1071</v>
      </c>
      <c r="AA94" s="9" t="s">
        <v>1071</v>
      </c>
      <c r="AB94" s="9" t="s">
        <v>1071</v>
      </c>
      <c r="AC94" s="9" t="s">
        <v>1071</v>
      </c>
      <c r="AD94" s="131"/>
      <c r="AE94" s="9" t="s">
        <v>1816</v>
      </c>
      <c r="AF94" s="9" t="s">
        <v>1817</v>
      </c>
      <c r="AG94" s="9" t="s">
        <v>1818</v>
      </c>
      <c r="AH94" s="9" t="s">
        <v>1819</v>
      </c>
      <c r="AI94" s="9" t="s">
        <v>1820</v>
      </c>
    </row>
    <row r="95" spans="1:35" x14ac:dyDescent="0.3">
      <c r="A95" s="131" t="s">
        <v>887</v>
      </c>
      <c r="B95" s="131" t="s">
        <v>907</v>
      </c>
      <c r="C95" s="131" t="s">
        <v>908</v>
      </c>
      <c r="D95" s="131" t="s">
        <v>386</v>
      </c>
      <c r="E95" s="131" t="s">
        <v>387</v>
      </c>
      <c r="F95" s="70">
        <v>4317803</v>
      </c>
      <c r="G95" s="85">
        <v>0.42100183820336406</v>
      </c>
      <c r="H95" s="85">
        <v>0.23159926471865436</v>
      </c>
      <c r="I95" s="85">
        <v>0.34739889707798155</v>
      </c>
      <c r="J95" s="9" t="s">
        <v>1821</v>
      </c>
      <c r="K95" s="9" t="s">
        <v>1077</v>
      </c>
      <c r="L95" s="9" t="s">
        <v>1822</v>
      </c>
      <c r="M95" s="9" t="s">
        <v>1077</v>
      </c>
      <c r="N95" s="9" t="s">
        <v>1823</v>
      </c>
      <c r="O95" s="9" t="s">
        <v>1124</v>
      </c>
      <c r="P95" s="9" t="s">
        <v>1071</v>
      </c>
      <c r="Q95" s="9" t="s">
        <v>1071</v>
      </c>
      <c r="R95" s="9" t="s">
        <v>1071</v>
      </c>
      <c r="S95" s="9" t="s">
        <v>1071</v>
      </c>
      <c r="T95" s="9" t="s">
        <v>1071</v>
      </c>
      <c r="U95" s="9" t="s">
        <v>1071</v>
      </c>
      <c r="V95" s="9" t="s">
        <v>1071</v>
      </c>
      <c r="W95" s="9" t="s">
        <v>1071</v>
      </c>
      <c r="X95" s="9" t="s">
        <v>1071</v>
      </c>
      <c r="Y95" s="9" t="s">
        <v>1071</v>
      </c>
      <c r="Z95" s="9" t="s">
        <v>1071</v>
      </c>
      <c r="AA95" s="9" t="s">
        <v>1071</v>
      </c>
      <c r="AB95" s="9" t="s">
        <v>1071</v>
      </c>
      <c r="AC95" s="9" t="s">
        <v>1071</v>
      </c>
      <c r="AD95" s="131"/>
      <c r="AE95" s="9" t="s">
        <v>1824</v>
      </c>
      <c r="AF95" s="9" t="s">
        <v>1825</v>
      </c>
      <c r="AG95" s="9" t="s">
        <v>1826</v>
      </c>
      <c r="AH95" s="9" t="s">
        <v>1827</v>
      </c>
      <c r="AI95" s="9" t="s">
        <v>1071</v>
      </c>
    </row>
    <row r="96" spans="1:35" x14ac:dyDescent="0.3">
      <c r="A96" s="131" t="s">
        <v>893</v>
      </c>
      <c r="B96" s="131" t="s">
        <v>909</v>
      </c>
      <c r="C96" s="131" t="s">
        <v>910</v>
      </c>
      <c r="D96" s="131" t="s">
        <v>390</v>
      </c>
      <c r="E96" s="131" t="s">
        <v>391</v>
      </c>
      <c r="F96" s="70">
        <v>4430143</v>
      </c>
      <c r="G96" s="85">
        <v>0.24</v>
      </c>
      <c r="H96" s="85">
        <v>0.16</v>
      </c>
      <c r="I96" s="85">
        <v>0.6</v>
      </c>
      <c r="J96" s="9" t="s">
        <v>1828</v>
      </c>
      <c r="K96" s="9" t="s">
        <v>1077</v>
      </c>
      <c r="L96" s="9" t="s">
        <v>1829</v>
      </c>
      <c r="M96" s="9" t="s">
        <v>1079</v>
      </c>
      <c r="N96" s="9" t="s">
        <v>1830</v>
      </c>
      <c r="O96" s="9" t="s">
        <v>1079</v>
      </c>
      <c r="P96" s="9" t="s">
        <v>1831</v>
      </c>
      <c r="Q96" s="9" t="s">
        <v>1173</v>
      </c>
      <c r="R96" s="9" t="s">
        <v>1832</v>
      </c>
      <c r="S96" s="9" t="s">
        <v>1064</v>
      </c>
      <c r="T96" s="9" t="s">
        <v>1071</v>
      </c>
      <c r="U96" s="9" t="s">
        <v>1071</v>
      </c>
      <c r="V96" s="9" t="s">
        <v>1071</v>
      </c>
      <c r="W96" s="9" t="s">
        <v>1071</v>
      </c>
      <c r="X96" s="9" t="s">
        <v>1071</v>
      </c>
      <c r="Y96" s="9" t="s">
        <v>1071</v>
      </c>
      <c r="Z96" s="9" t="s">
        <v>1071</v>
      </c>
      <c r="AA96" s="9" t="s">
        <v>1071</v>
      </c>
      <c r="AB96" s="9" t="s">
        <v>1071</v>
      </c>
      <c r="AC96" s="9" t="s">
        <v>1071</v>
      </c>
      <c r="AD96" s="131"/>
      <c r="AE96" s="9" t="s">
        <v>1833</v>
      </c>
      <c r="AF96" s="9" t="s">
        <v>1834</v>
      </c>
      <c r="AG96" s="9" t="s">
        <v>1835</v>
      </c>
      <c r="AH96" s="9" t="s">
        <v>1071</v>
      </c>
      <c r="AI96" s="9" t="s">
        <v>1071</v>
      </c>
    </row>
    <row r="97" spans="1:35" x14ac:dyDescent="0.3">
      <c r="A97" s="131" t="s">
        <v>893</v>
      </c>
      <c r="B97" s="131" t="s">
        <v>909</v>
      </c>
      <c r="C97" s="131" t="s">
        <v>910</v>
      </c>
      <c r="D97" s="131" t="s">
        <v>394</v>
      </c>
      <c r="E97" s="131" t="s">
        <v>395</v>
      </c>
      <c r="F97" s="70">
        <v>10026024</v>
      </c>
      <c r="G97" s="85">
        <v>0.55000000000000004</v>
      </c>
      <c r="H97" s="85">
        <v>0.16</v>
      </c>
      <c r="I97" s="85">
        <v>0.28999999999999998</v>
      </c>
      <c r="J97" s="9" t="s">
        <v>1836</v>
      </c>
      <c r="K97" s="9" t="s">
        <v>1066</v>
      </c>
      <c r="L97" s="9" t="s">
        <v>1837</v>
      </c>
      <c r="M97" s="9" t="s">
        <v>1064</v>
      </c>
      <c r="N97" s="9" t="s">
        <v>1838</v>
      </c>
      <c r="O97" s="9" t="s">
        <v>1077</v>
      </c>
      <c r="P97" s="9" t="s">
        <v>1839</v>
      </c>
      <c r="Q97" s="9" t="s">
        <v>1064</v>
      </c>
      <c r="R97" s="9" t="s">
        <v>1840</v>
      </c>
      <c r="S97" s="9" t="s">
        <v>1070</v>
      </c>
      <c r="T97" s="9" t="s">
        <v>1841</v>
      </c>
      <c r="U97" s="9" t="s">
        <v>1180</v>
      </c>
      <c r="V97" s="9" t="s">
        <v>1842</v>
      </c>
      <c r="W97" s="9" t="s">
        <v>1115</v>
      </c>
      <c r="X97" s="9" t="s">
        <v>1843</v>
      </c>
      <c r="Y97" s="9" t="s">
        <v>1115</v>
      </c>
      <c r="Z97" s="9" t="s">
        <v>1844</v>
      </c>
      <c r="AA97" s="9" t="s">
        <v>1180</v>
      </c>
      <c r="AB97" s="9" t="s">
        <v>1845</v>
      </c>
      <c r="AC97" s="9" t="s">
        <v>1124</v>
      </c>
      <c r="AD97" s="131"/>
      <c r="AE97" s="9" t="s">
        <v>1846</v>
      </c>
      <c r="AF97" s="9" t="s">
        <v>1847</v>
      </c>
      <c r="AG97" s="9" t="s">
        <v>1848</v>
      </c>
      <c r="AH97" s="9" t="s">
        <v>1849</v>
      </c>
      <c r="AI97" s="9" t="s">
        <v>1071</v>
      </c>
    </row>
    <row r="98" spans="1:35" x14ac:dyDescent="0.3">
      <c r="A98" s="131" t="s">
        <v>887</v>
      </c>
      <c r="B98" s="131" t="s">
        <v>898</v>
      </c>
      <c r="C98" s="131" t="s">
        <v>900</v>
      </c>
      <c r="D98" s="131" t="s">
        <v>398</v>
      </c>
      <c r="E98" s="131" t="s">
        <v>399</v>
      </c>
      <c r="F98" s="70">
        <v>3201348</v>
      </c>
      <c r="G98" s="85">
        <v>0.28100000000000003</v>
      </c>
      <c r="H98" s="85">
        <v>0.6</v>
      </c>
      <c r="I98" s="85">
        <v>0.11899999999999999</v>
      </c>
      <c r="J98" s="9" t="s">
        <v>1850</v>
      </c>
      <c r="K98" s="9" t="s">
        <v>1077</v>
      </c>
      <c r="L98" s="9" t="s">
        <v>1651</v>
      </c>
      <c r="M98" s="9" t="s">
        <v>1173</v>
      </c>
      <c r="N98" s="9" t="s">
        <v>1851</v>
      </c>
      <c r="O98" s="9" t="s">
        <v>1066</v>
      </c>
      <c r="P98" s="9" t="s">
        <v>1852</v>
      </c>
      <c r="Q98" s="9" t="s">
        <v>1079</v>
      </c>
      <c r="R98" s="9" t="s">
        <v>1853</v>
      </c>
      <c r="S98" s="9" t="s">
        <v>1115</v>
      </c>
      <c r="T98" s="9" t="s">
        <v>1854</v>
      </c>
      <c r="U98" s="9" t="s">
        <v>1066</v>
      </c>
      <c r="V98" s="9" t="s">
        <v>1855</v>
      </c>
      <c r="W98" s="9" t="s">
        <v>1115</v>
      </c>
      <c r="X98" s="9" t="s">
        <v>1856</v>
      </c>
      <c r="Y98" s="9" t="s">
        <v>1223</v>
      </c>
      <c r="Z98" s="9" t="s">
        <v>1857</v>
      </c>
      <c r="AA98" s="9" t="s">
        <v>1064</v>
      </c>
      <c r="AB98" s="9" t="s">
        <v>1071</v>
      </c>
      <c r="AC98" s="9" t="s">
        <v>1071</v>
      </c>
      <c r="AD98" s="131"/>
      <c r="AE98" s="9" t="s">
        <v>1858</v>
      </c>
      <c r="AF98" s="9" t="s">
        <v>1859</v>
      </c>
      <c r="AG98" s="9" t="s">
        <v>1860</v>
      </c>
      <c r="AH98" s="9" t="s">
        <v>1071</v>
      </c>
      <c r="AI98" s="9" t="s">
        <v>1071</v>
      </c>
    </row>
    <row r="99" spans="1:35" x14ac:dyDescent="0.3">
      <c r="A99" s="131" t="s">
        <v>890</v>
      </c>
      <c r="B99" s="131" t="s">
        <v>902</v>
      </c>
      <c r="C99" s="131" t="s">
        <v>892</v>
      </c>
      <c r="D99" s="131" t="s">
        <v>402</v>
      </c>
      <c r="E99" s="131" t="s">
        <v>403</v>
      </c>
      <c r="F99" s="70">
        <v>6443777</v>
      </c>
      <c r="G99" s="85">
        <v>0.19</v>
      </c>
      <c r="H99" s="85">
        <v>0.42</v>
      </c>
      <c r="I99" s="85">
        <v>0.39</v>
      </c>
      <c r="J99" s="9" t="s">
        <v>1861</v>
      </c>
      <c r="K99" s="9" t="s">
        <v>1064</v>
      </c>
      <c r="L99" s="9" t="s">
        <v>1862</v>
      </c>
      <c r="M99" s="9" t="s">
        <v>1077</v>
      </c>
      <c r="N99" s="9" t="s">
        <v>1863</v>
      </c>
      <c r="O99" s="9" t="s">
        <v>1066</v>
      </c>
      <c r="P99" s="9" t="s">
        <v>1864</v>
      </c>
      <c r="Q99" s="9" t="s">
        <v>1066</v>
      </c>
      <c r="R99" s="9" t="s">
        <v>1071</v>
      </c>
      <c r="S99" s="9" t="s">
        <v>1071</v>
      </c>
      <c r="T99" s="9" t="s">
        <v>1071</v>
      </c>
      <c r="U99" s="9" t="s">
        <v>1071</v>
      </c>
      <c r="V99" s="9" t="s">
        <v>1071</v>
      </c>
      <c r="W99" s="9" t="s">
        <v>1071</v>
      </c>
      <c r="X99" s="9" t="s">
        <v>1071</v>
      </c>
      <c r="Y99" s="9" t="s">
        <v>1071</v>
      </c>
      <c r="Z99" s="9" t="s">
        <v>1071</v>
      </c>
      <c r="AA99" s="9" t="s">
        <v>1071</v>
      </c>
      <c r="AB99" s="9" t="s">
        <v>1071</v>
      </c>
      <c r="AC99" s="9" t="s">
        <v>1071</v>
      </c>
      <c r="AD99" s="131"/>
      <c r="AE99" s="9" t="s">
        <v>1865</v>
      </c>
      <c r="AF99" s="9" t="s">
        <v>1866</v>
      </c>
      <c r="AG99" s="9" t="s">
        <v>1867</v>
      </c>
      <c r="AH99" s="9" t="s">
        <v>1868</v>
      </c>
      <c r="AI99" s="9" t="s">
        <v>1869</v>
      </c>
    </row>
    <row r="100" spans="1:35" x14ac:dyDescent="0.3">
      <c r="A100" s="131" t="s">
        <v>893</v>
      </c>
      <c r="B100" s="131" t="s">
        <v>894</v>
      </c>
      <c r="C100" s="131" t="s">
        <v>905</v>
      </c>
      <c r="D100" s="131" t="s">
        <v>406</v>
      </c>
      <c r="E100" s="131" t="s">
        <v>407</v>
      </c>
      <c r="F100" s="70">
        <v>2260226</v>
      </c>
      <c r="G100" s="85">
        <v>0.55000000000000004</v>
      </c>
      <c r="H100" s="85">
        <v>0.45</v>
      </c>
      <c r="I100" s="85">
        <v>0</v>
      </c>
      <c r="J100" s="9" t="s">
        <v>1256</v>
      </c>
      <c r="K100" s="9" t="s">
        <v>1066</v>
      </c>
      <c r="L100" s="9" t="s">
        <v>1257</v>
      </c>
      <c r="M100" s="9" t="s">
        <v>1124</v>
      </c>
      <c r="N100" s="9" t="s">
        <v>1258</v>
      </c>
      <c r="O100" s="9" t="s">
        <v>1115</v>
      </c>
      <c r="P100" s="9" t="s">
        <v>1259</v>
      </c>
      <c r="Q100" s="9" t="s">
        <v>1064</v>
      </c>
      <c r="R100" s="9" t="s">
        <v>1071</v>
      </c>
      <c r="S100" s="9" t="s">
        <v>1071</v>
      </c>
      <c r="T100" s="9" t="s">
        <v>1071</v>
      </c>
      <c r="U100" s="9" t="s">
        <v>1071</v>
      </c>
      <c r="V100" s="9" t="s">
        <v>1071</v>
      </c>
      <c r="W100" s="9" t="s">
        <v>1071</v>
      </c>
      <c r="X100" s="9" t="s">
        <v>1071</v>
      </c>
      <c r="Y100" s="9" t="s">
        <v>1071</v>
      </c>
      <c r="Z100" s="9" t="s">
        <v>1071</v>
      </c>
      <c r="AA100" s="9" t="s">
        <v>1071</v>
      </c>
      <c r="AB100" s="9" t="s">
        <v>1071</v>
      </c>
      <c r="AC100" s="9" t="s">
        <v>1071</v>
      </c>
      <c r="AD100" s="131"/>
      <c r="AE100" s="9" t="s">
        <v>1260</v>
      </c>
      <c r="AF100" s="9" t="s">
        <v>1870</v>
      </c>
      <c r="AG100" s="9" t="s">
        <v>1071</v>
      </c>
      <c r="AH100" s="9" t="s">
        <v>1071</v>
      </c>
      <c r="AI100" s="9" t="s">
        <v>1071</v>
      </c>
    </row>
    <row r="101" spans="1:35" x14ac:dyDescent="0.3">
      <c r="A101" s="131" t="s">
        <v>890</v>
      </c>
      <c r="B101" s="131" t="s">
        <v>891</v>
      </c>
      <c r="C101" s="131" t="s">
        <v>904</v>
      </c>
      <c r="D101" s="131" t="s">
        <v>410</v>
      </c>
      <c r="E101" s="131" t="s">
        <v>411</v>
      </c>
      <c r="F101" s="70">
        <v>3662501</v>
      </c>
      <c r="G101" s="85">
        <v>0.25</v>
      </c>
      <c r="H101" s="85">
        <v>0.48</v>
      </c>
      <c r="I101" s="85">
        <v>0.27</v>
      </c>
      <c r="J101" s="9" t="s">
        <v>1871</v>
      </c>
      <c r="K101" s="9" t="s">
        <v>1093</v>
      </c>
      <c r="L101" s="9" t="s">
        <v>1872</v>
      </c>
      <c r="M101" s="9" t="s">
        <v>1066</v>
      </c>
      <c r="N101" s="9" t="s">
        <v>1873</v>
      </c>
      <c r="O101" s="9" t="s">
        <v>1066</v>
      </c>
      <c r="P101" s="9" t="s">
        <v>1557</v>
      </c>
      <c r="Q101" s="9" t="s">
        <v>1064</v>
      </c>
      <c r="R101" s="9" t="s">
        <v>1874</v>
      </c>
      <c r="S101" s="9" t="s">
        <v>1077</v>
      </c>
      <c r="T101" s="9" t="s">
        <v>1875</v>
      </c>
      <c r="U101" s="9" t="s">
        <v>1064</v>
      </c>
      <c r="V101" s="9" t="s">
        <v>1876</v>
      </c>
      <c r="W101" s="9" t="s">
        <v>1095</v>
      </c>
      <c r="X101" s="9" t="s">
        <v>1877</v>
      </c>
      <c r="Y101" s="9" t="s">
        <v>1066</v>
      </c>
      <c r="Z101" s="9" t="s">
        <v>1878</v>
      </c>
      <c r="AA101" s="9" t="s">
        <v>1093</v>
      </c>
      <c r="AB101" s="9" t="s">
        <v>1879</v>
      </c>
      <c r="AC101" s="9" t="s">
        <v>1070</v>
      </c>
      <c r="AD101" s="131"/>
      <c r="AE101" s="9" t="s">
        <v>1880</v>
      </c>
      <c r="AF101" s="9" t="s">
        <v>1881</v>
      </c>
      <c r="AG101" s="9" t="s">
        <v>1882</v>
      </c>
      <c r="AH101" s="9" t="s">
        <v>1883</v>
      </c>
      <c r="AI101" s="9" t="s">
        <v>1071</v>
      </c>
    </row>
    <row r="102" spans="1:35" x14ac:dyDescent="0.3">
      <c r="A102" s="131" t="s">
        <v>890</v>
      </c>
      <c r="B102" s="131" t="s">
        <v>902</v>
      </c>
      <c r="C102" s="131" t="s">
        <v>901</v>
      </c>
      <c r="D102" s="131" t="s">
        <v>414</v>
      </c>
      <c r="E102" s="131" t="s">
        <v>415</v>
      </c>
      <c r="F102" s="70">
        <v>2537715</v>
      </c>
      <c r="G102" s="85">
        <v>0.67</v>
      </c>
      <c r="H102" s="85">
        <v>0.12</v>
      </c>
      <c r="I102" s="85">
        <v>0.21</v>
      </c>
      <c r="J102" s="9" t="s">
        <v>1884</v>
      </c>
      <c r="K102" s="9" t="s">
        <v>1137</v>
      </c>
      <c r="L102" s="9" t="s">
        <v>1885</v>
      </c>
      <c r="M102" s="9" t="s">
        <v>1223</v>
      </c>
      <c r="N102" s="9" t="s">
        <v>1886</v>
      </c>
      <c r="O102" s="9" t="s">
        <v>1244</v>
      </c>
      <c r="P102" s="9" t="s">
        <v>1887</v>
      </c>
      <c r="Q102" s="9" t="s">
        <v>1244</v>
      </c>
      <c r="R102" s="9" t="s">
        <v>1888</v>
      </c>
      <c r="S102" s="9" t="s">
        <v>1070</v>
      </c>
      <c r="T102" s="9" t="s">
        <v>1889</v>
      </c>
      <c r="U102" s="9" t="s">
        <v>1064</v>
      </c>
      <c r="V102" s="9" t="s">
        <v>1071</v>
      </c>
      <c r="W102" s="9" t="s">
        <v>1071</v>
      </c>
      <c r="X102" s="9" t="s">
        <v>1071</v>
      </c>
      <c r="Y102" s="9" t="s">
        <v>1071</v>
      </c>
      <c r="Z102" s="9" t="s">
        <v>1071</v>
      </c>
      <c r="AA102" s="9" t="s">
        <v>1071</v>
      </c>
      <c r="AB102" s="9" t="s">
        <v>1071</v>
      </c>
      <c r="AC102" s="9" t="s">
        <v>1071</v>
      </c>
      <c r="AD102" s="131"/>
      <c r="AE102" s="9" t="s">
        <v>1538</v>
      </c>
      <c r="AF102" s="9" t="s">
        <v>1890</v>
      </c>
      <c r="AG102" s="9" t="s">
        <v>818</v>
      </c>
      <c r="AH102" s="9" t="s">
        <v>1891</v>
      </c>
      <c r="AI102" s="9" t="s">
        <v>1071</v>
      </c>
    </row>
    <row r="103" spans="1:35" x14ac:dyDescent="0.3">
      <c r="A103" s="131" t="s">
        <v>890</v>
      </c>
      <c r="B103" s="131" t="s">
        <v>902</v>
      </c>
      <c r="C103" s="131" t="s">
        <v>892</v>
      </c>
      <c r="D103" s="131" t="s">
        <v>418</v>
      </c>
      <c r="E103" s="131" t="s">
        <v>419</v>
      </c>
      <c r="F103" s="70">
        <v>1602176</v>
      </c>
      <c r="G103" s="85">
        <v>0.4</v>
      </c>
      <c r="H103" s="85">
        <v>0.2</v>
      </c>
      <c r="I103" s="85">
        <v>0.4</v>
      </c>
      <c r="J103" s="9" t="s">
        <v>1892</v>
      </c>
      <c r="K103" s="9" t="s">
        <v>1064</v>
      </c>
      <c r="L103" s="9" t="s">
        <v>1893</v>
      </c>
      <c r="M103" s="9" t="s">
        <v>1124</v>
      </c>
      <c r="N103" s="9" t="s">
        <v>1894</v>
      </c>
      <c r="O103" s="9" t="s">
        <v>1068</v>
      </c>
      <c r="P103" s="9" t="s">
        <v>1895</v>
      </c>
      <c r="Q103" s="9" t="s">
        <v>1070</v>
      </c>
      <c r="R103" s="9" t="s">
        <v>1071</v>
      </c>
      <c r="S103" s="9" t="s">
        <v>1071</v>
      </c>
      <c r="T103" s="9" t="s">
        <v>1071</v>
      </c>
      <c r="U103" s="9" t="s">
        <v>1071</v>
      </c>
      <c r="V103" s="9" t="s">
        <v>1071</v>
      </c>
      <c r="W103" s="9" t="s">
        <v>1071</v>
      </c>
      <c r="X103" s="9" t="s">
        <v>1071</v>
      </c>
      <c r="Y103" s="9" t="s">
        <v>1071</v>
      </c>
      <c r="Z103" s="9" t="s">
        <v>1071</v>
      </c>
      <c r="AA103" s="9" t="s">
        <v>1071</v>
      </c>
      <c r="AB103" s="9" t="s">
        <v>1071</v>
      </c>
      <c r="AC103" s="9" t="s">
        <v>1071</v>
      </c>
      <c r="AD103" s="131"/>
      <c r="AE103" s="9" t="s">
        <v>1896</v>
      </c>
      <c r="AF103" s="9" t="s">
        <v>1897</v>
      </c>
      <c r="AG103" s="9" t="s">
        <v>1898</v>
      </c>
      <c r="AH103" s="9" t="s">
        <v>1899</v>
      </c>
      <c r="AI103" s="9" t="s">
        <v>1071</v>
      </c>
    </row>
    <row r="104" spans="1:35" x14ac:dyDescent="0.3">
      <c r="A104" s="131" t="s">
        <v>884</v>
      </c>
      <c r="B104" s="131" t="s">
        <v>885</v>
      </c>
      <c r="C104" s="131" t="s">
        <v>886</v>
      </c>
      <c r="D104" s="131" t="s">
        <v>422</v>
      </c>
      <c r="E104" s="131" t="s">
        <v>423</v>
      </c>
      <c r="F104" s="70">
        <v>3174732</v>
      </c>
      <c r="G104" s="85">
        <v>0.47099999999999997</v>
      </c>
      <c r="H104" s="85">
        <v>0.105</v>
      </c>
      <c r="I104" s="85">
        <v>0.42399999999999999</v>
      </c>
      <c r="J104" s="9" t="s">
        <v>1900</v>
      </c>
      <c r="K104" s="9" t="s">
        <v>1079</v>
      </c>
      <c r="L104" s="9" t="s">
        <v>1901</v>
      </c>
      <c r="M104" s="9" t="s">
        <v>1070</v>
      </c>
      <c r="N104" s="9" t="s">
        <v>1902</v>
      </c>
      <c r="O104" s="9" t="s">
        <v>1066</v>
      </c>
      <c r="P104" s="9" t="s">
        <v>1903</v>
      </c>
      <c r="Q104" s="9" t="s">
        <v>1068</v>
      </c>
      <c r="R104" s="9" t="s">
        <v>1904</v>
      </c>
      <c r="S104" s="9" t="s">
        <v>1124</v>
      </c>
      <c r="T104" s="9" t="s">
        <v>1905</v>
      </c>
      <c r="U104" s="9" t="s">
        <v>1077</v>
      </c>
      <c r="V104" s="9" t="s">
        <v>1071</v>
      </c>
      <c r="W104" s="9" t="s">
        <v>1071</v>
      </c>
      <c r="X104" s="9" t="s">
        <v>1071</v>
      </c>
      <c r="Y104" s="9" t="s">
        <v>1071</v>
      </c>
      <c r="Z104" s="9" t="s">
        <v>1071</v>
      </c>
      <c r="AA104" s="9" t="s">
        <v>1071</v>
      </c>
      <c r="AB104" s="9" t="s">
        <v>1071</v>
      </c>
      <c r="AC104" s="9" t="s">
        <v>1071</v>
      </c>
      <c r="AD104" s="131"/>
      <c r="AE104" s="9" t="s">
        <v>1906</v>
      </c>
      <c r="AF104" s="9" t="s">
        <v>1907</v>
      </c>
      <c r="AG104" s="9" t="s">
        <v>1908</v>
      </c>
      <c r="AH104" s="9" t="s">
        <v>1909</v>
      </c>
      <c r="AI104" s="9" t="s">
        <v>1071</v>
      </c>
    </row>
    <row r="105" spans="1:35" x14ac:dyDescent="0.3">
      <c r="A105" s="131" t="s">
        <v>887</v>
      </c>
      <c r="B105" s="131" t="s">
        <v>907</v>
      </c>
      <c r="C105" s="131" t="s">
        <v>908</v>
      </c>
      <c r="D105" s="131" t="s">
        <v>426</v>
      </c>
      <c r="E105" s="131" t="s">
        <v>427</v>
      </c>
      <c r="F105" s="70">
        <v>2052265</v>
      </c>
      <c r="G105" s="85">
        <v>0</v>
      </c>
      <c r="H105" s="85">
        <v>0.74</v>
      </c>
      <c r="I105" s="85">
        <v>0.26</v>
      </c>
      <c r="J105" s="9" t="s">
        <v>1910</v>
      </c>
      <c r="K105" s="9" t="s">
        <v>1173</v>
      </c>
      <c r="L105" s="9" t="s">
        <v>1911</v>
      </c>
      <c r="M105" s="9" t="s">
        <v>1173</v>
      </c>
      <c r="N105" s="9" t="s">
        <v>1071</v>
      </c>
      <c r="O105" s="9" t="s">
        <v>1071</v>
      </c>
      <c r="P105" s="9" t="s">
        <v>1071</v>
      </c>
      <c r="Q105" s="9" t="s">
        <v>1071</v>
      </c>
      <c r="R105" s="9" t="s">
        <v>1071</v>
      </c>
      <c r="S105" s="9" t="s">
        <v>1071</v>
      </c>
      <c r="T105" s="9" t="s">
        <v>1071</v>
      </c>
      <c r="U105" s="9" t="s">
        <v>1071</v>
      </c>
      <c r="V105" s="9" t="s">
        <v>1071</v>
      </c>
      <c r="W105" s="9" t="s">
        <v>1071</v>
      </c>
      <c r="X105" s="9" t="s">
        <v>1071</v>
      </c>
      <c r="Y105" s="9" t="s">
        <v>1071</v>
      </c>
      <c r="Z105" s="9" t="s">
        <v>1071</v>
      </c>
      <c r="AA105" s="9" t="s">
        <v>1071</v>
      </c>
      <c r="AB105" s="9" t="s">
        <v>1071</v>
      </c>
      <c r="AC105" s="9" t="s">
        <v>1071</v>
      </c>
      <c r="AD105" s="131"/>
      <c r="AE105" s="9" t="s">
        <v>1912</v>
      </c>
      <c r="AF105" s="9" t="s">
        <v>1913</v>
      </c>
      <c r="AG105" s="9" t="s">
        <v>1071</v>
      </c>
      <c r="AH105" s="9" t="s">
        <v>1071</v>
      </c>
      <c r="AI105" s="9" t="s">
        <v>1071</v>
      </c>
    </row>
    <row r="106" spans="1:35" x14ac:dyDescent="0.3">
      <c r="A106" s="131" t="s">
        <v>884</v>
      </c>
      <c r="B106" s="131" t="s">
        <v>885</v>
      </c>
      <c r="C106" s="131" t="s">
        <v>886</v>
      </c>
      <c r="D106" s="131" t="s">
        <v>430</v>
      </c>
      <c r="E106" s="131" t="s">
        <v>431</v>
      </c>
      <c r="F106" s="70">
        <v>424713</v>
      </c>
      <c r="G106" s="85">
        <v>0.21</v>
      </c>
      <c r="H106" s="85">
        <v>0.79</v>
      </c>
      <c r="I106" s="85">
        <v>0</v>
      </c>
      <c r="J106" s="9" t="s">
        <v>1914</v>
      </c>
      <c r="K106" s="9" t="s">
        <v>1091</v>
      </c>
      <c r="L106" s="9" t="s">
        <v>1915</v>
      </c>
      <c r="M106" s="9" t="s">
        <v>1064</v>
      </c>
      <c r="N106" s="9" t="s">
        <v>1071</v>
      </c>
      <c r="O106" s="9" t="s">
        <v>1071</v>
      </c>
      <c r="P106" s="9" t="s">
        <v>1071</v>
      </c>
      <c r="Q106" s="9" t="s">
        <v>1071</v>
      </c>
      <c r="R106" s="9" t="s">
        <v>1071</v>
      </c>
      <c r="S106" s="9" t="s">
        <v>1071</v>
      </c>
      <c r="T106" s="9" t="s">
        <v>1071</v>
      </c>
      <c r="U106" s="9" t="s">
        <v>1071</v>
      </c>
      <c r="V106" s="9" t="s">
        <v>1071</v>
      </c>
      <c r="W106" s="9" t="s">
        <v>1071</v>
      </c>
      <c r="X106" s="9" t="s">
        <v>1071</v>
      </c>
      <c r="Y106" s="9" t="s">
        <v>1071</v>
      </c>
      <c r="Z106" s="9" t="s">
        <v>1071</v>
      </c>
      <c r="AA106" s="9" t="s">
        <v>1071</v>
      </c>
      <c r="AB106" s="9" t="s">
        <v>1071</v>
      </c>
      <c r="AC106" s="9" t="s">
        <v>1071</v>
      </c>
      <c r="AD106" s="131"/>
      <c r="AE106" s="9" t="s">
        <v>1916</v>
      </c>
      <c r="AF106" s="9" t="s">
        <v>1607</v>
      </c>
      <c r="AG106" s="9" t="s">
        <v>1071</v>
      </c>
      <c r="AH106" s="9" t="s">
        <v>1071</v>
      </c>
      <c r="AI106" s="9" t="s">
        <v>1071</v>
      </c>
    </row>
    <row r="107" spans="1:35" x14ac:dyDescent="0.3">
      <c r="A107" s="131" t="s">
        <v>887</v>
      </c>
      <c r="B107" s="131" t="s">
        <v>898</v>
      </c>
      <c r="C107" s="131" t="s">
        <v>900</v>
      </c>
      <c r="D107" s="131" t="s">
        <v>433</v>
      </c>
      <c r="E107" s="131" t="s">
        <v>434</v>
      </c>
      <c r="F107" s="70">
        <v>3169389</v>
      </c>
      <c r="G107" s="85">
        <v>0.6</v>
      </c>
      <c r="H107" s="85">
        <v>0.27800000000000002</v>
      </c>
      <c r="I107" s="85">
        <v>0.11700000000000001</v>
      </c>
      <c r="J107" s="9" t="s">
        <v>1917</v>
      </c>
      <c r="K107" s="9" t="s">
        <v>1180</v>
      </c>
      <c r="L107" s="9" t="s">
        <v>1918</v>
      </c>
      <c r="M107" s="9" t="s">
        <v>1082</v>
      </c>
      <c r="N107" s="9" t="s">
        <v>1919</v>
      </c>
      <c r="O107" s="9" t="s">
        <v>1093</v>
      </c>
      <c r="P107" s="9" t="s">
        <v>1071</v>
      </c>
      <c r="Q107" s="9" t="s">
        <v>1071</v>
      </c>
      <c r="R107" s="9" t="s">
        <v>1071</v>
      </c>
      <c r="S107" s="9" t="s">
        <v>1071</v>
      </c>
      <c r="T107" s="9" t="s">
        <v>1071</v>
      </c>
      <c r="U107" s="9" t="s">
        <v>1071</v>
      </c>
      <c r="V107" s="9" t="s">
        <v>1071</v>
      </c>
      <c r="W107" s="9" t="s">
        <v>1071</v>
      </c>
      <c r="X107" s="9" t="s">
        <v>1071</v>
      </c>
      <c r="Y107" s="9" t="s">
        <v>1071</v>
      </c>
      <c r="Z107" s="9" t="s">
        <v>1071</v>
      </c>
      <c r="AA107" s="9" t="s">
        <v>1071</v>
      </c>
      <c r="AB107" s="9" t="s">
        <v>1071</v>
      </c>
      <c r="AC107" s="9" t="s">
        <v>1071</v>
      </c>
      <c r="AD107" s="131"/>
      <c r="AE107" s="9" t="s">
        <v>1920</v>
      </c>
      <c r="AF107" s="9" t="s">
        <v>1921</v>
      </c>
      <c r="AG107" s="9" t="s">
        <v>1922</v>
      </c>
      <c r="AH107" s="9" t="s">
        <v>1071</v>
      </c>
      <c r="AI107" s="9" t="s">
        <v>1071</v>
      </c>
    </row>
    <row r="108" spans="1:35" x14ac:dyDescent="0.3">
      <c r="A108" s="131" t="s">
        <v>887</v>
      </c>
      <c r="B108" s="131" t="s">
        <v>888</v>
      </c>
      <c r="C108" s="131" t="s">
        <v>889</v>
      </c>
      <c r="D108" s="131" t="s">
        <v>437</v>
      </c>
      <c r="E108" s="131" t="s">
        <v>438</v>
      </c>
      <c r="F108" s="70">
        <v>3844207</v>
      </c>
      <c r="G108" s="85">
        <v>0.71399999999999997</v>
      </c>
      <c r="H108" s="85">
        <v>0.28599999999999998</v>
      </c>
      <c r="I108" s="85">
        <v>0</v>
      </c>
      <c r="J108" s="9" t="s">
        <v>1923</v>
      </c>
      <c r="K108" s="9" t="s">
        <v>1124</v>
      </c>
      <c r="L108" s="9" t="s">
        <v>1924</v>
      </c>
      <c r="M108" s="9" t="s">
        <v>1137</v>
      </c>
      <c r="N108" s="9" t="s">
        <v>1925</v>
      </c>
      <c r="O108" s="9" t="s">
        <v>1244</v>
      </c>
      <c r="P108" s="9" t="s">
        <v>1926</v>
      </c>
      <c r="Q108" s="9" t="s">
        <v>1064</v>
      </c>
      <c r="R108" s="9" t="s">
        <v>1071</v>
      </c>
      <c r="S108" s="9" t="s">
        <v>1071</v>
      </c>
      <c r="T108" s="9" t="s">
        <v>1071</v>
      </c>
      <c r="U108" s="9" t="s">
        <v>1071</v>
      </c>
      <c r="V108" s="9" t="s">
        <v>1071</v>
      </c>
      <c r="W108" s="9" t="s">
        <v>1071</v>
      </c>
      <c r="X108" s="9" t="s">
        <v>1071</v>
      </c>
      <c r="Y108" s="9" t="s">
        <v>1071</v>
      </c>
      <c r="Z108" s="9" t="s">
        <v>1071</v>
      </c>
      <c r="AA108" s="9" t="s">
        <v>1071</v>
      </c>
      <c r="AB108" s="9" t="s">
        <v>1071</v>
      </c>
      <c r="AC108" s="9" t="s">
        <v>1071</v>
      </c>
      <c r="AD108" s="131"/>
      <c r="AE108" s="9" t="s">
        <v>1927</v>
      </c>
      <c r="AF108" s="9" t="s">
        <v>1928</v>
      </c>
      <c r="AG108" s="9" t="s">
        <v>1929</v>
      </c>
      <c r="AH108" s="9" t="s">
        <v>1930</v>
      </c>
      <c r="AI108" s="9" t="s">
        <v>1931</v>
      </c>
    </row>
    <row r="109" spans="1:35" x14ac:dyDescent="0.3">
      <c r="A109" s="131" t="s">
        <v>893</v>
      </c>
      <c r="B109" s="131" t="s">
        <v>909</v>
      </c>
      <c r="C109" s="131" t="s">
        <v>895</v>
      </c>
      <c r="D109" s="131" t="s">
        <v>441</v>
      </c>
      <c r="E109" s="131" t="s">
        <v>442</v>
      </c>
      <c r="F109" s="70">
        <v>167870</v>
      </c>
      <c r="G109" s="85">
        <v>0.46</v>
      </c>
      <c r="H109" s="85">
        <v>0.39</v>
      </c>
      <c r="I109" s="85">
        <v>0.15</v>
      </c>
      <c r="J109" s="9" t="s">
        <v>1932</v>
      </c>
      <c r="K109" s="9" t="s">
        <v>1064</v>
      </c>
      <c r="L109" s="9" t="s">
        <v>1933</v>
      </c>
      <c r="M109" s="9" t="s">
        <v>1064</v>
      </c>
      <c r="N109" s="9" t="s">
        <v>1934</v>
      </c>
      <c r="O109" s="9" t="s">
        <v>1124</v>
      </c>
      <c r="P109" s="9" t="s">
        <v>1935</v>
      </c>
      <c r="Q109" s="9" t="s">
        <v>1113</v>
      </c>
      <c r="R109" s="9" t="s">
        <v>1936</v>
      </c>
      <c r="S109" s="9" t="s">
        <v>1070</v>
      </c>
      <c r="T109" s="9" t="s">
        <v>1071</v>
      </c>
      <c r="U109" s="9" t="s">
        <v>1071</v>
      </c>
      <c r="V109" s="9" t="s">
        <v>1071</v>
      </c>
      <c r="W109" s="9" t="s">
        <v>1071</v>
      </c>
      <c r="X109" s="9" t="s">
        <v>1071</v>
      </c>
      <c r="Y109" s="9" t="s">
        <v>1071</v>
      </c>
      <c r="Z109" s="9" t="s">
        <v>1071</v>
      </c>
      <c r="AA109" s="9" t="s">
        <v>1071</v>
      </c>
      <c r="AB109" s="9" t="s">
        <v>1071</v>
      </c>
      <c r="AC109" s="9" t="s">
        <v>1071</v>
      </c>
      <c r="AD109" s="131"/>
      <c r="AE109" s="9"/>
      <c r="AF109" s="9" t="s">
        <v>1071</v>
      </c>
      <c r="AG109" s="9" t="s">
        <v>1071</v>
      </c>
      <c r="AH109" s="9" t="s">
        <v>1071</v>
      </c>
      <c r="AI109" s="9" t="s">
        <v>1071</v>
      </c>
    </row>
    <row r="110" spans="1:35" x14ac:dyDescent="0.3">
      <c r="A110" s="131" t="s">
        <v>887</v>
      </c>
      <c r="B110" s="131" t="s">
        <v>898</v>
      </c>
      <c r="C110" s="131" t="s">
        <v>900</v>
      </c>
      <c r="D110" s="131" t="s">
        <v>445</v>
      </c>
      <c r="E110" s="131" t="s">
        <v>446</v>
      </c>
      <c r="F110" s="70">
        <v>3765419</v>
      </c>
      <c r="G110" s="85">
        <v>0.66</v>
      </c>
      <c r="H110" s="85">
        <v>0.15</v>
      </c>
      <c r="I110" s="85">
        <v>0.19</v>
      </c>
      <c r="J110" s="9" t="s">
        <v>1937</v>
      </c>
      <c r="K110" s="9" t="s">
        <v>1066</v>
      </c>
      <c r="L110" s="9" t="s">
        <v>1197</v>
      </c>
      <c r="M110" s="9" t="s">
        <v>1064</v>
      </c>
      <c r="N110" s="9" t="s">
        <v>1938</v>
      </c>
      <c r="O110" s="9" t="s">
        <v>1113</v>
      </c>
      <c r="P110" s="9" t="s">
        <v>1939</v>
      </c>
      <c r="Q110" s="9" t="s">
        <v>1079</v>
      </c>
      <c r="R110" s="9" t="s">
        <v>1940</v>
      </c>
      <c r="S110" s="9" t="s">
        <v>1066</v>
      </c>
      <c r="T110" s="9" t="s">
        <v>1071</v>
      </c>
      <c r="U110" s="9" t="s">
        <v>1071</v>
      </c>
      <c r="V110" s="9" t="s">
        <v>1071</v>
      </c>
      <c r="W110" s="9" t="s">
        <v>1071</v>
      </c>
      <c r="X110" s="9" t="s">
        <v>1071</v>
      </c>
      <c r="Y110" s="9" t="s">
        <v>1071</v>
      </c>
      <c r="Z110" s="9" t="s">
        <v>1071</v>
      </c>
      <c r="AA110" s="9" t="s">
        <v>1071</v>
      </c>
      <c r="AB110" s="9" t="s">
        <v>1071</v>
      </c>
      <c r="AC110" s="9" t="s">
        <v>1071</v>
      </c>
      <c r="AD110" s="131"/>
      <c r="AE110" s="9" t="s">
        <v>1941</v>
      </c>
      <c r="AF110" s="9" t="s">
        <v>1942</v>
      </c>
      <c r="AG110" s="9" t="s">
        <v>1943</v>
      </c>
      <c r="AH110" s="9" t="s">
        <v>1944</v>
      </c>
      <c r="AI110" s="9" t="s">
        <v>1945</v>
      </c>
    </row>
    <row r="111" spans="1:35" x14ac:dyDescent="0.3">
      <c r="A111" s="131" t="s">
        <v>893</v>
      </c>
      <c r="B111" s="131" t="s">
        <v>896</v>
      </c>
      <c r="C111" s="131" t="s">
        <v>897</v>
      </c>
      <c r="D111" s="131" t="s">
        <v>449</v>
      </c>
      <c r="E111" s="131" t="s">
        <v>450</v>
      </c>
      <c r="F111" s="70">
        <v>5304326</v>
      </c>
      <c r="G111" s="85">
        <v>0.27</v>
      </c>
      <c r="H111" s="85">
        <v>0.51</v>
      </c>
      <c r="I111" s="85">
        <v>0.22</v>
      </c>
      <c r="J111" s="9" t="s">
        <v>1946</v>
      </c>
      <c r="K111" s="9" t="s">
        <v>1070</v>
      </c>
      <c r="L111" s="9" t="s">
        <v>1947</v>
      </c>
      <c r="M111" s="9" t="s">
        <v>1064</v>
      </c>
      <c r="N111" s="9" t="s">
        <v>1948</v>
      </c>
      <c r="O111" s="9" t="s">
        <v>1066</v>
      </c>
      <c r="P111" s="9" t="s">
        <v>1071</v>
      </c>
      <c r="Q111" s="9" t="s">
        <v>1071</v>
      </c>
      <c r="R111" s="9" t="s">
        <v>1071</v>
      </c>
      <c r="S111" s="9" t="s">
        <v>1071</v>
      </c>
      <c r="T111" s="9" t="s">
        <v>1071</v>
      </c>
      <c r="U111" s="9" t="s">
        <v>1071</v>
      </c>
      <c r="V111" s="9" t="s">
        <v>1071</v>
      </c>
      <c r="W111" s="9" t="s">
        <v>1071</v>
      </c>
      <c r="X111" s="9" t="s">
        <v>1071</v>
      </c>
      <c r="Y111" s="9" t="s">
        <v>1071</v>
      </c>
      <c r="Z111" s="9" t="s">
        <v>1071</v>
      </c>
      <c r="AA111" s="9" t="s">
        <v>1071</v>
      </c>
      <c r="AB111" s="9" t="s">
        <v>1071</v>
      </c>
      <c r="AC111" s="9" t="s">
        <v>1071</v>
      </c>
      <c r="AD111" s="131"/>
      <c r="AE111" s="9" t="s">
        <v>1949</v>
      </c>
      <c r="AF111" s="9" t="s">
        <v>1950</v>
      </c>
      <c r="AG111" s="9" t="s">
        <v>1071</v>
      </c>
      <c r="AH111" s="9" t="s">
        <v>1071</v>
      </c>
      <c r="AI111" s="9" t="s">
        <v>1071</v>
      </c>
    </row>
    <row r="112" spans="1:35" x14ac:dyDescent="0.3">
      <c r="A112" s="131" t="s">
        <v>887</v>
      </c>
      <c r="B112" s="131" t="s">
        <v>898</v>
      </c>
      <c r="C112" s="131" t="s">
        <v>906</v>
      </c>
      <c r="D112" s="131" t="s">
        <v>453</v>
      </c>
      <c r="E112" s="131" t="s">
        <v>454</v>
      </c>
      <c r="F112" s="70">
        <v>4352060</v>
      </c>
      <c r="G112" s="85">
        <v>0.4</v>
      </c>
      <c r="H112" s="85">
        <v>0.4</v>
      </c>
      <c r="I112" s="85">
        <v>0.2</v>
      </c>
      <c r="J112" s="9" t="s">
        <v>1951</v>
      </c>
      <c r="K112" s="9" t="s">
        <v>1124</v>
      </c>
      <c r="L112" s="9" t="s">
        <v>1952</v>
      </c>
      <c r="M112" s="9" t="s">
        <v>1095</v>
      </c>
      <c r="N112" s="9" t="s">
        <v>1953</v>
      </c>
      <c r="O112" s="9" t="s">
        <v>1095</v>
      </c>
      <c r="P112" s="9" t="s">
        <v>1104</v>
      </c>
      <c r="Q112" s="9" t="s">
        <v>1124</v>
      </c>
      <c r="R112" s="9" t="s">
        <v>1954</v>
      </c>
      <c r="S112" s="9" t="s">
        <v>1079</v>
      </c>
      <c r="T112" s="9" t="s">
        <v>1071</v>
      </c>
      <c r="U112" s="9" t="s">
        <v>1071</v>
      </c>
      <c r="V112" s="9" t="s">
        <v>1071</v>
      </c>
      <c r="W112" s="9" t="s">
        <v>1071</v>
      </c>
      <c r="X112" s="9" t="s">
        <v>1071</v>
      </c>
      <c r="Y112" s="9" t="s">
        <v>1071</v>
      </c>
      <c r="Z112" s="9" t="s">
        <v>1071</v>
      </c>
      <c r="AA112" s="9" t="s">
        <v>1071</v>
      </c>
      <c r="AB112" s="9" t="s">
        <v>1071</v>
      </c>
      <c r="AC112" s="9" t="s">
        <v>1071</v>
      </c>
      <c r="AD112" s="131"/>
      <c r="AE112" s="9" t="s">
        <v>1955</v>
      </c>
      <c r="AF112" s="9" t="s">
        <v>1956</v>
      </c>
      <c r="AG112" s="9" t="s">
        <v>1957</v>
      </c>
      <c r="AH112" s="9" t="s">
        <v>1958</v>
      </c>
      <c r="AI112" s="9" t="s">
        <v>1071</v>
      </c>
    </row>
    <row r="113" spans="1:35" x14ac:dyDescent="0.3">
      <c r="A113" s="131" t="s">
        <v>887</v>
      </c>
      <c r="B113" s="131" t="s">
        <v>888</v>
      </c>
      <c r="C113" s="131" t="s">
        <v>889</v>
      </c>
      <c r="D113" s="131" t="s">
        <v>457</v>
      </c>
      <c r="E113" s="131" t="s">
        <v>458</v>
      </c>
      <c r="F113" s="70">
        <v>7730975</v>
      </c>
      <c r="G113" s="85">
        <v>0.41</v>
      </c>
      <c r="H113" s="85">
        <v>0.14000000000000001</v>
      </c>
      <c r="I113" s="85">
        <v>0.45</v>
      </c>
      <c r="J113" s="9" t="s">
        <v>1959</v>
      </c>
      <c r="K113" s="9" t="s">
        <v>1064</v>
      </c>
      <c r="L113" s="9" t="s">
        <v>1960</v>
      </c>
      <c r="M113" s="9" t="s">
        <v>1115</v>
      </c>
      <c r="N113" s="9" t="s">
        <v>1961</v>
      </c>
      <c r="O113" s="9" t="s">
        <v>1064</v>
      </c>
      <c r="P113" s="9" t="s">
        <v>1962</v>
      </c>
      <c r="Q113" s="9" t="s">
        <v>1077</v>
      </c>
      <c r="R113" s="9" t="s">
        <v>1963</v>
      </c>
      <c r="S113" s="9" t="s">
        <v>1223</v>
      </c>
      <c r="T113" s="9" t="s">
        <v>1071</v>
      </c>
      <c r="U113" s="9" t="s">
        <v>1071</v>
      </c>
      <c r="V113" s="9" t="s">
        <v>1071</v>
      </c>
      <c r="W113" s="9" t="s">
        <v>1071</v>
      </c>
      <c r="X113" s="9" t="s">
        <v>1071</v>
      </c>
      <c r="Y113" s="9" t="s">
        <v>1071</v>
      </c>
      <c r="Z113" s="9" t="s">
        <v>1071</v>
      </c>
      <c r="AA113" s="9" t="s">
        <v>1071</v>
      </c>
      <c r="AB113" s="9" t="s">
        <v>1071</v>
      </c>
      <c r="AC113" s="9" t="s">
        <v>1071</v>
      </c>
      <c r="AD113" s="131"/>
      <c r="AE113" s="9" t="s">
        <v>1964</v>
      </c>
      <c r="AF113" s="9" t="s">
        <v>1965</v>
      </c>
      <c r="AG113" s="9" t="s">
        <v>1966</v>
      </c>
      <c r="AH113" s="9" t="s">
        <v>1967</v>
      </c>
      <c r="AI113" s="9" t="s">
        <v>1071</v>
      </c>
    </row>
    <row r="114" spans="1:35" x14ac:dyDescent="0.3">
      <c r="A114" s="131" t="s">
        <v>893</v>
      </c>
      <c r="B114" s="131" t="s">
        <v>896</v>
      </c>
      <c r="C114" s="131" t="s">
        <v>910</v>
      </c>
      <c r="D114" s="131" t="s">
        <v>461</v>
      </c>
      <c r="E114" s="131" t="s">
        <v>462</v>
      </c>
      <c r="F114" s="70">
        <v>3959448</v>
      </c>
      <c r="G114" s="85">
        <v>0.378</v>
      </c>
      <c r="H114" s="85">
        <v>0.57199999999999995</v>
      </c>
      <c r="I114" s="85">
        <v>0.05</v>
      </c>
      <c r="J114" s="9" t="s">
        <v>1968</v>
      </c>
      <c r="K114" s="9" t="s">
        <v>1064</v>
      </c>
      <c r="L114" s="9" t="s">
        <v>1968</v>
      </c>
      <c r="M114" s="9" t="s">
        <v>1064</v>
      </c>
      <c r="N114" s="9" t="s">
        <v>1968</v>
      </c>
      <c r="O114" s="9" t="s">
        <v>1095</v>
      </c>
      <c r="P114" s="9" t="s">
        <v>1969</v>
      </c>
      <c r="Q114" s="9" t="s">
        <v>1115</v>
      </c>
      <c r="R114" s="9" t="s">
        <v>1968</v>
      </c>
      <c r="S114" s="9" t="s">
        <v>1064</v>
      </c>
      <c r="T114" s="9" t="s">
        <v>1968</v>
      </c>
      <c r="U114" s="9" t="s">
        <v>1064</v>
      </c>
      <c r="V114" s="9" t="s">
        <v>1968</v>
      </c>
      <c r="W114" s="9" t="s">
        <v>1093</v>
      </c>
      <c r="X114" s="9" t="s">
        <v>1968</v>
      </c>
      <c r="Y114" s="9" t="s">
        <v>1066</v>
      </c>
      <c r="Z114" s="9" t="s">
        <v>1968</v>
      </c>
      <c r="AA114" s="9" t="s">
        <v>1064</v>
      </c>
      <c r="AB114" s="9" t="s">
        <v>1968</v>
      </c>
      <c r="AC114" s="9" t="s">
        <v>1093</v>
      </c>
      <c r="AD114" s="131"/>
      <c r="AE114" s="9" t="s">
        <v>1970</v>
      </c>
      <c r="AF114" s="9" t="s">
        <v>1971</v>
      </c>
      <c r="AG114" s="9" t="s">
        <v>1972</v>
      </c>
      <c r="AH114" s="9" t="s">
        <v>1973</v>
      </c>
      <c r="AI114" s="9" t="s">
        <v>1974</v>
      </c>
    </row>
    <row r="115" spans="1:35" x14ac:dyDescent="0.3">
      <c r="A115" s="131" t="s">
        <v>890</v>
      </c>
      <c r="B115" s="131" t="s">
        <v>902</v>
      </c>
      <c r="C115" s="131" t="s">
        <v>892</v>
      </c>
      <c r="D115" s="131" t="s">
        <v>465</v>
      </c>
      <c r="E115" s="131" t="s">
        <v>466</v>
      </c>
      <c r="F115" s="70">
        <v>1461851</v>
      </c>
      <c r="G115" s="85">
        <v>0.59</v>
      </c>
      <c r="H115" s="85">
        <v>0.26</v>
      </c>
      <c r="I115" s="85">
        <v>0.14000000000000001</v>
      </c>
      <c r="J115" s="9" t="s">
        <v>1975</v>
      </c>
      <c r="K115" s="9" t="s">
        <v>1066</v>
      </c>
      <c r="L115" s="9" t="s">
        <v>1976</v>
      </c>
      <c r="M115" s="9" t="s">
        <v>1077</v>
      </c>
      <c r="N115" s="9" t="s">
        <v>1977</v>
      </c>
      <c r="O115" s="9" t="s">
        <v>1064</v>
      </c>
      <c r="P115" s="9" t="s">
        <v>1071</v>
      </c>
      <c r="Q115" s="9" t="s">
        <v>1071</v>
      </c>
      <c r="R115" s="9" t="s">
        <v>1071</v>
      </c>
      <c r="S115" s="9" t="s">
        <v>1071</v>
      </c>
      <c r="T115" s="9" t="s">
        <v>1071</v>
      </c>
      <c r="U115" s="9" t="s">
        <v>1071</v>
      </c>
      <c r="V115" s="9" t="s">
        <v>1071</v>
      </c>
      <c r="W115" s="9" t="s">
        <v>1071</v>
      </c>
      <c r="X115" s="9" t="s">
        <v>1071</v>
      </c>
      <c r="Y115" s="9" t="s">
        <v>1071</v>
      </c>
      <c r="Z115" s="9" t="s">
        <v>1071</v>
      </c>
      <c r="AA115" s="9" t="s">
        <v>1071</v>
      </c>
      <c r="AB115" s="9" t="s">
        <v>1071</v>
      </c>
      <c r="AC115" s="9" t="s">
        <v>1071</v>
      </c>
      <c r="AD115" s="131"/>
      <c r="AE115" s="9"/>
      <c r="AF115" s="9"/>
      <c r="AG115" s="9"/>
      <c r="AH115" s="9"/>
      <c r="AI115" s="9"/>
    </row>
    <row r="116" spans="1:35" x14ac:dyDescent="0.3">
      <c r="A116" s="131" t="s">
        <v>893</v>
      </c>
      <c r="B116" s="131" t="s">
        <v>896</v>
      </c>
      <c r="C116" s="131" t="s">
        <v>897</v>
      </c>
      <c r="D116" s="131" t="s">
        <v>469</v>
      </c>
      <c r="E116" s="131" t="s">
        <v>470</v>
      </c>
      <c r="F116" s="70">
        <v>2465138</v>
      </c>
      <c r="G116" s="85">
        <v>0.2</v>
      </c>
      <c r="H116" s="85">
        <v>0.05</v>
      </c>
      <c r="I116" s="85">
        <v>0.75</v>
      </c>
      <c r="J116" s="9" t="s">
        <v>1978</v>
      </c>
      <c r="K116" s="9" t="s">
        <v>1113</v>
      </c>
      <c r="L116" s="9" t="s">
        <v>1979</v>
      </c>
      <c r="M116" s="9" t="s">
        <v>1082</v>
      </c>
      <c r="N116" s="9" t="s">
        <v>1980</v>
      </c>
      <c r="O116" s="9" t="s">
        <v>1064</v>
      </c>
      <c r="P116" s="9" t="s">
        <v>1981</v>
      </c>
      <c r="Q116" s="9" t="s">
        <v>1064</v>
      </c>
      <c r="R116" s="9" t="s">
        <v>1982</v>
      </c>
      <c r="S116" s="9" t="s">
        <v>1077</v>
      </c>
      <c r="T116" s="9" t="s">
        <v>1071</v>
      </c>
      <c r="U116" s="9" t="s">
        <v>1071</v>
      </c>
      <c r="V116" s="9" t="s">
        <v>1071</v>
      </c>
      <c r="W116" s="9" t="s">
        <v>1071</v>
      </c>
      <c r="X116" s="9" t="s">
        <v>1071</v>
      </c>
      <c r="Y116" s="9" t="s">
        <v>1071</v>
      </c>
      <c r="Z116" s="9" t="s">
        <v>1071</v>
      </c>
      <c r="AA116" s="9" t="s">
        <v>1071</v>
      </c>
      <c r="AB116" s="9" t="s">
        <v>1071</v>
      </c>
      <c r="AC116" s="9" t="s">
        <v>1071</v>
      </c>
      <c r="AD116" s="131"/>
      <c r="AE116" s="9" t="s">
        <v>1983</v>
      </c>
      <c r="AF116" s="9" t="s">
        <v>1984</v>
      </c>
      <c r="AG116" s="9" t="s">
        <v>1985</v>
      </c>
      <c r="AH116" s="9" t="s">
        <v>1071</v>
      </c>
      <c r="AI116" s="9" t="s">
        <v>1071</v>
      </c>
    </row>
    <row r="117" spans="1:35" x14ac:dyDescent="0.3">
      <c r="A117" s="131" t="s">
        <v>890</v>
      </c>
      <c r="B117" s="131" t="s">
        <v>891</v>
      </c>
      <c r="C117" s="131" t="s">
        <v>904</v>
      </c>
      <c r="D117" s="131" t="s">
        <v>473</v>
      </c>
      <c r="E117" s="131" t="s">
        <v>474</v>
      </c>
      <c r="F117" s="70">
        <v>7111091</v>
      </c>
      <c r="G117" s="85">
        <v>0.4</v>
      </c>
      <c r="H117" s="85">
        <v>0.3</v>
      </c>
      <c r="I117" s="85">
        <v>0.3</v>
      </c>
      <c r="J117" s="9" t="s">
        <v>1986</v>
      </c>
      <c r="K117" s="9" t="s">
        <v>1093</v>
      </c>
      <c r="L117" s="9" t="s">
        <v>1987</v>
      </c>
      <c r="M117" s="9" t="s">
        <v>1077</v>
      </c>
      <c r="N117" s="9" t="s">
        <v>1780</v>
      </c>
      <c r="O117" s="9" t="s">
        <v>1223</v>
      </c>
      <c r="P117" s="9" t="s">
        <v>1071</v>
      </c>
      <c r="Q117" s="9" t="s">
        <v>1071</v>
      </c>
      <c r="R117" s="9" t="s">
        <v>1071</v>
      </c>
      <c r="S117" s="9" t="s">
        <v>1071</v>
      </c>
      <c r="T117" s="9" t="s">
        <v>1071</v>
      </c>
      <c r="U117" s="9" t="s">
        <v>1071</v>
      </c>
      <c r="V117" s="9" t="s">
        <v>1071</v>
      </c>
      <c r="W117" s="9" t="s">
        <v>1071</v>
      </c>
      <c r="X117" s="9" t="s">
        <v>1071</v>
      </c>
      <c r="Y117" s="9" t="s">
        <v>1071</v>
      </c>
      <c r="Z117" s="9" t="s">
        <v>1071</v>
      </c>
      <c r="AA117" s="9" t="s">
        <v>1071</v>
      </c>
      <c r="AB117" s="9" t="s">
        <v>1071</v>
      </c>
      <c r="AC117" s="9" t="s">
        <v>1071</v>
      </c>
      <c r="AD117" s="131"/>
      <c r="AE117" s="9" t="s">
        <v>1988</v>
      </c>
      <c r="AF117" s="9" t="s">
        <v>1989</v>
      </c>
      <c r="AG117" s="9" t="s">
        <v>1990</v>
      </c>
      <c r="AH117" s="9" t="s">
        <v>1071</v>
      </c>
      <c r="AI117" s="9" t="s">
        <v>1071</v>
      </c>
    </row>
    <row r="118" spans="1:35" x14ac:dyDescent="0.3">
      <c r="A118" s="131" t="s">
        <v>890</v>
      </c>
      <c r="B118" s="131" t="s">
        <v>891</v>
      </c>
      <c r="C118" s="131" t="s">
        <v>904</v>
      </c>
      <c r="D118" s="131" t="s">
        <v>477</v>
      </c>
      <c r="E118" s="131" t="s">
        <v>478</v>
      </c>
      <c r="F118" s="70">
        <v>2632319</v>
      </c>
      <c r="G118" s="85">
        <v>0.57899999999999996</v>
      </c>
      <c r="H118" s="85">
        <v>0.223</v>
      </c>
      <c r="I118" s="85">
        <v>0.19</v>
      </c>
      <c r="J118" s="9" t="s">
        <v>1991</v>
      </c>
      <c r="K118" s="9" t="s">
        <v>1064</v>
      </c>
      <c r="L118" s="9" t="s">
        <v>1992</v>
      </c>
      <c r="M118" s="9" t="s">
        <v>1064</v>
      </c>
      <c r="N118" s="9" t="s">
        <v>1993</v>
      </c>
      <c r="O118" s="9" t="s">
        <v>1064</v>
      </c>
      <c r="P118" s="9" t="s">
        <v>1994</v>
      </c>
      <c r="Q118" s="9" t="s">
        <v>1064</v>
      </c>
      <c r="R118" s="9" t="s">
        <v>1995</v>
      </c>
      <c r="S118" s="9" t="s">
        <v>1064</v>
      </c>
      <c r="T118" s="9" t="s">
        <v>1996</v>
      </c>
      <c r="U118" s="9" t="s">
        <v>1077</v>
      </c>
      <c r="V118" s="9" t="s">
        <v>1997</v>
      </c>
      <c r="W118" s="9" t="s">
        <v>1095</v>
      </c>
      <c r="X118" s="9" t="s">
        <v>1998</v>
      </c>
      <c r="Y118" s="9" t="s">
        <v>1066</v>
      </c>
      <c r="Z118" s="9" t="s">
        <v>1999</v>
      </c>
      <c r="AA118" s="9" t="s">
        <v>1077</v>
      </c>
      <c r="AB118" s="9" t="s">
        <v>1071</v>
      </c>
      <c r="AC118" s="9" t="s">
        <v>1071</v>
      </c>
      <c r="AD118" s="131"/>
      <c r="AE118" s="9" t="s">
        <v>2000</v>
      </c>
      <c r="AF118" s="9" t="s">
        <v>2001</v>
      </c>
      <c r="AG118" s="9" t="s">
        <v>2002</v>
      </c>
      <c r="AH118" s="9" t="s">
        <v>2003</v>
      </c>
      <c r="AI118" s="9" t="s">
        <v>2004</v>
      </c>
    </row>
    <row r="119" spans="1:35" x14ac:dyDescent="0.3">
      <c r="A119" s="131" t="s">
        <v>887</v>
      </c>
      <c r="B119" s="131" t="s">
        <v>907</v>
      </c>
      <c r="C119" s="131" t="s">
        <v>908</v>
      </c>
      <c r="D119" s="131" t="s">
        <v>481</v>
      </c>
      <c r="E119" s="131" t="s">
        <v>482</v>
      </c>
      <c r="F119" s="70">
        <v>2620533</v>
      </c>
      <c r="G119" s="85">
        <v>0.5</v>
      </c>
      <c r="H119" s="85">
        <v>0.3</v>
      </c>
      <c r="I119" s="85">
        <v>0.2</v>
      </c>
      <c r="J119" s="9" t="s">
        <v>2005</v>
      </c>
      <c r="K119" s="9" t="s">
        <v>1115</v>
      </c>
      <c r="L119" s="9" t="s">
        <v>2006</v>
      </c>
      <c r="M119" s="9" t="s">
        <v>1173</v>
      </c>
      <c r="N119" s="9" t="s">
        <v>1071</v>
      </c>
      <c r="O119" s="9" t="s">
        <v>1071</v>
      </c>
      <c r="P119" s="9" t="s">
        <v>1071</v>
      </c>
      <c r="Q119" s="9" t="s">
        <v>1071</v>
      </c>
      <c r="R119" s="9" t="s">
        <v>1071</v>
      </c>
      <c r="S119" s="9" t="s">
        <v>1071</v>
      </c>
      <c r="T119" s="9" t="s">
        <v>1071</v>
      </c>
      <c r="U119" s="9" t="s">
        <v>1071</v>
      </c>
      <c r="V119" s="9" t="s">
        <v>1071</v>
      </c>
      <c r="W119" s="9" t="s">
        <v>1071</v>
      </c>
      <c r="X119" s="9" t="s">
        <v>1071</v>
      </c>
      <c r="Y119" s="9" t="s">
        <v>1071</v>
      </c>
      <c r="Z119" s="9" t="s">
        <v>1071</v>
      </c>
      <c r="AA119" s="9" t="s">
        <v>1071</v>
      </c>
      <c r="AB119" s="9" t="s">
        <v>1071</v>
      </c>
      <c r="AC119" s="9" t="s">
        <v>1071</v>
      </c>
      <c r="AD119" s="131"/>
      <c r="AE119" s="9" t="s">
        <v>2007</v>
      </c>
      <c r="AF119" s="9" t="s">
        <v>2008</v>
      </c>
      <c r="AG119" s="9" t="s">
        <v>1071</v>
      </c>
      <c r="AH119" s="9" t="s">
        <v>1071</v>
      </c>
      <c r="AI119" s="9" t="s">
        <v>1071</v>
      </c>
    </row>
    <row r="120" spans="1:35" x14ac:dyDescent="0.3">
      <c r="A120" s="131" t="s">
        <v>890</v>
      </c>
      <c r="B120" s="131" t="s">
        <v>902</v>
      </c>
      <c r="C120" s="131" t="s">
        <v>901</v>
      </c>
      <c r="D120" s="131" t="s">
        <v>485</v>
      </c>
      <c r="E120" s="131" t="s">
        <v>486</v>
      </c>
      <c r="F120" s="70">
        <v>3161704</v>
      </c>
      <c r="G120" s="85">
        <v>0.36</v>
      </c>
      <c r="H120" s="85">
        <v>0.27</v>
      </c>
      <c r="I120" s="85">
        <v>0.37</v>
      </c>
      <c r="J120" s="9" t="s">
        <v>2009</v>
      </c>
      <c r="K120" s="9" t="s">
        <v>1066</v>
      </c>
      <c r="L120" s="9" t="s">
        <v>2010</v>
      </c>
      <c r="M120" s="9" t="s">
        <v>1077</v>
      </c>
      <c r="N120" s="9" t="s">
        <v>2011</v>
      </c>
      <c r="O120" s="9" t="s">
        <v>1064</v>
      </c>
      <c r="P120" s="9" t="s">
        <v>2012</v>
      </c>
      <c r="Q120" s="9" t="s">
        <v>1095</v>
      </c>
      <c r="R120" s="9" t="s">
        <v>2013</v>
      </c>
      <c r="S120" s="9" t="s">
        <v>1124</v>
      </c>
      <c r="T120" s="9" t="s">
        <v>2014</v>
      </c>
      <c r="U120" s="9" t="s">
        <v>1066</v>
      </c>
      <c r="V120" s="9" t="s">
        <v>2015</v>
      </c>
      <c r="W120" s="9" t="s">
        <v>1137</v>
      </c>
      <c r="X120" s="9" t="s">
        <v>2016</v>
      </c>
      <c r="Y120" s="9" t="s">
        <v>1180</v>
      </c>
      <c r="Z120" s="9" t="s">
        <v>2017</v>
      </c>
      <c r="AA120" s="9" t="s">
        <v>1066</v>
      </c>
      <c r="AB120" s="9" t="s">
        <v>2018</v>
      </c>
      <c r="AC120" s="9" t="s">
        <v>1066</v>
      </c>
      <c r="AD120" s="131"/>
      <c r="AE120" s="9" t="s">
        <v>2019</v>
      </c>
      <c r="AF120" s="9" t="s">
        <v>2020</v>
      </c>
      <c r="AG120" s="9" t="s">
        <v>2021</v>
      </c>
      <c r="AH120" s="9" t="s">
        <v>2022</v>
      </c>
      <c r="AI120" s="9" t="s">
        <v>1071</v>
      </c>
    </row>
    <row r="121" spans="1:35" x14ac:dyDescent="0.3">
      <c r="A121" s="131" t="s">
        <v>893</v>
      </c>
      <c r="B121" s="131" t="s">
        <v>894</v>
      </c>
      <c r="C121" s="131" t="s">
        <v>905</v>
      </c>
      <c r="D121" s="131" t="s">
        <v>489</v>
      </c>
      <c r="E121" s="131" t="s">
        <v>490</v>
      </c>
      <c r="F121" s="70">
        <v>2346440</v>
      </c>
      <c r="G121" s="85">
        <v>0.32500000000000001</v>
      </c>
      <c r="H121" s="85">
        <v>0.35</v>
      </c>
      <c r="I121" s="85">
        <v>0.32500000000000001</v>
      </c>
      <c r="J121" s="9" t="s">
        <v>2023</v>
      </c>
      <c r="K121" s="9" t="s">
        <v>1066</v>
      </c>
      <c r="L121" s="9" t="s">
        <v>835</v>
      </c>
      <c r="M121" s="9" t="s">
        <v>1070</v>
      </c>
      <c r="N121" s="9" t="s">
        <v>2024</v>
      </c>
      <c r="O121" s="9" t="s">
        <v>1070</v>
      </c>
      <c r="P121" s="9" t="s">
        <v>2025</v>
      </c>
      <c r="Q121" s="9" t="s">
        <v>1070</v>
      </c>
      <c r="R121" s="9" t="s">
        <v>2026</v>
      </c>
      <c r="S121" s="9" t="s">
        <v>1066</v>
      </c>
      <c r="T121" s="9" t="s">
        <v>1104</v>
      </c>
      <c r="U121" s="9" t="s">
        <v>1068</v>
      </c>
      <c r="V121" s="9" t="s">
        <v>845</v>
      </c>
      <c r="W121" s="9" t="s">
        <v>1115</v>
      </c>
      <c r="X121" s="9" t="s">
        <v>2027</v>
      </c>
      <c r="Y121" s="9" t="s">
        <v>1091</v>
      </c>
      <c r="Z121" s="9" t="s">
        <v>2028</v>
      </c>
      <c r="AA121" s="9" t="s">
        <v>1079</v>
      </c>
      <c r="AB121" s="9" t="s">
        <v>1071</v>
      </c>
      <c r="AC121" s="9" t="s">
        <v>1071</v>
      </c>
      <c r="AD121" s="131"/>
      <c r="AE121" s="9" t="s">
        <v>2029</v>
      </c>
      <c r="AF121" s="9" t="s">
        <v>2030</v>
      </c>
      <c r="AG121" s="9" t="s">
        <v>2031</v>
      </c>
      <c r="AH121" s="9" t="s">
        <v>2032</v>
      </c>
      <c r="AI121" s="9" t="s">
        <v>2033</v>
      </c>
    </row>
    <row r="122" spans="1:35" x14ac:dyDescent="0.3">
      <c r="A122" s="131" t="s">
        <v>884</v>
      </c>
      <c r="B122" s="131" t="s">
        <v>885</v>
      </c>
      <c r="C122" s="131" t="s">
        <v>886</v>
      </c>
      <c r="D122" s="131" t="s">
        <v>493</v>
      </c>
      <c r="E122" s="131" t="s">
        <v>494</v>
      </c>
      <c r="F122" s="70">
        <v>4496659</v>
      </c>
      <c r="G122" s="85">
        <v>0.73</v>
      </c>
      <c r="H122" s="85">
        <v>0</v>
      </c>
      <c r="I122" s="85">
        <v>0.27</v>
      </c>
      <c r="J122" s="9" t="s">
        <v>2034</v>
      </c>
      <c r="K122" s="9" t="s">
        <v>1079</v>
      </c>
      <c r="L122" s="9" t="s">
        <v>2035</v>
      </c>
      <c r="M122" s="9" t="s">
        <v>1066</v>
      </c>
      <c r="N122" s="9" t="s">
        <v>1071</v>
      </c>
      <c r="O122" s="9" t="s">
        <v>1071</v>
      </c>
      <c r="P122" s="9" t="s">
        <v>1071</v>
      </c>
      <c r="Q122" s="9" t="s">
        <v>1071</v>
      </c>
      <c r="R122" s="9" t="s">
        <v>1071</v>
      </c>
      <c r="S122" s="9" t="s">
        <v>1071</v>
      </c>
      <c r="T122" s="9" t="s">
        <v>1071</v>
      </c>
      <c r="U122" s="9" t="s">
        <v>1071</v>
      </c>
      <c r="V122" s="9" t="s">
        <v>1071</v>
      </c>
      <c r="W122" s="9" t="s">
        <v>1071</v>
      </c>
      <c r="X122" s="9" t="s">
        <v>1071</v>
      </c>
      <c r="Y122" s="9" t="s">
        <v>1071</v>
      </c>
      <c r="Z122" s="9" t="s">
        <v>1071</v>
      </c>
      <c r="AA122" s="9" t="s">
        <v>1071</v>
      </c>
      <c r="AB122" s="9" t="s">
        <v>1071</v>
      </c>
      <c r="AC122" s="9" t="s">
        <v>1071</v>
      </c>
      <c r="AD122" s="131"/>
      <c r="AE122" s="9" t="s">
        <v>2036</v>
      </c>
      <c r="AF122" s="9" t="s">
        <v>2037</v>
      </c>
      <c r="AG122" s="9" t="s">
        <v>1071</v>
      </c>
      <c r="AH122" s="9" t="s">
        <v>1071</v>
      </c>
      <c r="AI122" s="9" t="s">
        <v>1071</v>
      </c>
    </row>
    <row r="123" spans="1:35" x14ac:dyDescent="0.3">
      <c r="A123" s="131" t="s">
        <v>887</v>
      </c>
      <c r="B123" s="131" t="s">
        <v>898</v>
      </c>
      <c r="C123" s="131" t="s">
        <v>906</v>
      </c>
      <c r="D123" s="131" t="s">
        <v>497</v>
      </c>
      <c r="E123" s="131" t="s">
        <v>498</v>
      </c>
      <c r="F123" s="70">
        <v>2752429</v>
      </c>
      <c r="G123" s="85">
        <v>0.72</v>
      </c>
      <c r="H123" s="85">
        <v>0.2</v>
      </c>
      <c r="I123" s="85">
        <v>0.08</v>
      </c>
      <c r="J123" s="9" t="s">
        <v>1251</v>
      </c>
      <c r="K123" s="9" t="s">
        <v>1124</v>
      </c>
      <c r="L123" s="9" t="s">
        <v>2038</v>
      </c>
      <c r="M123" s="9" t="s">
        <v>1093</v>
      </c>
      <c r="N123" s="9" t="s">
        <v>1707</v>
      </c>
      <c r="O123" s="9" t="s">
        <v>1077</v>
      </c>
      <c r="P123" s="9" t="s">
        <v>1071</v>
      </c>
      <c r="Q123" s="9" t="s">
        <v>1071</v>
      </c>
      <c r="R123" s="9" t="s">
        <v>1071</v>
      </c>
      <c r="S123" s="9" t="s">
        <v>1071</v>
      </c>
      <c r="T123" s="9" t="s">
        <v>1071</v>
      </c>
      <c r="U123" s="9" t="s">
        <v>1071</v>
      </c>
      <c r="V123" s="9" t="s">
        <v>1071</v>
      </c>
      <c r="W123" s="9" t="s">
        <v>1071</v>
      </c>
      <c r="X123" s="9" t="s">
        <v>1071</v>
      </c>
      <c r="Y123" s="9" t="s">
        <v>1071</v>
      </c>
      <c r="Z123" s="9" t="s">
        <v>1071</v>
      </c>
      <c r="AA123" s="9" t="s">
        <v>1071</v>
      </c>
      <c r="AB123" s="9" t="s">
        <v>1071</v>
      </c>
      <c r="AC123" s="9" t="s">
        <v>1071</v>
      </c>
      <c r="AD123" s="131"/>
      <c r="AE123" s="9" t="s">
        <v>2039</v>
      </c>
      <c r="AF123" s="9" t="s">
        <v>2040</v>
      </c>
      <c r="AG123" s="9" t="s">
        <v>2041</v>
      </c>
      <c r="AH123" s="9" t="s">
        <v>2042</v>
      </c>
      <c r="AI123" s="9" t="s">
        <v>1071</v>
      </c>
    </row>
    <row r="124" spans="1:35" x14ac:dyDescent="0.3">
      <c r="A124" s="131" t="s">
        <v>893</v>
      </c>
      <c r="B124" s="131" t="s">
        <v>896</v>
      </c>
      <c r="C124" s="131" t="s">
        <v>910</v>
      </c>
      <c r="D124" s="131" t="s">
        <v>501</v>
      </c>
      <c r="E124" s="131" t="s">
        <v>502</v>
      </c>
      <c r="F124" s="70">
        <v>10080416</v>
      </c>
      <c r="G124" s="85">
        <v>0.56999999999999995</v>
      </c>
      <c r="H124" s="85">
        <v>0.19</v>
      </c>
      <c r="I124" s="85">
        <v>0.24</v>
      </c>
      <c r="J124" s="9" t="s">
        <v>2043</v>
      </c>
      <c r="K124" s="9" t="s">
        <v>1064</v>
      </c>
      <c r="L124" s="9" t="s">
        <v>2044</v>
      </c>
      <c r="M124" s="9" t="s">
        <v>1068</v>
      </c>
      <c r="N124" s="9" t="s">
        <v>2045</v>
      </c>
      <c r="O124" s="9" t="s">
        <v>1082</v>
      </c>
      <c r="P124" s="9" t="s">
        <v>2046</v>
      </c>
      <c r="Q124" s="9" t="s">
        <v>1077</v>
      </c>
      <c r="R124" s="9" t="s">
        <v>2047</v>
      </c>
      <c r="S124" s="9" t="s">
        <v>1066</v>
      </c>
      <c r="T124" s="9" t="s">
        <v>2048</v>
      </c>
      <c r="U124" s="9" t="s">
        <v>1093</v>
      </c>
      <c r="V124" s="9" t="s">
        <v>1071</v>
      </c>
      <c r="W124" s="9" t="s">
        <v>1071</v>
      </c>
      <c r="X124" s="9" t="s">
        <v>1071</v>
      </c>
      <c r="Y124" s="9" t="s">
        <v>1071</v>
      </c>
      <c r="Z124" s="9" t="s">
        <v>1071</v>
      </c>
      <c r="AA124" s="9" t="s">
        <v>1071</v>
      </c>
      <c r="AB124" s="9" t="s">
        <v>1071</v>
      </c>
      <c r="AC124" s="9" t="s">
        <v>1071</v>
      </c>
      <c r="AD124" s="131"/>
      <c r="AE124" s="9" t="s">
        <v>815</v>
      </c>
      <c r="AF124" s="9" t="s">
        <v>2049</v>
      </c>
      <c r="AG124" s="9" t="s">
        <v>2050</v>
      </c>
      <c r="AH124" s="9" t="s">
        <v>821</v>
      </c>
      <c r="AI124" s="9" t="s">
        <v>2051</v>
      </c>
    </row>
    <row r="125" spans="1:35" x14ac:dyDescent="0.3">
      <c r="A125" s="131" t="s">
        <v>887</v>
      </c>
      <c r="B125" s="131" t="s">
        <v>907</v>
      </c>
      <c r="C125" s="131" t="s">
        <v>908</v>
      </c>
      <c r="D125" s="131" t="s">
        <v>505</v>
      </c>
      <c r="E125" s="131" t="s">
        <v>506</v>
      </c>
      <c r="F125" s="70">
        <v>3635732</v>
      </c>
      <c r="G125" s="85">
        <v>0.313</v>
      </c>
      <c r="H125" s="85">
        <v>0.41899999999999998</v>
      </c>
      <c r="I125" s="85">
        <v>0.26800000000000002</v>
      </c>
      <c r="J125" s="9" t="s">
        <v>2052</v>
      </c>
      <c r="K125" s="9" t="s">
        <v>1066</v>
      </c>
      <c r="L125" s="9" t="s">
        <v>2053</v>
      </c>
      <c r="M125" s="9" t="s">
        <v>1113</v>
      </c>
      <c r="N125" s="9" t="s">
        <v>2054</v>
      </c>
      <c r="O125" s="9" t="s">
        <v>1113</v>
      </c>
      <c r="P125" s="9" t="s">
        <v>1071</v>
      </c>
      <c r="Q125" s="9" t="s">
        <v>1071</v>
      </c>
      <c r="R125" s="9" t="s">
        <v>1071</v>
      </c>
      <c r="S125" s="9" t="s">
        <v>1071</v>
      </c>
      <c r="T125" s="9" t="s">
        <v>1071</v>
      </c>
      <c r="U125" s="9" t="s">
        <v>1071</v>
      </c>
      <c r="V125" s="9" t="s">
        <v>1071</v>
      </c>
      <c r="W125" s="9" t="s">
        <v>1071</v>
      </c>
      <c r="X125" s="9" t="s">
        <v>1071</v>
      </c>
      <c r="Y125" s="9" t="s">
        <v>1071</v>
      </c>
      <c r="Z125" s="9" t="s">
        <v>1071</v>
      </c>
      <c r="AA125" s="9" t="s">
        <v>1071</v>
      </c>
      <c r="AB125" s="9" t="s">
        <v>1071</v>
      </c>
      <c r="AC125" s="9" t="s">
        <v>1071</v>
      </c>
      <c r="AD125" s="131"/>
      <c r="AE125" s="9" t="s">
        <v>2055</v>
      </c>
      <c r="AF125" s="9" t="s">
        <v>2056</v>
      </c>
      <c r="AG125" s="9" t="s">
        <v>2057</v>
      </c>
      <c r="AH125" s="9" t="s">
        <v>1071</v>
      </c>
      <c r="AI125" s="9" t="s">
        <v>1071</v>
      </c>
    </row>
    <row r="126" spans="1:35" x14ac:dyDescent="0.3">
      <c r="A126" s="131" t="s">
        <v>887</v>
      </c>
      <c r="B126" s="131" t="s">
        <v>898</v>
      </c>
      <c r="C126" s="131" t="s">
        <v>900</v>
      </c>
      <c r="D126" s="131" t="s">
        <v>509</v>
      </c>
      <c r="E126" s="131" t="s">
        <v>510</v>
      </c>
      <c r="F126" s="70">
        <v>2401401</v>
      </c>
      <c r="G126" s="85">
        <v>0.38</v>
      </c>
      <c r="H126" s="85">
        <v>0.14000000000000001</v>
      </c>
      <c r="I126" s="85">
        <v>0.48</v>
      </c>
      <c r="J126" s="9" t="s">
        <v>2058</v>
      </c>
      <c r="K126" s="9" t="s">
        <v>1180</v>
      </c>
      <c r="L126" s="9" t="s">
        <v>2059</v>
      </c>
      <c r="M126" s="9" t="s">
        <v>1173</v>
      </c>
      <c r="N126" s="9" t="s">
        <v>2060</v>
      </c>
      <c r="O126" s="9" t="s">
        <v>1064</v>
      </c>
      <c r="P126" s="9" t="s">
        <v>2061</v>
      </c>
      <c r="Q126" s="9" t="s">
        <v>1115</v>
      </c>
      <c r="R126" s="9" t="s">
        <v>2062</v>
      </c>
      <c r="S126" s="9" t="s">
        <v>1113</v>
      </c>
      <c r="T126" s="9" t="s">
        <v>2063</v>
      </c>
      <c r="U126" s="9" t="s">
        <v>1244</v>
      </c>
      <c r="V126" s="9" t="s">
        <v>2064</v>
      </c>
      <c r="W126" s="9" t="s">
        <v>1180</v>
      </c>
      <c r="X126" s="9" t="s">
        <v>2065</v>
      </c>
      <c r="Y126" s="9" t="s">
        <v>1064</v>
      </c>
      <c r="Z126" s="9" t="s">
        <v>1071</v>
      </c>
      <c r="AA126" s="9" t="s">
        <v>1071</v>
      </c>
      <c r="AB126" s="9" t="s">
        <v>1071</v>
      </c>
      <c r="AC126" s="9" t="s">
        <v>1071</v>
      </c>
      <c r="AD126" s="131"/>
      <c r="AE126" s="9"/>
      <c r="AF126" s="9"/>
      <c r="AG126" s="9"/>
      <c r="AH126" s="9"/>
      <c r="AI126" s="9"/>
    </row>
    <row r="127" spans="1:35" x14ac:dyDescent="0.3">
      <c r="A127" s="131" t="s">
        <v>893</v>
      </c>
      <c r="B127" s="131" t="s">
        <v>896</v>
      </c>
      <c r="C127" s="131" t="s">
        <v>910</v>
      </c>
      <c r="D127" s="131" t="s">
        <v>513</v>
      </c>
      <c r="E127" s="131" t="s">
        <v>514</v>
      </c>
      <c r="F127" s="70">
        <v>3814248</v>
      </c>
      <c r="G127" s="85">
        <v>0.7</v>
      </c>
      <c r="H127" s="85">
        <v>0.12</v>
      </c>
      <c r="I127" s="85">
        <v>0.18</v>
      </c>
      <c r="J127" s="9" t="s">
        <v>2066</v>
      </c>
      <c r="K127" s="9" t="s">
        <v>1066</v>
      </c>
      <c r="L127" s="9" t="s">
        <v>2067</v>
      </c>
      <c r="M127" s="9" t="s">
        <v>1064</v>
      </c>
      <c r="N127" s="9" t="s">
        <v>1071</v>
      </c>
      <c r="O127" s="9" t="s">
        <v>1071</v>
      </c>
      <c r="P127" s="9" t="s">
        <v>1071</v>
      </c>
      <c r="Q127" s="9" t="s">
        <v>1071</v>
      </c>
      <c r="R127" s="9" t="s">
        <v>1071</v>
      </c>
      <c r="S127" s="9" t="s">
        <v>1071</v>
      </c>
      <c r="T127" s="9" t="s">
        <v>1071</v>
      </c>
      <c r="U127" s="9" t="s">
        <v>1071</v>
      </c>
      <c r="V127" s="9" t="s">
        <v>1071</v>
      </c>
      <c r="W127" s="9" t="s">
        <v>1071</v>
      </c>
      <c r="X127" s="9" t="s">
        <v>1071</v>
      </c>
      <c r="Y127" s="9" t="s">
        <v>1071</v>
      </c>
      <c r="Z127" s="9" t="s">
        <v>1071</v>
      </c>
      <c r="AA127" s="9" t="s">
        <v>1071</v>
      </c>
      <c r="AB127" s="9" t="s">
        <v>1071</v>
      </c>
      <c r="AC127" s="9" t="s">
        <v>1071</v>
      </c>
      <c r="AD127" s="131"/>
      <c r="AE127" s="9" t="s">
        <v>2068</v>
      </c>
      <c r="AF127" s="9" t="s">
        <v>2069</v>
      </c>
      <c r="AG127" s="9" t="s">
        <v>2070</v>
      </c>
      <c r="AH127" s="9" t="s">
        <v>2071</v>
      </c>
      <c r="AI127" s="9" t="s">
        <v>1071</v>
      </c>
    </row>
    <row r="128" spans="1:35" x14ac:dyDescent="0.3">
      <c r="A128" s="131" t="s">
        <v>893</v>
      </c>
      <c r="B128" s="131" t="s">
        <v>894</v>
      </c>
      <c r="C128" s="131" t="s">
        <v>905</v>
      </c>
      <c r="D128" s="131" t="s">
        <v>517</v>
      </c>
      <c r="E128" s="131" t="s">
        <v>518</v>
      </c>
      <c r="F128" s="70">
        <v>9274013</v>
      </c>
      <c r="G128" s="85">
        <v>0.63</v>
      </c>
      <c r="H128" s="85">
        <v>0.22</v>
      </c>
      <c r="I128" s="85">
        <v>0.15</v>
      </c>
      <c r="J128" s="9" t="s">
        <v>2072</v>
      </c>
      <c r="K128" s="9" t="s">
        <v>1124</v>
      </c>
      <c r="L128" s="9" t="s">
        <v>2073</v>
      </c>
      <c r="M128" s="9" t="s">
        <v>1095</v>
      </c>
      <c r="N128" s="9" t="s">
        <v>2074</v>
      </c>
      <c r="O128" s="9" t="s">
        <v>1064</v>
      </c>
      <c r="P128" s="9" t="s">
        <v>2075</v>
      </c>
      <c r="Q128" s="9" t="s">
        <v>1077</v>
      </c>
      <c r="R128" s="9" t="s">
        <v>1071</v>
      </c>
      <c r="S128" s="9" t="s">
        <v>1071</v>
      </c>
      <c r="T128" s="9" t="s">
        <v>1071</v>
      </c>
      <c r="U128" s="9" t="s">
        <v>1071</v>
      </c>
      <c r="V128" s="9" t="s">
        <v>1071</v>
      </c>
      <c r="W128" s="9" t="s">
        <v>1071</v>
      </c>
      <c r="X128" s="9" t="s">
        <v>1071</v>
      </c>
      <c r="Y128" s="9" t="s">
        <v>1071</v>
      </c>
      <c r="Z128" s="9" t="s">
        <v>1071</v>
      </c>
      <c r="AA128" s="9" t="s">
        <v>1071</v>
      </c>
      <c r="AB128" s="9" t="s">
        <v>1071</v>
      </c>
      <c r="AC128" s="9" t="s">
        <v>1071</v>
      </c>
      <c r="AD128" s="131"/>
      <c r="AE128" s="9" t="s">
        <v>2076</v>
      </c>
      <c r="AF128" s="9" t="s">
        <v>2077</v>
      </c>
      <c r="AG128" s="9" t="s">
        <v>2078</v>
      </c>
      <c r="AH128" s="9" t="s">
        <v>2079</v>
      </c>
      <c r="AI128" s="9" t="s">
        <v>1071</v>
      </c>
    </row>
    <row r="129" spans="1:35" x14ac:dyDescent="0.3">
      <c r="A129" s="131" t="s">
        <v>887</v>
      </c>
      <c r="B129" s="131" t="s">
        <v>907</v>
      </c>
      <c r="C129" s="131" t="s">
        <v>908</v>
      </c>
      <c r="D129" s="131" t="s">
        <v>521</v>
      </c>
      <c r="E129" s="131" t="s">
        <v>522</v>
      </c>
      <c r="F129" s="70">
        <v>4493568</v>
      </c>
      <c r="G129" s="85">
        <v>0.37</v>
      </c>
      <c r="H129" s="85">
        <v>0.34</v>
      </c>
      <c r="I129" s="85">
        <v>0.28999999999999998</v>
      </c>
      <c r="J129" s="9" t="s">
        <v>2080</v>
      </c>
      <c r="K129" s="9" t="s">
        <v>1068</v>
      </c>
      <c r="L129" s="9" t="s">
        <v>2081</v>
      </c>
      <c r="M129" s="9" t="s">
        <v>1124</v>
      </c>
      <c r="N129" s="9" t="s">
        <v>2082</v>
      </c>
      <c r="O129" s="9" t="s">
        <v>1079</v>
      </c>
      <c r="P129" s="9" t="s">
        <v>2083</v>
      </c>
      <c r="Q129" s="9" t="s">
        <v>1124</v>
      </c>
      <c r="R129" s="9" t="s">
        <v>2084</v>
      </c>
      <c r="S129" s="9" t="s">
        <v>1115</v>
      </c>
      <c r="T129" s="9" t="s">
        <v>2085</v>
      </c>
      <c r="U129" s="9" t="s">
        <v>1077</v>
      </c>
      <c r="V129" s="9" t="s">
        <v>1071</v>
      </c>
      <c r="W129" s="9" t="s">
        <v>1071</v>
      </c>
      <c r="X129" s="9" t="s">
        <v>1071</v>
      </c>
      <c r="Y129" s="9" t="s">
        <v>1071</v>
      </c>
      <c r="Z129" s="9" t="s">
        <v>1071</v>
      </c>
      <c r="AA129" s="9" t="s">
        <v>1071</v>
      </c>
      <c r="AB129" s="9" t="s">
        <v>1071</v>
      </c>
      <c r="AC129" s="9" t="s">
        <v>1071</v>
      </c>
      <c r="AD129" s="131"/>
      <c r="AE129" s="9" t="s">
        <v>2086</v>
      </c>
      <c r="AF129" s="9" t="s">
        <v>2087</v>
      </c>
      <c r="AG129" s="9" t="s">
        <v>2088</v>
      </c>
      <c r="AH129" s="9" t="s">
        <v>2089</v>
      </c>
      <c r="AI129" s="9" t="s">
        <v>2090</v>
      </c>
    </row>
    <row r="130" spans="1:35" x14ac:dyDescent="0.3">
      <c r="A130" s="131" t="s">
        <v>890</v>
      </c>
      <c r="B130" s="131" t="s">
        <v>902</v>
      </c>
      <c r="C130" s="131" t="s">
        <v>903</v>
      </c>
      <c r="D130" s="131" t="s">
        <v>525</v>
      </c>
      <c r="E130" s="131" t="s">
        <v>526</v>
      </c>
      <c r="F130" s="70">
        <v>7894843</v>
      </c>
      <c r="G130" s="85">
        <v>0</v>
      </c>
      <c r="H130" s="85">
        <v>1</v>
      </c>
      <c r="I130" s="85">
        <v>0</v>
      </c>
      <c r="J130" s="9" t="s">
        <v>2091</v>
      </c>
      <c r="K130" s="9" t="s">
        <v>1064</v>
      </c>
      <c r="L130" s="9" t="s">
        <v>1071</v>
      </c>
      <c r="M130" s="9" t="s">
        <v>1071</v>
      </c>
      <c r="N130" s="9" t="s">
        <v>1071</v>
      </c>
      <c r="O130" s="9" t="s">
        <v>1071</v>
      </c>
      <c r="P130" s="9" t="s">
        <v>1071</v>
      </c>
      <c r="Q130" s="9" t="s">
        <v>1071</v>
      </c>
      <c r="R130" s="9" t="s">
        <v>1071</v>
      </c>
      <c r="S130" s="9" t="s">
        <v>1071</v>
      </c>
      <c r="T130" s="9" t="s">
        <v>1071</v>
      </c>
      <c r="U130" s="9" t="s">
        <v>1071</v>
      </c>
      <c r="V130" s="9" t="s">
        <v>1071</v>
      </c>
      <c r="W130" s="9" t="s">
        <v>1071</v>
      </c>
      <c r="X130" s="9" t="s">
        <v>1071</v>
      </c>
      <c r="Y130" s="9" t="s">
        <v>1071</v>
      </c>
      <c r="Z130" s="9" t="s">
        <v>1071</v>
      </c>
      <c r="AA130" s="9" t="s">
        <v>1071</v>
      </c>
      <c r="AB130" s="9" t="s">
        <v>1071</v>
      </c>
      <c r="AC130" s="9" t="s">
        <v>1071</v>
      </c>
      <c r="AD130" s="131"/>
      <c r="AE130" s="9" t="s">
        <v>2092</v>
      </c>
      <c r="AF130" s="9" t="s">
        <v>2093</v>
      </c>
      <c r="AG130" s="9" t="s">
        <v>1071</v>
      </c>
      <c r="AH130" s="9" t="s">
        <v>1071</v>
      </c>
      <c r="AI130" s="9" t="s">
        <v>1071</v>
      </c>
    </row>
    <row r="131" spans="1:35" x14ac:dyDescent="0.3">
      <c r="A131" s="131" t="s">
        <v>884</v>
      </c>
      <c r="B131" s="131" t="s">
        <v>885</v>
      </c>
      <c r="C131" s="131" t="s">
        <v>886</v>
      </c>
      <c r="D131" s="131" t="s">
        <v>529</v>
      </c>
      <c r="E131" s="131" t="s">
        <v>530</v>
      </c>
      <c r="F131" s="70">
        <v>2078804</v>
      </c>
      <c r="G131" s="85">
        <v>0.54</v>
      </c>
      <c r="H131" s="85">
        <v>0.11</v>
      </c>
      <c r="I131" s="85">
        <v>0.32</v>
      </c>
      <c r="J131" s="9" t="s">
        <v>2094</v>
      </c>
      <c r="K131" s="9" t="s">
        <v>1079</v>
      </c>
      <c r="L131" s="9" t="s">
        <v>1071</v>
      </c>
      <c r="M131" s="9" t="s">
        <v>1071</v>
      </c>
      <c r="N131" s="9" t="s">
        <v>1071</v>
      </c>
      <c r="O131" s="9" t="s">
        <v>1071</v>
      </c>
      <c r="P131" s="9" t="s">
        <v>1071</v>
      </c>
      <c r="Q131" s="9" t="s">
        <v>1071</v>
      </c>
      <c r="R131" s="9" t="s">
        <v>1071</v>
      </c>
      <c r="S131" s="9" t="s">
        <v>1071</v>
      </c>
      <c r="T131" s="9" t="s">
        <v>1071</v>
      </c>
      <c r="U131" s="9" t="s">
        <v>1071</v>
      </c>
      <c r="V131" s="9" t="s">
        <v>1071</v>
      </c>
      <c r="W131" s="9" t="s">
        <v>1071</v>
      </c>
      <c r="X131" s="9" t="s">
        <v>1071</v>
      </c>
      <c r="Y131" s="9" t="s">
        <v>1071</v>
      </c>
      <c r="Z131" s="9" t="s">
        <v>1071</v>
      </c>
      <c r="AA131" s="9" t="s">
        <v>1071</v>
      </c>
      <c r="AB131" s="9" t="s">
        <v>1071</v>
      </c>
      <c r="AC131" s="9" t="s">
        <v>1071</v>
      </c>
      <c r="AD131" s="131"/>
      <c r="AE131" s="9"/>
      <c r="AF131" s="9" t="s">
        <v>1071</v>
      </c>
      <c r="AG131" s="9" t="s">
        <v>1071</v>
      </c>
      <c r="AH131" s="9" t="s">
        <v>1071</v>
      </c>
      <c r="AI131" s="9" t="s">
        <v>1071</v>
      </c>
    </row>
    <row r="132" spans="1:35" x14ac:dyDescent="0.3">
      <c r="A132" s="131" t="s">
        <v>890</v>
      </c>
      <c r="B132" s="131" t="s">
        <v>891</v>
      </c>
      <c r="C132" s="131" t="s">
        <v>892</v>
      </c>
      <c r="D132" s="131" t="s">
        <v>533</v>
      </c>
      <c r="E132" s="131" t="s">
        <v>534</v>
      </c>
      <c r="F132" s="70">
        <v>2176671</v>
      </c>
      <c r="G132" s="85">
        <v>0.65400000000000003</v>
      </c>
      <c r="H132" s="85">
        <v>0.157</v>
      </c>
      <c r="I132" s="85">
        <v>0.189</v>
      </c>
      <c r="J132" s="9" t="s">
        <v>2095</v>
      </c>
      <c r="K132" s="9" t="s">
        <v>1173</v>
      </c>
      <c r="L132" s="9" t="s">
        <v>2096</v>
      </c>
      <c r="M132" s="9" t="s">
        <v>1064</v>
      </c>
      <c r="N132" s="9" t="s">
        <v>2097</v>
      </c>
      <c r="O132" s="9" t="s">
        <v>1124</v>
      </c>
      <c r="P132" s="9" t="s">
        <v>2098</v>
      </c>
      <c r="Q132" s="9" t="s">
        <v>1064</v>
      </c>
      <c r="R132" s="9" t="s">
        <v>1071</v>
      </c>
      <c r="S132" s="9" t="s">
        <v>1071</v>
      </c>
      <c r="T132" s="9" t="s">
        <v>1071</v>
      </c>
      <c r="U132" s="9" t="s">
        <v>1071</v>
      </c>
      <c r="V132" s="9" t="s">
        <v>1071</v>
      </c>
      <c r="W132" s="9" t="s">
        <v>1071</v>
      </c>
      <c r="X132" s="9" t="s">
        <v>1071</v>
      </c>
      <c r="Y132" s="9" t="s">
        <v>1071</v>
      </c>
      <c r="Z132" s="9" t="s">
        <v>1071</v>
      </c>
      <c r="AA132" s="9" t="s">
        <v>1071</v>
      </c>
      <c r="AB132" s="9" t="s">
        <v>1071</v>
      </c>
      <c r="AC132" s="9" t="s">
        <v>1071</v>
      </c>
      <c r="AD132" s="131"/>
      <c r="AE132" s="9" t="s">
        <v>2099</v>
      </c>
      <c r="AF132" s="9" t="s">
        <v>2100</v>
      </c>
      <c r="AG132" s="9" t="s">
        <v>2101</v>
      </c>
      <c r="AH132" s="9" t="s">
        <v>2102</v>
      </c>
      <c r="AI132" s="9" t="s">
        <v>1071</v>
      </c>
    </row>
    <row r="133" spans="1:35" x14ac:dyDescent="0.3">
      <c r="A133" s="131" t="s">
        <v>887</v>
      </c>
      <c r="B133" s="131" t="s">
        <v>898</v>
      </c>
      <c r="C133" s="131" t="s">
        <v>900</v>
      </c>
      <c r="D133" s="131" t="s">
        <v>537</v>
      </c>
      <c r="E133" s="131" t="s">
        <v>538</v>
      </c>
      <c r="F133" s="70">
        <v>3298868</v>
      </c>
      <c r="G133" s="85">
        <v>0.3</v>
      </c>
      <c r="H133" s="85">
        <v>0.42</v>
      </c>
      <c r="I133" s="85">
        <v>0.28000000000000003</v>
      </c>
      <c r="J133" s="9" t="s">
        <v>2103</v>
      </c>
      <c r="K133" s="9" t="s">
        <v>1082</v>
      </c>
      <c r="L133" s="9" t="s">
        <v>2104</v>
      </c>
      <c r="M133" s="9" t="s">
        <v>1095</v>
      </c>
      <c r="N133" s="9" t="s">
        <v>2105</v>
      </c>
      <c r="O133" s="9" t="s">
        <v>1115</v>
      </c>
      <c r="P133" s="9" t="s">
        <v>2106</v>
      </c>
      <c r="Q133" s="9" t="s">
        <v>1064</v>
      </c>
      <c r="R133" s="9" t="s">
        <v>1071</v>
      </c>
      <c r="S133" s="9" t="s">
        <v>1071</v>
      </c>
      <c r="T133" s="9" t="s">
        <v>1071</v>
      </c>
      <c r="U133" s="9" t="s">
        <v>1071</v>
      </c>
      <c r="V133" s="9" t="s">
        <v>1071</v>
      </c>
      <c r="W133" s="9" t="s">
        <v>1071</v>
      </c>
      <c r="X133" s="9" t="s">
        <v>1071</v>
      </c>
      <c r="Y133" s="9" t="s">
        <v>1071</v>
      </c>
      <c r="Z133" s="9" t="s">
        <v>1071</v>
      </c>
      <c r="AA133" s="9" t="s">
        <v>1071</v>
      </c>
      <c r="AB133" s="9" t="s">
        <v>1071</v>
      </c>
      <c r="AC133" s="9" t="s">
        <v>1071</v>
      </c>
      <c r="AD133" s="131"/>
      <c r="AE133" s="9" t="s">
        <v>2107</v>
      </c>
      <c r="AF133" s="9" t="s">
        <v>2108</v>
      </c>
      <c r="AG133" s="9" t="s">
        <v>2109</v>
      </c>
      <c r="AH133" s="9" t="s">
        <v>2110</v>
      </c>
      <c r="AI133" s="9" t="s">
        <v>2111</v>
      </c>
    </row>
    <row r="134" spans="1:35" x14ac:dyDescent="0.3">
      <c r="A134" s="131" t="s">
        <v>893</v>
      </c>
      <c r="B134" s="131" t="s">
        <v>896</v>
      </c>
      <c r="C134" s="131" t="s">
        <v>910</v>
      </c>
      <c r="D134" s="131" t="s">
        <v>541</v>
      </c>
      <c r="E134" s="131" t="s">
        <v>542</v>
      </c>
      <c r="F134" s="70">
        <v>2209037</v>
      </c>
      <c r="G134" s="85">
        <v>0.42</v>
      </c>
      <c r="H134" s="85">
        <v>0.31</v>
      </c>
      <c r="I134" s="85">
        <v>0.27</v>
      </c>
      <c r="J134" s="9" t="s">
        <v>2112</v>
      </c>
      <c r="K134" s="9" t="s">
        <v>1066</v>
      </c>
      <c r="L134" s="9" t="s">
        <v>2113</v>
      </c>
      <c r="M134" s="9" t="s">
        <v>1115</v>
      </c>
      <c r="N134" s="9" t="s">
        <v>2114</v>
      </c>
      <c r="O134" s="9" t="s">
        <v>1064</v>
      </c>
      <c r="P134" s="9" t="s">
        <v>2115</v>
      </c>
      <c r="Q134" s="9" t="s">
        <v>1070</v>
      </c>
      <c r="R134" s="9" t="s">
        <v>1071</v>
      </c>
      <c r="S134" s="9" t="s">
        <v>1071</v>
      </c>
      <c r="T134" s="9" t="s">
        <v>1071</v>
      </c>
      <c r="U134" s="9" t="s">
        <v>1071</v>
      </c>
      <c r="V134" s="9" t="s">
        <v>1071</v>
      </c>
      <c r="W134" s="9" t="s">
        <v>1071</v>
      </c>
      <c r="X134" s="9" t="s">
        <v>1071</v>
      </c>
      <c r="Y134" s="9" t="s">
        <v>1071</v>
      </c>
      <c r="Z134" s="9" t="s">
        <v>1071</v>
      </c>
      <c r="AA134" s="9" t="s">
        <v>1071</v>
      </c>
      <c r="AB134" s="9" t="s">
        <v>1071</v>
      </c>
      <c r="AC134" s="9" t="s">
        <v>1071</v>
      </c>
      <c r="AD134" s="131"/>
      <c r="AE134" s="9" t="s">
        <v>2116</v>
      </c>
      <c r="AF134" s="9" t="s">
        <v>2117</v>
      </c>
      <c r="AG134" s="9" t="s">
        <v>2118</v>
      </c>
      <c r="AH134" s="9" t="s">
        <v>2119</v>
      </c>
      <c r="AI134" s="9" t="s">
        <v>2120</v>
      </c>
    </row>
    <row r="135" spans="1:35" x14ac:dyDescent="0.3">
      <c r="A135" s="131" t="s">
        <v>893</v>
      </c>
      <c r="B135" s="131" t="s">
        <v>894</v>
      </c>
      <c r="C135" s="131" t="s">
        <v>905</v>
      </c>
      <c r="D135" s="131" t="s">
        <v>545</v>
      </c>
      <c r="E135" s="131" t="s">
        <v>546</v>
      </c>
      <c r="F135" s="70">
        <v>1858796</v>
      </c>
      <c r="G135" s="85">
        <v>0.3</v>
      </c>
      <c r="H135" s="85">
        <v>0.4</v>
      </c>
      <c r="I135" s="85">
        <v>0.3</v>
      </c>
      <c r="J135" s="9" t="s">
        <v>2121</v>
      </c>
      <c r="K135" s="9" t="s">
        <v>1066</v>
      </c>
      <c r="L135" s="9" t="s">
        <v>2122</v>
      </c>
      <c r="M135" s="9" t="s">
        <v>1064</v>
      </c>
      <c r="N135" s="9" t="s">
        <v>2123</v>
      </c>
      <c r="O135" s="9" t="s">
        <v>1079</v>
      </c>
      <c r="P135" s="9" t="s">
        <v>2124</v>
      </c>
      <c r="Q135" s="9" t="s">
        <v>1077</v>
      </c>
      <c r="R135" s="9" t="s">
        <v>1071</v>
      </c>
      <c r="S135" s="9" t="s">
        <v>1071</v>
      </c>
      <c r="T135" s="9" t="s">
        <v>1071</v>
      </c>
      <c r="U135" s="9" t="s">
        <v>1071</v>
      </c>
      <c r="V135" s="9" t="s">
        <v>1071</v>
      </c>
      <c r="W135" s="9" t="s">
        <v>1071</v>
      </c>
      <c r="X135" s="9" t="s">
        <v>1071</v>
      </c>
      <c r="Y135" s="9" t="s">
        <v>1071</v>
      </c>
      <c r="Z135" s="9" t="s">
        <v>1071</v>
      </c>
      <c r="AA135" s="9" t="s">
        <v>1071</v>
      </c>
      <c r="AB135" s="9" t="s">
        <v>1071</v>
      </c>
      <c r="AC135" s="9" t="s">
        <v>1071</v>
      </c>
      <c r="AD135" s="131"/>
      <c r="AE135" s="9" t="s">
        <v>815</v>
      </c>
      <c r="AF135" s="9" t="s">
        <v>1311</v>
      </c>
      <c r="AG135" s="9" t="s">
        <v>2125</v>
      </c>
      <c r="AH135" s="9" t="s">
        <v>1313</v>
      </c>
      <c r="AI135" s="9" t="s">
        <v>1071</v>
      </c>
    </row>
    <row r="136" spans="1:35" x14ac:dyDescent="0.3">
      <c r="A136" s="131" t="s">
        <v>890</v>
      </c>
      <c r="B136" s="131" t="s">
        <v>891</v>
      </c>
      <c r="C136" s="131" t="s">
        <v>904</v>
      </c>
      <c r="D136" s="131" t="s">
        <v>549</v>
      </c>
      <c r="E136" s="131" t="s">
        <v>550</v>
      </c>
      <c r="F136" s="70">
        <v>2366904</v>
      </c>
      <c r="G136" s="85">
        <v>0.33300000000000002</v>
      </c>
      <c r="H136" s="85">
        <v>0.33</v>
      </c>
      <c r="I136" s="85">
        <v>0.33</v>
      </c>
      <c r="J136" s="9" t="s">
        <v>2126</v>
      </c>
      <c r="K136" s="9" t="s">
        <v>1095</v>
      </c>
      <c r="L136" s="9" t="s">
        <v>2127</v>
      </c>
      <c r="M136" s="9" t="s">
        <v>1064</v>
      </c>
      <c r="N136" s="9" t="s">
        <v>2128</v>
      </c>
      <c r="O136" s="9" t="s">
        <v>1066</v>
      </c>
      <c r="P136" s="9" t="s">
        <v>2129</v>
      </c>
      <c r="Q136" s="9" t="s">
        <v>1066</v>
      </c>
      <c r="R136" s="9" t="s">
        <v>2130</v>
      </c>
      <c r="S136" s="9" t="s">
        <v>1066</v>
      </c>
      <c r="T136" s="9" t="s">
        <v>2131</v>
      </c>
      <c r="U136" s="9" t="s">
        <v>1070</v>
      </c>
      <c r="V136" s="9" t="s">
        <v>2132</v>
      </c>
      <c r="W136" s="9" t="s">
        <v>1066</v>
      </c>
      <c r="X136" s="9" t="s">
        <v>2133</v>
      </c>
      <c r="Y136" s="9" t="s">
        <v>1124</v>
      </c>
      <c r="Z136" s="9" t="s">
        <v>2134</v>
      </c>
      <c r="AA136" s="9" t="s">
        <v>1064</v>
      </c>
      <c r="AB136" s="9" t="s">
        <v>2135</v>
      </c>
      <c r="AC136" s="9" t="s">
        <v>1064</v>
      </c>
      <c r="AD136" s="131"/>
      <c r="AE136" s="9" t="s">
        <v>2136</v>
      </c>
      <c r="AF136" s="9" t="s">
        <v>2137</v>
      </c>
      <c r="AG136" s="9" t="s">
        <v>2138</v>
      </c>
      <c r="AH136" s="9" t="s">
        <v>1071</v>
      </c>
      <c r="AI136" s="9" t="s">
        <v>1071</v>
      </c>
    </row>
    <row r="137" spans="1:35" x14ac:dyDescent="0.3">
      <c r="A137" s="131" t="s">
        <v>884</v>
      </c>
      <c r="B137" s="131" t="s">
        <v>885</v>
      </c>
      <c r="C137" s="131" t="s">
        <v>886</v>
      </c>
      <c r="D137" s="131" t="s">
        <v>553</v>
      </c>
      <c r="E137" s="131" t="s">
        <v>554</v>
      </c>
      <c r="F137" s="70">
        <v>4195924</v>
      </c>
      <c r="G137" s="85">
        <v>0.53100000000000003</v>
      </c>
      <c r="H137" s="85">
        <v>0.26269999999999999</v>
      </c>
      <c r="I137" s="85">
        <v>0.20630000000000001</v>
      </c>
      <c r="J137" s="9" t="s">
        <v>2139</v>
      </c>
      <c r="K137" s="9" t="s">
        <v>1115</v>
      </c>
      <c r="L137" s="9" t="s">
        <v>2140</v>
      </c>
      <c r="M137" s="9" t="s">
        <v>1095</v>
      </c>
      <c r="N137" s="9" t="s">
        <v>2141</v>
      </c>
      <c r="O137" s="9" t="s">
        <v>1124</v>
      </c>
      <c r="P137" s="9" t="s">
        <v>2142</v>
      </c>
      <c r="Q137" s="9" t="s">
        <v>1070</v>
      </c>
      <c r="R137" s="9" t="s">
        <v>2143</v>
      </c>
      <c r="S137" s="9" t="s">
        <v>1066</v>
      </c>
      <c r="T137" s="9" t="s">
        <v>2144</v>
      </c>
      <c r="U137" s="9" t="s">
        <v>1066</v>
      </c>
      <c r="V137" s="9" t="s">
        <v>2145</v>
      </c>
      <c r="W137" s="9" t="s">
        <v>1115</v>
      </c>
      <c r="X137" s="9" t="s">
        <v>2146</v>
      </c>
      <c r="Y137" s="9" t="s">
        <v>1115</v>
      </c>
      <c r="Z137" s="9" t="s">
        <v>2147</v>
      </c>
      <c r="AA137" s="9" t="s">
        <v>1064</v>
      </c>
      <c r="AB137" s="9" t="s">
        <v>2148</v>
      </c>
      <c r="AC137" s="9" t="s">
        <v>1180</v>
      </c>
      <c r="AD137" s="131"/>
      <c r="AE137" s="9" t="s">
        <v>2149</v>
      </c>
      <c r="AF137" s="9" t="s">
        <v>2150</v>
      </c>
      <c r="AG137" s="9" t="s">
        <v>1071</v>
      </c>
      <c r="AH137" s="9" t="s">
        <v>1071</v>
      </c>
      <c r="AI137" s="9" t="s">
        <v>1071</v>
      </c>
    </row>
    <row r="138" spans="1:35" x14ac:dyDescent="0.3">
      <c r="A138" s="131" t="s">
        <v>887</v>
      </c>
      <c r="B138" s="131" t="s">
        <v>898</v>
      </c>
      <c r="C138" s="131" t="s">
        <v>900</v>
      </c>
      <c r="D138" s="131" t="s">
        <v>555</v>
      </c>
      <c r="E138" s="131" t="s">
        <v>556</v>
      </c>
      <c r="F138" s="70">
        <v>2687568</v>
      </c>
      <c r="G138" s="85">
        <v>0.3</v>
      </c>
      <c r="H138" s="85">
        <v>0.42</v>
      </c>
      <c r="I138" s="85">
        <v>0.28000000000000003</v>
      </c>
      <c r="J138" s="9" t="s">
        <v>2151</v>
      </c>
      <c r="K138" s="9" t="s">
        <v>1064</v>
      </c>
      <c r="L138" s="9" t="s">
        <v>2152</v>
      </c>
      <c r="M138" s="9" t="s">
        <v>1113</v>
      </c>
      <c r="N138" s="9" t="s">
        <v>2153</v>
      </c>
      <c r="O138" s="9" t="s">
        <v>1066</v>
      </c>
      <c r="P138" s="9" t="s">
        <v>2154</v>
      </c>
      <c r="Q138" s="9" t="s">
        <v>1064</v>
      </c>
      <c r="R138" s="9" t="s">
        <v>1071</v>
      </c>
      <c r="S138" s="9" t="s">
        <v>1071</v>
      </c>
      <c r="T138" s="9" t="s">
        <v>1071</v>
      </c>
      <c r="U138" s="9" t="s">
        <v>1071</v>
      </c>
      <c r="V138" s="9" t="s">
        <v>1071</v>
      </c>
      <c r="W138" s="9" t="s">
        <v>1071</v>
      </c>
      <c r="X138" s="9" t="s">
        <v>1071</v>
      </c>
      <c r="Y138" s="9" t="s">
        <v>1071</v>
      </c>
      <c r="Z138" s="9" t="s">
        <v>1071</v>
      </c>
      <c r="AA138" s="9" t="s">
        <v>1071</v>
      </c>
      <c r="AB138" s="9" t="s">
        <v>1071</v>
      </c>
      <c r="AC138" s="9" t="s">
        <v>1071</v>
      </c>
      <c r="AD138" s="131"/>
      <c r="AE138" s="9" t="s">
        <v>2155</v>
      </c>
      <c r="AF138" s="9" t="s">
        <v>2156</v>
      </c>
      <c r="AG138" s="9" t="s">
        <v>2157</v>
      </c>
      <c r="AH138" s="9" t="s">
        <v>2158</v>
      </c>
      <c r="AI138" s="9" t="s">
        <v>1071</v>
      </c>
    </row>
    <row r="139" spans="1:35" x14ac:dyDescent="0.3">
      <c r="A139" s="131" t="s">
        <v>887</v>
      </c>
      <c r="B139" s="131" t="s">
        <v>888</v>
      </c>
      <c r="C139" s="131" t="s">
        <v>889</v>
      </c>
      <c r="D139" s="131" t="s">
        <v>557</v>
      </c>
      <c r="E139" s="131" t="s">
        <v>558</v>
      </c>
      <c r="F139" s="70">
        <v>4709189</v>
      </c>
      <c r="G139" s="85">
        <v>0.21</v>
      </c>
      <c r="H139" s="85">
        <v>0</v>
      </c>
      <c r="I139" s="85">
        <v>0.79</v>
      </c>
      <c r="J139" s="9" t="s">
        <v>2159</v>
      </c>
      <c r="K139" s="9" t="s">
        <v>1077</v>
      </c>
      <c r="L139" s="9" t="s">
        <v>2160</v>
      </c>
      <c r="M139" s="9" t="s">
        <v>1082</v>
      </c>
      <c r="N139" s="9" t="s">
        <v>2161</v>
      </c>
      <c r="O139" s="9" t="s">
        <v>1124</v>
      </c>
      <c r="P139" s="9" t="s">
        <v>1071</v>
      </c>
      <c r="Q139" s="9" t="s">
        <v>1071</v>
      </c>
      <c r="R139" s="9" t="s">
        <v>1071</v>
      </c>
      <c r="S139" s="9" t="s">
        <v>1071</v>
      </c>
      <c r="T139" s="9" t="s">
        <v>1071</v>
      </c>
      <c r="U139" s="9" t="s">
        <v>1071</v>
      </c>
      <c r="V139" s="9" t="s">
        <v>1071</v>
      </c>
      <c r="W139" s="9" t="s">
        <v>1071</v>
      </c>
      <c r="X139" s="9" t="s">
        <v>1071</v>
      </c>
      <c r="Y139" s="9" t="s">
        <v>1071</v>
      </c>
      <c r="Z139" s="9" t="s">
        <v>1071</v>
      </c>
      <c r="AA139" s="9" t="s">
        <v>1071</v>
      </c>
      <c r="AB139" s="9" t="s">
        <v>1071</v>
      </c>
      <c r="AC139" s="9" t="s">
        <v>1071</v>
      </c>
      <c r="AD139" s="131"/>
      <c r="AE139" s="9" t="s">
        <v>2162</v>
      </c>
      <c r="AF139" s="9" t="s">
        <v>1071</v>
      </c>
      <c r="AG139" s="9" t="s">
        <v>1071</v>
      </c>
      <c r="AH139" s="9" t="s">
        <v>1071</v>
      </c>
      <c r="AI139" s="9" t="s">
        <v>1071</v>
      </c>
    </row>
    <row r="140" spans="1:35" x14ac:dyDescent="0.3">
      <c r="A140" s="131" t="s">
        <v>893</v>
      </c>
      <c r="B140" s="131" t="s">
        <v>896</v>
      </c>
      <c r="C140" s="131" t="s">
        <v>897</v>
      </c>
      <c r="D140" s="131" t="s">
        <v>559</v>
      </c>
      <c r="E140" s="131" t="s">
        <v>560</v>
      </c>
      <c r="F140" s="70">
        <v>4083786</v>
      </c>
      <c r="G140" s="85">
        <v>0.28999999999999998</v>
      </c>
      <c r="H140" s="85">
        <v>0.45</v>
      </c>
      <c r="I140" s="85">
        <v>0.26</v>
      </c>
      <c r="J140" s="9" t="s">
        <v>2163</v>
      </c>
      <c r="K140" s="9" t="s">
        <v>1070</v>
      </c>
      <c r="L140" s="9" t="s">
        <v>2164</v>
      </c>
      <c r="M140" s="9" t="s">
        <v>1066</v>
      </c>
      <c r="N140" s="9" t="s">
        <v>2165</v>
      </c>
      <c r="O140" s="9" t="s">
        <v>1066</v>
      </c>
      <c r="P140" s="9" t="s">
        <v>2166</v>
      </c>
      <c r="Q140" s="9" t="s">
        <v>1077</v>
      </c>
      <c r="R140" s="9" t="s">
        <v>1071</v>
      </c>
      <c r="S140" s="9" t="s">
        <v>1071</v>
      </c>
      <c r="T140" s="9" t="s">
        <v>1071</v>
      </c>
      <c r="U140" s="9" t="s">
        <v>1071</v>
      </c>
      <c r="V140" s="9" t="s">
        <v>1071</v>
      </c>
      <c r="W140" s="9" t="s">
        <v>1071</v>
      </c>
      <c r="X140" s="9" t="s">
        <v>1071</v>
      </c>
      <c r="Y140" s="9" t="s">
        <v>1071</v>
      </c>
      <c r="Z140" s="9" t="s">
        <v>1071</v>
      </c>
      <c r="AA140" s="9" t="s">
        <v>1071</v>
      </c>
      <c r="AB140" s="9" t="s">
        <v>1071</v>
      </c>
      <c r="AC140" s="9" t="s">
        <v>1071</v>
      </c>
      <c r="AD140" s="131"/>
      <c r="AE140" s="9" t="s">
        <v>1798</v>
      </c>
      <c r="AF140" s="9" t="s">
        <v>1282</v>
      </c>
      <c r="AG140" s="9" t="s">
        <v>2167</v>
      </c>
      <c r="AH140" s="9" t="s">
        <v>2168</v>
      </c>
      <c r="AI140" s="9" t="s">
        <v>2169</v>
      </c>
    </row>
    <row r="141" spans="1:35" x14ac:dyDescent="0.3">
      <c r="A141" s="131" t="s">
        <v>884</v>
      </c>
      <c r="B141" s="131" t="s">
        <v>885</v>
      </c>
      <c r="C141" s="131" t="s">
        <v>886</v>
      </c>
      <c r="D141" s="131" t="s">
        <v>561</v>
      </c>
      <c r="E141" s="131" t="s">
        <v>562</v>
      </c>
      <c r="F141" s="70">
        <v>3096541</v>
      </c>
      <c r="G141" s="85">
        <v>0.35</v>
      </c>
      <c r="H141" s="85">
        <v>0.2</v>
      </c>
      <c r="I141" s="85">
        <v>0.45</v>
      </c>
      <c r="J141" s="9" t="s">
        <v>2170</v>
      </c>
      <c r="K141" s="9" t="s">
        <v>1066</v>
      </c>
      <c r="L141" s="9" t="s">
        <v>2171</v>
      </c>
      <c r="M141" s="9" t="s">
        <v>1095</v>
      </c>
      <c r="N141" s="9" t="s">
        <v>2172</v>
      </c>
      <c r="O141" s="9" t="s">
        <v>1066</v>
      </c>
      <c r="P141" s="9" t="s">
        <v>2173</v>
      </c>
      <c r="Q141" s="9" t="s">
        <v>1077</v>
      </c>
      <c r="R141" s="9" t="s">
        <v>2174</v>
      </c>
      <c r="S141" s="9" t="s">
        <v>1068</v>
      </c>
      <c r="T141" s="9" t="s">
        <v>2175</v>
      </c>
      <c r="U141" s="9" t="s">
        <v>1093</v>
      </c>
      <c r="V141" s="9" t="s">
        <v>2176</v>
      </c>
      <c r="W141" s="9" t="s">
        <v>1068</v>
      </c>
      <c r="X141" s="9" t="s">
        <v>1071</v>
      </c>
      <c r="Y141" s="9" t="s">
        <v>1071</v>
      </c>
      <c r="Z141" s="9" t="s">
        <v>1071</v>
      </c>
      <c r="AA141" s="9" t="s">
        <v>1071</v>
      </c>
      <c r="AB141" s="9" t="s">
        <v>1071</v>
      </c>
      <c r="AC141" s="9" t="s">
        <v>1071</v>
      </c>
      <c r="AD141" s="131"/>
      <c r="AE141" s="9" t="s">
        <v>2177</v>
      </c>
      <c r="AF141" s="9" t="s">
        <v>2178</v>
      </c>
      <c r="AG141" s="9" t="s">
        <v>2179</v>
      </c>
      <c r="AH141" s="9" t="s">
        <v>2180</v>
      </c>
      <c r="AI141" s="9" t="s">
        <v>2181</v>
      </c>
    </row>
    <row r="142" spans="1:35" x14ac:dyDescent="0.3">
      <c r="A142" s="131" t="s">
        <v>884</v>
      </c>
      <c r="B142" s="131" t="s">
        <v>885</v>
      </c>
      <c r="C142" s="131" t="s">
        <v>886</v>
      </c>
      <c r="D142" s="131" t="s">
        <v>563</v>
      </c>
      <c r="E142" s="131" t="s">
        <v>564</v>
      </c>
      <c r="F142" s="70">
        <v>3730531</v>
      </c>
      <c r="G142" s="85">
        <v>0.92</v>
      </c>
      <c r="H142" s="85">
        <v>0.08</v>
      </c>
      <c r="I142" s="85">
        <v>0</v>
      </c>
      <c r="J142" s="9" t="s">
        <v>2182</v>
      </c>
      <c r="K142" s="9" t="s">
        <v>1077</v>
      </c>
      <c r="L142" s="9" t="s">
        <v>2183</v>
      </c>
      <c r="M142" s="9" t="s">
        <v>1173</v>
      </c>
      <c r="N142" s="9" t="s">
        <v>2184</v>
      </c>
      <c r="O142" s="9" t="s">
        <v>1113</v>
      </c>
      <c r="P142" s="9" t="s">
        <v>2185</v>
      </c>
      <c r="Q142" s="9" t="s">
        <v>1115</v>
      </c>
      <c r="R142" s="9" t="s">
        <v>1071</v>
      </c>
      <c r="S142" s="9" t="s">
        <v>1071</v>
      </c>
      <c r="T142" s="9" t="s">
        <v>1071</v>
      </c>
      <c r="U142" s="9" t="s">
        <v>1071</v>
      </c>
      <c r="V142" s="9" t="s">
        <v>1071</v>
      </c>
      <c r="W142" s="9" t="s">
        <v>1071</v>
      </c>
      <c r="X142" s="9" t="s">
        <v>1071</v>
      </c>
      <c r="Y142" s="9" t="s">
        <v>1071</v>
      </c>
      <c r="Z142" s="9" t="s">
        <v>1071</v>
      </c>
      <c r="AA142" s="9" t="s">
        <v>1071</v>
      </c>
      <c r="AB142" s="9" t="s">
        <v>1071</v>
      </c>
      <c r="AC142" s="9" t="s">
        <v>1071</v>
      </c>
      <c r="AD142" s="131"/>
      <c r="AE142" s="9" t="s">
        <v>2186</v>
      </c>
      <c r="AF142" s="9" t="s">
        <v>2187</v>
      </c>
      <c r="AG142" s="9" t="s">
        <v>1071</v>
      </c>
      <c r="AH142" s="9" t="s">
        <v>1071</v>
      </c>
      <c r="AI142" s="9" t="s">
        <v>1071</v>
      </c>
    </row>
    <row r="143" spans="1:35" x14ac:dyDescent="0.3">
      <c r="A143" s="131" t="s">
        <v>887</v>
      </c>
      <c r="B143" s="131" t="s">
        <v>898</v>
      </c>
      <c r="C143" s="131" t="s">
        <v>906</v>
      </c>
      <c r="D143" s="131" t="s">
        <v>566</v>
      </c>
      <c r="E143" s="131" t="s">
        <v>567</v>
      </c>
      <c r="F143" s="70">
        <v>2334284</v>
      </c>
      <c r="G143" s="85">
        <v>0.33</v>
      </c>
      <c r="H143" s="85">
        <v>0.34</v>
      </c>
      <c r="I143" s="85">
        <v>0.33</v>
      </c>
      <c r="J143" s="9" t="s">
        <v>1179</v>
      </c>
      <c r="K143" s="9" t="s">
        <v>1180</v>
      </c>
      <c r="L143" s="9" t="s">
        <v>818</v>
      </c>
      <c r="M143" s="9" t="s">
        <v>1173</v>
      </c>
      <c r="N143" s="9" t="s">
        <v>2188</v>
      </c>
      <c r="O143" s="9" t="s">
        <v>1137</v>
      </c>
      <c r="P143" s="9" t="s">
        <v>2189</v>
      </c>
      <c r="Q143" s="9" t="s">
        <v>1064</v>
      </c>
      <c r="R143" s="9" t="s">
        <v>2190</v>
      </c>
      <c r="S143" s="9" t="s">
        <v>1093</v>
      </c>
      <c r="T143" s="9" t="s">
        <v>2191</v>
      </c>
      <c r="U143" s="9" t="s">
        <v>1064</v>
      </c>
      <c r="V143" s="9" t="s">
        <v>2192</v>
      </c>
      <c r="W143" s="9" t="s">
        <v>1137</v>
      </c>
      <c r="X143" s="9" t="s">
        <v>2193</v>
      </c>
      <c r="Y143" s="9" t="s">
        <v>1093</v>
      </c>
      <c r="Z143" s="9" t="s">
        <v>2194</v>
      </c>
      <c r="AA143" s="9" t="s">
        <v>1070</v>
      </c>
      <c r="AB143" s="9" t="s">
        <v>2195</v>
      </c>
      <c r="AC143" s="9" t="s">
        <v>1124</v>
      </c>
      <c r="AD143" s="131"/>
      <c r="AE143" s="9" t="s">
        <v>2196</v>
      </c>
      <c r="AF143" s="9" t="s">
        <v>2197</v>
      </c>
      <c r="AG143" s="9" t="s">
        <v>2198</v>
      </c>
      <c r="AH143" s="9" t="s">
        <v>2199</v>
      </c>
      <c r="AI143" s="9" t="s">
        <v>2200</v>
      </c>
    </row>
    <row r="144" spans="1:35" x14ac:dyDescent="0.3">
      <c r="A144" s="131" t="s">
        <v>893</v>
      </c>
      <c r="B144" s="131" t="s">
        <v>896</v>
      </c>
      <c r="C144" s="131" t="s">
        <v>897</v>
      </c>
      <c r="D144" s="131" t="s">
        <v>569</v>
      </c>
      <c r="E144" s="131" t="s">
        <v>570</v>
      </c>
      <c r="F144" s="70">
        <v>6319528</v>
      </c>
      <c r="G144" s="85">
        <v>0.55000000000000004</v>
      </c>
      <c r="H144" s="85">
        <v>0.15</v>
      </c>
      <c r="I144" s="85">
        <v>0.3</v>
      </c>
      <c r="J144" s="9" t="s">
        <v>2201</v>
      </c>
      <c r="K144" s="9" t="s">
        <v>1077</v>
      </c>
      <c r="L144" s="9" t="s">
        <v>2202</v>
      </c>
      <c r="M144" s="9" t="s">
        <v>1079</v>
      </c>
      <c r="N144" s="9" t="s">
        <v>2203</v>
      </c>
      <c r="O144" s="9" t="s">
        <v>1077</v>
      </c>
      <c r="P144" s="9" t="s">
        <v>2204</v>
      </c>
      <c r="Q144" s="9" t="s">
        <v>1115</v>
      </c>
      <c r="R144" s="9" t="s">
        <v>2205</v>
      </c>
      <c r="S144" s="9" t="s">
        <v>1066</v>
      </c>
      <c r="T144" s="9" t="s">
        <v>2206</v>
      </c>
      <c r="U144" s="9" t="s">
        <v>1068</v>
      </c>
      <c r="V144" s="9" t="s">
        <v>2207</v>
      </c>
      <c r="W144" s="9" t="s">
        <v>1093</v>
      </c>
      <c r="X144" s="9" t="s">
        <v>2208</v>
      </c>
      <c r="Y144" s="9" t="s">
        <v>1079</v>
      </c>
      <c r="Z144" s="9" t="s">
        <v>2209</v>
      </c>
      <c r="AA144" s="9" t="s">
        <v>1082</v>
      </c>
      <c r="AB144" s="9" t="s">
        <v>2210</v>
      </c>
      <c r="AC144" s="9" t="s">
        <v>1173</v>
      </c>
      <c r="AD144" s="131"/>
      <c r="AE144" s="9" t="s">
        <v>2211</v>
      </c>
      <c r="AF144" s="9" t="s">
        <v>2212</v>
      </c>
      <c r="AG144" s="9" t="s">
        <v>2213</v>
      </c>
      <c r="AH144" s="9" t="s">
        <v>2214</v>
      </c>
      <c r="AI144" s="9" t="s">
        <v>2215</v>
      </c>
    </row>
    <row r="145" spans="1:35" x14ac:dyDescent="0.3">
      <c r="A145" s="131" t="s">
        <v>890</v>
      </c>
      <c r="B145" s="131" t="s">
        <v>902</v>
      </c>
      <c r="C145" s="131" t="s">
        <v>892</v>
      </c>
      <c r="D145" s="131" t="s">
        <v>572</v>
      </c>
      <c r="E145" s="131" t="s">
        <v>573</v>
      </c>
      <c r="F145" s="70">
        <v>583666</v>
      </c>
      <c r="G145" s="85">
        <v>0</v>
      </c>
      <c r="H145" s="85">
        <v>0.97</v>
      </c>
      <c r="I145" s="85">
        <v>0.03</v>
      </c>
      <c r="J145" s="9" t="s">
        <v>2216</v>
      </c>
      <c r="K145" s="9" t="s">
        <v>1064</v>
      </c>
      <c r="L145" s="9" t="s">
        <v>2217</v>
      </c>
      <c r="M145" s="9" t="s">
        <v>1070</v>
      </c>
      <c r="N145" s="9" t="s">
        <v>2218</v>
      </c>
      <c r="O145" s="9" t="s">
        <v>1068</v>
      </c>
      <c r="P145" s="9" t="s">
        <v>1071</v>
      </c>
      <c r="Q145" s="9" t="s">
        <v>1071</v>
      </c>
      <c r="R145" s="9" t="s">
        <v>1071</v>
      </c>
      <c r="S145" s="9" t="s">
        <v>1071</v>
      </c>
      <c r="T145" s="9" t="s">
        <v>1071</v>
      </c>
      <c r="U145" s="9" t="s">
        <v>1071</v>
      </c>
      <c r="V145" s="9" t="s">
        <v>1071</v>
      </c>
      <c r="W145" s="9" t="s">
        <v>1071</v>
      </c>
      <c r="X145" s="9" t="s">
        <v>1071</v>
      </c>
      <c r="Y145" s="9" t="s">
        <v>1071</v>
      </c>
      <c r="Z145" s="9" t="s">
        <v>1071</v>
      </c>
      <c r="AA145" s="9" t="s">
        <v>1071</v>
      </c>
      <c r="AB145" s="9" t="s">
        <v>1071</v>
      </c>
      <c r="AC145" s="9" t="s">
        <v>1071</v>
      </c>
      <c r="AD145" s="131"/>
      <c r="AE145" s="9"/>
      <c r="AF145" s="9"/>
      <c r="AG145" s="9"/>
      <c r="AH145" s="9"/>
      <c r="AI145" s="9"/>
    </row>
    <row r="146" spans="1:35" x14ac:dyDescent="0.3">
      <c r="A146" s="131" t="s">
        <v>890</v>
      </c>
      <c r="B146" s="131" t="s">
        <v>902</v>
      </c>
      <c r="C146" s="131" t="s">
        <v>903</v>
      </c>
      <c r="D146" s="131" t="s">
        <v>575</v>
      </c>
      <c r="E146" s="131" t="s">
        <v>576</v>
      </c>
      <c r="F146" s="70">
        <v>9328066</v>
      </c>
      <c r="G146" s="85">
        <v>0.19</v>
      </c>
      <c r="H146" s="85">
        <v>0.49</v>
      </c>
      <c r="I146" s="85">
        <v>0.32</v>
      </c>
      <c r="J146" s="9" t="s">
        <v>2219</v>
      </c>
      <c r="K146" s="9" t="s">
        <v>1066</v>
      </c>
      <c r="L146" s="9" t="s">
        <v>2220</v>
      </c>
      <c r="M146" s="9" t="s">
        <v>1093</v>
      </c>
      <c r="N146" s="9" t="s">
        <v>2221</v>
      </c>
      <c r="O146" s="9" t="s">
        <v>1064</v>
      </c>
      <c r="P146" s="9" t="s">
        <v>2222</v>
      </c>
      <c r="Q146" s="9" t="s">
        <v>1077</v>
      </c>
      <c r="R146" s="9" t="s">
        <v>2223</v>
      </c>
      <c r="S146" s="9" t="s">
        <v>1115</v>
      </c>
      <c r="T146" s="9" t="s">
        <v>1071</v>
      </c>
      <c r="U146" s="9" t="s">
        <v>1071</v>
      </c>
      <c r="V146" s="9" t="s">
        <v>1071</v>
      </c>
      <c r="W146" s="9" t="s">
        <v>1071</v>
      </c>
      <c r="X146" s="9" t="s">
        <v>1071</v>
      </c>
      <c r="Y146" s="9" t="s">
        <v>1071</v>
      </c>
      <c r="Z146" s="9" t="s">
        <v>1071</v>
      </c>
      <c r="AA146" s="9" t="s">
        <v>1071</v>
      </c>
      <c r="AB146" s="9" t="s">
        <v>1071</v>
      </c>
      <c r="AC146" s="9" t="s">
        <v>1071</v>
      </c>
      <c r="AD146" s="131"/>
      <c r="AE146" s="9" t="s">
        <v>2224</v>
      </c>
      <c r="AF146" s="9" t="s">
        <v>2225</v>
      </c>
      <c r="AG146" s="9" t="s">
        <v>2226</v>
      </c>
      <c r="AH146" s="9" t="s">
        <v>2227</v>
      </c>
      <c r="AI146" s="9" t="s">
        <v>1071</v>
      </c>
    </row>
    <row r="147" spans="1:35" x14ac:dyDescent="0.3">
      <c r="A147" s="131" t="s">
        <v>884</v>
      </c>
      <c r="B147" s="131" t="s">
        <v>885</v>
      </c>
      <c r="C147" s="131" t="s">
        <v>886</v>
      </c>
      <c r="D147" s="131" t="s">
        <v>579</v>
      </c>
      <c r="E147" s="131" t="s">
        <v>580</v>
      </c>
      <c r="F147" s="70">
        <v>3806571</v>
      </c>
      <c r="G147" s="85">
        <v>0.40899999999999997</v>
      </c>
      <c r="H147" s="85">
        <v>0.23799999999999999</v>
      </c>
      <c r="I147" s="85">
        <v>0.35299999999999998</v>
      </c>
      <c r="J147" s="9" t="s">
        <v>1575</v>
      </c>
      <c r="K147" s="9" t="s">
        <v>1068</v>
      </c>
      <c r="L147" s="9" t="s">
        <v>1576</v>
      </c>
      <c r="M147" s="9" t="s">
        <v>1068</v>
      </c>
      <c r="N147" s="9" t="s">
        <v>1577</v>
      </c>
      <c r="O147" s="9" t="s">
        <v>1064</v>
      </c>
      <c r="P147" s="9" t="s">
        <v>1578</v>
      </c>
      <c r="Q147" s="9" t="s">
        <v>1070</v>
      </c>
      <c r="R147" s="9" t="s">
        <v>1071</v>
      </c>
      <c r="S147" s="9" t="s">
        <v>1071</v>
      </c>
      <c r="T147" s="9" t="s">
        <v>1071</v>
      </c>
      <c r="U147" s="9" t="s">
        <v>1071</v>
      </c>
      <c r="V147" s="9" t="s">
        <v>1071</v>
      </c>
      <c r="W147" s="9" t="s">
        <v>1071</v>
      </c>
      <c r="X147" s="9" t="s">
        <v>1071</v>
      </c>
      <c r="Y147" s="9" t="s">
        <v>1071</v>
      </c>
      <c r="Z147" s="9" t="s">
        <v>1071</v>
      </c>
      <c r="AA147" s="9" t="s">
        <v>1071</v>
      </c>
      <c r="AB147" s="9" t="s">
        <v>1071</v>
      </c>
      <c r="AC147" s="9" t="s">
        <v>1071</v>
      </c>
      <c r="AD147" s="131"/>
      <c r="AE147" s="9" t="s">
        <v>1579</v>
      </c>
      <c r="AF147" s="9" t="s">
        <v>1580</v>
      </c>
      <c r="AG147" s="9" t="s">
        <v>1581</v>
      </c>
      <c r="AH147" s="9" t="s">
        <v>1071</v>
      </c>
      <c r="AI147" s="9" t="s">
        <v>1071</v>
      </c>
    </row>
    <row r="148" spans="1:35" x14ac:dyDescent="0.3">
      <c r="A148" s="131" t="s">
        <v>887</v>
      </c>
      <c r="B148" s="131" t="s">
        <v>898</v>
      </c>
      <c r="C148" s="131" t="s">
        <v>900</v>
      </c>
      <c r="D148" s="131" t="s">
        <v>583</v>
      </c>
      <c r="E148" s="131" t="s">
        <v>584</v>
      </c>
      <c r="F148" s="70">
        <v>4547266</v>
      </c>
      <c r="G148" s="85">
        <v>0.15</v>
      </c>
      <c r="H148" s="85">
        <v>0.73</v>
      </c>
      <c r="I148" s="85">
        <v>0.12</v>
      </c>
      <c r="J148" s="9" t="s">
        <v>2228</v>
      </c>
      <c r="K148" s="9" t="s">
        <v>1077</v>
      </c>
      <c r="L148" s="9" t="s">
        <v>2229</v>
      </c>
      <c r="M148" s="9" t="s">
        <v>1137</v>
      </c>
      <c r="N148" s="9" t="s">
        <v>2230</v>
      </c>
      <c r="O148" s="9" t="s">
        <v>1173</v>
      </c>
      <c r="P148" s="9" t="s">
        <v>2231</v>
      </c>
      <c r="Q148" s="9" t="s">
        <v>1064</v>
      </c>
      <c r="R148" s="9" t="s">
        <v>2232</v>
      </c>
      <c r="S148" s="9" t="s">
        <v>1093</v>
      </c>
      <c r="T148" s="9" t="s">
        <v>2233</v>
      </c>
      <c r="U148" s="9" t="s">
        <v>1064</v>
      </c>
      <c r="V148" s="9" t="s">
        <v>2234</v>
      </c>
      <c r="W148" s="9" t="s">
        <v>1093</v>
      </c>
      <c r="X148" s="9" t="s">
        <v>2235</v>
      </c>
      <c r="Y148" s="9" t="s">
        <v>1066</v>
      </c>
      <c r="Z148" s="9" t="s">
        <v>2236</v>
      </c>
      <c r="AA148" s="9" t="s">
        <v>1095</v>
      </c>
      <c r="AB148" s="9" t="s">
        <v>1071</v>
      </c>
      <c r="AC148" s="9" t="s">
        <v>1071</v>
      </c>
      <c r="AD148" s="131"/>
      <c r="AE148" s="9" t="s">
        <v>2237</v>
      </c>
      <c r="AF148" s="9" t="s">
        <v>2238</v>
      </c>
      <c r="AG148" s="9" t="s">
        <v>2239</v>
      </c>
      <c r="AH148" s="9" t="s">
        <v>2240</v>
      </c>
      <c r="AI148" s="9" t="s">
        <v>2241</v>
      </c>
    </row>
    <row r="149" spans="1:35" x14ac:dyDescent="0.3">
      <c r="A149" s="131" t="s">
        <v>890</v>
      </c>
      <c r="B149" s="131" t="s">
        <v>891</v>
      </c>
      <c r="C149" s="131" t="s">
        <v>892</v>
      </c>
      <c r="D149" s="131" t="s">
        <v>587</v>
      </c>
      <c r="E149" s="131" t="s">
        <v>588</v>
      </c>
      <c r="F149" s="70">
        <v>5139743</v>
      </c>
      <c r="G149" s="85">
        <v>0.46</v>
      </c>
      <c r="H149" s="85">
        <v>0.2</v>
      </c>
      <c r="I149" s="85">
        <v>0.32</v>
      </c>
      <c r="J149" s="9" t="s">
        <v>2242</v>
      </c>
      <c r="K149" s="9" t="s">
        <v>1066</v>
      </c>
      <c r="L149" s="9" t="s">
        <v>2243</v>
      </c>
      <c r="M149" s="9" t="s">
        <v>1066</v>
      </c>
      <c r="N149" s="9" t="s">
        <v>818</v>
      </c>
      <c r="O149" s="9" t="s">
        <v>1068</v>
      </c>
      <c r="P149" s="9" t="s">
        <v>1003</v>
      </c>
      <c r="Q149" s="9" t="s">
        <v>1180</v>
      </c>
      <c r="R149" s="9" t="s">
        <v>957</v>
      </c>
      <c r="S149" s="9" t="s">
        <v>1115</v>
      </c>
      <c r="T149" s="9" t="s">
        <v>1071</v>
      </c>
      <c r="U149" s="9" t="s">
        <v>1071</v>
      </c>
      <c r="V149" s="9" t="s">
        <v>1071</v>
      </c>
      <c r="W149" s="9" t="s">
        <v>1071</v>
      </c>
      <c r="X149" s="9" t="s">
        <v>1071</v>
      </c>
      <c r="Y149" s="9" t="s">
        <v>1071</v>
      </c>
      <c r="Z149" s="9" t="s">
        <v>1071</v>
      </c>
      <c r="AA149" s="9" t="s">
        <v>1071</v>
      </c>
      <c r="AB149" s="9" t="s">
        <v>1071</v>
      </c>
      <c r="AC149" s="9" t="s">
        <v>1071</v>
      </c>
      <c r="AD149" s="131"/>
      <c r="AE149" s="9" t="s">
        <v>2244</v>
      </c>
      <c r="AF149" s="9" t="s">
        <v>2245</v>
      </c>
      <c r="AG149" s="9" t="s">
        <v>2246</v>
      </c>
      <c r="AH149" s="9" t="s">
        <v>2247</v>
      </c>
      <c r="AI149" s="9" t="s">
        <v>820</v>
      </c>
    </row>
    <row r="150" spans="1:35" x14ac:dyDescent="0.3">
      <c r="A150" s="131" t="s">
        <v>890</v>
      </c>
      <c r="B150" s="131" t="s">
        <v>902</v>
      </c>
      <c r="C150" s="131" t="s">
        <v>892</v>
      </c>
      <c r="D150" s="131" t="s">
        <v>591</v>
      </c>
      <c r="E150" s="131" t="s">
        <v>592</v>
      </c>
      <c r="F150" s="70">
        <v>1340790</v>
      </c>
      <c r="G150" s="85">
        <v>0.39</v>
      </c>
      <c r="H150" s="85">
        <v>0.21</v>
      </c>
      <c r="I150" s="85">
        <v>0.4</v>
      </c>
      <c r="J150" s="9" t="s">
        <v>2248</v>
      </c>
      <c r="K150" s="9" t="s">
        <v>1066</v>
      </c>
      <c r="L150" s="9" t="s">
        <v>2249</v>
      </c>
      <c r="M150" s="9" t="s">
        <v>1066</v>
      </c>
      <c r="N150" s="9" t="s">
        <v>2250</v>
      </c>
      <c r="O150" s="9" t="s">
        <v>1068</v>
      </c>
      <c r="P150" s="9" t="s">
        <v>2251</v>
      </c>
      <c r="Q150" s="9" t="s">
        <v>1066</v>
      </c>
      <c r="R150" s="9" t="s">
        <v>2252</v>
      </c>
      <c r="S150" s="9" t="s">
        <v>1066</v>
      </c>
      <c r="T150" s="9" t="s">
        <v>1071</v>
      </c>
      <c r="U150" s="9" t="s">
        <v>1071</v>
      </c>
      <c r="V150" s="9" t="s">
        <v>1071</v>
      </c>
      <c r="W150" s="9" t="s">
        <v>1071</v>
      </c>
      <c r="X150" s="9" t="s">
        <v>1071</v>
      </c>
      <c r="Y150" s="9" t="s">
        <v>1071</v>
      </c>
      <c r="Z150" s="9" t="s">
        <v>1071</v>
      </c>
      <c r="AA150" s="9" t="s">
        <v>1071</v>
      </c>
      <c r="AB150" s="9" t="s">
        <v>1071</v>
      </c>
      <c r="AC150" s="9" t="s">
        <v>1071</v>
      </c>
      <c r="AD150" s="131"/>
      <c r="AE150" s="9" t="s">
        <v>2253</v>
      </c>
      <c r="AF150" s="9" t="s">
        <v>2253</v>
      </c>
      <c r="AG150" s="9" t="s">
        <v>2253</v>
      </c>
      <c r="AH150" s="9" t="s">
        <v>2253</v>
      </c>
      <c r="AI150" s="9" t="s">
        <v>2253</v>
      </c>
    </row>
    <row r="151" spans="1:35" x14ac:dyDescent="0.3">
      <c r="A151" s="131" t="s">
        <v>887</v>
      </c>
      <c r="B151" s="131" t="s">
        <v>898</v>
      </c>
      <c r="C151" s="131" t="s">
        <v>906</v>
      </c>
      <c r="D151" s="131" t="s">
        <v>593</v>
      </c>
      <c r="E151" s="131" t="s">
        <v>594</v>
      </c>
      <c r="F151" s="70">
        <v>5143436</v>
      </c>
      <c r="G151" s="85">
        <v>0.32</v>
      </c>
      <c r="H151" s="85">
        <v>0.6</v>
      </c>
      <c r="I151" s="85">
        <v>0.08</v>
      </c>
      <c r="J151" s="9" t="s">
        <v>2254</v>
      </c>
      <c r="K151" s="9" t="s">
        <v>1066</v>
      </c>
      <c r="L151" s="9" t="s">
        <v>2255</v>
      </c>
      <c r="M151" s="9" t="s">
        <v>1079</v>
      </c>
      <c r="N151" s="9" t="s">
        <v>2256</v>
      </c>
      <c r="O151" s="9" t="s">
        <v>1124</v>
      </c>
      <c r="P151" s="9" t="s">
        <v>2257</v>
      </c>
      <c r="Q151" s="9" t="s">
        <v>1173</v>
      </c>
      <c r="R151" s="9" t="s">
        <v>2258</v>
      </c>
      <c r="S151" s="9" t="s">
        <v>1137</v>
      </c>
      <c r="T151" s="9" t="s">
        <v>2259</v>
      </c>
      <c r="U151" s="9" t="s">
        <v>1093</v>
      </c>
      <c r="V151" s="9" t="s">
        <v>2260</v>
      </c>
      <c r="W151" s="9" t="s">
        <v>1173</v>
      </c>
      <c r="X151" s="9" t="s">
        <v>2261</v>
      </c>
      <c r="Y151" s="9" t="s">
        <v>1064</v>
      </c>
      <c r="Z151" s="9" t="s">
        <v>2262</v>
      </c>
      <c r="AA151" s="9" t="s">
        <v>1137</v>
      </c>
      <c r="AB151" s="9" t="s">
        <v>2263</v>
      </c>
      <c r="AC151" s="9" t="s">
        <v>1093</v>
      </c>
      <c r="AD151" s="131"/>
      <c r="AE151" s="9" t="s">
        <v>2264</v>
      </c>
      <c r="AF151" s="9" t="s">
        <v>2265</v>
      </c>
      <c r="AG151" s="9" t="s">
        <v>2266</v>
      </c>
      <c r="AH151" s="9" t="s">
        <v>2267</v>
      </c>
      <c r="AI151" s="9" t="s">
        <v>2268</v>
      </c>
    </row>
    <row r="152" spans="1:35" x14ac:dyDescent="0.3">
      <c r="A152" s="131" t="s">
        <v>890</v>
      </c>
      <c r="B152" s="131" t="s">
        <v>902</v>
      </c>
      <c r="C152" s="131" t="s">
        <v>892</v>
      </c>
      <c r="D152" s="131" t="s">
        <v>595</v>
      </c>
      <c r="E152" s="131" t="s">
        <v>596</v>
      </c>
      <c r="F152" s="70">
        <v>112780</v>
      </c>
      <c r="G152" s="85">
        <v>0.65</v>
      </c>
      <c r="H152" s="85">
        <v>0.35</v>
      </c>
      <c r="I152" s="85">
        <v>0</v>
      </c>
      <c r="J152" s="9" t="s">
        <v>2269</v>
      </c>
      <c r="K152" s="9" t="s">
        <v>1070</v>
      </c>
      <c r="L152" s="9" t="s">
        <v>1071</v>
      </c>
      <c r="M152" s="9" t="s">
        <v>1071</v>
      </c>
      <c r="N152" s="9" t="s">
        <v>1071</v>
      </c>
      <c r="O152" s="9" t="s">
        <v>1071</v>
      </c>
      <c r="P152" s="9" t="s">
        <v>1071</v>
      </c>
      <c r="Q152" s="9" t="s">
        <v>1071</v>
      </c>
      <c r="R152" s="9" t="s">
        <v>1071</v>
      </c>
      <c r="S152" s="9" t="s">
        <v>1071</v>
      </c>
      <c r="T152" s="9" t="s">
        <v>1071</v>
      </c>
      <c r="U152" s="9" t="s">
        <v>1071</v>
      </c>
      <c r="V152" s="9" t="s">
        <v>1071</v>
      </c>
      <c r="W152" s="9" t="s">
        <v>1071</v>
      </c>
      <c r="X152" s="9" t="s">
        <v>1071</v>
      </c>
      <c r="Y152" s="9" t="s">
        <v>1071</v>
      </c>
      <c r="Z152" s="9" t="s">
        <v>1071</v>
      </c>
      <c r="AA152" s="9" t="s">
        <v>1071</v>
      </c>
      <c r="AB152" s="9" t="s">
        <v>1071</v>
      </c>
      <c r="AC152" s="9" t="s">
        <v>1071</v>
      </c>
      <c r="AD152" s="131"/>
      <c r="AE152" s="9"/>
      <c r="AF152" s="9"/>
      <c r="AG152" s="9"/>
      <c r="AH152" s="9"/>
      <c r="AI152" s="9"/>
    </row>
    <row r="153" spans="1:35" x14ac:dyDescent="0.3">
      <c r="A153" s="131" t="s">
        <v>893</v>
      </c>
      <c r="B153" s="131" t="s">
        <v>896</v>
      </c>
      <c r="C153" s="131" t="s">
        <v>897</v>
      </c>
      <c r="D153" s="131" t="s">
        <v>597</v>
      </c>
      <c r="E153" s="131" t="s">
        <v>598</v>
      </c>
      <c r="F153" s="70">
        <v>3933871</v>
      </c>
      <c r="G153" s="85">
        <v>0.56000000000000005</v>
      </c>
      <c r="H153" s="85">
        <v>0.28999999999999998</v>
      </c>
      <c r="I153" s="85">
        <v>0.15</v>
      </c>
      <c r="J153" s="9" t="s">
        <v>2270</v>
      </c>
      <c r="K153" s="9" t="s">
        <v>1064</v>
      </c>
      <c r="L153" s="9" t="s">
        <v>2271</v>
      </c>
      <c r="M153" s="9" t="s">
        <v>1173</v>
      </c>
      <c r="N153" s="9" t="s">
        <v>2272</v>
      </c>
      <c r="O153" s="9" t="s">
        <v>1115</v>
      </c>
      <c r="P153" s="9" t="s">
        <v>2273</v>
      </c>
      <c r="Q153" s="9" t="s">
        <v>1113</v>
      </c>
      <c r="R153" s="9" t="s">
        <v>2274</v>
      </c>
      <c r="S153" s="9" t="s">
        <v>1113</v>
      </c>
      <c r="T153" s="9" t="s">
        <v>1071</v>
      </c>
      <c r="U153" s="9" t="s">
        <v>1071</v>
      </c>
      <c r="V153" s="9" t="s">
        <v>1071</v>
      </c>
      <c r="W153" s="9" t="s">
        <v>1071</v>
      </c>
      <c r="X153" s="9" t="s">
        <v>1071</v>
      </c>
      <c r="Y153" s="9" t="s">
        <v>1071</v>
      </c>
      <c r="Z153" s="9" t="s">
        <v>1071</v>
      </c>
      <c r="AA153" s="9" t="s">
        <v>1071</v>
      </c>
      <c r="AB153" s="9" t="s">
        <v>1071</v>
      </c>
      <c r="AC153" s="9" t="s">
        <v>1071</v>
      </c>
      <c r="AD153" s="131"/>
      <c r="AE153" s="9" t="s">
        <v>1071</v>
      </c>
      <c r="AF153" s="9"/>
      <c r="AG153" s="9"/>
      <c r="AH153" s="9"/>
      <c r="AI153" s="9"/>
    </row>
    <row r="154" spans="1:35" x14ac:dyDescent="0.3">
      <c r="A154" s="131" t="s">
        <v>893</v>
      </c>
      <c r="B154" s="131" t="s">
        <v>896</v>
      </c>
      <c r="C154" s="131" t="s">
        <v>897</v>
      </c>
      <c r="D154" s="131" t="s">
        <v>599</v>
      </c>
      <c r="E154" s="131" t="s">
        <v>600</v>
      </c>
      <c r="F154" s="70">
        <v>6765463</v>
      </c>
      <c r="G154" s="85">
        <v>0.32669999999999999</v>
      </c>
      <c r="H154" s="85">
        <v>0.19800000000000001</v>
      </c>
      <c r="I154" s="85">
        <v>0.47499999999999998</v>
      </c>
      <c r="J154" s="9" t="s">
        <v>2275</v>
      </c>
      <c r="K154" s="9" t="s">
        <v>1093</v>
      </c>
      <c r="L154" s="9" t="s">
        <v>2276</v>
      </c>
      <c r="M154" s="9" t="s">
        <v>1093</v>
      </c>
      <c r="N154" s="9" t="s">
        <v>2277</v>
      </c>
      <c r="O154" s="9" t="s">
        <v>1113</v>
      </c>
      <c r="P154" s="9" t="s">
        <v>2278</v>
      </c>
      <c r="Q154" s="9" t="s">
        <v>1113</v>
      </c>
      <c r="R154" s="9" t="s">
        <v>1071</v>
      </c>
      <c r="S154" s="9" t="s">
        <v>1071</v>
      </c>
      <c r="T154" s="9" t="s">
        <v>1071</v>
      </c>
      <c r="U154" s="9" t="s">
        <v>1071</v>
      </c>
      <c r="V154" s="9" t="s">
        <v>1071</v>
      </c>
      <c r="W154" s="9" t="s">
        <v>1071</v>
      </c>
      <c r="X154" s="9" t="s">
        <v>1071</v>
      </c>
      <c r="Y154" s="9" t="s">
        <v>1071</v>
      </c>
      <c r="Z154" s="9" t="s">
        <v>1071</v>
      </c>
      <c r="AA154" s="9" t="s">
        <v>1071</v>
      </c>
      <c r="AB154" s="9" t="s">
        <v>1071</v>
      </c>
      <c r="AC154" s="9" t="s">
        <v>1071</v>
      </c>
      <c r="AD154" s="131"/>
      <c r="AE154" s="9" t="s">
        <v>2279</v>
      </c>
      <c r="AF154" s="9" t="s">
        <v>2280</v>
      </c>
      <c r="AG154" s="9" t="s">
        <v>2281</v>
      </c>
      <c r="AH154" s="9" t="s">
        <v>2282</v>
      </c>
      <c r="AI154" s="9" t="s">
        <v>2283</v>
      </c>
    </row>
    <row r="155" spans="1:35" x14ac:dyDescent="0.3">
      <c r="A155" s="131" t="s">
        <v>887</v>
      </c>
      <c r="B155" s="131" t="s">
        <v>888</v>
      </c>
      <c r="C155" s="131" t="s">
        <v>889</v>
      </c>
      <c r="D155" s="131" t="s">
        <v>601</v>
      </c>
      <c r="E155" s="131" t="s">
        <v>602</v>
      </c>
      <c r="F155" s="70">
        <v>2072200</v>
      </c>
      <c r="G155" s="85">
        <v>0.15</v>
      </c>
      <c r="H155" s="85">
        <v>0.85</v>
      </c>
      <c r="I155" s="85">
        <v>0</v>
      </c>
      <c r="J155" s="9" t="s">
        <v>2284</v>
      </c>
      <c r="K155" s="9" t="s">
        <v>1079</v>
      </c>
      <c r="L155" s="9" t="s">
        <v>2285</v>
      </c>
      <c r="M155" s="9" t="s">
        <v>1173</v>
      </c>
      <c r="N155" s="9" t="s">
        <v>2286</v>
      </c>
      <c r="O155" s="9" t="s">
        <v>1093</v>
      </c>
      <c r="P155" s="9" t="s">
        <v>2287</v>
      </c>
      <c r="Q155" s="9" t="s">
        <v>1115</v>
      </c>
      <c r="R155" s="9" t="s">
        <v>2288</v>
      </c>
      <c r="S155" s="9" t="s">
        <v>1115</v>
      </c>
      <c r="T155" s="9" t="s">
        <v>2289</v>
      </c>
      <c r="U155" s="9" t="s">
        <v>1115</v>
      </c>
      <c r="V155" s="9" t="s">
        <v>2290</v>
      </c>
      <c r="W155" s="9" t="s">
        <v>1173</v>
      </c>
      <c r="X155" s="9" t="s">
        <v>2291</v>
      </c>
      <c r="Y155" s="9" t="s">
        <v>1064</v>
      </c>
      <c r="Z155" s="9" t="s">
        <v>1071</v>
      </c>
      <c r="AA155" s="9" t="s">
        <v>1071</v>
      </c>
      <c r="AB155" s="9" t="s">
        <v>1071</v>
      </c>
      <c r="AC155" s="9" t="s">
        <v>1071</v>
      </c>
      <c r="AD155" s="131"/>
      <c r="AE155" s="9" t="s">
        <v>2292</v>
      </c>
      <c r="AF155" s="9" t="s">
        <v>2293</v>
      </c>
      <c r="AG155" s="9" t="s">
        <v>2294</v>
      </c>
      <c r="AH155" s="9" t="s">
        <v>820</v>
      </c>
      <c r="AI155" s="9" t="s">
        <v>1071</v>
      </c>
    </row>
  </sheetData>
  <mergeCells count="13">
    <mergeCell ref="AE3:AI3"/>
    <mergeCell ref="T4:U4"/>
    <mergeCell ref="V4:W4"/>
    <mergeCell ref="X4:Y4"/>
    <mergeCell ref="Z4:AA4"/>
    <mergeCell ref="AB4:AC4"/>
    <mergeCell ref="J3:AC3"/>
    <mergeCell ref="R4:S4"/>
    <mergeCell ref="G3:I3"/>
    <mergeCell ref="J4:K4"/>
    <mergeCell ref="L4:M4"/>
    <mergeCell ref="N4:O4"/>
    <mergeCell ref="P4:Q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FF00"/>
  </sheetPr>
  <dimension ref="A4:GG163"/>
  <sheetViews>
    <sheetView topLeftCell="CB1" workbookViewId="0">
      <selection activeCell="CO10" sqref="CO10"/>
    </sheetView>
  </sheetViews>
  <sheetFormatPr defaultRowHeight="14.4" x14ac:dyDescent="0.3"/>
  <cols>
    <col min="9" max="12" width="9.109375" style="59"/>
    <col min="13" max="14" width="9.109375" style="106"/>
    <col min="15" max="15" width="9.109375" style="59"/>
    <col min="16" max="17" width="9.109375" style="106"/>
    <col min="18" max="28" width="9.109375" style="20"/>
    <col min="29" max="44" width="9.109375" style="22"/>
    <col min="45" max="53" width="9.109375" style="52"/>
    <col min="54" max="89" width="9.109375" style="43"/>
    <col min="90" max="90" width="9.109375" style="74"/>
    <col min="91" max="91" width="9.109375" style="124"/>
    <col min="92" max="119" width="9.109375" style="74"/>
    <col min="120" max="121" width="9.109375" style="43"/>
    <col min="122" max="163" width="9.109375" style="105"/>
    <col min="164" max="168" width="8.88671875" style="113"/>
    <col min="169" max="188" width="9.109375" style="105"/>
  </cols>
  <sheetData>
    <row r="4" spans="1:189" x14ac:dyDescent="0.3">
      <c r="A4" s="131"/>
      <c r="B4" s="131"/>
      <c r="C4" s="131"/>
      <c r="D4" s="131" t="s">
        <v>26</v>
      </c>
      <c r="E4" s="131"/>
      <c r="F4" s="131"/>
      <c r="G4" s="131"/>
      <c r="H4" s="131"/>
      <c r="I4" s="131"/>
      <c r="J4" s="131"/>
      <c r="K4" s="131"/>
      <c r="L4" s="131"/>
      <c r="M4" s="131"/>
      <c r="N4" s="131"/>
      <c r="O4" s="131"/>
      <c r="P4" s="131"/>
      <c r="Q4" s="131"/>
      <c r="R4" s="131" t="s">
        <v>2295</v>
      </c>
      <c r="S4" s="131"/>
      <c r="T4" s="131"/>
      <c r="U4" s="131"/>
      <c r="V4" s="131"/>
      <c r="W4" s="131"/>
      <c r="X4" s="131"/>
      <c r="Y4" s="131"/>
      <c r="Z4" s="131"/>
      <c r="AA4" s="131"/>
      <c r="AB4" s="131"/>
      <c r="AC4" s="131" t="s">
        <v>301</v>
      </c>
      <c r="AD4" s="131"/>
      <c r="AE4" s="131"/>
      <c r="AF4" s="131"/>
      <c r="AG4" s="131"/>
      <c r="AH4" s="131"/>
      <c r="AI4" s="131"/>
      <c r="AJ4" s="131"/>
      <c r="AK4" s="131"/>
      <c r="AL4" s="131"/>
      <c r="AM4" s="131"/>
      <c r="AN4" s="131"/>
      <c r="AO4" s="131"/>
      <c r="AP4" s="131"/>
      <c r="AQ4" s="131"/>
      <c r="AR4" s="131"/>
      <c r="AS4" s="131" t="s">
        <v>2296</v>
      </c>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t="s">
        <v>2297</v>
      </c>
      <c r="CM4" s="131"/>
      <c r="CN4" s="131"/>
      <c r="CO4" s="131"/>
      <c r="CP4" s="131"/>
      <c r="CQ4" s="131"/>
      <c r="CR4" s="131"/>
      <c r="CS4" s="131"/>
      <c r="CT4" s="131" t="s">
        <v>83</v>
      </c>
      <c r="CU4" s="131"/>
      <c r="CV4" s="131"/>
      <c r="CW4" s="131"/>
      <c r="CX4" s="131"/>
      <c r="CY4" s="131"/>
      <c r="CZ4" s="131"/>
      <c r="DA4" s="131"/>
      <c r="DB4" s="131"/>
      <c r="DC4" s="131"/>
      <c r="DD4" s="131"/>
      <c r="DE4" s="131"/>
      <c r="DF4" s="131"/>
      <c r="DG4" s="131"/>
      <c r="DH4" s="131"/>
      <c r="DI4" s="131"/>
      <c r="DJ4" s="131"/>
      <c r="DK4" s="131"/>
      <c r="DL4" s="131"/>
      <c r="DM4" s="131"/>
      <c r="DN4" s="131"/>
      <c r="DO4" s="131"/>
      <c r="DP4" s="131" t="s">
        <v>117</v>
      </c>
      <c r="DQ4" s="131"/>
      <c r="DR4" s="131" t="s">
        <v>2298</v>
      </c>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t="s">
        <v>2299</v>
      </c>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t="s">
        <v>26</v>
      </c>
    </row>
    <row r="6" spans="1:189" x14ac:dyDescent="0.3">
      <c r="A6" s="131"/>
      <c r="B6" s="131"/>
      <c r="C6" s="131"/>
      <c r="D6" s="131" t="s">
        <v>26</v>
      </c>
      <c r="E6" s="131" t="s">
        <v>26</v>
      </c>
      <c r="F6" s="131" t="s">
        <v>26</v>
      </c>
      <c r="G6" s="131" t="s">
        <v>26</v>
      </c>
      <c r="H6" s="131" t="s">
        <v>26</v>
      </c>
      <c r="I6" s="131" t="s">
        <v>26</v>
      </c>
      <c r="J6" s="131" t="s">
        <v>26</v>
      </c>
      <c r="K6" s="131" t="s">
        <v>26</v>
      </c>
      <c r="L6" s="131" t="s">
        <v>26</v>
      </c>
      <c r="M6" s="131" t="s">
        <v>26</v>
      </c>
      <c r="N6" s="131" t="s">
        <v>26</v>
      </c>
      <c r="O6" s="131" t="s">
        <v>26</v>
      </c>
      <c r="P6" s="131" t="s">
        <v>26</v>
      </c>
      <c r="Q6" s="131" t="s">
        <v>26</v>
      </c>
      <c r="R6" s="131" t="s">
        <v>2295</v>
      </c>
      <c r="S6" s="131" t="s">
        <v>2295</v>
      </c>
      <c r="T6" s="131" t="s">
        <v>2295</v>
      </c>
      <c r="U6" s="131" t="s">
        <v>2295</v>
      </c>
      <c r="V6" s="131" t="s">
        <v>2295</v>
      </c>
      <c r="W6" s="131" t="s">
        <v>2295</v>
      </c>
      <c r="X6" s="131" t="s">
        <v>2295</v>
      </c>
      <c r="Y6" s="131" t="s">
        <v>2295</v>
      </c>
      <c r="Z6" s="131" t="s">
        <v>2295</v>
      </c>
      <c r="AA6" s="131" t="s">
        <v>2295</v>
      </c>
      <c r="AB6" s="131" t="s">
        <v>2295</v>
      </c>
      <c r="AC6" s="131" t="s">
        <v>301</v>
      </c>
      <c r="AD6" s="131" t="s">
        <v>301</v>
      </c>
      <c r="AE6" s="131" t="s">
        <v>301</v>
      </c>
      <c r="AF6" s="131" t="s">
        <v>301</v>
      </c>
      <c r="AG6" s="131" t="s">
        <v>301</v>
      </c>
      <c r="AH6" s="131" t="s">
        <v>301</v>
      </c>
      <c r="AI6" s="131" t="s">
        <v>301</v>
      </c>
      <c r="AJ6" s="131" t="s">
        <v>301</v>
      </c>
      <c r="AK6" s="131" t="s">
        <v>301</v>
      </c>
      <c r="AL6" s="131" t="s">
        <v>301</v>
      </c>
      <c r="AM6" s="131" t="s">
        <v>301</v>
      </c>
      <c r="AN6" s="131" t="s">
        <v>301</v>
      </c>
      <c r="AO6" s="131" t="s">
        <v>301</v>
      </c>
      <c r="AP6" s="131" t="s">
        <v>301</v>
      </c>
      <c r="AQ6" s="131" t="s">
        <v>301</v>
      </c>
      <c r="AR6" s="131" t="s">
        <v>301</v>
      </c>
      <c r="AS6" s="131" t="s">
        <v>2296</v>
      </c>
      <c r="AT6" s="131" t="s">
        <v>2296</v>
      </c>
      <c r="AU6" s="131" t="s">
        <v>2296</v>
      </c>
      <c r="AV6" s="131" t="s">
        <v>2296</v>
      </c>
      <c r="AW6" s="131" t="s">
        <v>2296</v>
      </c>
      <c r="AX6" s="131" t="s">
        <v>2296</v>
      </c>
      <c r="AY6" s="131" t="s">
        <v>2296</v>
      </c>
      <c r="AZ6" s="131" t="s">
        <v>2296</v>
      </c>
      <c r="BA6" s="131" t="s">
        <v>2296</v>
      </c>
      <c r="BB6" s="131" t="s">
        <v>2296</v>
      </c>
      <c r="BC6" s="131" t="s">
        <v>2296</v>
      </c>
      <c r="BD6" s="131" t="s">
        <v>2296</v>
      </c>
      <c r="BE6" s="131" t="s">
        <v>2296</v>
      </c>
      <c r="BF6" s="131" t="s">
        <v>2296</v>
      </c>
      <c r="BG6" s="131" t="s">
        <v>2296</v>
      </c>
      <c r="BH6" s="131" t="s">
        <v>2296</v>
      </c>
      <c r="BI6" s="131" t="s">
        <v>2296</v>
      </c>
      <c r="BJ6" s="131" t="s">
        <v>2296</v>
      </c>
      <c r="BK6" s="131" t="s">
        <v>2296</v>
      </c>
      <c r="BL6" s="131" t="s">
        <v>2296</v>
      </c>
      <c r="BM6" s="131" t="s">
        <v>2296</v>
      </c>
      <c r="BN6" s="131" t="s">
        <v>2296</v>
      </c>
      <c r="BO6" s="131" t="s">
        <v>2296</v>
      </c>
      <c r="BP6" s="131" t="s">
        <v>2296</v>
      </c>
      <c r="BQ6" s="131" t="s">
        <v>2296</v>
      </c>
      <c r="BR6" s="131" t="s">
        <v>2296</v>
      </c>
      <c r="BS6" s="131" t="s">
        <v>2296</v>
      </c>
      <c r="BT6" s="131" t="s">
        <v>2296</v>
      </c>
      <c r="BU6" s="131" t="s">
        <v>2296</v>
      </c>
      <c r="BV6" s="131" t="s">
        <v>2296</v>
      </c>
      <c r="BW6" s="131" t="s">
        <v>2296</v>
      </c>
      <c r="BX6" s="131" t="s">
        <v>2296</v>
      </c>
      <c r="BY6" s="131" t="s">
        <v>2296</v>
      </c>
      <c r="BZ6" s="131" t="s">
        <v>2296</v>
      </c>
      <c r="CA6" s="131" t="s">
        <v>2296</v>
      </c>
      <c r="CB6" s="131" t="s">
        <v>2296</v>
      </c>
      <c r="CC6" s="131" t="s">
        <v>2296</v>
      </c>
      <c r="CD6" s="131" t="s">
        <v>2296</v>
      </c>
      <c r="CE6" s="131" t="s">
        <v>2296</v>
      </c>
      <c r="CF6" s="131" t="s">
        <v>2296</v>
      </c>
      <c r="CG6" s="131" t="s">
        <v>2296</v>
      </c>
      <c r="CH6" s="131" t="s">
        <v>2296</v>
      </c>
      <c r="CI6" s="131" t="s">
        <v>2296</v>
      </c>
      <c r="CJ6" s="131" t="s">
        <v>2296</v>
      </c>
      <c r="CK6" s="131" t="s">
        <v>2296</v>
      </c>
      <c r="CL6" s="131" t="s">
        <v>2297</v>
      </c>
      <c r="CM6" s="131" t="s">
        <v>2297</v>
      </c>
      <c r="CN6" s="131" t="s">
        <v>2297</v>
      </c>
      <c r="CO6" s="131" t="s">
        <v>2297</v>
      </c>
      <c r="CP6" s="131" t="s">
        <v>2297</v>
      </c>
      <c r="CQ6" s="131" t="s">
        <v>2297</v>
      </c>
      <c r="CR6" s="131" t="s">
        <v>2297</v>
      </c>
      <c r="CS6" s="131" t="s">
        <v>2297</v>
      </c>
      <c r="CT6" s="131" t="s">
        <v>83</v>
      </c>
      <c r="CU6" s="131" t="s">
        <v>83</v>
      </c>
      <c r="CV6" s="131" t="s">
        <v>83</v>
      </c>
      <c r="CW6" s="131" t="s">
        <v>83</v>
      </c>
      <c r="CX6" s="131" t="s">
        <v>83</v>
      </c>
      <c r="CY6" s="131" t="s">
        <v>83</v>
      </c>
      <c r="CZ6" s="131" t="s">
        <v>83</v>
      </c>
      <c r="DA6" s="131" t="s">
        <v>83</v>
      </c>
      <c r="DB6" s="131" t="s">
        <v>83</v>
      </c>
      <c r="DC6" s="131" t="s">
        <v>83</v>
      </c>
      <c r="DD6" s="131" t="s">
        <v>83</v>
      </c>
      <c r="DE6" s="131" t="s">
        <v>83</v>
      </c>
      <c r="DF6" s="131" t="s">
        <v>83</v>
      </c>
      <c r="DG6" s="131" t="s">
        <v>83</v>
      </c>
      <c r="DH6" s="131" t="s">
        <v>83</v>
      </c>
      <c r="DI6" s="131" t="s">
        <v>83</v>
      </c>
      <c r="DJ6" s="131" t="s">
        <v>83</v>
      </c>
      <c r="DK6" s="131" t="s">
        <v>83</v>
      </c>
      <c r="DL6" s="131" t="s">
        <v>83</v>
      </c>
      <c r="DM6" s="131" t="s">
        <v>83</v>
      </c>
      <c r="DN6" s="131" t="s">
        <v>83</v>
      </c>
      <c r="DO6" s="131" t="s">
        <v>83</v>
      </c>
      <c r="DP6" s="131" t="s">
        <v>117</v>
      </c>
      <c r="DQ6" s="131" t="s">
        <v>117</v>
      </c>
      <c r="DR6" s="131" t="s">
        <v>2298</v>
      </c>
      <c r="DS6" s="131" t="s">
        <v>2298</v>
      </c>
      <c r="DT6" s="131" t="s">
        <v>2298</v>
      </c>
      <c r="DU6" s="131" t="s">
        <v>2298</v>
      </c>
      <c r="DV6" s="131" t="s">
        <v>2298</v>
      </c>
      <c r="DW6" s="131" t="s">
        <v>2298</v>
      </c>
      <c r="DX6" s="131" t="s">
        <v>2298</v>
      </c>
      <c r="DY6" s="131" t="s">
        <v>2298</v>
      </c>
      <c r="DZ6" s="131" t="s">
        <v>2298</v>
      </c>
      <c r="EA6" s="131" t="s">
        <v>2298</v>
      </c>
      <c r="EB6" s="131" t="s">
        <v>2298</v>
      </c>
      <c r="EC6" s="131" t="s">
        <v>2298</v>
      </c>
      <c r="ED6" s="131" t="s">
        <v>2298</v>
      </c>
      <c r="EE6" s="131" t="s">
        <v>2298</v>
      </c>
      <c r="EF6" s="131" t="s">
        <v>2298</v>
      </c>
      <c r="EG6" s="131" t="s">
        <v>2298</v>
      </c>
      <c r="EH6" s="131" t="s">
        <v>2298</v>
      </c>
      <c r="EI6" s="131" t="s">
        <v>2298</v>
      </c>
      <c r="EJ6" s="131" t="s">
        <v>2298</v>
      </c>
      <c r="EK6" s="131" t="s">
        <v>2298</v>
      </c>
      <c r="EL6" s="131" t="s">
        <v>2298</v>
      </c>
      <c r="EM6" s="131" t="s">
        <v>2298</v>
      </c>
      <c r="EN6" s="131" t="s">
        <v>2298</v>
      </c>
      <c r="EO6" s="131" t="s">
        <v>2298</v>
      </c>
      <c r="EP6" s="131" t="s">
        <v>2298</v>
      </c>
      <c r="EQ6" s="131" t="s">
        <v>2298</v>
      </c>
      <c r="ER6" s="131" t="s">
        <v>2298</v>
      </c>
      <c r="ES6" s="131" t="s">
        <v>2298</v>
      </c>
      <c r="ET6" s="131" t="s">
        <v>2298</v>
      </c>
      <c r="EU6" s="131" t="s">
        <v>2298</v>
      </c>
      <c r="EV6" s="131" t="s">
        <v>2298</v>
      </c>
      <c r="EW6" s="131" t="s">
        <v>2298</v>
      </c>
      <c r="EX6" s="131" t="s">
        <v>2298</v>
      </c>
      <c r="EY6" s="131" t="s">
        <v>2298</v>
      </c>
      <c r="EZ6" s="131" t="s">
        <v>2298</v>
      </c>
      <c r="FA6" s="131" t="s">
        <v>2298</v>
      </c>
      <c r="FB6" s="131" t="s">
        <v>2298</v>
      </c>
      <c r="FC6" s="131" t="s">
        <v>2298</v>
      </c>
      <c r="FD6" s="131" t="s">
        <v>2298</v>
      </c>
      <c r="FE6" s="131" t="s">
        <v>2298</v>
      </c>
      <c r="FF6" s="131" t="s">
        <v>2298</v>
      </c>
      <c r="FG6" s="131" t="s">
        <v>2298</v>
      </c>
      <c r="FH6" s="131" t="s">
        <v>2299</v>
      </c>
      <c r="FI6" s="131" t="s">
        <v>2299</v>
      </c>
      <c r="FJ6" s="131" t="s">
        <v>2299</v>
      </c>
      <c r="FK6" s="131" t="s">
        <v>2299</v>
      </c>
      <c r="FL6" s="131" t="s">
        <v>2299</v>
      </c>
      <c r="FM6" s="131" t="s">
        <v>2299</v>
      </c>
      <c r="FN6" s="131" t="s">
        <v>2299</v>
      </c>
      <c r="FO6" s="131" t="s">
        <v>2299</v>
      </c>
      <c r="FP6" s="131" t="s">
        <v>2299</v>
      </c>
      <c r="FQ6" s="131" t="s">
        <v>2299</v>
      </c>
      <c r="FR6" s="131" t="s">
        <v>2299</v>
      </c>
      <c r="FS6" s="131" t="s">
        <v>2299</v>
      </c>
      <c r="FT6" s="131" t="s">
        <v>2299</v>
      </c>
      <c r="FU6" s="131" t="s">
        <v>2299</v>
      </c>
      <c r="FV6" s="131" t="s">
        <v>2299</v>
      </c>
      <c r="FW6" s="131" t="s">
        <v>2299</v>
      </c>
      <c r="FX6" s="131" t="s">
        <v>2299</v>
      </c>
      <c r="FY6" s="131" t="s">
        <v>2299</v>
      </c>
      <c r="FZ6" s="131" t="s">
        <v>2299</v>
      </c>
      <c r="GA6" s="131" t="s">
        <v>2299</v>
      </c>
      <c r="GB6" s="131" t="s">
        <v>2299</v>
      </c>
      <c r="GC6" s="131" t="s">
        <v>2299</v>
      </c>
      <c r="GD6" s="131" t="s">
        <v>2299</v>
      </c>
      <c r="GE6" s="131" t="s">
        <v>2299</v>
      </c>
      <c r="GF6" s="131" t="s">
        <v>2299</v>
      </c>
      <c r="GG6" s="131" t="s">
        <v>26</v>
      </c>
    </row>
    <row r="7" spans="1:189" x14ac:dyDescent="0.3">
      <c r="A7" s="131"/>
      <c r="B7" s="131"/>
      <c r="C7" s="131"/>
      <c r="D7" s="131" t="s">
        <v>226</v>
      </c>
      <c r="E7" s="131" t="s">
        <v>229</v>
      </c>
      <c r="F7" s="131" t="s">
        <v>232</v>
      </c>
      <c r="G7" s="131" t="s">
        <v>235</v>
      </c>
      <c r="H7" s="131" t="s">
        <v>238</v>
      </c>
      <c r="I7" s="131" t="s">
        <v>622</v>
      </c>
      <c r="J7" s="131" t="s">
        <v>651</v>
      </c>
      <c r="K7" s="131" t="s">
        <v>657</v>
      </c>
      <c r="L7" s="131" t="s">
        <v>628</v>
      </c>
      <c r="M7" s="131" t="s">
        <v>630</v>
      </c>
      <c r="N7" s="131" t="s">
        <v>663</v>
      </c>
      <c r="O7" s="131" t="s">
        <v>668</v>
      </c>
      <c r="P7" s="131" t="s">
        <v>586</v>
      </c>
      <c r="Q7" s="131" t="s">
        <v>2300</v>
      </c>
      <c r="R7" s="131" t="s">
        <v>226</v>
      </c>
      <c r="S7" s="131" t="s">
        <v>257</v>
      </c>
      <c r="T7" s="131" t="s">
        <v>229</v>
      </c>
      <c r="U7" s="131" t="s">
        <v>264</v>
      </c>
      <c r="V7" s="131" t="s">
        <v>268</v>
      </c>
      <c r="W7" s="131" t="s">
        <v>272</v>
      </c>
      <c r="X7" s="131" t="s">
        <v>276</v>
      </c>
      <c r="Y7" s="131" t="s">
        <v>280</v>
      </c>
      <c r="Z7" s="131" t="s">
        <v>284</v>
      </c>
      <c r="AA7" s="131" t="s">
        <v>288</v>
      </c>
      <c r="AB7" s="131" t="s">
        <v>292</v>
      </c>
      <c r="AC7" s="131" t="s">
        <v>280</v>
      </c>
      <c r="AD7" s="131" t="s">
        <v>310</v>
      </c>
      <c r="AE7" s="131" t="s">
        <v>314</v>
      </c>
      <c r="AF7" s="131" t="s">
        <v>318</v>
      </c>
      <c r="AG7" s="131" t="s">
        <v>322</v>
      </c>
      <c r="AH7" s="131" t="s">
        <v>326</v>
      </c>
      <c r="AI7" s="131" t="s">
        <v>330</v>
      </c>
      <c r="AJ7" s="131" t="s">
        <v>334</v>
      </c>
      <c r="AK7" s="131" t="s">
        <v>338</v>
      </c>
      <c r="AL7" s="131" t="s">
        <v>342</v>
      </c>
      <c r="AM7" s="131" t="s">
        <v>346</v>
      </c>
      <c r="AN7" s="131" t="s">
        <v>350</v>
      </c>
      <c r="AO7" s="131" t="s">
        <v>354</v>
      </c>
      <c r="AP7" s="131" t="s">
        <v>358</v>
      </c>
      <c r="AQ7" s="131" t="s">
        <v>362</v>
      </c>
      <c r="AR7" s="131" t="s">
        <v>366</v>
      </c>
      <c r="AS7" s="131" t="s">
        <v>413</v>
      </c>
      <c r="AT7" s="131" t="s">
        <v>417</v>
      </c>
      <c r="AU7" s="131" t="s">
        <v>421</v>
      </c>
      <c r="AV7" s="131" t="s">
        <v>425</v>
      </c>
      <c r="AW7" s="131" t="s">
        <v>429</v>
      </c>
      <c r="AX7" s="131" t="s">
        <v>436</v>
      </c>
      <c r="AY7" s="131" t="s">
        <v>440</v>
      </c>
      <c r="AZ7" s="131" t="s">
        <v>2301</v>
      </c>
      <c r="BA7" s="131" t="s">
        <v>444</v>
      </c>
      <c r="BB7" s="131" t="s">
        <v>448</v>
      </c>
      <c r="BC7" s="131" t="s">
        <v>452</v>
      </c>
      <c r="BD7" s="131" t="s">
        <v>456</v>
      </c>
      <c r="BE7" s="131" t="s">
        <v>460</v>
      </c>
      <c r="BF7" s="131" t="s">
        <v>464</v>
      </c>
      <c r="BG7" s="131" t="s">
        <v>468</v>
      </c>
      <c r="BH7" s="131" t="s">
        <v>472</v>
      </c>
      <c r="BI7" s="131" t="s">
        <v>476</v>
      </c>
      <c r="BJ7" s="131" t="s">
        <v>480</v>
      </c>
      <c r="BK7" s="131" t="s">
        <v>484</v>
      </c>
      <c r="BL7" s="131" t="s">
        <v>488</v>
      </c>
      <c r="BM7" s="131" t="s">
        <v>492</v>
      </c>
      <c r="BN7" s="131" t="s">
        <v>496</v>
      </c>
      <c r="BO7" s="131" t="s">
        <v>500</v>
      </c>
      <c r="BP7" s="131" t="s">
        <v>504</v>
      </c>
      <c r="BQ7" s="131" t="s">
        <v>508</v>
      </c>
      <c r="BR7" s="131" t="s">
        <v>512</v>
      </c>
      <c r="BS7" s="131" t="s">
        <v>516</v>
      </c>
      <c r="BT7" s="131" t="s">
        <v>520</v>
      </c>
      <c r="BU7" s="131" t="s">
        <v>524</v>
      </c>
      <c r="BV7" s="131" t="s">
        <v>528</v>
      </c>
      <c r="BW7" s="131" t="s">
        <v>532</v>
      </c>
      <c r="BX7" s="131" t="s">
        <v>536</v>
      </c>
      <c r="BY7" s="131" t="s">
        <v>540</v>
      </c>
      <c r="BZ7" s="131" t="s">
        <v>544</v>
      </c>
      <c r="CA7" s="131" t="s">
        <v>548</v>
      </c>
      <c r="CB7" s="131" t="s">
        <v>552</v>
      </c>
      <c r="CC7" s="131" t="s">
        <v>2302</v>
      </c>
      <c r="CD7" s="131" t="s">
        <v>2303</v>
      </c>
      <c r="CE7" s="131" t="s">
        <v>2304</v>
      </c>
      <c r="CF7" s="131" t="s">
        <v>2305</v>
      </c>
      <c r="CG7" s="131" t="s">
        <v>2306</v>
      </c>
      <c r="CH7" s="131" t="s">
        <v>2307</v>
      </c>
      <c r="CI7" s="131" t="s">
        <v>2308</v>
      </c>
      <c r="CJ7" s="131" t="s">
        <v>2309</v>
      </c>
      <c r="CK7" s="131" t="s">
        <v>2310</v>
      </c>
      <c r="CL7" s="131" t="s">
        <v>366</v>
      </c>
      <c r="CM7" s="131" t="s">
        <v>389</v>
      </c>
      <c r="CN7" s="131" t="s">
        <v>421</v>
      </c>
      <c r="CO7" s="131" t="s">
        <v>425</v>
      </c>
      <c r="CP7" s="131" t="s">
        <v>578</v>
      </c>
      <c r="CQ7" s="131" t="s">
        <v>582</v>
      </c>
      <c r="CR7" s="131" t="s">
        <v>586</v>
      </c>
      <c r="CS7" s="131" t="s">
        <v>590</v>
      </c>
      <c r="CT7" s="131" t="s">
        <v>229</v>
      </c>
      <c r="CU7" s="131" t="s">
        <v>264</v>
      </c>
      <c r="CV7" s="131" t="s">
        <v>232</v>
      </c>
      <c r="CW7" s="131" t="s">
        <v>607</v>
      </c>
      <c r="CX7" s="131" t="s">
        <v>235</v>
      </c>
      <c r="CY7" s="131" t="s">
        <v>284</v>
      </c>
      <c r="CZ7" s="131" t="s">
        <v>238</v>
      </c>
      <c r="DA7" s="131" t="s">
        <v>276</v>
      </c>
      <c r="DB7" s="131" t="s">
        <v>280</v>
      </c>
      <c r="DC7" s="131" t="s">
        <v>310</v>
      </c>
      <c r="DD7" s="131" t="s">
        <v>314</v>
      </c>
      <c r="DE7" s="131" t="s">
        <v>318</v>
      </c>
      <c r="DF7" s="131" t="s">
        <v>288</v>
      </c>
      <c r="DG7" s="131" t="s">
        <v>618</v>
      </c>
      <c r="DH7" s="131" t="s">
        <v>620</v>
      </c>
      <c r="DI7" s="131" t="s">
        <v>622</v>
      </c>
      <c r="DJ7" s="131" t="s">
        <v>624</v>
      </c>
      <c r="DK7" s="131" t="s">
        <v>626</v>
      </c>
      <c r="DL7" s="131" t="s">
        <v>628</v>
      </c>
      <c r="DM7" s="131" t="s">
        <v>630</v>
      </c>
      <c r="DN7" s="131" t="s">
        <v>632</v>
      </c>
      <c r="DO7" s="131" t="s">
        <v>634</v>
      </c>
      <c r="DP7" s="131" t="s">
        <v>636</v>
      </c>
      <c r="DQ7" s="131" t="s">
        <v>638</v>
      </c>
      <c r="DR7" s="131" t="s">
        <v>235</v>
      </c>
      <c r="DS7" s="131" t="s">
        <v>641</v>
      </c>
      <c r="DT7" s="131" t="s">
        <v>643</v>
      </c>
      <c r="DU7" s="131" t="s">
        <v>645</v>
      </c>
      <c r="DV7" s="131" t="s">
        <v>622</v>
      </c>
      <c r="DW7" s="131" t="s">
        <v>626</v>
      </c>
      <c r="DX7" s="131" t="s">
        <v>649</v>
      </c>
      <c r="DY7" s="131" t="s">
        <v>651</v>
      </c>
      <c r="DZ7" s="131" t="s">
        <v>653</v>
      </c>
      <c r="EA7" s="131" t="s">
        <v>655</v>
      </c>
      <c r="EB7" s="131" t="s">
        <v>657</v>
      </c>
      <c r="EC7" s="131" t="s">
        <v>659</v>
      </c>
      <c r="ED7" s="131" t="s">
        <v>661</v>
      </c>
      <c r="EE7" s="131" t="s">
        <v>663</v>
      </c>
      <c r="EF7" s="131" t="s">
        <v>665</v>
      </c>
      <c r="EG7" s="131" t="s">
        <v>582</v>
      </c>
      <c r="EH7" s="131" t="s">
        <v>668</v>
      </c>
      <c r="EI7" s="131" t="s">
        <v>670</v>
      </c>
      <c r="EJ7" s="131" t="s">
        <v>672</v>
      </c>
      <c r="EK7" s="131" t="s">
        <v>586</v>
      </c>
      <c r="EL7" s="131" t="s">
        <v>675</v>
      </c>
      <c r="EM7" s="131" t="s">
        <v>677</v>
      </c>
      <c r="EN7" s="131" t="s">
        <v>679</v>
      </c>
      <c r="EO7" s="131" t="s">
        <v>681</v>
      </c>
      <c r="EP7" s="131" t="s">
        <v>683</v>
      </c>
      <c r="EQ7" s="131" t="s">
        <v>685</v>
      </c>
      <c r="ER7" s="131" t="s">
        <v>687</v>
      </c>
      <c r="ES7" s="131" t="s">
        <v>689</v>
      </c>
      <c r="ET7" s="131" t="s">
        <v>691</v>
      </c>
      <c r="EU7" s="131" t="s">
        <v>693</v>
      </c>
      <c r="EV7" s="131" t="s">
        <v>695</v>
      </c>
      <c r="EW7" s="131" t="s">
        <v>697</v>
      </c>
      <c r="EX7" s="131" t="s">
        <v>699</v>
      </c>
      <c r="EY7" s="131" t="s">
        <v>701</v>
      </c>
      <c r="EZ7" s="131" t="s">
        <v>703</v>
      </c>
      <c r="FA7" s="131" t="s">
        <v>705</v>
      </c>
      <c r="FB7" s="131" t="s">
        <v>707</v>
      </c>
      <c r="FC7" s="131" t="s">
        <v>709</v>
      </c>
      <c r="FD7" s="131" t="s">
        <v>711</v>
      </c>
      <c r="FE7" s="131" t="s">
        <v>713</v>
      </c>
      <c r="FF7" s="131" t="s">
        <v>715</v>
      </c>
      <c r="FG7" s="131" t="s">
        <v>717</v>
      </c>
      <c r="FH7" s="131" t="s">
        <v>264</v>
      </c>
      <c r="FI7" s="131" t="s">
        <v>280</v>
      </c>
      <c r="FJ7" s="131" t="s">
        <v>322</v>
      </c>
      <c r="FK7" s="131" t="s">
        <v>232</v>
      </c>
      <c r="FL7" s="131" t="s">
        <v>607</v>
      </c>
      <c r="FM7" s="131" t="s">
        <v>724</v>
      </c>
      <c r="FN7" s="131" t="s">
        <v>726</v>
      </c>
      <c r="FO7" s="131" t="s">
        <v>728</v>
      </c>
      <c r="FP7" s="131" t="s">
        <v>730</v>
      </c>
      <c r="FQ7" s="131" t="s">
        <v>732</v>
      </c>
      <c r="FR7" s="131" t="s">
        <v>734</v>
      </c>
      <c r="FS7" s="131" t="s">
        <v>578</v>
      </c>
      <c r="FT7" s="131" t="s">
        <v>737</v>
      </c>
      <c r="FU7" s="131" t="s">
        <v>739</v>
      </c>
      <c r="FV7" s="131" t="s">
        <v>741</v>
      </c>
      <c r="FW7" s="131" t="s">
        <v>620</v>
      </c>
      <c r="FX7" s="131" t="s">
        <v>624</v>
      </c>
      <c r="FY7" s="131" t="s">
        <v>745</v>
      </c>
      <c r="FZ7" s="131" t="s">
        <v>747</v>
      </c>
      <c r="GA7" s="131" t="s">
        <v>749</v>
      </c>
      <c r="GB7" s="131" t="s">
        <v>622</v>
      </c>
      <c r="GC7" s="131" t="s">
        <v>626</v>
      </c>
      <c r="GD7" s="131" t="s">
        <v>649</v>
      </c>
      <c r="GE7" s="131" t="s">
        <v>754</v>
      </c>
      <c r="GF7" s="131" t="s">
        <v>409</v>
      </c>
      <c r="GG7" s="131" t="s">
        <v>2311</v>
      </c>
    </row>
    <row r="9" spans="1:189" x14ac:dyDescent="0.3">
      <c r="A9" s="131"/>
      <c r="B9" s="131"/>
      <c r="C9" s="131" t="s">
        <v>2312</v>
      </c>
      <c r="D9" s="131" t="s">
        <v>225</v>
      </c>
      <c r="E9" s="131" t="s">
        <v>147</v>
      </c>
      <c r="F9" s="131" t="s">
        <v>152</v>
      </c>
      <c r="G9" s="131" t="s">
        <v>157</v>
      </c>
      <c r="H9" s="131" t="s">
        <v>162</v>
      </c>
      <c r="I9" s="131" t="s">
        <v>2313</v>
      </c>
      <c r="J9" s="131" t="s">
        <v>2314</v>
      </c>
      <c r="K9" s="131" t="s">
        <v>2315</v>
      </c>
      <c r="L9" s="131" t="s">
        <v>2316</v>
      </c>
      <c r="M9" s="131" t="s">
        <v>2317</v>
      </c>
      <c r="N9" s="131" t="s">
        <v>2318</v>
      </c>
      <c r="O9" s="131" t="s">
        <v>2319</v>
      </c>
      <c r="P9" s="131" t="s">
        <v>2320</v>
      </c>
      <c r="Q9" s="131" t="s">
        <v>2321</v>
      </c>
      <c r="R9" s="131" t="s">
        <v>253</v>
      </c>
      <c r="S9" s="131" t="s">
        <v>765</v>
      </c>
      <c r="T9" s="131" t="s">
        <v>260</v>
      </c>
      <c r="U9" s="131" t="s">
        <v>263</v>
      </c>
      <c r="V9" s="131" t="s">
        <v>2322</v>
      </c>
      <c r="W9" s="131" t="s">
        <v>2323</v>
      </c>
      <c r="X9" s="131" t="s">
        <v>2324</v>
      </c>
      <c r="Y9" s="131" t="s">
        <v>2325</v>
      </c>
      <c r="Z9" s="131" t="s">
        <v>283</v>
      </c>
      <c r="AA9" s="131" t="s">
        <v>2326</v>
      </c>
      <c r="AB9" s="131" t="s">
        <v>2327</v>
      </c>
      <c r="AC9" s="131" t="s">
        <v>2328</v>
      </c>
      <c r="AD9" s="131" t="s">
        <v>2329</v>
      </c>
      <c r="AE9" s="131" t="s">
        <v>2330</v>
      </c>
      <c r="AF9" s="131" t="s">
        <v>2331</v>
      </c>
      <c r="AG9" s="131" t="s">
        <v>2332</v>
      </c>
      <c r="AH9" s="131" t="s">
        <v>2333</v>
      </c>
      <c r="AI9" s="131" t="s">
        <v>2334</v>
      </c>
      <c r="AJ9" s="131" t="s">
        <v>2335</v>
      </c>
      <c r="AK9" s="131" t="s">
        <v>2336</v>
      </c>
      <c r="AL9" s="131" t="s">
        <v>2337</v>
      </c>
      <c r="AM9" s="131" t="s">
        <v>2338</v>
      </c>
      <c r="AN9" s="131" t="s">
        <v>2339</v>
      </c>
      <c r="AO9" s="131" t="s">
        <v>2340</v>
      </c>
      <c r="AP9" s="131" t="s">
        <v>2341</v>
      </c>
      <c r="AQ9" s="131" t="s">
        <v>2342</v>
      </c>
      <c r="AR9" s="131" t="s">
        <v>2343</v>
      </c>
      <c r="AS9" s="131" t="s">
        <v>379</v>
      </c>
      <c r="AT9" s="131" t="s">
        <v>382</v>
      </c>
      <c r="AU9" s="131" t="s">
        <v>385</v>
      </c>
      <c r="AV9" s="131" t="s">
        <v>388</v>
      </c>
      <c r="AW9" s="131" t="s">
        <v>392</v>
      </c>
      <c r="AX9" s="131" t="s">
        <v>396</v>
      </c>
      <c r="AY9" s="131" t="s">
        <v>400</v>
      </c>
      <c r="AZ9" s="131" t="s">
        <v>404</v>
      </c>
      <c r="BA9" s="131" t="s">
        <v>408</v>
      </c>
      <c r="BB9" s="131" t="s">
        <v>412</v>
      </c>
      <c r="BC9" s="131" t="s">
        <v>416</v>
      </c>
      <c r="BD9" s="131" t="s">
        <v>2344</v>
      </c>
      <c r="BE9" s="131" t="s">
        <v>424</v>
      </c>
      <c r="BF9" s="131" t="s">
        <v>428</v>
      </c>
      <c r="BG9" s="131" t="s">
        <v>432</v>
      </c>
      <c r="BH9" s="131" t="s">
        <v>435</v>
      </c>
      <c r="BI9" s="131" t="s">
        <v>439</v>
      </c>
      <c r="BJ9" s="131" t="s">
        <v>443</v>
      </c>
      <c r="BK9" s="131" t="s">
        <v>447</v>
      </c>
      <c r="BL9" s="131" t="s">
        <v>451</v>
      </c>
      <c r="BM9" s="131" t="s">
        <v>455</v>
      </c>
      <c r="BN9" s="131" t="s">
        <v>459</v>
      </c>
      <c r="BO9" s="131" t="s">
        <v>463</v>
      </c>
      <c r="BP9" s="131" t="s">
        <v>467</v>
      </c>
      <c r="BQ9" s="131" t="s">
        <v>471</v>
      </c>
      <c r="BR9" s="131" t="s">
        <v>475</v>
      </c>
      <c r="BS9" s="131" t="s">
        <v>479</v>
      </c>
      <c r="BT9" s="131" t="s">
        <v>483</v>
      </c>
      <c r="BU9" s="131" t="s">
        <v>487</v>
      </c>
      <c r="BV9" s="131" t="s">
        <v>491</v>
      </c>
      <c r="BW9" s="131" t="s">
        <v>495</v>
      </c>
      <c r="BX9" s="131" t="s">
        <v>499</v>
      </c>
      <c r="BY9" s="131" t="s">
        <v>503</v>
      </c>
      <c r="BZ9" s="131" t="s">
        <v>507</v>
      </c>
      <c r="CA9" s="131" t="s">
        <v>511</v>
      </c>
      <c r="CB9" s="131" t="s">
        <v>515</v>
      </c>
      <c r="CC9" s="131" t="s">
        <v>519</v>
      </c>
      <c r="CD9" s="131" t="s">
        <v>523</v>
      </c>
      <c r="CE9" s="131" t="s">
        <v>527</v>
      </c>
      <c r="CF9" s="131" t="s">
        <v>531</v>
      </c>
      <c r="CG9" s="131" t="s">
        <v>535</v>
      </c>
      <c r="CH9" s="131" t="s">
        <v>539</v>
      </c>
      <c r="CI9" s="131" t="s">
        <v>543</v>
      </c>
      <c r="CJ9" s="131" t="s">
        <v>547</v>
      </c>
      <c r="CK9" s="131" t="s">
        <v>551</v>
      </c>
      <c r="CL9" s="131" t="s">
        <v>565</v>
      </c>
      <c r="CM9" s="131" t="s">
        <v>568</v>
      </c>
      <c r="CN9" s="131" t="s">
        <v>571</v>
      </c>
      <c r="CO9" s="131" t="s">
        <v>574</v>
      </c>
      <c r="CP9" s="131" t="s">
        <v>577</v>
      </c>
      <c r="CQ9" s="131" t="s">
        <v>581</v>
      </c>
      <c r="CR9" s="131" t="s">
        <v>585</v>
      </c>
      <c r="CS9" s="131" t="s">
        <v>589</v>
      </c>
      <c r="CT9" s="131" t="s">
        <v>2345</v>
      </c>
      <c r="CU9" s="131" t="s">
        <v>2346</v>
      </c>
      <c r="CV9" s="131" t="s">
        <v>2347</v>
      </c>
      <c r="CW9" s="131" t="s">
        <v>2348</v>
      </c>
      <c r="CX9" s="131" t="s">
        <v>2349</v>
      </c>
      <c r="CY9" s="131" t="s">
        <v>2350</v>
      </c>
      <c r="CZ9" s="131" t="s">
        <v>2351</v>
      </c>
      <c r="DA9" s="131" t="s">
        <v>611</v>
      </c>
      <c r="DB9" s="131" t="s">
        <v>612</v>
      </c>
      <c r="DC9" s="131" t="s">
        <v>613</v>
      </c>
      <c r="DD9" s="131" t="s">
        <v>614</v>
      </c>
      <c r="DE9" s="131" t="s">
        <v>615</v>
      </c>
      <c r="DF9" s="131" t="s">
        <v>616</v>
      </c>
      <c r="DG9" s="131" t="s">
        <v>617</v>
      </c>
      <c r="DH9" s="131" t="s">
        <v>619</v>
      </c>
      <c r="DI9" s="131" t="s">
        <v>621</v>
      </c>
      <c r="DJ9" s="131" t="s">
        <v>623</v>
      </c>
      <c r="DK9" s="131" t="s">
        <v>625</v>
      </c>
      <c r="DL9" s="131" t="s">
        <v>627</v>
      </c>
      <c r="DM9" s="131" t="s">
        <v>629</v>
      </c>
      <c r="DN9" s="131" t="s">
        <v>631</v>
      </c>
      <c r="DO9" s="131" t="s">
        <v>633</v>
      </c>
      <c r="DP9" s="131" t="s">
        <v>2352</v>
      </c>
      <c r="DQ9" s="131" t="s">
        <v>2353</v>
      </c>
      <c r="DR9" s="131" t="s">
        <v>639</v>
      </c>
      <c r="DS9" s="131" t="s">
        <v>640</v>
      </c>
      <c r="DT9" s="131" t="s">
        <v>642</v>
      </c>
      <c r="DU9" s="131" t="s">
        <v>644</v>
      </c>
      <c r="DV9" s="131" t="s">
        <v>646</v>
      </c>
      <c r="DW9" s="131" t="s">
        <v>647</v>
      </c>
      <c r="DX9" s="131" t="s">
        <v>648</v>
      </c>
      <c r="DY9" s="131" t="s">
        <v>650</v>
      </c>
      <c r="DZ9" s="131" t="s">
        <v>652</v>
      </c>
      <c r="EA9" s="131" t="s">
        <v>654</v>
      </c>
      <c r="EB9" s="131" t="s">
        <v>656</v>
      </c>
      <c r="EC9" s="131" t="s">
        <v>658</v>
      </c>
      <c r="ED9" s="131" t="s">
        <v>660</v>
      </c>
      <c r="EE9" s="131" t="s">
        <v>662</v>
      </c>
      <c r="EF9" s="131" t="s">
        <v>664</v>
      </c>
      <c r="EG9" s="40" t="s">
        <v>666</v>
      </c>
      <c r="EH9" s="40" t="s">
        <v>667</v>
      </c>
      <c r="EI9" s="40" t="s">
        <v>669</v>
      </c>
      <c r="EJ9" s="40" t="s">
        <v>671</v>
      </c>
      <c r="EK9" s="40" t="s">
        <v>673</v>
      </c>
      <c r="EL9" s="131" t="s">
        <v>674</v>
      </c>
      <c r="EM9" s="131" t="s">
        <v>676</v>
      </c>
      <c r="EN9" s="131" t="s">
        <v>678</v>
      </c>
      <c r="EO9" s="131" t="s">
        <v>680</v>
      </c>
      <c r="EP9" s="131" t="s">
        <v>682</v>
      </c>
      <c r="EQ9" s="131" t="s">
        <v>684</v>
      </c>
      <c r="ER9" s="131" t="s">
        <v>686</v>
      </c>
      <c r="ES9" s="131" t="s">
        <v>688</v>
      </c>
      <c r="ET9" s="131" t="s">
        <v>690</v>
      </c>
      <c r="EU9" s="131" t="s">
        <v>692</v>
      </c>
      <c r="EV9" s="131" t="s">
        <v>694</v>
      </c>
      <c r="EW9" s="131" t="s">
        <v>696</v>
      </c>
      <c r="EX9" s="131" t="s">
        <v>698</v>
      </c>
      <c r="EY9" s="131" t="s">
        <v>700</v>
      </c>
      <c r="EZ9" s="131" t="s">
        <v>702</v>
      </c>
      <c r="FA9" s="131" t="s">
        <v>704</v>
      </c>
      <c r="FB9" s="131" t="s">
        <v>706</v>
      </c>
      <c r="FC9" s="131" t="s">
        <v>708</v>
      </c>
      <c r="FD9" s="131" t="s">
        <v>710</v>
      </c>
      <c r="FE9" s="131" t="s">
        <v>712</v>
      </c>
      <c r="FF9" s="131" t="s">
        <v>714</v>
      </c>
      <c r="FG9" s="131" t="s">
        <v>716</v>
      </c>
      <c r="FH9" s="131" t="s">
        <v>718</v>
      </c>
      <c r="FI9" s="131" t="s">
        <v>719</v>
      </c>
      <c r="FJ9" s="131" t="s">
        <v>720</v>
      </c>
      <c r="FK9" s="131" t="s">
        <v>721</v>
      </c>
      <c r="FL9" s="131" t="s">
        <v>722</v>
      </c>
      <c r="FM9" s="131" t="s">
        <v>723</v>
      </c>
      <c r="FN9" s="131" t="s">
        <v>725</v>
      </c>
      <c r="FO9" s="131" t="s">
        <v>727</v>
      </c>
      <c r="FP9" s="131" t="s">
        <v>729</v>
      </c>
      <c r="FQ9" s="131" t="s">
        <v>731</v>
      </c>
      <c r="FR9" s="131" t="s">
        <v>733</v>
      </c>
      <c r="FS9" s="131" t="s">
        <v>735</v>
      </c>
      <c r="FT9" s="131" t="s">
        <v>736</v>
      </c>
      <c r="FU9" s="131" t="s">
        <v>738</v>
      </c>
      <c r="FV9" s="131" t="s">
        <v>740</v>
      </c>
      <c r="FW9" s="131" t="s">
        <v>742</v>
      </c>
      <c r="FX9" s="131" t="s">
        <v>743</v>
      </c>
      <c r="FY9" s="131" t="s">
        <v>744</v>
      </c>
      <c r="FZ9" s="131" t="s">
        <v>746</v>
      </c>
      <c r="GA9" s="131" t="s">
        <v>748</v>
      </c>
      <c r="GB9" s="131" t="s">
        <v>750</v>
      </c>
      <c r="GC9" s="131" t="s">
        <v>751</v>
      </c>
      <c r="GD9" s="131" t="s">
        <v>752</v>
      </c>
      <c r="GE9" s="131" t="s">
        <v>753</v>
      </c>
      <c r="GF9" s="131" t="s">
        <v>755</v>
      </c>
      <c r="GG9" s="131" t="s">
        <v>2354</v>
      </c>
    </row>
    <row r="10" spans="1:189" x14ac:dyDescent="0.3">
      <c r="A10" s="131"/>
      <c r="B10" s="131"/>
      <c r="C10" s="131" t="str">
        <f>IFERROR(VLOOKUP($D$10,$B$14:$C$163,2,FALSE),"")</f>
        <v/>
      </c>
      <c r="D10" s="131" t="str">
        <f>IF('1. Cover'!$C$8="","",'1. Cover'!$C$8)</f>
        <v>&lt;Please select a Health and Wellbeing Board&gt;</v>
      </c>
      <c r="E10" s="131" t="str">
        <f>IF('1. Cover'!$C$10="","",'1. Cover'!$C$10)</f>
        <v/>
      </c>
      <c r="F10" s="131" t="str">
        <f>IF('1. Cover'!$C$12="","",'1. Cover'!$C$12)</f>
        <v/>
      </c>
      <c r="G10" s="131" t="str">
        <f>IF('1. Cover'!$C$14="","",'1. Cover'!$C$14)</f>
        <v/>
      </c>
      <c r="H10" s="131" t="str">
        <f>IF('1. Cover'!$C$16="","",'1. Cover'!$C$16)</f>
        <v/>
      </c>
      <c r="I10" s="131">
        <f>IF('1. Cover'!$C$23="","",'1. Cover'!$C$23)</f>
        <v>5</v>
      </c>
      <c r="J10" s="131">
        <f>IF('1. Cover'!$C$24="","",'1. Cover'!$C$24)</f>
        <v>5</v>
      </c>
      <c r="K10" s="131">
        <f>IF('1. Cover'!$C$25="","",'1. Cover'!$C$25)</f>
        <v>16</v>
      </c>
      <c r="L10" s="131">
        <f>IF('1. Cover'!$C$26="","",'1. Cover'!$C$26)</f>
        <v>36</v>
      </c>
      <c r="M10" s="131">
        <f>IF('1. Cover'!$C$27="","",'1. Cover'!$C$27)</f>
        <v>3</v>
      </c>
      <c r="N10" s="131">
        <f>IF('1. Cover'!$C$28="","",'1. Cover'!$C$28)</f>
        <v>22</v>
      </c>
      <c r="O10" s="131">
        <f>IF('1. Cover'!$C$29="","",'1. Cover'!$C$29)</f>
        <v>2</v>
      </c>
      <c r="P10" s="131">
        <f>IF('1. Cover'!$C$30="","",'1. Cover'!$C$30)</f>
        <v>9</v>
      </c>
      <c r="Q10" s="131">
        <f>IF('1. Cover'!$C$31="","",'1. Cover'!$C$31)</f>
        <v>4</v>
      </c>
      <c r="R10" s="131" t="str">
        <f>IF('2. National Conditions &amp; s75'!$C$8="","",'2. National Conditions &amp; s75'!$C$8)</f>
        <v>Please select</v>
      </c>
      <c r="S10" s="131" t="str">
        <f>IF('2. National Conditions &amp; s75'!$C$9="","",'2. National Conditions &amp; s75'!$C$9)</f>
        <v>Please select</v>
      </c>
      <c r="T10" s="131" t="str">
        <f>IF('2. National Conditions &amp; s75'!$C$10="","",'2. National Conditions &amp; s75'!$C$10)</f>
        <v>Please select</v>
      </c>
      <c r="U10" s="131" t="str">
        <f>IF('2. National Conditions &amp; s75'!$C$11="","",'2. National Conditions &amp; s75'!$C$11)</f>
        <v>Please select</v>
      </c>
      <c r="V10" s="131" t="str">
        <f>IF('2. National Conditions &amp; s75'!$D$8="","",'2. National Conditions &amp; s75'!$D$8)</f>
        <v/>
      </c>
      <c r="W10" s="131" t="str">
        <f>IF('2. National Conditions &amp; s75'!$D$9="","",'2. National Conditions &amp; s75'!$D$9)</f>
        <v/>
      </c>
      <c r="X10" s="131" t="str">
        <f>IF('2. National Conditions &amp; s75'!$D$10="","",'2. National Conditions &amp; s75'!$D$10)</f>
        <v/>
      </c>
      <c r="Y10" s="131" t="str">
        <f>IF('2. National Conditions &amp; s75'!$D$11="","",'2. National Conditions &amp; s75'!$D$11)</f>
        <v/>
      </c>
      <c r="Z10" s="131" t="str">
        <f>IF('2. National Conditions &amp; s75'!$C$15="","",'2. National Conditions &amp; s75'!$C$15)</f>
        <v>Please select</v>
      </c>
      <c r="AA10" s="131" t="str">
        <f>IF('2. National Conditions &amp; s75'!$D$15="","",'2. National Conditions &amp; s75'!$D$15)</f>
        <v/>
      </c>
      <c r="AB10" s="131" t="str">
        <f>IF('2. National Conditions &amp; s75'!$E$15="","",'2. National Conditions &amp; s75'!$E$15)</f>
        <v/>
      </c>
      <c r="AC10" s="131" t="str">
        <f>IF('3. Metrics'!$D$11="","",'3. Metrics'!$D$11)</f>
        <v>Please select</v>
      </c>
      <c r="AD10" s="131" t="str">
        <f>IF('3. Metrics'!$D$12="","",'3. Metrics'!$D$12)</f>
        <v>Please select</v>
      </c>
      <c r="AE10" s="131" t="str">
        <f>IF('3. Metrics'!$D$13="","",'3. Metrics'!$D$13)</f>
        <v>Please select</v>
      </c>
      <c r="AF10" s="131" t="str">
        <f>IF('3. Metrics'!$D$14="","",'3. Metrics'!$D$14)</f>
        <v>Please select</v>
      </c>
      <c r="AG10" s="131" t="str">
        <f>IF('3. Metrics'!$E$11="","",'3. Metrics'!$E$11)</f>
        <v/>
      </c>
      <c r="AH10" s="131" t="str">
        <f>IF('3. Metrics'!$E$12="","",'3. Metrics'!$E$12)</f>
        <v/>
      </c>
      <c r="AI10" s="131" t="str">
        <f>IF('3. Metrics'!$E$13="","",'3. Metrics'!$E$13)</f>
        <v/>
      </c>
      <c r="AJ10" s="131" t="str">
        <f>IF('3. Metrics'!$E$14="","",'3. Metrics'!$E$14)</f>
        <v/>
      </c>
      <c r="AK10" s="131" t="str">
        <f>IF('3. Metrics'!$F$11="","",'3. Metrics'!$F$11)</f>
        <v/>
      </c>
      <c r="AL10" s="131" t="str">
        <f>IF('3. Metrics'!$F$12="","",'3. Metrics'!$F$12)</f>
        <v/>
      </c>
      <c r="AM10" s="131" t="str">
        <f>IF('3. Metrics'!$F$13="","",'3. Metrics'!$F$13)</f>
        <v/>
      </c>
      <c r="AN10" s="131" t="str">
        <f>IF('3. Metrics'!$F$14="","",'3. Metrics'!$F$14)</f>
        <v/>
      </c>
      <c r="AO10" s="131" t="str">
        <f>IF('3. Metrics'!$G$11="","",'3. Metrics'!$G$11)</f>
        <v/>
      </c>
      <c r="AP10" s="131" t="str">
        <f>IF('3. Metrics'!$G$12="","",'3. Metrics'!$G$12)</f>
        <v/>
      </c>
      <c r="AQ10" s="131" t="str">
        <f>IF('3. Metrics'!$G$13="","",'3. Metrics'!$G$13)</f>
        <v/>
      </c>
      <c r="AR10" s="131" t="str">
        <f>IF('3. Metrics'!$G$14="","",'3. Metrics'!$G$14)</f>
        <v/>
      </c>
      <c r="AS10" s="131" t="str">
        <f>IF('4. HICM'!G12="","",'4. HICM'!G12)</f>
        <v>Please select</v>
      </c>
      <c r="AT10" s="131" t="str">
        <f>IF('4. HICM'!G13="","",'4. HICM'!G13)</f>
        <v>Please select</v>
      </c>
      <c r="AU10" s="131" t="str">
        <f>IF('4. HICM'!G14="","",'4. HICM'!G14)</f>
        <v>Please select</v>
      </c>
      <c r="AV10" s="131" t="str">
        <f>IF('4. HICM'!G15="","",'4. HICM'!G15)</f>
        <v>Please select</v>
      </c>
      <c r="AW10" s="131" t="str">
        <f>IF('4. HICM'!G16="","",'4. HICM'!G16)</f>
        <v>Please select</v>
      </c>
      <c r="AX10" s="131" t="str">
        <f>IF('4. HICM'!G17="","",'4. HICM'!G17)</f>
        <v>Please select</v>
      </c>
      <c r="AY10" s="131" t="str">
        <f>IF('4. HICM'!G18="","",'4. HICM'!G18)</f>
        <v>Please select</v>
      </c>
      <c r="AZ10" s="131" t="str">
        <f>IF('4. HICM'!G19="","",'4. HICM'!G19)</f>
        <v>Please select</v>
      </c>
      <c r="BA10" s="131" t="str">
        <f>IF('4. HICM'!G23="","",'4. HICM'!G23)</f>
        <v>Please select</v>
      </c>
      <c r="BB10" s="131" t="str">
        <f>IF('4. HICM'!H12="","",'4. HICM'!H12)</f>
        <v/>
      </c>
      <c r="BC10" s="131" t="str">
        <f>IF('4. HICM'!H13="","",'4. HICM'!H13)</f>
        <v/>
      </c>
      <c r="BD10" s="131" t="str">
        <f>IF('4. HICM'!H14="","",'4. HICM'!H14)</f>
        <v/>
      </c>
      <c r="BE10" s="131" t="str">
        <f>IF('4. HICM'!H15="","",'4. HICM'!H15)</f>
        <v/>
      </c>
      <c r="BF10" s="131" t="str">
        <f>IF('4. HICM'!H16="","",'4. HICM'!H16)</f>
        <v/>
      </c>
      <c r="BG10" s="131" t="str">
        <f>IF('4. HICM'!H17="","",'4. HICM'!H17)</f>
        <v/>
      </c>
      <c r="BH10" s="131" t="str">
        <f>IF('4. HICM'!H18="","",'4. HICM'!H18)</f>
        <v/>
      </c>
      <c r="BI10" s="131" t="str">
        <f>IF('4. HICM'!H19="","",'4. HICM'!H19)</f>
        <v/>
      </c>
      <c r="BJ10" s="131" t="str">
        <f>IF('4. HICM'!H23="","",'4. HICM'!H23)</f>
        <v/>
      </c>
      <c r="BK10" s="131" t="str">
        <f>IF('4. HICM'!I12="","",'4. HICM'!I12)</f>
        <v/>
      </c>
      <c r="BL10" s="131" t="str">
        <f>IF('4. HICM'!I13="","",'4. HICM'!I13)</f>
        <v/>
      </c>
      <c r="BM10" s="131" t="str">
        <f>IF('4. HICM'!I14="","",'4. HICM'!I14)</f>
        <v/>
      </c>
      <c r="BN10" s="131" t="str">
        <f>IF('4. HICM'!I15="","",'4. HICM'!I15)</f>
        <v/>
      </c>
      <c r="BO10" s="131" t="str">
        <f>IF('4. HICM'!I16="","",'4. HICM'!I16)</f>
        <v/>
      </c>
      <c r="BP10" s="131" t="str">
        <f>IF('4. HICM'!I17="","",'4. HICM'!I17)</f>
        <v/>
      </c>
      <c r="BQ10" s="131" t="str">
        <f>IF('4. HICM'!I18="","",'4. HICM'!I18)</f>
        <v/>
      </c>
      <c r="BR10" s="131" t="str">
        <f>IF('4. HICM'!I19="","",'4. HICM'!I19)</f>
        <v/>
      </c>
      <c r="BS10" s="131" t="str">
        <f>IF('4. HICM'!I23="","",'4. HICM'!I23)</f>
        <v/>
      </c>
      <c r="BT10" s="131" t="str">
        <f>IF('4. HICM'!J12="","",'4. HICM'!J12)</f>
        <v/>
      </c>
      <c r="BU10" s="131" t="str">
        <f>IF('4. HICM'!J13="","",'4. HICM'!J13)</f>
        <v/>
      </c>
      <c r="BV10" s="131" t="str">
        <f>IF('4. HICM'!J14="","",'4. HICM'!J14)</f>
        <v/>
      </c>
      <c r="BW10" s="131" t="str">
        <f>IF('4. HICM'!J15="","",'4. HICM'!J15)</f>
        <v/>
      </c>
      <c r="BX10" s="131" t="str">
        <f>IF('4. HICM'!J16="","",'4. HICM'!J16)</f>
        <v/>
      </c>
      <c r="BY10" s="131" t="str">
        <f>IF('4. HICM'!J17="","",'4. HICM'!J17)</f>
        <v/>
      </c>
      <c r="BZ10" s="131" t="str">
        <f>IF('4. HICM'!J18="","",'4. HICM'!J18)</f>
        <v/>
      </c>
      <c r="CA10" s="131" t="str">
        <f>IF('4. HICM'!J19="","",'4. HICM'!J19)</f>
        <v/>
      </c>
      <c r="CB10" s="131" t="str">
        <f>IF('4. HICM'!J23="","",'4. HICM'!J23)</f>
        <v/>
      </c>
      <c r="CC10" s="131" t="str">
        <f>IF('4. HICM'!K12="","",'4. HICM'!K12)</f>
        <v/>
      </c>
      <c r="CD10" s="131" t="str">
        <f>IF('4. HICM'!K13="","",'4. HICM'!K13)</f>
        <v/>
      </c>
      <c r="CE10" s="131" t="str">
        <f>IF('4. HICM'!K14="","",'4. HICM'!K14)</f>
        <v/>
      </c>
      <c r="CF10" s="131" t="str">
        <f>IF('4. HICM'!K15="","",'4. HICM'!K15)</f>
        <v/>
      </c>
      <c r="CG10" s="131" t="str">
        <f>IF('4. HICM'!K16="","",'4. HICM'!K16)</f>
        <v/>
      </c>
      <c r="CH10" s="131" t="str">
        <f>IF('4. HICM'!K17="","",'4. HICM'!K17)</f>
        <v/>
      </c>
      <c r="CI10" s="131" t="str">
        <f>IF('4. HICM'!K18="","",'4. HICM'!K18)</f>
        <v/>
      </c>
      <c r="CJ10" s="131" t="str">
        <f>IF('4. HICM'!K19="","",'4. HICM'!K19)</f>
        <v/>
      </c>
      <c r="CK10" s="131" t="str">
        <f>IF('4. HICM'!K23="","",'4. HICM'!K23)</f>
        <v/>
      </c>
      <c r="CL10" s="131" t="str">
        <f>IF('5. I&amp;E'!G14="","",'5. I&amp;E'!G14)</f>
        <v>&lt;Please Select&gt;</v>
      </c>
      <c r="CM10" s="131" t="str">
        <f>IF('5. I&amp;E'!G15="","",'5. I&amp;E'!G15)</f>
        <v>&lt;Please Select&gt;</v>
      </c>
      <c r="CN10" s="131" t="str">
        <f>IF('5. I&amp;E'!H14="","",'5. I&amp;E'!H14)</f>
        <v/>
      </c>
      <c r="CO10" s="131" t="str">
        <f>IF('5. I&amp;E'!H15="","",'5. I&amp;E'!H15)</f>
        <v/>
      </c>
      <c r="CP10" s="131" t="str">
        <f>IF('5. I&amp;E'!D21="","",'5. I&amp;E'!D21)</f>
        <v/>
      </c>
      <c r="CQ10" s="131" t="str">
        <f>IF('5. I&amp;E'!E28="","",'5. I&amp;E'!E28)</f>
        <v>&lt;Please Select&gt;</v>
      </c>
      <c r="CR10" s="131" t="str">
        <f>IF('5. I&amp;E'!C30="","",'5. I&amp;E'!C30)</f>
        <v/>
      </c>
      <c r="CS10" s="131" t="str">
        <f>IF('5. I&amp;E'!D32="","",'5. I&amp;E'!D32)</f>
        <v/>
      </c>
      <c r="CT10" s="131" t="str">
        <f>IF('6. Year End Feedback'!C10="","",'6. Year End Feedback'!C10)</f>
        <v>Please select a response</v>
      </c>
      <c r="CU10" s="131" t="str">
        <f>IF('6. Year End Feedback'!C11="","",'6. Year End Feedback'!C11)</f>
        <v>Please select a response</v>
      </c>
      <c r="CV10" s="131" t="str">
        <f>IF('6. Year End Feedback'!C12="","",'6. Year End Feedback'!C12)</f>
        <v>Please select a response</v>
      </c>
      <c r="CW10" s="131" t="str">
        <f>IF('6. Year End Feedback'!C13="","",'6. Year End Feedback'!C13)</f>
        <v>Please select a response</v>
      </c>
      <c r="CX10" s="131" t="str">
        <f>IF('6. Year End Feedback'!C14="","",'6. Year End Feedback'!C14)</f>
        <v>Please select a response</v>
      </c>
      <c r="CY10" s="131" t="str">
        <f>IF('6. Year End Feedback'!C15="","",'6. Year End Feedback'!C15)</f>
        <v>Please select a response</v>
      </c>
      <c r="CZ10" s="131" t="str">
        <f>IF('6. Year End Feedback'!C16="","",'6. Year End Feedback'!C16)</f>
        <v>Please select a response</v>
      </c>
      <c r="DA10" s="131" t="str">
        <f>IF('6. Year End Feedback'!D10="","",'6. Year End Feedback'!D10)</f>
        <v/>
      </c>
      <c r="DB10" s="131" t="str">
        <f>IF('6. Year End Feedback'!D11="","",'6. Year End Feedback'!D11)</f>
        <v/>
      </c>
      <c r="DC10" s="131" t="str">
        <f>IF('6. Year End Feedback'!D12="","",'6. Year End Feedback'!D12)</f>
        <v/>
      </c>
      <c r="DD10" s="131" t="str">
        <f>IF('6. Year End Feedback'!D13="","",'6. Year End Feedback'!D13)</f>
        <v/>
      </c>
      <c r="DE10" s="131" t="str">
        <f>IF('6. Year End Feedback'!D14="","",'6. Year End Feedback'!D14)</f>
        <v/>
      </c>
      <c r="DF10" s="131" t="str">
        <f>IF('6. Year End Feedback'!D15="","",'6. Year End Feedback'!D15)</f>
        <v/>
      </c>
      <c r="DG10" s="131" t="str">
        <f>IF('6. Year End Feedback'!D16="","",'6. Year End Feedback'!D16)</f>
        <v/>
      </c>
      <c r="DH10" s="131" t="str">
        <f>IF('6. Year End Feedback'!C22="","",'6. Year End Feedback'!C22)</f>
        <v>Please select a response category</v>
      </c>
      <c r="DI10" s="131" t="str">
        <f>IF('6. Year End Feedback'!C23="","",'6. Year End Feedback'!C23)</f>
        <v>Please select a response category</v>
      </c>
      <c r="DJ10" s="131" t="str">
        <f>IF('6. Year End Feedback'!D22="","",'6. Year End Feedback'!D22)</f>
        <v/>
      </c>
      <c r="DK10" s="131" t="str">
        <f>IF('6. Year End Feedback'!D23="","",'6. Year End Feedback'!D23)</f>
        <v/>
      </c>
      <c r="DL10" s="131" t="str">
        <f>IF('6. Year End Feedback'!C26="","",'6. Year End Feedback'!C26)</f>
        <v>Please select a response category</v>
      </c>
      <c r="DM10" s="131" t="str">
        <f>IF('6. Year End Feedback'!C27="","",'6. Year End Feedback'!C27)</f>
        <v>Please select a response category</v>
      </c>
      <c r="DN10" s="131" t="str">
        <f>IF('6. Year End Feedback'!D26="","",'6. Year End Feedback'!D26)</f>
        <v/>
      </c>
      <c r="DO10" s="131" t="str">
        <f>IF('6. Year End Feedback'!D27="","",'6. Year End Feedback'!D27)</f>
        <v/>
      </c>
      <c r="DP10" s="131" t="str">
        <f>IF('7. Narrative'!B8="","",'7. Narrative'!B8)</f>
        <v/>
      </c>
      <c r="DQ10" s="131" t="str">
        <f>IF('7. Narrative'!B12="","",'7. Narrative'!B12)</f>
        <v/>
      </c>
      <c r="DR10" s="131" t="str">
        <f>IF('8. iBCF Part 1'!C14="","",'8. iBCF Part 1'!C14)</f>
        <v>Yes</v>
      </c>
      <c r="DS10" s="131" t="str">
        <f>IF('8. iBCF Part 1'!D17="","",'8. iBCF Part 1'!D17)</f>
        <v/>
      </c>
      <c r="DT10" s="131" t="str">
        <f>IF('8. iBCF Part 1'!E17="","",'8. iBCF Part 1'!E17)</f>
        <v/>
      </c>
      <c r="DU10" s="131" t="str">
        <f>IF('8. iBCF Part 1'!F17="","",'8. iBCF Part 1'!F17)</f>
        <v/>
      </c>
      <c r="DV10" s="131" t="str">
        <f>IF('8. iBCF Part 1'!C23="","",'8. iBCF Part 1'!C23)</f>
        <v/>
      </c>
      <c r="DW10" s="131" t="str">
        <f>IF('8. iBCF Part 1'!D23="","",'8. iBCF Part 1'!D23)</f>
        <v/>
      </c>
      <c r="DX10" s="131" t="str">
        <f>IF('8. iBCF Part 1'!E23="","",'8. iBCF Part 1'!E23)</f>
        <v/>
      </c>
      <c r="DY10" s="131" t="str">
        <f>IF('8. iBCF Part 1'!C24="","",'8. iBCF Part 1'!C24)</f>
        <v/>
      </c>
      <c r="DZ10" s="131" t="str">
        <f>IF('8. iBCF Part 1'!D24="","",'8. iBCF Part 1'!D24)</f>
        <v/>
      </c>
      <c r="EA10" s="131" t="str">
        <f>IF('8. iBCF Part 1'!E24="","",'8. iBCF Part 1'!E24)</f>
        <v/>
      </c>
      <c r="EB10" s="131" t="str">
        <f>IF('8. iBCF Part 1'!C25="","",'8. iBCF Part 1'!C25)</f>
        <v/>
      </c>
      <c r="EC10" s="131" t="str">
        <f>IF('8. iBCF Part 1'!D25="","",'8. iBCF Part 1'!D25)</f>
        <v/>
      </c>
      <c r="ED10" s="131" t="str">
        <f>IF('8. iBCF Part 1'!E25="","",'8. iBCF Part 1'!E25)</f>
        <v/>
      </c>
      <c r="EE10" s="131" t="str">
        <f>IF('8. iBCF Part 1'!C28="","",'8. iBCF Part 1'!C28)</f>
        <v/>
      </c>
      <c r="EF10" s="131" t="str">
        <f>IF('8. iBCF Part 1'!D28="","",'8. iBCF Part 1'!D28)</f>
        <v/>
      </c>
      <c r="EG10" s="40" t="str">
        <f>IF('8. iBCF Part 1'!E28="","",'8. iBCF Part 1'!E28)</f>
        <v/>
      </c>
      <c r="EH10" s="40" t="str">
        <f>IF('8. iBCF Part 1'!C29="","",'8. iBCF Part 1'!C29)</f>
        <v/>
      </c>
      <c r="EI10" s="40" t="str">
        <f>IF('8. iBCF Part 1'!D29="","",'8. iBCF Part 1'!D29)</f>
        <v/>
      </c>
      <c r="EJ10" s="40" t="str">
        <f>IF('8. iBCF Part 1'!E29="","",'8. iBCF Part 1'!E29)</f>
        <v/>
      </c>
      <c r="EK10" s="40" t="str">
        <f>IF('8. iBCF Part 1'!C30="","",'8. iBCF Part 1'!C30)</f>
        <v/>
      </c>
      <c r="EL10" s="131" t="str">
        <f>IF('8. iBCF Part 1'!D30="","",'8. iBCF Part 1'!D30)</f>
        <v/>
      </c>
      <c r="EM10" s="131" t="str">
        <f>IF('8. iBCF Part 1'!E30="","",'8. iBCF Part 1'!E30)</f>
        <v/>
      </c>
      <c r="EN10" s="131" t="str">
        <f>IF('8. iBCF Part 1'!C37="","",'8. iBCF Part 1'!C37)</f>
        <v/>
      </c>
      <c r="EO10" s="131" t="str">
        <f>IF('8. iBCF Part 1'!D37="","",'8. iBCF Part 1'!D37)</f>
        <v/>
      </c>
      <c r="EP10" s="131" t="str">
        <f>IF('8. iBCF Part 1'!E37="","",'8. iBCF Part 1'!E37)</f>
        <v/>
      </c>
      <c r="EQ10" s="131" t="str">
        <f>IF('8. iBCF Part 1'!F37="","",'8. iBCF Part 1'!F37)</f>
        <v/>
      </c>
      <c r="ER10" s="131" t="str">
        <f>IF('8. iBCF Part 1'!G37="","",'8. iBCF Part 1'!G37)</f>
        <v/>
      </c>
      <c r="ES10" s="131" t="str">
        <f>IF('8. iBCF Part 1'!H37="","",'8. iBCF Part 1'!H37)</f>
        <v/>
      </c>
      <c r="ET10" s="131" t="str">
        <f>IF('8. iBCF Part 1'!I37="","",'8. iBCF Part 1'!I37)</f>
        <v/>
      </c>
      <c r="EU10" s="131" t="str">
        <f>IF('8. iBCF Part 1'!J37="","",'8. iBCF Part 1'!J37)</f>
        <v/>
      </c>
      <c r="EV10" s="131" t="str">
        <f>IF('8. iBCF Part 1'!K37="","",'8. iBCF Part 1'!K37)</f>
        <v/>
      </c>
      <c r="EW10" s="131" t="str">
        <f>IF('8. iBCF Part 1'!L37="","",'8. iBCF Part 1'!L37)</f>
        <v/>
      </c>
      <c r="EX10" s="131" t="str">
        <f>IF('8. iBCF Part 1'!C38="","",'8. iBCF Part 1'!C38)</f>
        <v/>
      </c>
      <c r="EY10" s="131" t="str">
        <f>IF('8. iBCF Part 1'!D38="","",'8. iBCF Part 1'!D38)</f>
        <v/>
      </c>
      <c r="EZ10" s="131" t="str">
        <f>IF('8. iBCF Part 1'!E38="","",'8. iBCF Part 1'!E38)</f>
        <v/>
      </c>
      <c r="FA10" s="131" t="str">
        <f>IF('8. iBCF Part 1'!F38="","",'8. iBCF Part 1'!F38)</f>
        <v/>
      </c>
      <c r="FB10" s="131" t="str">
        <f>IF('8. iBCF Part 1'!G38="","",'8. iBCF Part 1'!G38)</f>
        <v/>
      </c>
      <c r="FC10" s="131" t="str">
        <f>IF('8. iBCF Part 1'!H38="","",'8. iBCF Part 1'!H38)</f>
        <v/>
      </c>
      <c r="FD10" s="131" t="str">
        <f>IF('8. iBCF Part 1'!I38="","",'8. iBCF Part 1'!I38)</f>
        <v/>
      </c>
      <c r="FE10" s="131" t="str">
        <f>IF('8. iBCF Part 1'!J38="","",'8. iBCF Part 1'!J38)</f>
        <v/>
      </c>
      <c r="FF10" s="131" t="str">
        <f>IF('8. iBCF Part 1'!K38="","",'8. iBCF Part 1'!K38)</f>
        <v/>
      </c>
      <c r="FG10" s="131" t="str">
        <f>IF('8. iBCF Part 1'!L38="","",'8. iBCF Part 1'!L38)</f>
        <v/>
      </c>
      <c r="FH10" s="131" t="str">
        <f>IF('9. iBCF Part 2'!C11="","",'9. iBCF Part 2'!C11)</f>
        <v/>
      </c>
      <c r="FI10" s="131" t="str">
        <f>IF('9. iBCF Part 2'!D11="","",'9. iBCF Part 2'!D11)</f>
        <v/>
      </c>
      <c r="FJ10" s="131" t="str">
        <f>IF('9. iBCF Part 2'!E11="","",'9. iBCF Part 2'!E11)</f>
        <v/>
      </c>
      <c r="FK10" s="131" t="str">
        <f>IF('9. iBCF Part 2'!C12="","",'9. iBCF Part 2'!C12)</f>
        <v/>
      </c>
      <c r="FL10" s="131" t="str">
        <f>IF('9. iBCF Part 2'!C13="","",'9. iBCF Part 2'!C13)</f>
        <v/>
      </c>
      <c r="FM10" s="131" t="str">
        <f>IF('9. iBCF Part 2'!C20="","",'9. iBCF Part 2'!C20)</f>
        <v/>
      </c>
      <c r="FN10" s="131" t="str">
        <f>IF('9. iBCF Part 2'!D20="","",'9. iBCF Part 2'!D20)</f>
        <v/>
      </c>
      <c r="FO10" s="131" t="str">
        <f>IF('9. iBCF Part 2'!E20="","",'9. iBCF Part 2'!E20)</f>
        <v/>
      </c>
      <c r="FP10" s="131" t="str">
        <f>IF('9. iBCF Part 2'!F20="","",'9. iBCF Part 2'!F20)</f>
        <v/>
      </c>
      <c r="FQ10" s="131" t="str">
        <f>IF('9. iBCF Part 2'!G20="","",'9. iBCF Part 2'!G20)</f>
        <v/>
      </c>
      <c r="FR10" s="131" t="str">
        <f>IF('9. iBCF Part 2'!C21="","",'9. iBCF Part 2'!C21)</f>
        <v/>
      </c>
      <c r="FS10" s="131" t="str">
        <f>IF('9. iBCF Part 2'!D21="","",'9. iBCF Part 2'!D21)</f>
        <v/>
      </c>
      <c r="FT10" s="131" t="str">
        <f>IF('9. iBCF Part 2'!E21="","",'9. iBCF Part 2'!E21)</f>
        <v/>
      </c>
      <c r="FU10" s="131" t="str">
        <f>IF('9. iBCF Part 2'!F21="","",'9. iBCF Part 2'!F21)</f>
        <v/>
      </c>
      <c r="FV10" s="131" t="str">
        <f>IF('9. iBCF Part 2'!G21="","",'9. iBCF Part 2'!G21)</f>
        <v/>
      </c>
      <c r="FW10" s="131" t="str">
        <f>IF('9. iBCF Part 2'!C22="","",'9. iBCF Part 2'!C22)</f>
        <v/>
      </c>
      <c r="FX10" s="131" t="str">
        <f>IF('9. iBCF Part 2'!D22="","",'9. iBCF Part 2'!D22)</f>
        <v/>
      </c>
      <c r="FY10" s="131" t="str">
        <f>IF('9. iBCF Part 2'!E22="","",'9. iBCF Part 2'!E22)</f>
        <v/>
      </c>
      <c r="FZ10" s="131" t="str">
        <f>IF('9. iBCF Part 2'!F22="","",'9. iBCF Part 2'!F22)</f>
        <v/>
      </c>
      <c r="GA10" s="131" t="str">
        <f>IF('9. iBCF Part 2'!G22="","",'9. iBCF Part 2'!G22)</f>
        <v/>
      </c>
      <c r="GB10" s="131" t="str">
        <f>IF('9. iBCF Part 2'!C23="","",'9. iBCF Part 2'!C23)</f>
        <v/>
      </c>
      <c r="GC10" s="131" t="str">
        <f>IF('9. iBCF Part 2'!D23="","",'9. iBCF Part 2'!D23)</f>
        <v/>
      </c>
      <c r="GD10" s="131" t="str">
        <f>IF('9. iBCF Part 2'!E23="","",'9. iBCF Part 2'!E23)</f>
        <v/>
      </c>
      <c r="GE10" s="131" t="str">
        <f>IF('9. iBCF Part 2'!F23="","",'9. iBCF Part 2'!F23)</f>
        <v/>
      </c>
      <c r="GF10" s="131" t="str">
        <f>IF('9. iBCF Part 2'!G23="","",'9. iBCF Part 2'!G23)</f>
        <v/>
      </c>
      <c r="GG10" s="131" t="str">
        <f>IF('1. Cover'!$B$4="","",'1. Cover'!$B$4)</f>
        <v>Version 1.0</v>
      </c>
    </row>
    <row r="13" spans="1:189" x14ac:dyDescent="0.3">
      <c r="A13" s="131"/>
      <c r="B13" s="131" t="s">
        <v>2355</v>
      </c>
      <c r="C13" s="131" t="s">
        <v>2356</v>
      </c>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row>
    <row r="14" spans="1:189" x14ac:dyDescent="0.3">
      <c r="A14" s="131" t="s">
        <v>130</v>
      </c>
      <c r="B14" s="131" t="s">
        <v>131</v>
      </c>
      <c r="C14" s="131" t="s">
        <v>130</v>
      </c>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row>
    <row r="15" spans="1:189" x14ac:dyDescent="0.3">
      <c r="A15" s="131" t="s">
        <v>133</v>
      </c>
      <c r="B15" s="131" t="s">
        <v>134</v>
      </c>
      <c r="C15" s="131" t="s">
        <v>133</v>
      </c>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row>
    <row r="16" spans="1:189" x14ac:dyDescent="0.3">
      <c r="A16" s="131" t="s">
        <v>135</v>
      </c>
      <c r="B16" s="131" t="s">
        <v>136</v>
      </c>
      <c r="C16" s="131" t="s">
        <v>135</v>
      </c>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1"/>
      <c r="GD16" s="131"/>
      <c r="GE16" s="131"/>
      <c r="GF16" s="131"/>
      <c r="GG16" s="131"/>
    </row>
    <row r="17" spans="1:188" x14ac:dyDescent="0.3">
      <c r="A17" s="131" t="s">
        <v>138</v>
      </c>
      <c r="B17" s="131" t="s">
        <v>139</v>
      </c>
      <c r="C17" s="131" t="s">
        <v>138</v>
      </c>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row>
    <row r="18" spans="1:188" x14ac:dyDescent="0.3">
      <c r="A18" s="131" t="s">
        <v>140</v>
      </c>
      <c r="B18" s="131" t="s">
        <v>141</v>
      </c>
      <c r="C18" s="131" t="s">
        <v>140</v>
      </c>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row>
    <row r="19" spans="1:188" x14ac:dyDescent="0.3">
      <c r="A19" s="131" t="s">
        <v>143</v>
      </c>
      <c r="B19" s="131" t="s">
        <v>144</v>
      </c>
      <c r="C19" s="131" t="s">
        <v>143</v>
      </c>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row>
    <row r="20" spans="1:188" x14ac:dyDescent="0.3">
      <c r="A20" s="131" t="s">
        <v>145</v>
      </c>
      <c r="B20" s="131" t="s">
        <v>146</v>
      </c>
      <c r="C20" s="131" t="s">
        <v>145</v>
      </c>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1"/>
      <c r="FE20" s="131"/>
      <c r="FF20" s="131"/>
      <c r="FG20" s="131"/>
      <c r="FH20" s="131"/>
      <c r="FI20" s="131"/>
      <c r="FJ20" s="131"/>
      <c r="FK20" s="131"/>
      <c r="FL20" s="131"/>
      <c r="FM20" s="131"/>
      <c r="FN20" s="131"/>
      <c r="FO20" s="131"/>
      <c r="FP20" s="131"/>
      <c r="FQ20" s="131"/>
      <c r="FR20" s="131"/>
      <c r="FS20" s="131"/>
      <c r="FT20" s="131"/>
      <c r="FU20" s="131"/>
      <c r="FV20" s="131"/>
      <c r="FW20" s="131"/>
      <c r="FX20" s="131"/>
      <c r="FY20" s="131"/>
      <c r="FZ20" s="131"/>
      <c r="GA20" s="131"/>
      <c r="GB20" s="131"/>
      <c r="GC20" s="131"/>
      <c r="GD20" s="131"/>
      <c r="GE20" s="131"/>
      <c r="GF20" s="131"/>
    </row>
    <row r="21" spans="1:188" x14ac:dyDescent="0.3">
      <c r="A21" s="131" t="s">
        <v>148</v>
      </c>
      <c r="B21" s="131" t="s">
        <v>149</v>
      </c>
      <c r="C21" s="131" t="s">
        <v>148</v>
      </c>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V21" s="131"/>
      <c r="EW21" s="131"/>
      <c r="EX21" s="131"/>
      <c r="EY21" s="131"/>
      <c r="EZ21" s="131"/>
      <c r="FA21" s="131"/>
      <c r="FB21" s="131"/>
      <c r="FC21" s="131"/>
      <c r="FD21" s="131"/>
      <c r="FE21" s="131"/>
      <c r="FF21" s="131"/>
      <c r="FG21" s="131"/>
      <c r="FH21" s="131"/>
      <c r="FI21" s="131"/>
      <c r="FJ21" s="131"/>
      <c r="FK21" s="131"/>
      <c r="FL21" s="131"/>
      <c r="FM21" s="131"/>
      <c r="FN21" s="131"/>
      <c r="FO21" s="131"/>
      <c r="FP21" s="131"/>
      <c r="FQ21" s="131"/>
      <c r="FR21" s="131"/>
      <c r="FS21" s="131"/>
      <c r="FT21" s="131"/>
      <c r="FU21" s="131"/>
      <c r="FV21" s="131"/>
      <c r="FW21" s="131"/>
      <c r="FX21" s="131"/>
      <c r="FY21" s="131"/>
      <c r="FZ21" s="131"/>
      <c r="GA21" s="131"/>
      <c r="GB21" s="131"/>
      <c r="GC21" s="131"/>
      <c r="GD21" s="131"/>
      <c r="GE21" s="131"/>
      <c r="GF21" s="131"/>
    </row>
    <row r="22" spans="1:188" x14ac:dyDescent="0.3">
      <c r="A22" s="131" t="s">
        <v>150</v>
      </c>
      <c r="B22" s="131" t="s">
        <v>151</v>
      </c>
      <c r="C22" s="131" t="s">
        <v>150</v>
      </c>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c r="DO22" s="131"/>
      <c r="DP22" s="131"/>
      <c r="DQ22" s="131"/>
      <c r="DR22" s="131"/>
      <c r="DS22" s="131"/>
      <c r="DT22" s="131"/>
      <c r="DU22" s="131"/>
      <c r="DV22" s="131"/>
      <c r="DW22" s="131"/>
      <c r="DX22" s="131"/>
      <c r="DY22" s="131"/>
      <c r="DZ22" s="131"/>
      <c r="EA22" s="131"/>
      <c r="EB22" s="131"/>
      <c r="EC22" s="131"/>
      <c r="ED22" s="131"/>
      <c r="EE22" s="131"/>
      <c r="EF22" s="131"/>
      <c r="EG22" s="131"/>
      <c r="EH22" s="131"/>
      <c r="EI22" s="131"/>
      <c r="EJ22" s="131"/>
      <c r="EK22" s="131"/>
      <c r="EL22" s="131"/>
      <c r="EM22" s="131"/>
      <c r="EN22" s="131"/>
      <c r="EO22" s="131"/>
      <c r="EP22" s="131"/>
      <c r="EQ22" s="131"/>
      <c r="ER22" s="131"/>
      <c r="ES22" s="131"/>
      <c r="ET22" s="131"/>
      <c r="EU22" s="131"/>
      <c r="EV22" s="131"/>
      <c r="EW22" s="131"/>
      <c r="EX22" s="131"/>
      <c r="EY22" s="131"/>
      <c r="EZ22" s="131"/>
      <c r="FA22" s="131"/>
      <c r="FB22" s="131"/>
      <c r="FC22" s="131"/>
      <c r="FD22" s="131"/>
      <c r="FE22" s="131"/>
      <c r="FF22" s="131"/>
      <c r="FG22" s="131"/>
      <c r="FH22" s="131"/>
      <c r="FI22" s="131"/>
      <c r="FJ22" s="131"/>
      <c r="FK22" s="131"/>
      <c r="FL22" s="131"/>
      <c r="FM22" s="131"/>
      <c r="FN22" s="131"/>
      <c r="FO22" s="131"/>
      <c r="FP22" s="131"/>
      <c r="FQ22" s="131"/>
      <c r="FR22" s="131"/>
      <c r="FS22" s="131"/>
      <c r="FT22" s="131"/>
      <c r="FU22" s="131"/>
      <c r="FV22" s="131"/>
      <c r="FW22" s="131"/>
      <c r="FX22" s="131"/>
      <c r="FY22" s="131"/>
      <c r="FZ22" s="131"/>
      <c r="GA22" s="131"/>
      <c r="GB22" s="131"/>
      <c r="GC22" s="131"/>
      <c r="GD22" s="131"/>
      <c r="GE22" s="131"/>
      <c r="GF22" s="131"/>
    </row>
    <row r="23" spans="1:188" x14ac:dyDescent="0.3">
      <c r="A23" s="131" t="s">
        <v>153</v>
      </c>
      <c r="B23" s="131" t="s">
        <v>154</v>
      </c>
      <c r="C23" s="131" t="s">
        <v>153</v>
      </c>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131"/>
      <c r="FG23" s="131"/>
      <c r="FH23" s="131"/>
      <c r="FI23" s="131"/>
      <c r="FJ23" s="131"/>
      <c r="FK23" s="131"/>
      <c r="FL23" s="131"/>
      <c r="FM23" s="131"/>
      <c r="FN23" s="131"/>
      <c r="FO23" s="131"/>
      <c r="FP23" s="131"/>
      <c r="FQ23" s="131"/>
      <c r="FR23" s="131"/>
      <c r="FS23" s="131"/>
      <c r="FT23" s="131"/>
      <c r="FU23" s="131"/>
      <c r="FV23" s="131"/>
      <c r="FW23" s="131"/>
      <c r="FX23" s="131"/>
      <c r="FY23" s="131"/>
      <c r="FZ23" s="131"/>
      <c r="GA23" s="131"/>
      <c r="GB23" s="131"/>
      <c r="GC23" s="131"/>
      <c r="GD23" s="131"/>
      <c r="GE23" s="131"/>
      <c r="GF23" s="131"/>
    </row>
    <row r="24" spans="1:188" x14ac:dyDescent="0.3">
      <c r="A24" s="131" t="s">
        <v>155</v>
      </c>
      <c r="B24" s="131" t="s">
        <v>156</v>
      </c>
      <c r="C24" s="131" t="s">
        <v>155</v>
      </c>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c r="FM24" s="131"/>
      <c r="FN24" s="131"/>
      <c r="FO24" s="131"/>
      <c r="FP24" s="131"/>
      <c r="FQ24" s="131"/>
      <c r="FR24" s="131"/>
      <c r="FS24" s="131"/>
      <c r="FT24" s="131"/>
      <c r="FU24" s="131"/>
      <c r="FV24" s="131"/>
      <c r="FW24" s="131"/>
      <c r="FX24" s="131"/>
      <c r="FY24" s="131"/>
      <c r="FZ24" s="131"/>
      <c r="GA24" s="131"/>
      <c r="GB24" s="131"/>
      <c r="GC24" s="131"/>
      <c r="GD24" s="131"/>
      <c r="GE24" s="131"/>
      <c r="GF24" s="131"/>
    </row>
    <row r="25" spans="1:188" x14ac:dyDescent="0.3">
      <c r="A25" s="131" t="s">
        <v>158</v>
      </c>
      <c r="B25" s="131" t="s">
        <v>159</v>
      </c>
      <c r="C25" s="131" t="s">
        <v>158</v>
      </c>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row>
    <row r="26" spans="1:188" x14ac:dyDescent="0.3">
      <c r="A26" s="131" t="s">
        <v>160</v>
      </c>
      <c r="B26" s="131" t="s">
        <v>161</v>
      </c>
      <c r="C26" s="131" t="s">
        <v>160</v>
      </c>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131"/>
      <c r="EI26" s="131"/>
      <c r="EJ26" s="131"/>
      <c r="EK26" s="131"/>
      <c r="EL26" s="131"/>
      <c r="EM26" s="131"/>
      <c r="EN26" s="131"/>
      <c r="EO26" s="131"/>
      <c r="EP26" s="131"/>
      <c r="EQ26" s="131"/>
      <c r="ER26" s="131"/>
      <c r="ES26" s="131"/>
      <c r="ET26" s="131"/>
      <c r="EU26" s="131"/>
      <c r="EV26" s="131"/>
      <c r="EW26" s="131"/>
      <c r="EX26" s="131"/>
      <c r="EY26" s="131"/>
      <c r="EZ26" s="131"/>
      <c r="FA26" s="131"/>
      <c r="FB26" s="131"/>
      <c r="FC26" s="131"/>
      <c r="FD26" s="131"/>
      <c r="FE26" s="131"/>
      <c r="FF26" s="131"/>
      <c r="FG26" s="131"/>
      <c r="FH26" s="131"/>
      <c r="FI26" s="131"/>
      <c r="FJ26" s="131"/>
      <c r="FK26" s="131"/>
      <c r="FL26" s="131"/>
      <c r="FM26" s="131"/>
      <c r="FN26" s="131"/>
      <c r="FO26" s="131"/>
      <c r="FP26" s="131"/>
      <c r="FQ26" s="131"/>
      <c r="FR26" s="131"/>
      <c r="FS26" s="131"/>
      <c r="FT26" s="131"/>
      <c r="FU26" s="131"/>
      <c r="FV26" s="131"/>
      <c r="FW26" s="131"/>
      <c r="FX26" s="131"/>
      <c r="FY26" s="131"/>
      <c r="FZ26" s="131"/>
      <c r="GA26" s="131"/>
      <c r="GB26" s="131"/>
      <c r="GC26" s="131"/>
      <c r="GD26" s="131"/>
      <c r="GE26" s="131"/>
      <c r="GF26" s="131"/>
    </row>
    <row r="27" spans="1:188" x14ac:dyDescent="0.3">
      <c r="A27" s="131" t="s">
        <v>163</v>
      </c>
      <c r="B27" s="131" t="s">
        <v>164</v>
      </c>
      <c r="C27" s="131" t="s">
        <v>163</v>
      </c>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1"/>
      <c r="DU27" s="131"/>
      <c r="DV27" s="131"/>
      <c r="DW27" s="131"/>
      <c r="DX27" s="131"/>
      <c r="DY27" s="131"/>
      <c r="DZ27" s="131"/>
      <c r="EA27" s="131"/>
      <c r="EB27" s="131"/>
      <c r="EC27" s="131"/>
      <c r="ED27" s="131"/>
      <c r="EE27" s="131"/>
      <c r="EF27" s="131"/>
      <c r="EG27" s="131"/>
      <c r="EH27" s="131"/>
      <c r="EI27" s="131"/>
      <c r="EJ27" s="131"/>
      <c r="EK27" s="131"/>
      <c r="EL27" s="131"/>
      <c r="EM27" s="131"/>
      <c r="EN27" s="131"/>
      <c r="EO27" s="131"/>
      <c r="EP27" s="131"/>
      <c r="EQ27" s="131"/>
      <c r="ER27" s="131"/>
      <c r="ES27" s="131"/>
      <c r="ET27" s="131"/>
      <c r="EU27" s="131"/>
      <c r="EV27" s="131"/>
      <c r="EW27" s="131"/>
      <c r="EX27" s="131"/>
      <c r="EY27" s="131"/>
      <c r="EZ27" s="131"/>
      <c r="FA27" s="131"/>
      <c r="FB27" s="131"/>
      <c r="FC27" s="131"/>
      <c r="FD27" s="131"/>
      <c r="FE27" s="131"/>
      <c r="FF27" s="131"/>
      <c r="FG27" s="131"/>
      <c r="FH27" s="131"/>
      <c r="FI27" s="131"/>
      <c r="FJ27" s="131"/>
      <c r="FK27" s="131"/>
      <c r="FL27" s="131"/>
      <c r="FM27" s="131"/>
      <c r="FN27" s="131"/>
      <c r="FO27" s="131"/>
      <c r="FP27" s="131"/>
      <c r="FQ27" s="131"/>
      <c r="FR27" s="131"/>
      <c r="FS27" s="131"/>
      <c r="FT27" s="131"/>
      <c r="FU27" s="131"/>
      <c r="FV27" s="131"/>
      <c r="FW27" s="131"/>
      <c r="FX27" s="131"/>
      <c r="FY27" s="131"/>
      <c r="FZ27" s="131"/>
      <c r="GA27" s="131"/>
      <c r="GB27" s="131"/>
      <c r="GC27" s="131"/>
      <c r="GD27" s="131"/>
      <c r="GE27" s="131"/>
      <c r="GF27" s="131"/>
    </row>
    <row r="28" spans="1:188" x14ac:dyDescent="0.3">
      <c r="A28" s="131" t="s">
        <v>165</v>
      </c>
      <c r="B28" s="131" t="s">
        <v>166</v>
      </c>
      <c r="C28" s="131" t="s">
        <v>165</v>
      </c>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row>
    <row r="29" spans="1:188" x14ac:dyDescent="0.3">
      <c r="A29" s="131" t="s">
        <v>168</v>
      </c>
      <c r="B29" s="131" t="s">
        <v>169</v>
      </c>
      <c r="C29" s="131" t="s">
        <v>168</v>
      </c>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131"/>
      <c r="EJ29" s="131"/>
      <c r="EK29" s="131"/>
      <c r="EL29" s="131"/>
      <c r="EM29" s="131"/>
      <c r="EN29" s="131"/>
      <c r="EO29" s="131"/>
      <c r="EP29" s="131"/>
      <c r="EQ29" s="131"/>
      <c r="ER29" s="131"/>
      <c r="ES29" s="131"/>
      <c r="ET29" s="131"/>
      <c r="EU29" s="131"/>
      <c r="EV29" s="131"/>
      <c r="EW29" s="131"/>
      <c r="EX29" s="131"/>
      <c r="EY29" s="131"/>
      <c r="EZ29" s="131"/>
      <c r="FA29" s="131"/>
      <c r="FB29" s="131"/>
      <c r="FC29" s="131"/>
      <c r="FD29" s="131"/>
      <c r="FE29" s="131"/>
      <c r="FF29" s="131"/>
      <c r="FG29" s="131"/>
      <c r="FH29" s="131"/>
      <c r="FI29" s="131"/>
      <c r="FJ29" s="131"/>
      <c r="FK29" s="131"/>
      <c r="FL29" s="131"/>
      <c r="FM29" s="131"/>
      <c r="FN29" s="131"/>
      <c r="FO29" s="131"/>
      <c r="FP29" s="131"/>
      <c r="FQ29" s="131"/>
      <c r="FR29" s="131"/>
      <c r="FS29" s="131"/>
      <c r="FT29" s="131"/>
      <c r="FU29" s="131"/>
      <c r="FV29" s="131"/>
      <c r="FW29" s="131"/>
      <c r="FX29" s="131"/>
      <c r="FY29" s="131"/>
      <c r="FZ29" s="131"/>
      <c r="GA29" s="131"/>
      <c r="GB29" s="131"/>
      <c r="GC29" s="131"/>
      <c r="GD29" s="131"/>
      <c r="GE29" s="131"/>
      <c r="GF29" s="131"/>
    </row>
    <row r="30" spans="1:188" x14ac:dyDescent="0.3">
      <c r="A30" s="131" t="s">
        <v>170</v>
      </c>
      <c r="B30" s="131" t="s">
        <v>171</v>
      </c>
      <c r="C30" s="131" t="s">
        <v>170</v>
      </c>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DW30" s="131"/>
      <c r="DX30" s="131"/>
      <c r="DY30" s="131"/>
      <c r="DZ30" s="131"/>
      <c r="EA30" s="131"/>
      <c r="EB30" s="131"/>
      <c r="EC30" s="131"/>
      <c r="ED30" s="131"/>
      <c r="EE30" s="131"/>
      <c r="EF30" s="131"/>
      <c r="EG30" s="131"/>
      <c r="EH30" s="131"/>
      <c r="EI30" s="131"/>
      <c r="EJ30" s="131"/>
      <c r="EK30" s="131"/>
      <c r="EL30" s="131"/>
      <c r="EM30" s="131"/>
      <c r="EN30" s="131"/>
      <c r="EO30" s="131"/>
      <c r="EP30" s="131"/>
      <c r="EQ30" s="131"/>
      <c r="ER30" s="131"/>
      <c r="ES30" s="131"/>
      <c r="ET30" s="131"/>
      <c r="EU30" s="131"/>
      <c r="EV30" s="131"/>
      <c r="EW30" s="131"/>
      <c r="EX30" s="131"/>
      <c r="EY30" s="131"/>
      <c r="EZ30" s="131"/>
      <c r="FA30" s="131"/>
      <c r="FB30" s="131"/>
      <c r="FC30" s="131"/>
      <c r="FD30" s="131"/>
      <c r="FE30" s="131"/>
      <c r="FF30" s="131"/>
      <c r="FG30" s="131"/>
      <c r="FH30" s="131"/>
      <c r="FI30" s="131"/>
      <c r="FJ30" s="131"/>
      <c r="FK30" s="131"/>
      <c r="FL30" s="131"/>
      <c r="FM30" s="131"/>
      <c r="FN30" s="131"/>
      <c r="FO30" s="131"/>
      <c r="FP30" s="131"/>
      <c r="FQ30" s="131"/>
      <c r="FR30" s="131"/>
      <c r="FS30" s="131"/>
      <c r="FT30" s="131"/>
      <c r="FU30" s="131"/>
      <c r="FV30" s="131"/>
      <c r="FW30" s="131"/>
      <c r="FX30" s="131"/>
      <c r="FY30" s="131"/>
      <c r="FZ30" s="131"/>
      <c r="GA30" s="131"/>
      <c r="GB30" s="131"/>
      <c r="GC30" s="131"/>
      <c r="GD30" s="131"/>
      <c r="GE30" s="131"/>
      <c r="GF30" s="131"/>
    </row>
    <row r="31" spans="1:188" x14ac:dyDescent="0.3">
      <c r="A31" s="131" t="s">
        <v>173</v>
      </c>
      <c r="B31" s="131" t="s">
        <v>174</v>
      </c>
      <c r="C31" s="131" t="s">
        <v>173</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c r="EL31" s="131"/>
      <c r="EM31" s="131"/>
      <c r="EN31" s="131"/>
      <c r="EO31" s="131"/>
      <c r="EP31" s="131"/>
      <c r="EQ31" s="131"/>
      <c r="ER31" s="131"/>
      <c r="ES31" s="131"/>
      <c r="ET31" s="131"/>
      <c r="EU31" s="131"/>
      <c r="EV31" s="131"/>
      <c r="EW31" s="131"/>
      <c r="EX31" s="131"/>
      <c r="EY31" s="131"/>
      <c r="EZ31" s="131"/>
      <c r="FA31" s="131"/>
      <c r="FB31" s="131"/>
      <c r="FC31" s="131"/>
      <c r="FD31" s="131"/>
      <c r="FE31" s="131"/>
      <c r="FF31" s="131"/>
      <c r="FG31" s="131"/>
      <c r="FH31" s="131"/>
      <c r="FI31" s="131"/>
      <c r="FJ31" s="131"/>
      <c r="FK31" s="131"/>
      <c r="FL31" s="131"/>
      <c r="FM31" s="131"/>
      <c r="FN31" s="131"/>
      <c r="FO31" s="131"/>
      <c r="FP31" s="131"/>
      <c r="FQ31" s="131"/>
      <c r="FR31" s="131"/>
      <c r="FS31" s="131"/>
      <c r="FT31" s="131"/>
      <c r="FU31" s="131"/>
      <c r="FV31" s="131"/>
      <c r="FW31" s="131"/>
      <c r="FX31" s="131"/>
      <c r="FY31" s="131"/>
      <c r="FZ31" s="131"/>
      <c r="GA31" s="131"/>
      <c r="GB31" s="131"/>
      <c r="GC31" s="131"/>
      <c r="GD31" s="131"/>
      <c r="GE31" s="131"/>
      <c r="GF31" s="131"/>
    </row>
    <row r="32" spans="1:188" x14ac:dyDescent="0.3">
      <c r="A32" s="131" t="s">
        <v>175</v>
      </c>
      <c r="B32" s="131" t="s">
        <v>176</v>
      </c>
      <c r="C32" s="131" t="s">
        <v>175</v>
      </c>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c r="EL32" s="131"/>
      <c r="EM32" s="131"/>
      <c r="EN32" s="131"/>
      <c r="EO32" s="131"/>
      <c r="EP32" s="131"/>
      <c r="EQ32" s="131"/>
      <c r="ER32" s="131"/>
      <c r="ES32" s="131"/>
      <c r="ET32" s="131"/>
      <c r="EU32" s="131"/>
      <c r="EV32" s="131"/>
      <c r="EW32" s="131"/>
      <c r="EX32" s="131"/>
      <c r="EY32" s="131"/>
      <c r="EZ32" s="131"/>
      <c r="FA32" s="131"/>
      <c r="FB32" s="131"/>
      <c r="FC32" s="131"/>
      <c r="FD32" s="131"/>
      <c r="FE32" s="131"/>
      <c r="FF32" s="131"/>
      <c r="FG32" s="131"/>
      <c r="FH32" s="131"/>
      <c r="FI32" s="131"/>
      <c r="FJ32" s="131"/>
      <c r="FK32" s="131"/>
      <c r="FL32" s="131"/>
      <c r="FM32" s="131"/>
      <c r="FN32" s="131"/>
      <c r="FO32" s="131"/>
      <c r="FP32" s="131"/>
      <c r="FQ32" s="131"/>
      <c r="FR32" s="131"/>
      <c r="FS32" s="131"/>
      <c r="FT32" s="131"/>
      <c r="FU32" s="131"/>
      <c r="FV32" s="131"/>
      <c r="FW32" s="131"/>
      <c r="FX32" s="131"/>
      <c r="FY32" s="131"/>
      <c r="FZ32" s="131"/>
      <c r="GA32" s="131"/>
      <c r="GB32" s="131"/>
      <c r="GC32" s="131"/>
      <c r="GD32" s="131"/>
      <c r="GE32" s="131"/>
      <c r="GF32" s="131"/>
    </row>
    <row r="33" spans="1:188" x14ac:dyDescent="0.3">
      <c r="A33" s="131" t="s">
        <v>178</v>
      </c>
      <c r="B33" s="131" t="s">
        <v>179</v>
      </c>
      <c r="C33" s="131" t="s">
        <v>178</v>
      </c>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c r="EL33" s="131"/>
      <c r="EM33" s="131"/>
      <c r="EN33" s="131"/>
      <c r="EO33" s="131"/>
      <c r="EP33" s="131"/>
      <c r="EQ33" s="131"/>
      <c r="ER33" s="131"/>
      <c r="ES33" s="131"/>
      <c r="ET33" s="131"/>
      <c r="EU33" s="131"/>
      <c r="EV33" s="131"/>
      <c r="EW33" s="131"/>
      <c r="EX33" s="131"/>
      <c r="EY33" s="131"/>
      <c r="EZ33" s="131"/>
      <c r="FA33" s="131"/>
      <c r="FB33" s="131"/>
      <c r="FC33" s="131"/>
      <c r="FD33" s="131"/>
      <c r="FE33" s="131"/>
      <c r="FF33" s="131"/>
      <c r="FG33" s="131"/>
      <c r="FH33" s="131"/>
      <c r="FI33" s="131"/>
      <c r="FJ33" s="131"/>
      <c r="FK33" s="131"/>
      <c r="FL33" s="131"/>
      <c r="FM33" s="131"/>
      <c r="FN33" s="131"/>
      <c r="FO33" s="131"/>
      <c r="FP33" s="131"/>
      <c r="FQ33" s="131"/>
      <c r="FR33" s="131"/>
      <c r="FS33" s="131"/>
      <c r="FT33" s="131"/>
      <c r="FU33" s="131"/>
      <c r="FV33" s="131"/>
      <c r="FW33" s="131"/>
      <c r="FX33" s="131"/>
      <c r="FY33" s="131"/>
      <c r="FZ33" s="131"/>
      <c r="GA33" s="131"/>
      <c r="GB33" s="131"/>
      <c r="GC33" s="131"/>
      <c r="GD33" s="131"/>
      <c r="GE33" s="131"/>
      <c r="GF33" s="131"/>
    </row>
    <row r="34" spans="1:188" x14ac:dyDescent="0.3">
      <c r="A34" s="131" t="s">
        <v>180</v>
      </c>
      <c r="B34" s="131" t="s">
        <v>181</v>
      </c>
      <c r="C34" s="131" t="s">
        <v>180</v>
      </c>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row>
    <row r="35" spans="1:188" x14ac:dyDescent="0.3">
      <c r="A35" s="131" t="s">
        <v>182</v>
      </c>
      <c r="B35" s="131" t="s">
        <v>183</v>
      </c>
      <c r="C35" s="131" t="s">
        <v>182</v>
      </c>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40"/>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c r="EO35" s="131"/>
      <c r="EP35" s="131"/>
      <c r="EQ35" s="131"/>
      <c r="ER35" s="131"/>
      <c r="ES35" s="131"/>
      <c r="ET35" s="131"/>
      <c r="EU35" s="131"/>
      <c r="EV35" s="131"/>
      <c r="EW35" s="131"/>
      <c r="EX35" s="131"/>
      <c r="EY35" s="131"/>
      <c r="EZ35" s="131"/>
      <c r="FA35" s="131"/>
      <c r="FB35" s="131"/>
      <c r="FC35" s="131"/>
      <c r="FD35" s="131"/>
      <c r="FE35" s="131"/>
      <c r="FF35" s="131"/>
      <c r="FG35" s="131"/>
      <c r="FH35" s="131"/>
      <c r="FI35" s="131"/>
      <c r="FJ35" s="131"/>
      <c r="FK35" s="131"/>
      <c r="FL35" s="131"/>
      <c r="FM35" s="131"/>
      <c r="FN35" s="131"/>
      <c r="FO35" s="131"/>
      <c r="FP35" s="131"/>
      <c r="FQ35" s="131"/>
      <c r="FR35" s="131"/>
      <c r="FS35" s="131"/>
      <c r="FT35" s="131"/>
      <c r="FU35" s="131"/>
      <c r="FV35" s="131"/>
      <c r="FW35" s="131"/>
      <c r="FX35" s="131"/>
      <c r="FY35" s="131"/>
      <c r="FZ35" s="131"/>
      <c r="GA35" s="131"/>
      <c r="GB35" s="131"/>
      <c r="GC35" s="131"/>
      <c r="GD35" s="131"/>
      <c r="GE35" s="131"/>
      <c r="GF35" s="131"/>
    </row>
    <row r="36" spans="1:188" x14ac:dyDescent="0.3">
      <c r="A36" s="131" t="s">
        <v>184</v>
      </c>
      <c r="B36" s="131" t="s">
        <v>185</v>
      </c>
      <c r="C36" s="131" t="s">
        <v>184</v>
      </c>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131"/>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row>
    <row r="37" spans="1:188" x14ac:dyDescent="0.3">
      <c r="A37" s="131" t="s">
        <v>186</v>
      </c>
      <c r="B37" s="131" t="s">
        <v>187</v>
      </c>
      <c r="C37" s="131" t="s">
        <v>186</v>
      </c>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131"/>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row>
    <row r="38" spans="1:188" x14ac:dyDescent="0.3">
      <c r="A38" s="131" t="s">
        <v>188</v>
      </c>
      <c r="B38" s="131" t="s">
        <v>189</v>
      </c>
      <c r="C38" s="131" t="s">
        <v>188</v>
      </c>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131"/>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row>
    <row r="39" spans="1:188" x14ac:dyDescent="0.3">
      <c r="A39" s="131" t="s">
        <v>190</v>
      </c>
      <c r="B39" s="131" t="s">
        <v>191</v>
      </c>
      <c r="C39" s="131" t="s">
        <v>190</v>
      </c>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131"/>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row>
    <row r="40" spans="1:188" x14ac:dyDescent="0.3">
      <c r="A40" s="131" t="s">
        <v>192</v>
      </c>
      <c r="B40" s="131" t="s">
        <v>193</v>
      </c>
      <c r="C40" s="131" t="s">
        <v>192</v>
      </c>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row>
    <row r="41" spans="1:188" x14ac:dyDescent="0.3">
      <c r="A41" s="131" t="s">
        <v>195</v>
      </c>
      <c r="B41" s="131" t="s">
        <v>196</v>
      </c>
      <c r="C41" s="131" t="s">
        <v>195</v>
      </c>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c r="DO41" s="131"/>
      <c r="DP41" s="131"/>
      <c r="DQ41" s="131"/>
      <c r="DR41" s="131"/>
      <c r="DS41" s="131"/>
      <c r="DT41" s="131"/>
      <c r="DU41" s="131"/>
      <c r="DV41" s="131"/>
      <c r="DW41" s="131"/>
      <c r="DX41" s="131"/>
      <c r="DY41" s="131"/>
      <c r="DZ41" s="131"/>
      <c r="EA41" s="131"/>
      <c r="EB41" s="131"/>
      <c r="EC41" s="131"/>
      <c r="ED41" s="131"/>
      <c r="EE41" s="131"/>
      <c r="EF41" s="131"/>
      <c r="EG41" s="131"/>
      <c r="EH41" s="131"/>
      <c r="EI41" s="131"/>
      <c r="EJ41" s="131"/>
      <c r="EK41" s="131"/>
      <c r="EL41" s="131"/>
      <c r="EM41" s="131"/>
      <c r="EN41" s="131"/>
      <c r="EO41" s="131"/>
      <c r="EP41" s="131"/>
      <c r="EQ41" s="131"/>
      <c r="ER41" s="131"/>
      <c r="ES41" s="131"/>
      <c r="ET41" s="131"/>
      <c r="EU41" s="131"/>
      <c r="EV41" s="131"/>
      <c r="EW41" s="131"/>
      <c r="EX41" s="131"/>
      <c r="EY41" s="131"/>
      <c r="EZ41" s="131"/>
      <c r="FA41" s="131"/>
      <c r="FB41" s="131"/>
      <c r="FC41" s="131"/>
      <c r="FD41" s="131"/>
      <c r="FE41" s="131"/>
      <c r="FF41" s="131"/>
      <c r="FG41" s="131"/>
      <c r="FH41" s="131"/>
      <c r="FI41" s="131"/>
      <c r="FJ41" s="131"/>
      <c r="FK41" s="131"/>
      <c r="FL41" s="131"/>
      <c r="FM41" s="131"/>
      <c r="FN41" s="131"/>
      <c r="FO41" s="131"/>
      <c r="FP41" s="131"/>
      <c r="FQ41" s="131"/>
      <c r="FR41" s="131"/>
      <c r="FS41" s="131"/>
      <c r="FT41" s="131"/>
      <c r="FU41" s="131"/>
      <c r="FV41" s="131"/>
      <c r="FW41" s="131"/>
      <c r="FX41" s="131"/>
      <c r="FY41" s="131"/>
      <c r="FZ41" s="131"/>
      <c r="GA41" s="131"/>
      <c r="GB41" s="131"/>
      <c r="GC41" s="131"/>
      <c r="GD41" s="131"/>
      <c r="GE41" s="131"/>
      <c r="GF41" s="131"/>
    </row>
    <row r="42" spans="1:188" x14ac:dyDescent="0.3">
      <c r="A42" s="131" t="s">
        <v>198</v>
      </c>
      <c r="B42" s="131" t="s">
        <v>199</v>
      </c>
      <c r="C42" s="131" t="s">
        <v>198</v>
      </c>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1"/>
      <c r="DL42" s="131"/>
      <c r="DM42" s="131"/>
      <c r="DN42" s="131"/>
      <c r="DO42" s="131"/>
      <c r="DP42" s="131"/>
      <c r="DQ42" s="131"/>
      <c r="DR42" s="131"/>
      <c r="DS42" s="131"/>
      <c r="DT42" s="131"/>
      <c r="DU42" s="131"/>
      <c r="DV42" s="131"/>
      <c r="DW42" s="131"/>
      <c r="DX42" s="131"/>
      <c r="DY42" s="131"/>
      <c r="DZ42" s="131"/>
      <c r="EA42" s="131"/>
      <c r="EB42" s="131"/>
      <c r="EC42" s="131"/>
      <c r="ED42" s="131"/>
      <c r="EE42" s="131"/>
      <c r="EF42" s="131"/>
      <c r="EG42" s="131"/>
      <c r="EH42" s="131"/>
      <c r="EI42" s="131"/>
      <c r="EJ42" s="131"/>
      <c r="EK42" s="131"/>
      <c r="EL42" s="131"/>
      <c r="EM42" s="131"/>
      <c r="EN42" s="131"/>
      <c r="EO42" s="131"/>
      <c r="EP42" s="131"/>
      <c r="EQ42" s="131"/>
      <c r="ER42" s="131"/>
      <c r="ES42" s="131"/>
      <c r="ET42" s="131"/>
      <c r="EU42" s="131"/>
      <c r="EV42" s="131"/>
      <c r="EW42" s="131"/>
      <c r="EX42" s="131"/>
      <c r="EY42" s="131"/>
      <c r="EZ42" s="131"/>
      <c r="FA42" s="131"/>
      <c r="FB42" s="131"/>
      <c r="FC42" s="131"/>
      <c r="FD42" s="131"/>
      <c r="FE42" s="131"/>
      <c r="FF42" s="131"/>
      <c r="FG42" s="131"/>
      <c r="FH42" s="131"/>
      <c r="FI42" s="131"/>
      <c r="FJ42" s="131"/>
      <c r="FK42" s="131"/>
      <c r="FL42" s="131"/>
      <c r="FM42" s="131"/>
      <c r="FN42" s="131"/>
      <c r="FO42" s="131"/>
      <c r="FP42" s="131"/>
      <c r="FQ42" s="131"/>
      <c r="FR42" s="131"/>
      <c r="FS42" s="131"/>
      <c r="FT42" s="131"/>
      <c r="FU42" s="131"/>
      <c r="FV42" s="131"/>
      <c r="FW42" s="131"/>
      <c r="FX42" s="131"/>
      <c r="FY42" s="131"/>
      <c r="FZ42" s="131"/>
      <c r="GA42" s="131"/>
      <c r="GB42" s="131"/>
      <c r="GC42" s="131"/>
      <c r="GD42" s="131"/>
      <c r="GE42" s="131"/>
      <c r="GF42" s="131"/>
    </row>
    <row r="43" spans="1:188" x14ac:dyDescent="0.3">
      <c r="A43" s="131" t="s">
        <v>200</v>
      </c>
      <c r="B43" s="131" t="s">
        <v>201</v>
      </c>
      <c r="C43" s="131" t="s">
        <v>200</v>
      </c>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c r="CN43" s="131"/>
      <c r="CO43" s="131"/>
      <c r="CP43" s="131"/>
      <c r="CQ43" s="131"/>
      <c r="CR43" s="131"/>
      <c r="CS43" s="131"/>
      <c r="CT43" s="131"/>
      <c r="CU43" s="131"/>
      <c r="CV43" s="131"/>
      <c r="CW43" s="131"/>
      <c r="CX43" s="131"/>
      <c r="CY43" s="131"/>
      <c r="CZ43" s="131"/>
      <c r="DA43" s="131"/>
      <c r="DB43" s="131"/>
      <c r="DC43" s="131"/>
      <c r="DD43" s="131"/>
      <c r="DE43" s="131"/>
      <c r="DF43" s="131"/>
      <c r="DG43" s="131"/>
      <c r="DH43" s="131"/>
      <c r="DI43" s="131"/>
      <c r="DJ43" s="131"/>
      <c r="DK43" s="131"/>
      <c r="DL43" s="131"/>
      <c r="DM43" s="131"/>
      <c r="DN43" s="131"/>
      <c r="DO43" s="131"/>
      <c r="DP43" s="131"/>
      <c r="DQ43" s="131"/>
      <c r="DR43" s="131"/>
      <c r="DS43" s="131"/>
      <c r="DT43" s="131"/>
      <c r="DU43" s="131"/>
      <c r="DV43" s="131"/>
      <c r="DW43" s="131"/>
      <c r="DX43" s="131"/>
      <c r="DY43" s="131"/>
      <c r="DZ43" s="131"/>
      <c r="EA43" s="131"/>
      <c r="EB43" s="131"/>
      <c r="EC43" s="131"/>
      <c r="ED43" s="131"/>
      <c r="EE43" s="131"/>
      <c r="EF43" s="131"/>
      <c r="EG43" s="131"/>
      <c r="EH43" s="131"/>
      <c r="EI43" s="131"/>
      <c r="EJ43" s="131"/>
      <c r="EK43" s="131"/>
      <c r="EL43" s="131"/>
      <c r="EM43" s="131"/>
      <c r="EN43" s="131"/>
      <c r="EO43" s="131"/>
      <c r="EP43" s="131"/>
      <c r="EQ43" s="131"/>
      <c r="ER43" s="131"/>
      <c r="ES43" s="131"/>
      <c r="ET43" s="131"/>
      <c r="EU43" s="131"/>
      <c r="EV43" s="131"/>
      <c r="EW43" s="131"/>
      <c r="EX43" s="131"/>
      <c r="EY43" s="131"/>
      <c r="EZ43" s="131"/>
      <c r="FA43" s="131"/>
      <c r="FB43" s="131"/>
      <c r="FC43" s="131"/>
      <c r="FD43" s="131"/>
      <c r="FE43" s="131"/>
      <c r="FF43" s="131"/>
      <c r="FG43" s="131"/>
      <c r="FH43" s="131"/>
      <c r="FI43" s="131"/>
      <c r="FJ43" s="131"/>
      <c r="FK43" s="131"/>
      <c r="FL43" s="131"/>
      <c r="FM43" s="131"/>
      <c r="FN43" s="131"/>
      <c r="FO43" s="131"/>
      <c r="FP43" s="131"/>
      <c r="FQ43" s="131"/>
      <c r="FR43" s="131"/>
      <c r="FS43" s="131"/>
      <c r="FT43" s="131"/>
      <c r="FU43" s="131"/>
      <c r="FV43" s="131"/>
      <c r="FW43" s="131"/>
      <c r="FX43" s="131"/>
      <c r="FY43" s="131"/>
      <c r="FZ43" s="131"/>
      <c r="GA43" s="131"/>
      <c r="GB43" s="131"/>
      <c r="GC43" s="131"/>
      <c r="GD43" s="131"/>
      <c r="GE43" s="131"/>
      <c r="GF43" s="131"/>
    </row>
    <row r="44" spans="1:188" x14ac:dyDescent="0.3">
      <c r="A44" s="131" t="s">
        <v>202</v>
      </c>
      <c r="B44" s="131" t="s">
        <v>203</v>
      </c>
      <c r="C44" s="131" t="s">
        <v>202</v>
      </c>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1"/>
      <c r="DE44" s="131"/>
      <c r="DF44" s="131"/>
      <c r="DG44" s="131"/>
      <c r="DH44" s="131"/>
      <c r="DI44" s="131"/>
      <c r="DJ44" s="131"/>
      <c r="DK44" s="131"/>
      <c r="DL44" s="131"/>
      <c r="DM44" s="131"/>
      <c r="DN44" s="131"/>
      <c r="DO44" s="131"/>
      <c r="DP44" s="131"/>
      <c r="DQ44" s="131"/>
      <c r="DR44" s="131"/>
      <c r="DS44" s="131"/>
      <c r="DT44" s="131"/>
      <c r="DU44" s="131"/>
      <c r="DV44" s="131"/>
      <c r="DW44" s="131"/>
      <c r="DX44" s="131"/>
      <c r="DY44" s="131"/>
      <c r="DZ44" s="131"/>
      <c r="EA44" s="131"/>
      <c r="EB44" s="131"/>
      <c r="EC44" s="131"/>
      <c r="ED44" s="131"/>
      <c r="EE44" s="131"/>
      <c r="EF44" s="131"/>
      <c r="EG44" s="131"/>
      <c r="EH44" s="131"/>
      <c r="EI44" s="131"/>
      <c r="EJ44" s="131"/>
      <c r="EK44" s="131"/>
      <c r="EL44" s="131"/>
      <c r="EM44" s="131"/>
      <c r="EN44" s="131"/>
      <c r="EO44" s="131"/>
      <c r="EP44" s="131"/>
      <c r="EQ44" s="131"/>
      <c r="ER44" s="131"/>
      <c r="ES44" s="131"/>
      <c r="ET44" s="131"/>
      <c r="EU44" s="131"/>
      <c r="EV44" s="131"/>
      <c r="EW44" s="131"/>
      <c r="EX44" s="131"/>
      <c r="EY44" s="131"/>
      <c r="EZ44" s="131"/>
      <c r="FA44" s="131"/>
      <c r="FB44" s="131"/>
      <c r="FC44" s="131"/>
      <c r="FD44" s="131"/>
      <c r="FE44" s="131"/>
      <c r="FF44" s="131"/>
      <c r="FG44" s="131"/>
      <c r="FH44" s="131"/>
      <c r="FI44" s="131"/>
      <c r="FJ44" s="131"/>
      <c r="FK44" s="131"/>
      <c r="FL44" s="131"/>
      <c r="FM44" s="131"/>
      <c r="FN44" s="131"/>
      <c r="FO44" s="131"/>
      <c r="FP44" s="131"/>
      <c r="FQ44" s="131"/>
      <c r="FR44" s="131"/>
      <c r="FS44" s="131"/>
      <c r="FT44" s="131"/>
      <c r="FU44" s="131"/>
      <c r="FV44" s="131"/>
      <c r="FW44" s="131"/>
      <c r="FX44" s="131"/>
      <c r="FY44" s="131"/>
      <c r="FZ44" s="131"/>
      <c r="GA44" s="131"/>
      <c r="GB44" s="131"/>
      <c r="GC44" s="131"/>
      <c r="GD44" s="131"/>
      <c r="GE44" s="131"/>
      <c r="GF44" s="131"/>
    </row>
    <row r="45" spans="1:188" x14ac:dyDescent="0.3">
      <c r="A45" s="131" t="s">
        <v>204</v>
      </c>
      <c r="B45" s="131" t="s">
        <v>205</v>
      </c>
      <c r="C45" s="131" t="s">
        <v>204</v>
      </c>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1"/>
      <c r="DB45" s="131"/>
      <c r="DC45" s="131"/>
      <c r="DD45" s="131"/>
      <c r="DE45" s="131"/>
      <c r="DF45" s="131"/>
      <c r="DG45" s="131"/>
      <c r="DH45" s="131"/>
      <c r="DI45" s="131"/>
      <c r="DJ45" s="131"/>
      <c r="DK45" s="131"/>
      <c r="DL45" s="131"/>
      <c r="DM45" s="131"/>
      <c r="DN45" s="131"/>
      <c r="DO45" s="131"/>
      <c r="DP45" s="131"/>
      <c r="DQ45" s="131"/>
      <c r="DR45" s="131"/>
      <c r="DS45" s="131"/>
      <c r="DT45" s="131"/>
      <c r="DU45" s="131"/>
      <c r="DV45" s="131"/>
      <c r="DW45" s="131"/>
      <c r="DX45" s="131"/>
      <c r="DY45" s="131"/>
      <c r="DZ45" s="131"/>
      <c r="EA45" s="131"/>
      <c r="EB45" s="131"/>
      <c r="EC45" s="131"/>
      <c r="ED45" s="131"/>
      <c r="EE45" s="131"/>
      <c r="EF45" s="131"/>
      <c r="EG45" s="131"/>
      <c r="EH45" s="131"/>
      <c r="EI45" s="131"/>
      <c r="EJ45" s="131"/>
      <c r="EK45" s="131"/>
      <c r="EL45" s="131"/>
      <c r="EM45" s="131"/>
      <c r="EN45" s="131"/>
      <c r="EO45" s="131"/>
      <c r="EP45" s="131"/>
      <c r="EQ45" s="131"/>
      <c r="ER45" s="131"/>
      <c r="ES45" s="131"/>
      <c r="ET45" s="131"/>
      <c r="EU45" s="131"/>
      <c r="EV45" s="131"/>
      <c r="EW45" s="131"/>
      <c r="EX45" s="131"/>
      <c r="EY45" s="131"/>
      <c r="EZ45" s="131"/>
      <c r="FA45" s="131"/>
      <c r="FB45" s="131"/>
      <c r="FC45" s="131"/>
      <c r="FD45" s="131"/>
      <c r="FE45" s="131"/>
      <c r="FF45" s="131"/>
      <c r="FG45" s="131"/>
      <c r="FH45" s="131"/>
      <c r="FI45" s="131"/>
      <c r="FJ45" s="131"/>
      <c r="FK45" s="131"/>
      <c r="FL45" s="131"/>
      <c r="FM45" s="131"/>
      <c r="FN45" s="131"/>
      <c r="FO45" s="131"/>
      <c r="FP45" s="131"/>
      <c r="FQ45" s="131"/>
      <c r="FR45" s="131"/>
      <c r="FS45" s="131"/>
      <c r="FT45" s="131"/>
      <c r="FU45" s="131"/>
      <c r="FV45" s="131"/>
      <c r="FW45" s="131"/>
      <c r="FX45" s="131"/>
      <c r="FY45" s="131"/>
      <c r="FZ45" s="131"/>
      <c r="GA45" s="131"/>
      <c r="GB45" s="131"/>
      <c r="GC45" s="131"/>
      <c r="GD45" s="131"/>
      <c r="GE45" s="131"/>
      <c r="GF45" s="131"/>
    </row>
    <row r="46" spans="1:188" x14ac:dyDescent="0.3">
      <c r="A46" s="131" t="s">
        <v>206</v>
      </c>
      <c r="B46" s="131" t="s">
        <v>207</v>
      </c>
      <c r="C46" s="131" t="s">
        <v>206</v>
      </c>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1"/>
      <c r="DA46" s="131"/>
      <c r="DB46" s="131"/>
      <c r="DC46" s="131"/>
      <c r="DD46" s="131"/>
      <c r="DE46" s="131"/>
      <c r="DF46" s="131"/>
      <c r="DG46" s="131"/>
      <c r="DH46" s="131"/>
      <c r="DI46" s="131"/>
      <c r="DJ46" s="131"/>
      <c r="DK46" s="131"/>
      <c r="DL46" s="131"/>
      <c r="DM46" s="131"/>
      <c r="DN46" s="131"/>
      <c r="DO46" s="131"/>
      <c r="DP46" s="131"/>
      <c r="DQ46" s="131"/>
      <c r="DR46" s="131"/>
      <c r="DS46" s="131"/>
      <c r="DT46" s="131"/>
      <c r="DU46" s="131"/>
      <c r="DV46" s="131"/>
      <c r="DW46" s="131"/>
      <c r="DX46" s="131"/>
      <c r="DY46" s="131"/>
      <c r="DZ46" s="131"/>
      <c r="EA46" s="131"/>
      <c r="EB46" s="131"/>
      <c r="EC46" s="131"/>
      <c r="ED46" s="131"/>
      <c r="EE46" s="131"/>
      <c r="EF46" s="131"/>
      <c r="EG46" s="131"/>
      <c r="EH46" s="131"/>
      <c r="EI46" s="131"/>
      <c r="EJ46" s="131"/>
      <c r="EK46" s="131"/>
      <c r="EL46" s="131"/>
      <c r="EM46" s="131"/>
      <c r="EN46" s="131"/>
      <c r="EO46" s="131"/>
      <c r="EP46" s="131"/>
      <c r="EQ46" s="131"/>
      <c r="ER46" s="131"/>
      <c r="ES46" s="131"/>
      <c r="ET46" s="131"/>
      <c r="EU46" s="131"/>
      <c r="EV46" s="131"/>
      <c r="EW46" s="131"/>
      <c r="EX46" s="131"/>
      <c r="EY46" s="131"/>
      <c r="EZ46" s="131"/>
      <c r="FA46" s="131"/>
      <c r="FB46" s="131"/>
      <c r="FC46" s="131"/>
      <c r="FD46" s="131"/>
      <c r="FE46" s="131"/>
      <c r="FF46" s="131"/>
      <c r="FG46" s="131"/>
      <c r="FH46" s="131"/>
      <c r="FI46" s="131"/>
      <c r="FJ46" s="131"/>
      <c r="FK46" s="131"/>
      <c r="FL46" s="131"/>
      <c r="FM46" s="131"/>
      <c r="FN46" s="131"/>
      <c r="FO46" s="131"/>
      <c r="FP46" s="131"/>
      <c r="FQ46" s="131"/>
      <c r="FR46" s="131"/>
      <c r="FS46" s="131"/>
      <c r="FT46" s="131"/>
      <c r="FU46" s="131"/>
      <c r="FV46" s="131"/>
      <c r="FW46" s="131"/>
      <c r="FX46" s="131"/>
      <c r="FY46" s="131"/>
      <c r="FZ46" s="131"/>
      <c r="GA46" s="131"/>
      <c r="GB46" s="131"/>
      <c r="GC46" s="131"/>
      <c r="GD46" s="131"/>
      <c r="GE46" s="131"/>
      <c r="GF46" s="131"/>
    </row>
    <row r="47" spans="1:188" x14ac:dyDescent="0.3">
      <c r="A47" s="131" t="s">
        <v>208</v>
      </c>
      <c r="B47" s="131" t="s">
        <v>209</v>
      </c>
      <c r="C47" s="131" t="s">
        <v>208</v>
      </c>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131"/>
      <c r="DL47" s="131"/>
      <c r="DM47" s="131"/>
      <c r="DN47" s="131"/>
      <c r="DO47" s="131"/>
      <c r="DP47" s="131"/>
      <c r="DQ47" s="131"/>
      <c r="DR47" s="131"/>
      <c r="DS47" s="131"/>
      <c r="DT47" s="131"/>
      <c r="DU47" s="131"/>
      <c r="DV47" s="131"/>
      <c r="DW47" s="131"/>
      <c r="DX47" s="131"/>
      <c r="DY47" s="131"/>
      <c r="DZ47" s="131"/>
      <c r="EA47" s="131"/>
      <c r="EB47" s="131"/>
      <c r="EC47" s="131"/>
      <c r="ED47" s="131"/>
      <c r="EE47" s="131"/>
      <c r="EF47" s="131"/>
      <c r="EG47" s="131"/>
      <c r="EH47" s="131"/>
      <c r="EI47" s="131"/>
      <c r="EJ47" s="131"/>
      <c r="EK47" s="131"/>
      <c r="EL47" s="131"/>
      <c r="EM47" s="131"/>
      <c r="EN47" s="131"/>
      <c r="EO47" s="131"/>
      <c r="EP47" s="131"/>
      <c r="EQ47" s="131"/>
      <c r="ER47" s="131"/>
      <c r="ES47" s="131"/>
      <c r="ET47" s="131"/>
      <c r="EU47" s="131"/>
      <c r="EV47" s="131"/>
      <c r="EW47" s="131"/>
      <c r="EX47" s="131"/>
      <c r="EY47" s="131"/>
      <c r="EZ47" s="131"/>
      <c r="FA47" s="131"/>
      <c r="FB47" s="131"/>
      <c r="FC47" s="131"/>
      <c r="FD47" s="131"/>
      <c r="FE47" s="131"/>
      <c r="FF47" s="131"/>
      <c r="FG47" s="131"/>
      <c r="FH47" s="131"/>
      <c r="FI47" s="131"/>
      <c r="FJ47" s="131"/>
      <c r="FK47" s="131"/>
      <c r="FL47" s="131"/>
      <c r="FM47" s="131"/>
      <c r="FN47" s="131"/>
      <c r="FO47" s="131"/>
      <c r="FP47" s="131"/>
      <c r="FQ47" s="131"/>
      <c r="FR47" s="131"/>
      <c r="FS47" s="131"/>
      <c r="FT47" s="131"/>
      <c r="FU47" s="131"/>
      <c r="FV47" s="131"/>
      <c r="FW47" s="131"/>
      <c r="FX47" s="131"/>
      <c r="FY47" s="131"/>
      <c r="FZ47" s="131"/>
      <c r="GA47" s="131"/>
      <c r="GB47" s="131"/>
      <c r="GC47" s="131"/>
      <c r="GD47" s="131"/>
      <c r="GE47" s="131"/>
      <c r="GF47" s="131"/>
    </row>
    <row r="48" spans="1:188" x14ac:dyDescent="0.3">
      <c r="A48" s="131" t="s">
        <v>210</v>
      </c>
      <c r="B48" s="131" t="s">
        <v>211</v>
      </c>
      <c r="C48" s="131" t="s">
        <v>210</v>
      </c>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G48" s="131"/>
      <c r="DH48" s="131"/>
      <c r="DI48" s="131"/>
      <c r="DJ48" s="131"/>
      <c r="DK48" s="131"/>
      <c r="DL48" s="131"/>
      <c r="DM48" s="131"/>
      <c r="DN48" s="131"/>
      <c r="DO48" s="131"/>
      <c r="DP48" s="131"/>
      <c r="DQ48" s="131"/>
      <c r="DR48" s="131"/>
      <c r="DS48" s="131"/>
      <c r="DT48" s="131"/>
      <c r="DU48" s="131"/>
      <c r="DV48" s="131"/>
      <c r="DW48" s="131"/>
      <c r="DX48" s="131"/>
      <c r="DY48" s="131"/>
      <c r="DZ48" s="131"/>
      <c r="EA48" s="131"/>
      <c r="EB48" s="131"/>
      <c r="EC48" s="131"/>
      <c r="ED48" s="131"/>
      <c r="EE48" s="131"/>
      <c r="EF48" s="131"/>
      <c r="EG48" s="131"/>
      <c r="EH48" s="131"/>
      <c r="EI48" s="131"/>
      <c r="EJ48" s="131"/>
      <c r="EK48" s="131"/>
      <c r="EL48" s="131"/>
      <c r="EM48" s="131"/>
      <c r="EN48" s="131"/>
      <c r="EO48" s="131"/>
      <c r="EP48" s="131"/>
      <c r="EQ48" s="131"/>
      <c r="ER48" s="131"/>
      <c r="ES48" s="131"/>
      <c r="ET48" s="131"/>
      <c r="EU48" s="131"/>
      <c r="EV48" s="131"/>
      <c r="EW48" s="131"/>
      <c r="EX48" s="131"/>
      <c r="EY48" s="131"/>
      <c r="EZ48" s="131"/>
      <c r="FA48" s="131"/>
      <c r="FB48" s="131"/>
      <c r="FC48" s="131"/>
      <c r="FD48" s="131"/>
      <c r="FE48" s="131"/>
      <c r="FF48" s="131"/>
      <c r="FG48" s="131"/>
      <c r="FH48" s="131"/>
      <c r="FI48" s="131"/>
      <c r="FJ48" s="131"/>
      <c r="FK48" s="131"/>
      <c r="FL48" s="131"/>
      <c r="FM48" s="131"/>
      <c r="FN48" s="131"/>
      <c r="FO48" s="131"/>
      <c r="FP48" s="131"/>
      <c r="FQ48" s="131"/>
      <c r="FR48" s="131"/>
      <c r="FS48" s="131"/>
      <c r="FT48" s="131"/>
      <c r="FU48" s="131"/>
      <c r="FV48" s="131"/>
      <c r="FW48" s="131"/>
      <c r="FX48" s="131"/>
      <c r="FY48" s="131"/>
      <c r="FZ48" s="131"/>
      <c r="GA48" s="131"/>
      <c r="GB48" s="131"/>
      <c r="GC48" s="131"/>
      <c r="GD48" s="131"/>
      <c r="GE48" s="131"/>
      <c r="GF48" s="131"/>
    </row>
    <row r="49" spans="1:3" x14ac:dyDescent="0.3">
      <c r="A49" s="131" t="s">
        <v>213</v>
      </c>
      <c r="B49" s="131" t="s">
        <v>214</v>
      </c>
      <c r="C49" s="131" t="s">
        <v>213</v>
      </c>
    </row>
    <row r="50" spans="1:3" x14ac:dyDescent="0.3">
      <c r="A50" s="131" t="s">
        <v>215</v>
      </c>
      <c r="B50" s="131" t="s">
        <v>216</v>
      </c>
      <c r="C50" s="131" t="s">
        <v>215</v>
      </c>
    </row>
    <row r="51" spans="1:3" x14ac:dyDescent="0.3">
      <c r="A51" s="131" t="s">
        <v>217</v>
      </c>
      <c r="B51" s="131" t="s">
        <v>218</v>
      </c>
      <c r="C51" s="131" t="s">
        <v>217</v>
      </c>
    </row>
    <row r="52" spans="1:3" x14ac:dyDescent="0.3">
      <c r="A52" s="131" t="s">
        <v>219</v>
      </c>
      <c r="B52" s="131" t="s">
        <v>220</v>
      </c>
      <c r="C52" s="131" t="s">
        <v>219</v>
      </c>
    </row>
    <row r="53" spans="1:3" x14ac:dyDescent="0.3">
      <c r="A53" s="131" t="s">
        <v>223</v>
      </c>
      <c r="B53" s="131" t="s">
        <v>224</v>
      </c>
      <c r="C53" s="131" t="s">
        <v>223</v>
      </c>
    </row>
    <row r="54" spans="1:3" x14ac:dyDescent="0.3">
      <c r="A54" s="131" t="s">
        <v>227</v>
      </c>
      <c r="B54" s="131" t="s">
        <v>228</v>
      </c>
      <c r="C54" s="131" t="s">
        <v>227</v>
      </c>
    </row>
    <row r="55" spans="1:3" x14ac:dyDescent="0.3">
      <c r="A55" s="131" t="s">
        <v>230</v>
      </c>
      <c r="B55" s="131" t="s">
        <v>231</v>
      </c>
      <c r="C55" s="131" t="s">
        <v>230</v>
      </c>
    </row>
    <row r="56" spans="1:3" x14ac:dyDescent="0.3">
      <c r="A56" s="131" t="s">
        <v>233</v>
      </c>
      <c r="B56" s="131" t="s">
        <v>234</v>
      </c>
      <c r="C56" s="131" t="s">
        <v>233</v>
      </c>
    </row>
    <row r="57" spans="1:3" x14ac:dyDescent="0.3">
      <c r="A57" s="131" t="s">
        <v>236</v>
      </c>
      <c r="B57" s="131" t="s">
        <v>237</v>
      </c>
      <c r="C57" s="131" t="s">
        <v>236</v>
      </c>
    </row>
    <row r="58" spans="1:3" x14ac:dyDescent="0.3">
      <c r="A58" s="131" t="s">
        <v>239</v>
      </c>
      <c r="B58" s="131" t="s">
        <v>240</v>
      </c>
      <c r="C58" s="131" t="s">
        <v>239</v>
      </c>
    </row>
    <row r="59" spans="1:3" x14ac:dyDescent="0.3">
      <c r="A59" s="131" t="s">
        <v>241</v>
      </c>
      <c r="B59" s="131" t="s">
        <v>242</v>
      </c>
      <c r="C59" s="131" t="s">
        <v>241</v>
      </c>
    </row>
    <row r="60" spans="1:3" x14ac:dyDescent="0.3">
      <c r="A60" s="131" t="s">
        <v>244</v>
      </c>
      <c r="B60" s="131" t="s">
        <v>245</v>
      </c>
      <c r="C60" s="131" t="s">
        <v>244</v>
      </c>
    </row>
    <row r="61" spans="1:3" x14ac:dyDescent="0.3">
      <c r="A61" s="131" t="s">
        <v>246</v>
      </c>
      <c r="B61" s="131" t="s">
        <v>247</v>
      </c>
      <c r="C61" s="131" t="s">
        <v>246</v>
      </c>
    </row>
    <row r="62" spans="1:3" x14ac:dyDescent="0.3">
      <c r="A62" s="131" t="s">
        <v>249</v>
      </c>
      <c r="B62" s="131" t="s">
        <v>250</v>
      </c>
      <c r="C62" s="131" t="s">
        <v>249</v>
      </c>
    </row>
    <row r="63" spans="1:3" x14ac:dyDescent="0.3">
      <c r="A63" s="131" t="s">
        <v>251</v>
      </c>
      <c r="B63" s="131" t="s">
        <v>252</v>
      </c>
      <c r="C63" s="131" t="s">
        <v>251</v>
      </c>
    </row>
    <row r="64" spans="1:3" x14ac:dyDescent="0.3">
      <c r="A64" s="131" t="s">
        <v>254</v>
      </c>
      <c r="B64" s="131" t="s">
        <v>255</v>
      </c>
      <c r="C64" s="131" t="s">
        <v>254</v>
      </c>
    </row>
    <row r="65" spans="1:3" x14ac:dyDescent="0.3">
      <c r="A65" s="131" t="s">
        <v>258</v>
      </c>
      <c r="B65" s="131" t="s">
        <v>259</v>
      </c>
      <c r="C65" s="131" t="s">
        <v>258</v>
      </c>
    </row>
    <row r="66" spans="1:3" x14ac:dyDescent="0.3">
      <c r="A66" s="131" t="s">
        <v>261</v>
      </c>
      <c r="B66" s="131" t="s">
        <v>262</v>
      </c>
      <c r="C66" s="131" t="s">
        <v>261</v>
      </c>
    </row>
    <row r="67" spans="1:3" x14ac:dyDescent="0.3">
      <c r="A67" s="131" t="s">
        <v>265</v>
      </c>
      <c r="B67" s="131" t="s">
        <v>266</v>
      </c>
      <c r="C67" s="131" t="s">
        <v>265</v>
      </c>
    </row>
    <row r="68" spans="1:3" x14ac:dyDescent="0.3">
      <c r="A68" s="131" t="s">
        <v>269</v>
      </c>
      <c r="B68" s="131" t="s">
        <v>270</v>
      </c>
      <c r="C68" s="131" t="s">
        <v>269</v>
      </c>
    </row>
    <row r="69" spans="1:3" x14ac:dyDescent="0.3">
      <c r="A69" s="131" t="s">
        <v>273</v>
      </c>
      <c r="B69" s="131" t="s">
        <v>274</v>
      </c>
      <c r="C69" s="131" t="s">
        <v>273</v>
      </c>
    </row>
    <row r="70" spans="1:3" x14ac:dyDescent="0.3">
      <c r="A70" s="131" t="s">
        <v>277</v>
      </c>
      <c r="B70" s="131" t="s">
        <v>278</v>
      </c>
      <c r="C70" s="131" t="s">
        <v>277</v>
      </c>
    </row>
    <row r="71" spans="1:3" x14ac:dyDescent="0.3">
      <c r="A71" s="131" t="s">
        <v>281</v>
      </c>
      <c r="B71" s="131" t="s">
        <v>282</v>
      </c>
      <c r="C71" s="131" t="s">
        <v>281</v>
      </c>
    </row>
    <row r="72" spans="1:3" x14ac:dyDescent="0.3">
      <c r="A72" s="131" t="s">
        <v>285</v>
      </c>
      <c r="B72" s="131" t="s">
        <v>286</v>
      </c>
      <c r="C72" s="131" t="s">
        <v>285</v>
      </c>
    </row>
    <row r="73" spans="1:3" x14ac:dyDescent="0.3">
      <c r="A73" s="131" t="s">
        <v>289</v>
      </c>
      <c r="B73" s="131" t="s">
        <v>290</v>
      </c>
      <c r="C73" s="131" t="s">
        <v>289</v>
      </c>
    </row>
    <row r="74" spans="1:3" x14ac:dyDescent="0.3">
      <c r="A74" s="131" t="s">
        <v>293</v>
      </c>
      <c r="B74" s="131" t="s">
        <v>294</v>
      </c>
      <c r="C74" s="131" t="s">
        <v>293</v>
      </c>
    </row>
    <row r="75" spans="1:3" x14ac:dyDescent="0.3">
      <c r="A75" s="131" t="s">
        <v>295</v>
      </c>
      <c r="B75" s="131" t="s">
        <v>296</v>
      </c>
      <c r="C75" s="131" t="s">
        <v>295</v>
      </c>
    </row>
    <row r="76" spans="1:3" x14ac:dyDescent="0.3">
      <c r="A76" s="131" t="s">
        <v>297</v>
      </c>
      <c r="B76" s="131" t="s">
        <v>298</v>
      </c>
      <c r="C76" s="131" t="s">
        <v>297</v>
      </c>
    </row>
    <row r="77" spans="1:3" x14ac:dyDescent="0.3">
      <c r="A77" s="131" t="s">
        <v>299</v>
      </c>
      <c r="B77" s="131" t="s">
        <v>300</v>
      </c>
      <c r="C77" s="131" t="s">
        <v>299</v>
      </c>
    </row>
    <row r="78" spans="1:3" x14ac:dyDescent="0.3">
      <c r="A78" s="131" t="s">
        <v>302</v>
      </c>
      <c r="B78" s="131" t="s">
        <v>303</v>
      </c>
      <c r="C78" s="131" t="s">
        <v>302</v>
      </c>
    </row>
    <row r="79" spans="1:3" x14ac:dyDescent="0.3">
      <c r="A79" s="131" t="s">
        <v>304</v>
      </c>
      <c r="B79" s="131" t="s">
        <v>305</v>
      </c>
      <c r="C79" s="131" t="s">
        <v>304</v>
      </c>
    </row>
    <row r="80" spans="1:3" x14ac:dyDescent="0.3">
      <c r="A80" s="131" t="s">
        <v>307</v>
      </c>
      <c r="B80" s="131" t="s">
        <v>308</v>
      </c>
      <c r="C80" s="131" t="s">
        <v>307</v>
      </c>
    </row>
    <row r="81" spans="1:3" x14ac:dyDescent="0.3">
      <c r="A81" s="131" t="s">
        <v>311</v>
      </c>
      <c r="B81" s="131" t="s">
        <v>312</v>
      </c>
      <c r="C81" s="131" t="s">
        <v>311</v>
      </c>
    </row>
    <row r="82" spans="1:3" x14ac:dyDescent="0.3">
      <c r="A82" s="131" t="s">
        <v>315</v>
      </c>
      <c r="B82" s="131" t="s">
        <v>316</v>
      </c>
      <c r="C82" s="131" t="s">
        <v>315</v>
      </c>
    </row>
    <row r="83" spans="1:3" x14ac:dyDescent="0.3">
      <c r="A83" s="131" t="s">
        <v>319</v>
      </c>
      <c r="B83" s="131" t="s">
        <v>320</v>
      </c>
      <c r="C83" s="131" t="s">
        <v>319</v>
      </c>
    </row>
    <row r="84" spans="1:3" x14ac:dyDescent="0.3">
      <c r="A84" s="131" t="s">
        <v>323</v>
      </c>
      <c r="B84" s="131" t="s">
        <v>324</v>
      </c>
      <c r="C84" s="131" t="s">
        <v>323</v>
      </c>
    </row>
    <row r="85" spans="1:3" x14ac:dyDescent="0.3">
      <c r="A85" s="131" t="s">
        <v>327</v>
      </c>
      <c r="B85" s="131" t="s">
        <v>328</v>
      </c>
      <c r="C85" s="131" t="s">
        <v>327</v>
      </c>
    </row>
    <row r="86" spans="1:3" x14ac:dyDescent="0.3">
      <c r="A86" s="131" t="s">
        <v>331</v>
      </c>
      <c r="B86" s="131" t="s">
        <v>332</v>
      </c>
      <c r="C86" s="131" t="s">
        <v>331</v>
      </c>
    </row>
    <row r="87" spans="1:3" x14ac:dyDescent="0.3">
      <c r="A87" s="131" t="s">
        <v>335</v>
      </c>
      <c r="B87" s="131" t="s">
        <v>336</v>
      </c>
      <c r="C87" s="131" t="s">
        <v>335</v>
      </c>
    </row>
    <row r="88" spans="1:3" x14ac:dyDescent="0.3">
      <c r="A88" s="131" t="s">
        <v>339</v>
      </c>
      <c r="B88" s="131" t="s">
        <v>340</v>
      </c>
      <c r="C88" s="131" t="s">
        <v>339</v>
      </c>
    </row>
    <row r="89" spans="1:3" x14ac:dyDescent="0.3">
      <c r="A89" s="131" t="s">
        <v>343</v>
      </c>
      <c r="B89" s="131" t="s">
        <v>344</v>
      </c>
      <c r="C89" s="131" t="s">
        <v>343</v>
      </c>
    </row>
    <row r="90" spans="1:3" x14ac:dyDescent="0.3">
      <c r="A90" s="131" t="s">
        <v>347</v>
      </c>
      <c r="B90" s="131" t="s">
        <v>348</v>
      </c>
      <c r="C90" s="131" t="s">
        <v>347</v>
      </c>
    </row>
    <row r="91" spans="1:3" x14ac:dyDescent="0.3">
      <c r="A91" s="131" t="s">
        <v>351</v>
      </c>
      <c r="B91" s="131" t="s">
        <v>352</v>
      </c>
      <c r="C91" s="131" t="s">
        <v>351</v>
      </c>
    </row>
    <row r="92" spans="1:3" x14ac:dyDescent="0.3">
      <c r="A92" s="131" t="s">
        <v>355</v>
      </c>
      <c r="B92" s="131" t="s">
        <v>356</v>
      </c>
      <c r="C92" s="131" t="s">
        <v>355</v>
      </c>
    </row>
    <row r="93" spans="1:3" x14ac:dyDescent="0.3">
      <c r="A93" s="131" t="s">
        <v>359</v>
      </c>
      <c r="B93" s="131" t="s">
        <v>360</v>
      </c>
      <c r="C93" s="131" t="s">
        <v>359</v>
      </c>
    </row>
    <row r="94" spans="1:3" x14ac:dyDescent="0.3">
      <c r="A94" s="131" t="s">
        <v>363</v>
      </c>
      <c r="B94" s="131" t="s">
        <v>364</v>
      </c>
      <c r="C94" s="131" t="s">
        <v>363</v>
      </c>
    </row>
    <row r="95" spans="1:3" x14ac:dyDescent="0.3">
      <c r="A95" s="131" t="s">
        <v>367</v>
      </c>
      <c r="B95" s="131" t="s">
        <v>368</v>
      </c>
      <c r="C95" s="131" t="s">
        <v>367</v>
      </c>
    </row>
    <row r="96" spans="1:3" x14ac:dyDescent="0.3">
      <c r="A96" s="131" t="s">
        <v>369</v>
      </c>
      <c r="B96" s="131" t="s">
        <v>370</v>
      </c>
      <c r="C96" s="131" t="s">
        <v>369</v>
      </c>
    </row>
    <row r="97" spans="1:3" x14ac:dyDescent="0.3">
      <c r="A97" s="131" t="s">
        <v>371</v>
      </c>
      <c r="B97" s="131" t="s">
        <v>372</v>
      </c>
      <c r="C97" s="131" t="s">
        <v>371</v>
      </c>
    </row>
    <row r="98" spans="1:3" x14ac:dyDescent="0.3">
      <c r="A98" s="131" t="s">
        <v>373</v>
      </c>
      <c r="B98" s="131" t="s">
        <v>374</v>
      </c>
      <c r="C98" s="131" t="s">
        <v>373</v>
      </c>
    </row>
    <row r="99" spans="1:3" x14ac:dyDescent="0.3">
      <c r="A99" s="131" t="s">
        <v>375</v>
      </c>
      <c r="B99" s="131" t="s">
        <v>376</v>
      </c>
      <c r="C99" s="131" t="s">
        <v>375</v>
      </c>
    </row>
    <row r="100" spans="1:3" x14ac:dyDescent="0.3">
      <c r="A100" s="131" t="s">
        <v>377</v>
      </c>
      <c r="B100" s="131" t="s">
        <v>378</v>
      </c>
      <c r="C100" s="131" t="s">
        <v>377</v>
      </c>
    </row>
    <row r="101" spans="1:3" x14ac:dyDescent="0.3">
      <c r="A101" s="131" t="s">
        <v>380</v>
      </c>
      <c r="B101" s="131" t="s">
        <v>381</v>
      </c>
      <c r="C101" s="131" t="s">
        <v>380</v>
      </c>
    </row>
    <row r="102" spans="1:3" x14ac:dyDescent="0.3">
      <c r="A102" s="131" t="s">
        <v>383</v>
      </c>
      <c r="B102" s="131" t="s">
        <v>384</v>
      </c>
      <c r="C102" s="131" t="s">
        <v>383</v>
      </c>
    </row>
    <row r="103" spans="1:3" x14ac:dyDescent="0.3">
      <c r="A103" s="131" t="s">
        <v>386</v>
      </c>
      <c r="B103" s="131" t="s">
        <v>387</v>
      </c>
      <c r="C103" s="131" t="s">
        <v>386</v>
      </c>
    </row>
    <row r="104" spans="1:3" x14ac:dyDescent="0.3">
      <c r="A104" s="131" t="s">
        <v>390</v>
      </c>
      <c r="B104" s="131" t="s">
        <v>391</v>
      </c>
      <c r="C104" s="131" t="s">
        <v>390</v>
      </c>
    </row>
    <row r="105" spans="1:3" x14ac:dyDescent="0.3">
      <c r="A105" s="131" t="s">
        <v>394</v>
      </c>
      <c r="B105" s="131" t="s">
        <v>395</v>
      </c>
      <c r="C105" s="131" t="s">
        <v>394</v>
      </c>
    </row>
    <row r="106" spans="1:3" x14ac:dyDescent="0.3">
      <c r="A106" s="131" t="s">
        <v>398</v>
      </c>
      <c r="B106" s="131" t="s">
        <v>399</v>
      </c>
      <c r="C106" s="131" t="s">
        <v>398</v>
      </c>
    </row>
    <row r="107" spans="1:3" x14ac:dyDescent="0.3">
      <c r="A107" s="131" t="s">
        <v>402</v>
      </c>
      <c r="B107" s="131" t="s">
        <v>403</v>
      </c>
      <c r="C107" s="131" t="s">
        <v>402</v>
      </c>
    </row>
    <row r="108" spans="1:3" x14ac:dyDescent="0.3">
      <c r="A108" s="131" t="s">
        <v>406</v>
      </c>
      <c r="B108" s="131" t="s">
        <v>407</v>
      </c>
      <c r="C108" s="131" t="s">
        <v>406</v>
      </c>
    </row>
    <row r="109" spans="1:3" x14ac:dyDescent="0.3">
      <c r="A109" s="131" t="s">
        <v>410</v>
      </c>
      <c r="B109" s="131" t="s">
        <v>411</v>
      </c>
      <c r="C109" s="131" t="s">
        <v>410</v>
      </c>
    </row>
    <row r="110" spans="1:3" x14ac:dyDescent="0.3">
      <c r="A110" s="131" t="s">
        <v>414</v>
      </c>
      <c r="B110" s="131" t="s">
        <v>415</v>
      </c>
      <c r="C110" s="131" t="s">
        <v>414</v>
      </c>
    </row>
    <row r="111" spans="1:3" x14ac:dyDescent="0.3">
      <c r="A111" s="131" t="s">
        <v>418</v>
      </c>
      <c r="B111" s="131" t="s">
        <v>419</v>
      </c>
      <c r="C111" s="131" t="s">
        <v>418</v>
      </c>
    </row>
    <row r="112" spans="1:3" x14ac:dyDescent="0.3">
      <c r="A112" s="131" t="s">
        <v>422</v>
      </c>
      <c r="B112" s="131" t="s">
        <v>423</v>
      </c>
      <c r="C112" s="131" t="s">
        <v>422</v>
      </c>
    </row>
    <row r="113" spans="1:188" x14ac:dyDescent="0.3">
      <c r="A113" s="131" t="s">
        <v>426</v>
      </c>
      <c r="B113" s="131" t="s">
        <v>427</v>
      </c>
      <c r="C113" s="131" t="s">
        <v>426</v>
      </c>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c r="BY113" s="131"/>
      <c r="BZ113" s="131"/>
      <c r="CA113" s="131"/>
      <c r="CB113" s="131"/>
      <c r="CC113" s="131"/>
      <c r="CD113" s="131"/>
      <c r="CE113" s="131"/>
      <c r="CF113" s="131"/>
      <c r="CG113" s="131"/>
      <c r="CH113" s="131"/>
      <c r="CI113" s="131"/>
      <c r="CJ113" s="131"/>
      <c r="CK113" s="131"/>
      <c r="CL113" s="131"/>
      <c r="CM113" s="131"/>
      <c r="CN113" s="131"/>
      <c r="CO113" s="131"/>
      <c r="CP113" s="131"/>
      <c r="CQ113" s="131"/>
      <c r="CR113" s="131"/>
      <c r="CS113" s="131"/>
      <c r="CT113" s="131"/>
      <c r="CU113" s="131"/>
      <c r="CV113" s="131"/>
      <c r="CW113" s="131"/>
      <c r="CX113" s="131"/>
      <c r="CY113" s="131"/>
      <c r="CZ113" s="131"/>
      <c r="DA113" s="131"/>
      <c r="DB113" s="131"/>
      <c r="DC113" s="131"/>
      <c r="DD113" s="131"/>
      <c r="DE113" s="131"/>
      <c r="DF113" s="131"/>
      <c r="DG113" s="131"/>
      <c r="DH113" s="131"/>
      <c r="DI113" s="131"/>
      <c r="DJ113" s="131"/>
      <c r="DK113" s="131"/>
      <c r="DL113" s="131"/>
      <c r="DM113" s="131"/>
      <c r="DN113" s="131"/>
      <c r="DO113" s="131"/>
      <c r="DP113" s="131"/>
      <c r="DQ113" s="131"/>
      <c r="DR113" s="131"/>
      <c r="DS113" s="131"/>
      <c r="DT113" s="131"/>
      <c r="DU113" s="131"/>
      <c r="DV113" s="131"/>
      <c r="DW113" s="131"/>
      <c r="DX113" s="131"/>
      <c r="DY113" s="131"/>
      <c r="DZ113" s="131"/>
      <c r="EA113" s="131"/>
      <c r="EB113" s="131"/>
      <c r="EC113" s="131"/>
      <c r="ED113" s="131"/>
      <c r="EE113" s="131"/>
      <c r="EF113" s="131"/>
      <c r="EG113" s="131"/>
      <c r="EH113" s="131"/>
      <c r="EI113" s="131"/>
      <c r="EJ113" s="131"/>
      <c r="EK113" s="131"/>
      <c r="EL113" s="131"/>
      <c r="EM113" s="131"/>
      <c r="EN113" s="131"/>
      <c r="EO113" s="131"/>
      <c r="EP113" s="131"/>
      <c r="EQ113" s="131"/>
      <c r="ER113" s="131"/>
      <c r="ES113" s="131"/>
      <c r="ET113" s="131"/>
      <c r="EU113" s="131"/>
      <c r="EV113" s="131"/>
      <c r="EW113" s="131"/>
      <c r="EX113" s="131"/>
      <c r="EY113" s="131"/>
      <c r="EZ113" s="131"/>
      <c r="FA113" s="131"/>
      <c r="FB113" s="131"/>
      <c r="FC113" s="131"/>
      <c r="FD113" s="131"/>
      <c r="FE113" s="131"/>
      <c r="FF113" s="131"/>
      <c r="FG113" s="131"/>
      <c r="FH113" s="131"/>
      <c r="FI113" s="131"/>
      <c r="FJ113" s="131"/>
      <c r="FK113" s="131"/>
      <c r="FL113" s="131"/>
      <c r="FM113" s="131"/>
      <c r="FN113" s="131"/>
      <c r="FO113" s="131"/>
      <c r="FP113" s="131"/>
      <c r="FQ113" s="131"/>
      <c r="FR113" s="131"/>
      <c r="FS113" s="131"/>
      <c r="FT113" s="131"/>
      <c r="FU113" s="131"/>
      <c r="FV113" s="131"/>
      <c r="FW113" s="131"/>
      <c r="FX113" s="131"/>
      <c r="FY113" s="131"/>
      <c r="FZ113" s="131"/>
      <c r="GA113" s="131"/>
      <c r="GB113" s="131"/>
      <c r="GC113" s="131"/>
      <c r="GD113" s="131"/>
      <c r="GE113" s="131"/>
      <c r="GF113" s="131"/>
    </row>
    <row r="114" spans="1:188" x14ac:dyDescent="0.3">
      <c r="A114" s="131" t="s">
        <v>430</v>
      </c>
      <c r="B114" s="131" t="s">
        <v>431</v>
      </c>
      <c r="C114" s="131" t="s">
        <v>430</v>
      </c>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131"/>
      <c r="BY114" s="131"/>
      <c r="BZ114" s="131"/>
      <c r="CA114" s="131"/>
      <c r="CB114" s="131"/>
      <c r="CC114" s="131"/>
      <c r="CD114" s="131"/>
      <c r="CE114" s="131"/>
      <c r="CF114" s="131"/>
      <c r="CG114" s="131"/>
      <c r="CH114" s="131"/>
      <c r="CI114" s="131"/>
      <c r="CJ114" s="131"/>
      <c r="CK114" s="131"/>
      <c r="CL114" s="131"/>
      <c r="CM114" s="131"/>
      <c r="CN114" s="131"/>
      <c r="CO114" s="131"/>
      <c r="CP114" s="131"/>
      <c r="CQ114" s="131"/>
      <c r="CR114" s="131"/>
      <c r="CS114" s="131"/>
      <c r="CT114" s="131"/>
      <c r="CU114" s="131"/>
      <c r="CV114" s="131"/>
      <c r="CW114" s="131"/>
      <c r="CX114" s="131"/>
      <c r="CY114" s="131"/>
      <c r="CZ114" s="131"/>
      <c r="DA114" s="131"/>
      <c r="DB114" s="131"/>
      <c r="DC114" s="131"/>
      <c r="DD114" s="131"/>
      <c r="DE114" s="131"/>
      <c r="DF114" s="131"/>
      <c r="DG114" s="131"/>
      <c r="DH114" s="131"/>
      <c r="DI114" s="131"/>
      <c r="DJ114" s="131"/>
      <c r="DK114" s="131"/>
      <c r="DL114" s="131"/>
      <c r="DM114" s="131"/>
      <c r="DN114" s="131"/>
      <c r="DO114" s="131"/>
      <c r="DP114" s="131"/>
      <c r="DQ114" s="131"/>
      <c r="DR114" s="131"/>
      <c r="DS114" s="131"/>
      <c r="DT114" s="131"/>
      <c r="DU114" s="131"/>
      <c r="DV114" s="131"/>
      <c r="DW114" s="131"/>
      <c r="DX114" s="131"/>
      <c r="DY114" s="131"/>
      <c r="DZ114" s="131"/>
      <c r="EA114" s="131"/>
      <c r="EB114" s="131"/>
      <c r="EC114" s="131"/>
      <c r="ED114" s="131"/>
      <c r="EE114" s="131"/>
      <c r="EF114" s="131"/>
      <c r="EG114" s="131"/>
      <c r="EH114" s="131"/>
      <c r="EI114" s="131"/>
      <c r="EJ114" s="131"/>
      <c r="EK114" s="131"/>
      <c r="EL114" s="131"/>
      <c r="EM114" s="131"/>
      <c r="EN114" s="131"/>
      <c r="EO114" s="131"/>
      <c r="EP114" s="131"/>
      <c r="EQ114" s="131"/>
      <c r="ER114" s="131"/>
      <c r="ES114" s="131"/>
      <c r="ET114" s="131"/>
      <c r="EU114" s="131"/>
      <c r="EV114" s="131"/>
      <c r="EW114" s="131"/>
      <c r="EX114" s="131"/>
      <c r="EY114" s="131"/>
      <c r="EZ114" s="131"/>
      <c r="FA114" s="131"/>
      <c r="FB114" s="131"/>
      <c r="FC114" s="131"/>
      <c r="FD114" s="131"/>
      <c r="FE114" s="131"/>
      <c r="FF114" s="131"/>
      <c r="FG114" s="131"/>
      <c r="FH114" s="131"/>
      <c r="FI114" s="131"/>
      <c r="FJ114" s="131"/>
      <c r="FK114" s="131"/>
      <c r="FL114" s="131"/>
      <c r="FM114" s="131"/>
      <c r="FN114" s="131"/>
      <c r="FO114" s="131"/>
      <c r="FP114" s="131"/>
      <c r="FQ114" s="131"/>
      <c r="FR114" s="131"/>
      <c r="FS114" s="131"/>
      <c r="FT114" s="131"/>
      <c r="FU114" s="131"/>
      <c r="FV114" s="131"/>
      <c r="FW114" s="131"/>
      <c r="FX114" s="131"/>
      <c r="FY114" s="131"/>
      <c r="FZ114" s="131"/>
      <c r="GA114" s="131"/>
      <c r="GB114" s="131"/>
      <c r="GC114" s="131"/>
      <c r="GD114" s="131"/>
      <c r="GE114" s="131"/>
      <c r="GF114" s="131"/>
    </row>
    <row r="115" spans="1:188" x14ac:dyDescent="0.3">
      <c r="A115" s="131" t="s">
        <v>433</v>
      </c>
      <c r="B115" s="131" t="s">
        <v>434</v>
      </c>
      <c r="C115" s="131" t="s">
        <v>433</v>
      </c>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131"/>
      <c r="BY115" s="131"/>
      <c r="BZ115" s="131"/>
      <c r="CA115" s="131"/>
      <c r="CB115" s="131"/>
      <c r="CC115" s="131"/>
      <c r="CD115" s="131"/>
      <c r="CE115" s="131"/>
      <c r="CF115" s="131"/>
      <c r="CG115" s="131"/>
      <c r="CH115" s="131"/>
      <c r="CI115" s="131"/>
      <c r="CJ115" s="131"/>
      <c r="CK115" s="131"/>
      <c r="CL115" s="131"/>
      <c r="CM115" s="131"/>
      <c r="CN115" s="131"/>
      <c r="CO115" s="131"/>
      <c r="CP115" s="131"/>
      <c r="CQ115" s="131"/>
      <c r="CR115" s="131"/>
      <c r="CS115" s="131"/>
      <c r="CT115" s="131"/>
      <c r="CU115" s="131"/>
      <c r="CV115" s="131"/>
      <c r="CW115" s="131"/>
      <c r="CX115" s="131"/>
      <c r="CY115" s="131"/>
      <c r="CZ115" s="131"/>
      <c r="DA115" s="131"/>
      <c r="DB115" s="131"/>
      <c r="DC115" s="131"/>
      <c r="DD115" s="131"/>
      <c r="DE115" s="131"/>
      <c r="DF115" s="131"/>
      <c r="DG115" s="131"/>
      <c r="DH115" s="131"/>
      <c r="DI115" s="131"/>
      <c r="DJ115" s="131"/>
      <c r="DK115" s="131"/>
      <c r="DL115" s="131"/>
      <c r="DM115" s="131"/>
      <c r="DN115" s="131"/>
      <c r="DO115" s="131"/>
      <c r="DP115" s="131"/>
      <c r="DQ115" s="131"/>
      <c r="DR115" s="131"/>
      <c r="DS115" s="131"/>
      <c r="DT115" s="131"/>
      <c r="DU115" s="131"/>
      <c r="DV115" s="131"/>
      <c r="DW115" s="131"/>
      <c r="DX115" s="131"/>
      <c r="DY115" s="131"/>
      <c r="DZ115" s="131"/>
      <c r="EA115" s="131"/>
      <c r="EB115" s="131"/>
      <c r="EC115" s="131"/>
      <c r="ED115" s="131"/>
      <c r="EE115" s="131"/>
      <c r="EF115" s="131"/>
      <c r="EG115" s="131"/>
      <c r="EH115" s="131"/>
      <c r="EI115" s="131"/>
      <c r="EJ115" s="131"/>
      <c r="EK115" s="131"/>
      <c r="EL115" s="131"/>
      <c r="EM115" s="131"/>
      <c r="EN115" s="131"/>
      <c r="EO115" s="131"/>
      <c r="EP115" s="131"/>
      <c r="EQ115" s="131"/>
      <c r="ER115" s="131"/>
      <c r="ES115" s="131"/>
      <c r="ET115" s="131"/>
      <c r="EU115" s="131"/>
      <c r="EV115" s="131"/>
      <c r="EW115" s="131"/>
      <c r="EX115" s="131"/>
      <c r="EY115" s="131"/>
      <c r="EZ115" s="131"/>
      <c r="FA115" s="131"/>
      <c r="FB115" s="131"/>
      <c r="FC115" s="131"/>
      <c r="FD115" s="131"/>
      <c r="FE115" s="131"/>
      <c r="FF115" s="131"/>
      <c r="FG115" s="131"/>
      <c r="FH115" s="131"/>
      <c r="FI115" s="131"/>
      <c r="FJ115" s="131"/>
      <c r="FK115" s="131"/>
      <c r="FL115" s="131"/>
      <c r="FM115" s="131"/>
      <c r="FN115" s="131"/>
      <c r="FO115" s="131"/>
      <c r="FP115" s="131"/>
      <c r="FQ115" s="131"/>
      <c r="FR115" s="131"/>
      <c r="FS115" s="131"/>
      <c r="FT115" s="131"/>
      <c r="FU115" s="131"/>
      <c r="FV115" s="131"/>
      <c r="FW115" s="131"/>
      <c r="FX115" s="131"/>
      <c r="FY115" s="131"/>
      <c r="FZ115" s="131"/>
      <c r="GA115" s="131"/>
      <c r="GB115" s="131"/>
      <c r="GC115" s="131"/>
      <c r="GD115" s="131"/>
      <c r="GE115" s="131"/>
      <c r="GF115" s="131"/>
    </row>
    <row r="116" spans="1:188" x14ac:dyDescent="0.3">
      <c r="A116" s="131" t="s">
        <v>437</v>
      </c>
      <c r="B116" s="131" t="s">
        <v>438</v>
      </c>
      <c r="C116" s="131" t="s">
        <v>437</v>
      </c>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131"/>
      <c r="CA116" s="131"/>
      <c r="CB116" s="131"/>
      <c r="CC116" s="131"/>
      <c r="CD116" s="131"/>
      <c r="CE116" s="131"/>
      <c r="CF116" s="131"/>
      <c r="CG116" s="131"/>
      <c r="CH116" s="131"/>
      <c r="CI116" s="131"/>
      <c r="CJ116" s="131"/>
      <c r="CK116" s="131"/>
      <c r="CL116" s="131"/>
      <c r="CM116" s="131"/>
      <c r="CN116" s="131"/>
      <c r="CO116" s="131"/>
      <c r="CP116" s="131"/>
      <c r="CQ116" s="131"/>
      <c r="CR116" s="131"/>
      <c r="CS116" s="131"/>
      <c r="CT116" s="131"/>
      <c r="CU116" s="131"/>
      <c r="CV116" s="131"/>
      <c r="CW116" s="131"/>
      <c r="CX116" s="131"/>
      <c r="CY116" s="131"/>
      <c r="CZ116" s="131"/>
      <c r="DA116" s="131"/>
      <c r="DB116" s="131"/>
      <c r="DC116" s="131"/>
      <c r="DD116" s="131"/>
      <c r="DE116" s="131"/>
      <c r="DF116" s="131"/>
      <c r="DG116" s="131"/>
      <c r="DH116" s="131"/>
      <c r="DI116" s="131"/>
      <c r="DJ116" s="131"/>
      <c r="DK116" s="131"/>
      <c r="DL116" s="131"/>
      <c r="DM116" s="131"/>
      <c r="DN116" s="131"/>
      <c r="DO116" s="131"/>
      <c r="DP116" s="131"/>
      <c r="DQ116" s="131"/>
      <c r="DR116" s="131"/>
      <c r="DS116" s="131"/>
      <c r="DT116" s="131"/>
      <c r="DU116" s="131"/>
      <c r="DV116" s="131"/>
      <c r="DW116" s="131"/>
      <c r="DX116" s="131"/>
      <c r="DY116" s="131"/>
      <c r="DZ116" s="131"/>
      <c r="EA116" s="131"/>
      <c r="EB116" s="131"/>
      <c r="EC116" s="131"/>
      <c r="ED116" s="131"/>
      <c r="EE116" s="131"/>
      <c r="EF116" s="131"/>
      <c r="EG116" s="131"/>
      <c r="EH116" s="131"/>
      <c r="EI116" s="131"/>
      <c r="EJ116" s="131"/>
      <c r="EK116" s="131"/>
      <c r="EL116" s="131"/>
      <c r="EM116" s="131"/>
      <c r="EN116" s="131"/>
      <c r="EO116" s="131"/>
      <c r="EP116" s="131"/>
      <c r="EQ116" s="131"/>
      <c r="ER116" s="131"/>
      <c r="ES116" s="131"/>
      <c r="ET116" s="131"/>
      <c r="EU116" s="131"/>
      <c r="EV116" s="131"/>
      <c r="EW116" s="131"/>
      <c r="EX116" s="131"/>
      <c r="EY116" s="131"/>
      <c r="EZ116" s="131"/>
      <c r="FA116" s="131"/>
      <c r="FB116" s="131"/>
      <c r="FC116" s="131"/>
      <c r="FD116" s="131"/>
      <c r="FE116" s="131"/>
      <c r="FF116" s="131"/>
      <c r="FG116" s="131"/>
      <c r="FH116" s="131"/>
      <c r="FI116" s="131"/>
      <c r="FJ116" s="131"/>
      <c r="FK116" s="131"/>
      <c r="FL116" s="131"/>
      <c r="FM116" s="131"/>
      <c r="FN116" s="131"/>
      <c r="FO116" s="131"/>
      <c r="FP116" s="131"/>
      <c r="FQ116" s="131"/>
      <c r="FR116" s="131"/>
      <c r="FS116" s="131"/>
      <c r="FT116" s="131"/>
      <c r="FU116" s="131"/>
      <c r="FV116" s="131"/>
      <c r="FW116" s="131"/>
      <c r="FX116" s="131"/>
      <c r="FY116" s="131"/>
      <c r="FZ116" s="131"/>
      <c r="GA116" s="131"/>
      <c r="GB116" s="131"/>
      <c r="GC116" s="131"/>
      <c r="GD116" s="131"/>
      <c r="GE116" s="131"/>
      <c r="GF116" s="131"/>
    </row>
    <row r="117" spans="1:188" x14ac:dyDescent="0.3">
      <c r="A117" s="131" t="s">
        <v>441</v>
      </c>
      <c r="B117" s="131" t="s">
        <v>442</v>
      </c>
      <c r="C117" s="131" t="s">
        <v>441</v>
      </c>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c r="CA117" s="131"/>
      <c r="CB117" s="131"/>
      <c r="CC117" s="131"/>
      <c r="CD117" s="131"/>
      <c r="CE117" s="131"/>
      <c r="CF117" s="131"/>
      <c r="CG117" s="131"/>
      <c r="CH117" s="131"/>
      <c r="CI117" s="131"/>
      <c r="CJ117" s="131"/>
      <c r="CK117" s="131"/>
      <c r="CL117" s="131"/>
      <c r="CM117" s="131"/>
      <c r="CN117" s="131"/>
      <c r="CO117" s="131"/>
      <c r="CP117" s="131"/>
      <c r="CQ117" s="131"/>
      <c r="CR117" s="131"/>
      <c r="CS117" s="131"/>
      <c r="CT117" s="131"/>
      <c r="CU117" s="131"/>
      <c r="CV117" s="131"/>
      <c r="CW117" s="131"/>
      <c r="CX117" s="131"/>
      <c r="CY117" s="131"/>
      <c r="CZ117" s="131"/>
      <c r="DA117" s="131"/>
      <c r="DB117" s="131"/>
      <c r="DC117" s="131"/>
      <c r="DD117" s="131"/>
      <c r="DE117" s="131"/>
      <c r="DF117" s="131"/>
      <c r="DG117" s="131"/>
      <c r="DH117" s="131"/>
      <c r="DI117" s="131"/>
      <c r="DJ117" s="131"/>
      <c r="DK117" s="131"/>
      <c r="DL117" s="131"/>
      <c r="DM117" s="131"/>
      <c r="DN117" s="131"/>
      <c r="DO117" s="131"/>
      <c r="DP117" s="131"/>
      <c r="DQ117" s="131"/>
      <c r="DR117" s="131"/>
      <c r="DS117" s="131"/>
      <c r="DT117" s="131"/>
      <c r="DU117" s="131"/>
      <c r="DV117" s="131"/>
      <c r="DW117" s="131"/>
      <c r="DX117" s="131"/>
      <c r="DY117" s="131"/>
      <c r="DZ117" s="131"/>
      <c r="EA117" s="131"/>
      <c r="EB117" s="131"/>
      <c r="EC117" s="131"/>
      <c r="ED117" s="131"/>
      <c r="EE117" s="131"/>
      <c r="EF117" s="131"/>
      <c r="EG117" s="131"/>
      <c r="EH117" s="131"/>
      <c r="EI117" s="131"/>
      <c r="EJ117" s="131"/>
      <c r="EK117" s="131"/>
      <c r="EL117" s="131"/>
      <c r="EM117" s="131"/>
      <c r="EN117" s="131"/>
      <c r="EO117" s="131"/>
      <c r="EP117" s="131"/>
      <c r="EQ117" s="131"/>
      <c r="ER117" s="131"/>
      <c r="ES117" s="131"/>
      <c r="ET117" s="131"/>
      <c r="EU117" s="131"/>
      <c r="EV117" s="131"/>
      <c r="EW117" s="131"/>
      <c r="EX117" s="131"/>
      <c r="EY117" s="131"/>
      <c r="EZ117" s="131"/>
      <c r="FA117" s="131"/>
      <c r="FB117" s="131"/>
      <c r="FC117" s="131"/>
      <c r="FD117" s="131"/>
      <c r="FE117" s="131"/>
      <c r="FF117" s="131"/>
      <c r="FG117" s="131"/>
      <c r="FH117" s="131"/>
      <c r="FI117" s="131"/>
      <c r="FJ117" s="131"/>
      <c r="FK117" s="131"/>
      <c r="FL117" s="131"/>
      <c r="FM117" s="131"/>
      <c r="FN117" s="131"/>
      <c r="FO117" s="131"/>
      <c r="FP117" s="131"/>
      <c r="FQ117" s="131"/>
      <c r="FR117" s="131"/>
      <c r="FS117" s="131"/>
      <c r="FT117" s="131"/>
      <c r="FU117" s="131"/>
      <c r="FV117" s="131"/>
      <c r="FW117" s="131"/>
      <c r="FX117" s="131"/>
      <c r="FY117" s="131"/>
      <c r="FZ117" s="131"/>
      <c r="GA117" s="131"/>
      <c r="GB117" s="131"/>
      <c r="GC117" s="131"/>
      <c r="GD117" s="131"/>
      <c r="GE117" s="131"/>
      <c r="GF117" s="131"/>
    </row>
    <row r="118" spans="1:188" x14ac:dyDescent="0.3">
      <c r="A118" s="131" t="s">
        <v>445</v>
      </c>
      <c r="B118" s="131" t="s">
        <v>446</v>
      </c>
      <c r="C118" s="131" t="s">
        <v>445</v>
      </c>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c r="CA118" s="131"/>
      <c r="CB118" s="131"/>
      <c r="CC118" s="131"/>
      <c r="CD118" s="131"/>
      <c r="CE118" s="131"/>
      <c r="CF118" s="131"/>
      <c r="CG118" s="131"/>
      <c r="CH118" s="131"/>
      <c r="CI118" s="131"/>
      <c r="CJ118" s="131"/>
      <c r="CK118" s="131"/>
      <c r="CL118" s="131"/>
      <c r="CM118" s="131"/>
      <c r="CN118" s="131"/>
      <c r="CO118" s="131"/>
      <c r="CP118" s="131"/>
      <c r="CQ118" s="131"/>
      <c r="CR118" s="131"/>
      <c r="CS118" s="131"/>
      <c r="CT118" s="131"/>
      <c r="CU118" s="131"/>
      <c r="CV118" s="131"/>
      <c r="CW118" s="131"/>
      <c r="CX118" s="131"/>
      <c r="CY118" s="131"/>
      <c r="CZ118" s="131"/>
      <c r="DA118" s="131"/>
      <c r="DB118" s="131"/>
      <c r="DC118" s="131"/>
      <c r="DD118" s="131"/>
      <c r="DE118" s="131"/>
      <c r="DF118" s="131"/>
      <c r="DG118" s="131"/>
      <c r="DH118" s="131"/>
      <c r="DI118" s="131"/>
      <c r="DJ118" s="131"/>
      <c r="DK118" s="131"/>
      <c r="DL118" s="131"/>
      <c r="DM118" s="131"/>
      <c r="DN118" s="131"/>
      <c r="DO118" s="131"/>
      <c r="DP118" s="131"/>
      <c r="DQ118" s="131"/>
      <c r="DR118" s="131"/>
      <c r="DS118" s="131"/>
      <c r="DT118" s="131"/>
      <c r="DU118" s="131"/>
      <c r="DV118" s="131"/>
      <c r="DW118" s="131"/>
      <c r="DX118" s="131"/>
      <c r="DY118" s="131"/>
      <c r="DZ118" s="131"/>
      <c r="EA118" s="131"/>
      <c r="EB118" s="131"/>
      <c r="EC118" s="131"/>
      <c r="ED118" s="131"/>
      <c r="EE118" s="131"/>
      <c r="EF118" s="131"/>
      <c r="EG118" s="131"/>
      <c r="EH118" s="131"/>
      <c r="EI118" s="131"/>
      <c r="EJ118" s="131"/>
      <c r="EK118" s="131"/>
      <c r="EL118" s="131"/>
      <c r="EM118" s="131"/>
      <c r="EN118" s="131"/>
      <c r="EO118" s="131"/>
      <c r="EP118" s="131"/>
      <c r="EQ118" s="131"/>
      <c r="ER118" s="131"/>
      <c r="ES118" s="131"/>
      <c r="ET118" s="131"/>
      <c r="EU118" s="131"/>
      <c r="EV118" s="131"/>
      <c r="EW118" s="131"/>
      <c r="EX118" s="131"/>
      <c r="EY118" s="131"/>
      <c r="EZ118" s="131"/>
      <c r="FA118" s="131"/>
      <c r="FB118" s="131"/>
      <c r="FC118" s="131"/>
      <c r="FD118" s="131"/>
      <c r="FE118" s="131"/>
      <c r="FF118" s="131"/>
      <c r="FG118" s="131"/>
      <c r="FH118" s="131"/>
      <c r="FI118" s="131"/>
      <c r="FJ118" s="131"/>
      <c r="FK118" s="131"/>
      <c r="FL118" s="131"/>
      <c r="FM118" s="131"/>
      <c r="FN118" s="131"/>
      <c r="FO118" s="131"/>
      <c r="FP118" s="131"/>
      <c r="FQ118" s="131"/>
      <c r="FR118" s="131"/>
      <c r="FS118" s="131"/>
      <c r="FT118" s="131"/>
      <c r="FU118" s="131"/>
      <c r="FV118" s="131"/>
      <c r="FW118" s="131"/>
      <c r="FX118" s="131"/>
      <c r="FY118" s="131"/>
      <c r="FZ118" s="131"/>
      <c r="GA118" s="131"/>
      <c r="GB118" s="131"/>
      <c r="GC118" s="131"/>
      <c r="GD118" s="131"/>
      <c r="GE118" s="131"/>
      <c r="GF118" s="131"/>
    </row>
    <row r="119" spans="1:188" x14ac:dyDescent="0.3">
      <c r="A119" s="131" t="s">
        <v>449</v>
      </c>
      <c r="B119" s="131" t="s">
        <v>450</v>
      </c>
      <c r="C119" s="131" t="s">
        <v>449</v>
      </c>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131"/>
      <c r="BY119" s="131"/>
      <c r="BZ119" s="131"/>
      <c r="CA119" s="131"/>
      <c r="CB119" s="131"/>
      <c r="CC119" s="131"/>
      <c r="CD119" s="131"/>
      <c r="CE119" s="131"/>
      <c r="CF119" s="131"/>
      <c r="CG119" s="131"/>
      <c r="CH119" s="131"/>
      <c r="CI119" s="131"/>
      <c r="CJ119" s="131"/>
      <c r="CK119" s="131"/>
      <c r="CL119" s="131"/>
      <c r="CM119" s="131"/>
      <c r="CN119" s="131"/>
      <c r="CO119" s="131"/>
      <c r="CP119" s="131"/>
      <c r="CQ119" s="131"/>
      <c r="CR119" s="131"/>
      <c r="CS119" s="131"/>
      <c r="CT119" s="131"/>
      <c r="CU119" s="131"/>
      <c r="CV119" s="131"/>
      <c r="CW119" s="131"/>
      <c r="CX119" s="131"/>
      <c r="CY119" s="131"/>
      <c r="CZ119" s="131"/>
      <c r="DA119" s="131"/>
      <c r="DB119" s="131"/>
      <c r="DC119" s="131"/>
      <c r="DD119" s="131"/>
      <c r="DE119" s="131"/>
      <c r="DF119" s="131"/>
      <c r="DG119" s="131"/>
      <c r="DH119" s="131"/>
      <c r="DI119" s="131"/>
      <c r="DJ119" s="131"/>
      <c r="DK119" s="131"/>
      <c r="DL119" s="131"/>
      <c r="DM119" s="131"/>
      <c r="DN119" s="131"/>
      <c r="DO119" s="131"/>
      <c r="DP119" s="131"/>
      <c r="DQ119" s="131"/>
      <c r="DR119" s="131"/>
      <c r="DS119" s="131"/>
      <c r="DT119" s="131"/>
      <c r="DU119" s="131"/>
      <c r="DV119" s="131"/>
      <c r="DW119" s="131"/>
      <c r="DX119" s="131"/>
      <c r="DY119" s="131"/>
      <c r="DZ119" s="131"/>
      <c r="EA119" s="131"/>
      <c r="EB119" s="131"/>
      <c r="EC119" s="131"/>
      <c r="ED119" s="131"/>
      <c r="EE119" s="131"/>
      <c r="EF119" s="131"/>
      <c r="EG119" s="131"/>
      <c r="EH119" s="131"/>
      <c r="EI119" s="131"/>
      <c r="EJ119" s="131"/>
      <c r="EK119" s="131"/>
      <c r="EL119" s="131"/>
      <c r="EM119" s="131"/>
      <c r="EN119" s="131"/>
      <c r="EO119" s="131"/>
      <c r="EP119" s="131"/>
      <c r="EQ119" s="131"/>
      <c r="ER119" s="131"/>
      <c r="ES119" s="131"/>
      <c r="ET119" s="131"/>
      <c r="EU119" s="131"/>
      <c r="EV119" s="131"/>
      <c r="EW119" s="131"/>
      <c r="EX119" s="131"/>
      <c r="EY119" s="131"/>
      <c r="EZ119" s="131"/>
      <c r="FA119" s="131"/>
      <c r="FB119" s="131"/>
      <c r="FC119" s="131"/>
      <c r="FD119" s="131"/>
      <c r="FE119" s="131"/>
      <c r="FF119" s="131"/>
      <c r="FG119" s="131"/>
      <c r="FH119" s="131"/>
      <c r="FI119" s="131"/>
      <c r="FJ119" s="131"/>
      <c r="FK119" s="131"/>
      <c r="FL119" s="131"/>
      <c r="FM119" s="131"/>
      <c r="FN119" s="131"/>
      <c r="FO119" s="131"/>
      <c r="FP119" s="131"/>
      <c r="FQ119" s="131"/>
      <c r="FR119" s="131"/>
      <c r="FS119" s="131"/>
      <c r="FT119" s="131"/>
      <c r="FU119" s="131"/>
      <c r="FV119" s="131"/>
      <c r="FW119" s="131"/>
      <c r="FX119" s="131"/>
      <c r="FY119" s="131"/>
      <c r="FZ119" s="131"/>
      <c r="GA119" s="131"/>
      <c r="GB119" s="131"/>
      <c r="GC119" s="131"/>
      <c r="GD119" s="131"/>
      <c r="GE119" s="131"/>
      <c r="GF119" s="131"/>
    </row>
    <row r="120" spans="1:188" x14ac:dyDescent="0.3">
      <c r="A120" s="131" t="s">
        <v>453</v>
      </c>
      <c r="B120" s="131" t="s">
        <v>454</v>
      </c>
      <c r="C120" s="131" t="s">
        <v>453</v>
      </c>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c r="BW120" s="131"/>
      <c r="BX120" s="131"/>
      <c r="BY120" s="131"/>
      <c r="BZ120" s="131"/>
      <c r="CA120" s="131"/>
      <c r="CB120" s="131"/>
      <c r="CC120" s="131"/>
      <c r="CD120" s="131"/>
      <c r="CE120" s="131"/>
      <c r="CF120" s="131"/>
      <c r="CG120" s="131"/>
      <c r="CH120" s="131"/>
      <c r="CI120" s="131"/>
      <c r="CJ120" s="131"/>
      <c r="CK120" s="131"/>
      <c r="CL120" s="131"/>
      <c r="CM120" s="131"/>
      <c r="CN120" s="131"/>
      <c r="CO120" s="131"/>
      <c r="CP120" s="131"/>
      <c r="CQ120" s="131"/>
      <c r="CR120" s="131"/>
      <c r="CS120" s="131"/>
      <c r="CT120" s="131"/>
      <c r="CU120" s="131"/>
      <c r="CV120" s="131"/>
      <c r="CW120" s="131"/>
      <c r="CX120" s="131"/>
      <c r="CY120" s="131"/>
      <c r="CZ120" s="131"/>
      <c r="DA120" s="131"/>
      <c r="DB120" s="131"/>
      <c r="DC120" s="131"/>
      <c r="DD120" s="131"/>
      <c r="DE120" s="131"/>
      <c r="DF120" s="131"/>
      <c r="DG120" s="131"/>
      <c r="DH120" s="131"/>
      <c r="DI120" s="131"/>
      <c r="DJ120" s="131"/>
      <c r="DK120" s="131"/>
      <c r="DL120" s="131"/>
      <c r="DM120" s="131"/>
      <c r="DN120" s="131"/>
      <c r="DO120" s="131"/>
      <c r="DP120" s="131"/>
      <c r="DQ120" s="131"/>
      <c r="DR120" s="131"/>
      <c r="DS120" s="131"/>
      <c r="DT120" s="131"/>
      <c r="DU120" s="131"/>
      <c r="DV120" s="131"/>
      <c r="DW120" s="131"/>
      <c r="DX120" s="131"/>
      <c r="DY120" s="131"/>
      <c r="DZ120" s="131"/>
      <c r="EA120" s="131"/>
      <c r="EB120" s="131"/>
      <c r="EC120" s="131"/>
      <c r="ED120" s="131"/>
      <c r="EE120" s="131"/>
      <c r="EF120" s="131"/>
      <c r="EG120" s="131"/>
      <c r="EH120" s="131"/>
      <c r="EI120" s="131"/>
      <c r="EJ120" s="131"/>
      <c r="EK120" s="131"/>
      <c r="EL120" s="131"/>
      <c r="EM120" s="131"/>
      <c r="EN120" s="131"/>
      <c r="EO120" s="131"/>
      <c r="EP120" s="131"/>
      <c r="EQ120" s="131"/>
      <c r="ER120" s="131"/>
      <c r="ES120" s="131"/>
      <c r="ET120" s="131"/>
      <c r="EU120" s="131"/>
      <c r="EV120" s="131"/>
      <c r="EW120" s="131"/>
      <c r="EX120" s="131"/>
      <c r="EY120" s="131"/>
      <c r="EZ120" s="131"/>
      <c r="FA120" s="131"/>
      <c r="FB120" s="131"/>
      <c r="FC120" s="131"/>
      <c r="FD120" s="131"/>
      <c r="FE120" s="131"/>
      <c r="FF120" s="131"/>
      <c r="FG120" s="131"/>
      <c r="FH120" s="131"/>
      <c r="FI120" s="131"/>
      <c r="FJ120" s="131"/>
      <c r="FK120" s="131"/>
      <c r="FL120" s="131"/>
      <c r="FM120" s="131"/>
      <c r="FN120" s="131"/>
      <c r="FO120" s="131"/>
      <c r="FP120" s="131"/>
      <c r="FQ120" s="131"/>
      <c r="FR120" s="131"/>
      <c r="FS120" s="131"/>
      <c r="FT120" s="131"/>
      <c r="FU120" s="131"/>
      <c r="FV120" s="131"/>
      <c r="FW120" s="131"/>
      <c r="FX120" s="131"/>
      <c r="FY120" s="131"/>
      <c r="FZ120" s="131"/>
      <c r="GA120" s="131"/>
      <c r="GB120" s="131"/>
      <c r="GC120" s="131"/>
      <c r="GD120" s="131"/>
      <c r="GE120" s="131"/>
      <c r="GF120" s="131"/>
    </row>
    <row r="121" spans="1:188" x14ac:dyDescent="0.3">
      <c r="A121" s="131" t="s">
        <v>457</v>
      </c>
      <c r="B121" s="131" t="s">
        <v>458</v>
      </c>
      <c r="C121" s="131" t="s">
        <v>457</v>
      </c>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c r="CA121" s="131"/>
      <c r="CB121" s="131"/>
      <c r="CC121" s="131"/>
      <c r="CD121" s="131"/>
      <c r="CE121" s="131"/>
      <c r="CF121" s="131"/>
      <c r="CG121" s="131"/>
      <c r="CH121" s="131"/>
      <c r="CI121" s="131"/>
      <c r="CJ121" s="131"/>
      <c r="CK121" s="131"/>
      <c r="CL121" s="131"/>
      <c r="CM121" s="131"/>
      <c r="CN121" s="131"/>
      <c r="CO121" s="131"/>
      <c r="CP121" s="131"/>
      <c r="CQ121" s="131"/>
      <c r="CR121" s="131"/>
      <c r="CS121" s="131"/>
      <c r="CT121" s="131"/>
      <c r="CU121" s="131"/>
      <c r="CV121" s="131"/>
      <c r="CW121" s="131"/>
      <c r="CX121" s="131"/>
      <c r="CY121" s="131"/>
      <c r="CZ121" s="131"/>
      <c r="DA121" s="131"/>
      <c r="DB121" s="131"/>
      <c r="DC121" s="131"/>
      <c r="DD121" s="131"/>
      <c r="DE121" s="131"/>
      <c r="DF121" s="131"/>
      <c r="DG121" s="131"/>
      <c r="DH121" s="131"/>
      <c r="DI121" s="131"/>
      <c r="DJ121" s="131"/>
      <c r="DK121" s="131"/>
      <c r="DL121" s="131"/>
      <c r="DM121" s="131"/>
      <c r="DN121" s="131"/>
      <c r="DO121" s="131"/>
      <c r="DP121" s="131"/>
      <c r="DQ121" s="131"/>
      <c r="DR121" s="131"/>
      <c r="DS121" s="131"/>
      <c r="DT121" s="131"/>
      <c r="DU121" s="131"/>
      <c r="DV121" s="131"/>
      <c r="DW121" s="131"/>
      <c r="DX121" s="131"/>
      <c r="DY121" s="131"/>
      <c r="DZ121" s="131"/>
      <c r="EA121" s="131"/>
      <c r="EB121" s="131"/>
      <c r="EC121" s="131"/>
      <c r="ED121" s="131"/>
      <c r="EE121" s="131"/>
      <c r="EF121" s="131"/>
      <c r="EG121" s="131"/>
      <c r="EH121" s="131"/>
      <c r="EI121" s="131"/>
      <c r="EJ121" s="131"/>
      <c r="EK121" s="131"/>
      <c r="EL121" s="131"/>
      <c r="EM121" s="131"/>
      <c r="EN121" s="131"/>
      <c r="EO121" s="131"/>
      <c r="EP121" s="131"/>
      <c r="EQ121" s="131"/>
      <c r="ER121" s="131"/>
      <c r="ES121" s="131"/>
      <c r="ET121" s="131"/>
      <c r="EU121" s="131"/>
      <c r="EV121" s="131"/>
      <c r="EW121" s="131"/>
      <c r="EX121" s="131"/>
      <c r="EY121" s="131"/>
      <c r="EZ121" s="131"/>
      <c r="FA121" s="131"/>
      <c r="FB121" s="131"/>
      <c r="FC121" s="131"/>
      <c r="FD121" s="131"/>
      <c r="FE121" s="131"/>
      <c r="FF121" s="131"/>
      <c r="FG121" s="131"/>
      <c r="FH121" s="131"/>
      <c r="FI121" s="131"/>
      <c r="FJ121" s="131"/>
      <c r="FK121" s="131"/>
      <c r="FL121" s="131"/>
      <c r="FM121" s="131"/>
      <c r="FN121" s="131"/>
      <c r="FO121" s="131"/>
      <c r="FP121" s="131"/>
      <c r="FQ121" s="131"/>
      <c r="FR121" s="131"/>
      <c r="FS121" s="131"/>
      <c r="FT121" s="131"/>
      <c r="FU121" s="131"/>
      <c r="FV121" s="131"/>
      <c r="FW121" s="131"/>
      <c r="FX121" s="131"/>
      <c r="FY121" s="131"/>
      <c r="FZ121" s="131"/>
      <c r="GA121" s="131"/>
      <c r="GB121" s="131"/>
      <c r="GC121" s="131"/>
      <c r="GD121" s="131"/>
      <c r="GE121" s="131"/>
      <c r="GF121" s="131"/>
    </row>
    <row r="122" spans="1:188" x14ac:dyDescent="0.3">
      <c r="A122" s="131" t="s">
        <v>461</v>
      </c>
      <c r="B122" s="131" t="s">
        <v>462</v>
      </c>
      <c r="C122" s="131" t="s">
        <v>461</v>
      </c>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c r="BW122" s="131"/>
      <c r="BX122" s="131"/>
      <c r="BY122" s="131"/>
      <c r="BZ122" s="131"/>
      <c r="CA122" s="131"/>
      <c r="CB122" s="131"/>
      <c r="CC122" s="131"/>
      <c r="CD122" s="131"/>
      <c r="CE122" s="131"/>
      <c r="CF122" s="131"/>
      <c r="CG122" s="131"/>
      <c r="CH122" s="131"/>
      <c r="CI122" s="131"/>
      <c r="CJ122" s="131"/>
      <c r="CK122" s="131"/>
      <c r="CL122" s="131"/>
      <c r="CM122" s="131"/>
      <c r="CN122" s="131"/>
      <c r="CO122" s="131"/>
      <c r="CP122" s="131"/>
      <c r="CQ122" s="131"/>
      <c r="CR122" s="131"/>
      <c r="CS122" s="131"/>
      <c r="CT122" s="131"/>
      <c r="CU122" s="131"/>
      <c r="CV122" s="131"/>
      <c r="CW122" s="131"/>
      <c r="CX122" s="131"/>
      <c r="CY122" s="131"/>
      <c r="CZ122" s="131"/>
      <c r="DA122" s="131"/>
      <c r="DB122" s="131"/>
      <c r="DC122" s="131"/>
      <c r="DD122" s="131"/>
      <c r="DE122" s="131"/>
      <c r="DF122" s="131"/>
      <c r="DG122" s="131"/>
      <c r="DH122" s="131"/>
      <c r="DI122" s="131"/>
      <c r="DJ122" s="131"/>
      <c r="DK122" s="131"/>
      <c r="DL122" s="131"/>
      <c r="DM122" s="131"/>
      <c r="DN122" s="131"/>
      <c r="DO122" s="131"/>
      <c r="DP122" s="131"/>
      <c r="DQ122" s="131"/>
      <c r="DR122" s="131"/>
      <c r="DS122" s="131"/>
      <c r="DT122" s="131"/>
      <c r="DU122" s="131"/>
      <c r="DV122" s="131"/>
      <c r="DW122" s="131"/>
      <c r="DX122" s="131"/>
      <c r="DY122" s="131"/>
      <c r="DZ122" s="131"/>
      <c r="EA122" s="131"/>
      <c r="EB122" s="131"/>
      <c r="EC122" s="131"/>
      <c r="ED122" s="131"/>
      <c r="EE122" s="131"/>
      <c r="EF122" s="131"/>
      <c r="EG122" s="131"/>
      <c r="EH122" s="131"/>
      <c r="EI122" s="131"/>
      <c r="EJ122" s="131"/>
      <c r="EK122" s="131"/>
      <c r="EL122" s="131"/>
      <c r="EM122" s="131"/>
      <c r="EN122" s="131"/>
      <c r="EO122" s="131"/>
      <c r="EP122" s="131"/>
      <c r="EQ122" s="131"/>
      <c r="ER122" s="131"/>
      <c r="ES122" s="131"/>
      <c r="ET122" s="131"/>
      <c r="EU122" s="131"/>
      <c r="EV122" s="131"/>
      <c r="EW122" s="131"/>
      <c r="EX122" s="131"/>
      <c r="EY122" s="131"/>
      <c r="EZ122" s="131"/>
      <c r="FA122" s="131"/>
      <c r="FB122" s="131"/>
      <c r="FC122" s="131"/>
      <c r="FD122" s="131"/>
      <c r="FE122" s="131"/>
      <c r="FF122" s="131"/>
      <c r="FG122" s="131"/>
      <c r="FH122" s="131"/>
      <c r="FI122" s="131"/>
      <c r="FJ122" s="131"/>
      <c r="FK122" s="131"/>
      <c r="FL122" s="131"/>
      <c r="FM122" s="131"/>
      <c r="FN122" s="131"/>
      <c r="FO122" s="131"/>
      <c r="FP122" s="131"/>
      <c r="FQ122" s="131"/>
      <c r="FR122" s="131"/>
      <c r="FS122" s="131"/>
      <c r="FT122" s="131"/>
      <c r="FU122" s="131"/>
      <c r="FV122" s="131"/>
      <c r="FW122" s="131"/>
      <c r="FX122" s="131"/>
      <c r="FY122" s="131"/>
      <c r="FZ122" s="131"/>
      <c r="GA122" s="131"/>
      <c r="GB122" s="131"/>
      <c r="GC122" s="131"/>
      <c r="GD122" s="131"/>
      <c r="GE122" s="131"/>
      <c r="GF122" s="131"/>
    </row>
    <row r="123" spans="1:188" x14ac:dyDescent="0.3">
      <c r="A123" s="131" t="s">
        <v>465</v>
      </c>
      <c r="B123" s="131" t="s">
        <v>466</v>
      </c>
      <c r="C123" s="131" t="s">
        <v>465</v>
      </c>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c r="BW123" s="131"/>
      <c r="BX123" s="131"/>
      <c r="BY123" s="131"/>
      <c r="BZ123" s="131"/>
      <c r="CA123" s="131"/>
      <c r="CB123" s="131"/>
      <c r="CC123" s="131"/>
      <c r="CD123" s="131"/>
      <c r="CE123" s="131"/>
      <c r="CF123" s="131"/>
      <c r="CG123" s="131"/>
      <c r="CH123" s="131"/>
      <c r="CI123" s="131"/>
      <c r="CJ123" s="131"/>
      <c r="CK123" s="131"/>
      <c r="CL123" s="131"/>
      <c r="CM123" s="131"/>
      <c r="CN123" s="131"/>
      <c r="CO123" s="131"/>
      <c r="CP123" s="131"/>
      <c r="CQ123" s="131"/>
      <c r="CR123" s="131"/>
      <c r="CS123" s="131"/>
      <c r="CT123" s="131"/>
      <c r="CU123" s="131"/>
      <c r="CV123" s="131"/>
      <c r="CW123" s="131"/>
      <c r="CX123" s="131"/>
      <c r="CY123" s="131"/>
      <c r="CZ123" s="131"/>
      <c r="DA123" s="131"/>
      <c r="DB123" s="131"/>
      <c r="DC123" s="131"/>
      <c r="DD123" s="131"/>
      <c r="DE123" s="131"/>
      <c r="DF123" s="131"/>
      <c r="DG123" s="131"/>
      <c r="DH123" s="131"/>
      <c r="DI123" s="131"/>
      <c r="DJ123" s="131"/>
      <c r="DK123" s="131"/>
      <c r="DL123" s="131"/>
      <c r="DM123" s="131"/>
      <c r="DN123" s="131"/>
      <c r="DO123" s="131"/>
      <c r="DP123" s="131"/>
      <c r="DQ123" s="131"/>
      <c r="DR123" s="131"/>
      <c r="DS123" s="131"/>
      <c r="DT123" s="131"/>
      <c r="DU123" s="131"/>
      <c r="DV123" s="131"/>
      <c r="DW123" s="131"/>
      <c r="DX123" s="131"/>
      <c r="DY123" s="131"/>
      <c r="DZ123" s="131"/>
      <c r="EA123" s="131"/>
      <c r="EB123" s="131"/>
      <c r="EC123" s="131"/>
      <c r="ED123" s="131"/>
      <c r="EE123" s="131"/>
      <c r="EF123" s="131"/>
      <c r="EG123" s="131"/>
      <c r="EH123" s="131"/>
      <c r="EI123" s="131"/>
      <c r="EJ123" s="131"/>
      <c r="EK123" s="131"/>
      <c r="EL123" s="131"/>
      <c r="EM123" s="131"/>
      <c r="EN123" s="131"/>
      <c r="EO123" s="131"/>
      <c r="EP123" s="131"/>
      <c r="EQ123" s="131"/>
      <c r="ER123" s="131"/>
      <c r="ES123" s="131"/>
      <c r="ET123" s="131"/>
      <c r="EU123" s="131"/>
      <c r="EV123" s="131"/>
      <c r="EW123" s="131"/>
      <c r="EX123" s="131"/>
      <c r="EY123" s="131"/>
      <c r="EZ123" s="131"/>
      <c r="FA123" s="131"/>
      <c r="FB123" s="131"/>
      <c r="FC123" s="131"/>
      <c r="FD123" s="131"/>
      <c r="FE123" s="131"/>
      <c r="FF123" s="131"/>
      <c r="FG123" s="131"/>
      <c r="FH123" s="131"/>
      <c r="FI123" s="131"/>
      <c r="FJ123" s="131"/>
      <c r="FK123" s="131"/>
      <c r="FL123" s="131"/>
      <c r="FM123" s="131"/>
      <c r="FN123" s="131"/>
      <c r="FO123" s="131"/>
      <c r="FP123" s="131"/>
      <c r="FQ123" s="131"/>
      <c r="FR123" s="131"/>
      <c r="FS123" s="131"/>
      <c r="FT123" s="131"/>
      <c r="FU123" s="131"/>
      <c r="FV123" s="131"/>
      <c r="FW123" s="131"/>
      <c r="FX123" s="131"/>
      <c r="FY123" s="131"/>
      <c r="FZ123" s="131"/>
      <c r="GA123" s="131"/>
      <c r="GB123" s="131"/>
      <c r="GC123" s="131"/>
      <c r="GD123" s="131"/>
      <c r="GE123" s="131"/>
      <c r="GF123" s="131"/>
    </row>
    <row r="124" spans="1:188" s="63" customFormat="1" x14ac:dyDescent="0.3">
      <c r="A124" s="131" t="s">
        <v>469</v>
      </c>
      <c r="B124" s="131" t="s">
        <v>470</v>
      </c>
      <c r="C124" s="131" t="s">
        <v>469</v>
      </c>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c r="BY124" s="131"/>
      <c r="BZ124" s="131"/>
      <c r="CA124" s="131"/>
      <c r="CB124" s="131"/>
      <c r="CC124" s="131"/>
      <c r="CD124" s="131"/>
      <c r="CE124" s="131"/>
      <c r="CF124" s="131"/>
      <c r="CG124" s="131"/>
      <c r="CH124" s="131"/>
      <c r="CI124" s="131"/>
      <c r="CJ124" s="131"/>
      <c r="CK124" s="131"/>
      <c r="CL124" s="131"/>
      <c r="CM124" s="131"/>
      <c r="CN124" s="131"/>
      <c r="CO124" s="131"/>
      <c r="CP124" s="131"/>
      <c r="CQ124" s="131"/>
      <c r="CR124" s="131"/>
      <c r="CS124" s="131"/>
      <c r="CT124" s="131"/>
      <c r="CU124" s="131"/>
      <c r="CV124" s="131"/>
      <c r="CW124" s="131"/>
      <c r="CX124" s="131"/>
      <c r="CY124" s="131"/>
      <c r="CZ124" s="131"/>
      <c r="DA124" s="131"/>
      <c r="DB124" s="131"/>
      <c r="DC124" s="131"/>
      <c r="DD124" s="131"/>
      <c r="DE124" s="131"/>
      <c r="DF124" s="131"/>
      <c r="DG124" s="131"/>
      <c r="DH124" s="131"/>
      <c r="DI124" s="131"/>
      <c r="DJ124" s="131"/>
      <c r="DK124" s="131"/>
      <c r="DL124" s="131"/>
      <c r="DM124" s="131"/>
      <c r="DN124" s="131"/>
      <c r="DO124" s="131"/>
      <c r="DP124" s="131"/>
      <c r="DQ124" s="131"/>
      <c r="DR124" s="131"/>
      <c r="DS124" s="131"/>
      <c r="DT124" s="131"/>
      <c r="DU124" s="131"/>
      <c r="DV124" s="131"/>
      <c r="DW124" s="131"/>
      <c r="DX124" s="131"/>
      <c r="DY124" s="131"/>
      <c r="DZ124" s="131"/>
      <c r="EA124" s="131"/>
      <c r="EB124" s="131"/>
      <c r="EC124" s="131"/>
      <c r="ED124" s="131"/>
      <c r="EE124" s="131"/>
      <c r="EF124" s="131"/>
      <c r="EG124" s="131"/>
      <c r="EH124" s="131"/>
      <c r="EI124" s="131"/>
      <c r="EJ124" s="131"/>
      <c r="EK124" s="131"/>
      <c r="EL124" s="131"/>
      <c r="EM124" s="131"/>
      <c r="EN124" s="131"/>
      <c r="EO124" s="131"/>
      <c r="EP124" s="131"/>
      <c r="EQ124" s="131"/>
      <c r="ER124" s="131"/>
      <c r="ES124" s="131"/>
      <c r="ET124" s="131"/>
      <c r="EU124" s="131"/>
      <c r="EV124" s="131"/>
      <c r="EW124" s="131"/>
      <c r="EX124" s="131"/>
      <c r="EY124" s="131"/>
      <c r="EZ124" s="131"/>
      <c r="FA124" s="131"/>
      <c r="FB124" s="131"/>
      <c r="FC124" s="131"/>
      <c r="FD124" s="131"/>
      <c r="FE124" s="131"/>
      <c r="FF124" s="131"/>
      <c r="FG124" s="131"/>
      <c r="FH124" s="131"/>
      <c r="FI124" s="131"/>
      <c r="FJ124" s="131"/>
      <c r="FK124" s="131"/>
      <c r="FL124" s="131"/>
      <c r="FM124" s="131"/>
      <c r="FN124" s="131"/>
      <c r="FO124" s="131"/>
      <c r="FP124" s="131"/>
      <c r="FQ124" s="131"/>
      <c r="FR124" s="131"/>
      <c r="FS124" s="131"/>
      <c r="FT124" s="131"/>
      <c r="FU124" s="131"/>
      <c r="FV124" s="131"/>
      <c r="FW124" s="131"/>
      <c r="FX124" s="131"/>
      <c r="FY124" s="131"/>
      <c r="FZ124" s="131"/>
      <c r="GA124" s="131"/>
      <c r="GB124" s="131"/>
      <c r="GC124" s="131"/>
      <c r="GD124" s="131"/>
      <c r="GE124" s="131"/>
      <c r="GF124" s="131"/>
    </row>
    <row r="125" spans="1:188" s="63" customFormat="1" x14ac:dyDescent="0.3">
      <c r="A125" s="131" t="s">
        <v>473</v>
      </c>
      <c r="B125" s="131" t="s">
        <v>474</v>
      </c>
      <c r="C125" s="131" t="s">
        <v>473</v>
      </c>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131"/>
      <c r="BY125" s="131"/>
      <c r="BZ125" s="131"/>
      <c r="CA125" s="131"/>
      <c r="CB125" s="131"/>
      <c r="CC125" s="131"/>
      <c r="CD125" s="131"/>
      <c r="CE125" s="131"/>
      <c r="CF125" s="131"/>
      <c r="CG125" s="131"/>
      <c r="CH125" s="131"/>
      <c r="CI125" s="131"/>
      <c r="CJ125" s="131"/>
      <c r="CK125" s="131"/>
      <c r="CL125" s="131"/>
      <c r="CM125" s="131"/>
      <c r="CN125" s="131"/>
      <c r="CO125" s="131"/>
      <c r="CP125" s="131"/>
      <c r="CQ125" s="131"/>
      <c r="CR125" s="131"/>
      <c r="CS125" s="131"/>
      <c r="CT125" s="131"/>
      <c r="CU125" s="131"/>
      <c r="CV125" s="131"/>
      <c r="CW125" s="131"/>
      <c r="CX125" s="131"/>
      <c r="CY125" s="131"/>
      <c r="CZ125" s="131"/>
      <c r="DA125" s="131"/>
      <c r="DB125" s="131"/>
      <c r="DC125" s="131"/>
      <c r="DD125" s="131"/>
      <c r="DE125" s="131"/>
      <c r="DF125" s="131"/>
      <c r="DG125" s="131"/>
      <c r="DH125" s="131"/>
      <c r="DI125" s="131"/>
      <c r="DJ125" s="131"/>
      <c r="DK125" s="131"/>
      <c r="DL125" s="131"/>
      <c r="DM125" s="131"/>
      <c r="DN125" s="131"/>
      <c r="DO125" s="131"/>
      <c r="DP125" s="131"/>
      <c r="DQ125" s="131"/>
      <c r="DR125" s="131"/>
      <c r="DS125" s="131"/>
      <c r="DT125" s="131"/>
      <c r="DU125" s="131"/>
      <c r="DV125" s="131"/>
      <c r="DW125" s="131"/>
      <c r="DX125" s="131"/>
      <c r="DY125" s="131"/>
      <c r="DZ125" s="131"/>
      <c r="EA125" s="131"/>
      <c r="EB125" s="131"/>
      <c r="EC125" s="131"/>
      <c r="ED125" s="131"/>
      <c r="EE125" s="131"/>
      <c r="EF125" s="131"/>
      <c r="EG125" s="131"/>
      <c r="EH125" s="131"/>
      <c r="EI125" s="131"/>
      <c r="EJ125" s="131"/>
      <c r="EK125" s="131"/>
      <c r="EL125" s="131"/>
      <c r="EM125" s="131"/>
      <c r="EN125" s="131"/>
      <c r="EO125" s="131"/>
      <c r="EP125" s="131"/>
      <c r="EQ125" s="131"/>
      <c r="ER125" s="131"/>
      <c r="ES125" s="131"/>
      <c r="ET125" s="131"/>
      <c r="EU125" s="131"/>
      <c r="EV125" s="131"/>
      <c r="EW125" s="131"/>
      <c r="EX125" s="131"/>
      <c r="EY125" s="131"/>
      <c r="EZ125" s="131"/>
      <c r="FA125" s="131"/>
      <c r="FB125" s="131"/>
      <c r="FC125" s="131"/>
      <c r="FD125" s="131"/>
      <c r="FE125" s="131"/>
      <c r="FF125" s="131"/>
      <c r="FG125" s="131"/>
      <c r="FH125" s="131"/>
      <c r="FI125" s="131"/>
      <c r="FJ125" s="131"/>
      <c r="FK125" s="131"/>
      <c r="FL125" s="131"/>
      <c r="FM125" s="131"/>
      <c r="FN125" s="131"/>
      <c r="FO125" s="131"/>
      <c r="FP125" s="131"/>
      <c r="FQ125" s="131"/>
      <c r="FR125" s="131"/>
      <c r="FS125" s="131"/>
      <c r="FT125" s="131"/>
      <c r="FU125" s="131"/>
      <c r="FV125" s="131"/>
      <c r="FW125" s="131"/>
      <c r="FX125" s="131"/>
      <c r="FY125" s="131"/>
      <c r="FZ125" s="131"/>
      <c r="GA125" s="131"/>
      <c r="GB125" s="131"/>
      <c r="GC125" s="131"/>
      <c r="GD125" s="131"/>
      <c r="GE125" s="131"/>
      <c r="GF125" s="131"/>
    </row>
    <row r="126" spans="1:188" s="63" customFormat="1" x14ac:dyDescent="0.3">
      <c r="A126" s="131" t="s">
        <v>477</v>
      </c>
      <c r="B126" s="131" t="s">
        <v>478</v>
      </c>
      <c r="C126" s="131" t="s">
        <v>477</v>
      </c>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131"/>
      <c r="CA126" s="131"/>
      <c r="CB126" s="131"/>
      <c r="CC126" s="131"/>
      <c r="CD126" s="131"/>
      <c r="CE126" s="131"/>
      <c r="CF126" s="131"/>
      <c r="CG126" s="131"/>
      <c r="CH126" s="131"/>
      <c r="CI126" s="131"/>
      <c r="CJ126" s="131"/>
      <c r="CK126" s="131"/>
      <c r="CL126" s="131"/>
      <c r="CM126" s="131"/>
      <c r="CN126" s="131"/>
      <c r="CO126" s="131"/>
      <c r="CP126" s="131"/>
      <c r="CQ126" s="131"/>
      <c r="CR126" s="131"/>
      <c r="CS126" s="131"/>
      <c r="CT126" s="131"/>
      <c r="CU126" s="131"/>
      <c r="CV126" s="131"/>
      <c r="CW126" s="131"/>
      <c r="CX126" s="131"/>
      <c r="CY126" s="131"/>
      <c r="CZ126" s="131"/>
      <c r="DA126" s="131"/>
      <c r="DB126" s="131"/>
      <c r="DC126" s="131"/>
      <c r="DD126" s="131"/>
      <c r="DE126" s="131"/>
      <c r="DF126" s="131"/>
      <c r="DG126" s="131"/>
      <c r="DH126" s="131"/>
      <c r="DI126" s="131"/>
      <c r="DJ126" s="131"/>
      <c r="DK126" s="131"/>
      <c r="DL126" s="131"/>
      <c r="DM126" s="131"/>
      <c r="DN126" s="131"/>
      <c r="DO126" s="131"/>
      <c r="DP126" s="131"/>
      <c r="DQ126" s="131"/>
      <c r="DR126" s="131"/>
      <c r="DS126" s="131"/>
      <c r="DT126" s="131"/>
      <c r="DU126" s="131"/>
      <c r="DV126" s="131"/>
      <c r="DW126" s="131"/>
      <c r="DX126" s="131"/>
      <c r="DY126" s="131"/>
      <c r="DZ126" s="131"/>
      <c r="EA126" s="131"/>
      <c r="EB126" s="131"/>
      <c r="EC126" s="131"/>
      <c r="ED126" s="131"/>
      <c r="EE126" s="131"/>
      <c r="EF126" s="131"/>
      <c r="EG126" s="131"/>
      <c r="EH126" s="131"/>
      <c r="EI126" s="131"/>
      <c r="EJ126" s="131"/>
      <c r="EK126" s="131"/>
      <c r="EL126" s="131"/>
      <c r="EM126" s="131"/>
      <c r="EN126" s="131"/>
      <c r="EO126" s="131"/>
      <c r="EP126" s="131"/>
      <c r="EQ126" s="131"/>
      <c r="ER126" s="131"/>
      <c r="ES126" s="131"/>
      <c r="ET126" s="131"/>
      <c r="EU126" s="131"/>
      <c r="EV126" s="131"/>
      <c r="EW126" s="131"/>
      <c r="EX126" s="131"/>
      <c r="EY126" s="131"/>
      <c r="EZ126" s="131"/>
      <c r="FA126" s="131"/>
      <c r="FB126" s="131"/>
      <c r="FC126" s="131"/>
      <c r="FD126" s="131"/>
      <c r="FE126" s="131"/>
      <c r="FF126" s="131"/>
      <c r="FG126" s="131"/>
      <c r="FH126" s="131"/>
      <c r="FI126" s="131"/>
      <c r="FJ126" s="131"/>
      <c r="FK126" s="131"/>
      <c r="FL126" s="131"/>
      <c r="FM126" s="131"/>
      <c r="FN126" s="131"/>
      <c r="FO126" s="131"/>
      <c r="FP126" s="131"/>
      <c r="FQ126" s="131"/>
      <c r="FR126" s="131"/>
      <c r="FS126" s="131"/>
      <c r="FT126" s="131"/>
      <c r="FU126" s="131"/>
      <c r="FV126" s="131"/>
      <c r="FW126" s="131"/>
      <c r="FX126" s="131"/>
      <c r="FY126" s="131"/>
      <c r="FZ126" s="131"/>
      <c r="GA126" s="131"/>
      <c r="GB126" s="131"/>
      <c r="GC126" s="131"/>
      <c r="GD126" s="131"/>
      <c r="GE126" s="131"/>
      <c r="GF126" s="131"/>
    </row>
    <row r="127" spans="1:188" s="63" customFormat="1" x14ac:dyDescent="0.3">
      <c r="A127" s="131" t="s">
        <v>481</v>
      </c>
      <c r="B127" s="131" t="s">
        <v>482</v>
      </c>
      <c r="C127" s="131" t="s">
        <v>481</v>
      </c>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131"/>
      <c r="CA127" s="131"/>
      <c r="CB127" s="131"/>
      <c r="CC127" s="131"/>
      <c r="CD127" s="131"/>
      <c r="CE127" s="131"/>
      <c r="CF127" s="131"/>
      <c r="CG127" s="131"/>
      <c r="CH127" s="131"/>
      <c r="CI127" s="131"/>
      <c r="CJ127" s="131"/>
      <c r="CK127" s="131"/>
      <c r="CL127" s="131"/>
      <c r="CM127" s="131"/>
      <c r="CN127" s="131"/>
      <c r="CO127" s="131"/>
      <c r="CP127" s="131"/>
      <c r="CQ127" s="131"/>
      <c r="CR127" s="131"/>
      <c r="CS127" s="131"/>
      <c r="CT127" s="131"/>
      <c r="CU127" s="131"/>
      <c r="CV127" s="131"/>
      <c r="CW127" s="131"/>
      <c r="CX127" s="131"/>
      <c r="CY127" s="131"/>
      <c r="CZ127" s="131"/>
      <c r="DA127" s="131"/>
      <c r="DB127" s="131"/>
      <c r="DC127" s="131"/>
      <c r="DD127" s="131"/>
      <c r="DE127" s="131"/>
      <c r="DF127" s="131"/>
      <c r="DG127" s="131"/>
      <c r="DH127" s="131"/>
      <c r="DI127" s="131"/>
      <c r="DJ127" s="131"/>
      <c r="DK127" s="131"/>
      <c r="DL127" s="131"/>
      <c r="DM127" s="131"/>
      <c r="DN127" s="131"/>
      <c r="DO127" s="131"/>
      <c r="DP127" s="131"/>
      <c r="DQ127" s="131"/>
      <c r="DR127" s="131"/>
      <c r="DS127" s="131"/>
      <c r="DT127" s="131"/>
      <c r="DU127" s="131"/>
      <c r="DV127" s="131"/>
      <c r="DW127" s="131"/>
      <c r="DX127" s="131"/>
      <c r="DY127" s="131"/>
      <c r="DZ127" s="131"/>
      <c r="EA127" s="131"/>
      <c r="EB127" s="131"/>
      <c r="EC127" s="131"/>
      <c r="ED127" s="131"/>
      <c r="EE127" s="131"/>
      <c r="EF127" s="131"/>
      <c r="EG127" s="131"/>
      <c r="EH127" s="131"/>
      <c r="EI127" s="131"/>
      <c r="EJ127" s="131"/>
      <c r="EK127" s="131"/>
      <c r="EL127" s="131"/>
      <c r="EM127" s="131"/>
      <c r="EN127" s="131"/>
      <c r="EO127" s="131"/>
      <c r="EP127" s="131"/>
      <c r="EQ127" s="131"/>
      <c r="ER127" s="131"/>
      <c r="ES127" s="131"/>
      <c r="ET127" s="131"/>
      <c r="EU127" s="131"/>
      <c r="EV127" s="131"/>
      <c r="EW127" s="131"/>
      <c r="EX127" s="131"/>
      <c r="EY127" s="131"/>
      <c r="EZ127" s="131"/>
      <c r="FA127" s="131"/>
      <c r="FB127" s="131"/>
      <c r="FC127" s="131"/>
      <c r="FD127" s="131"/>
      <c r="FE127" s="131"/>
      <c r="FF127" s="131"/>
      <c r="FG127" s="131"/>
      <c r="FH127" s="131"/>
      <c r="FI127" s="131"/>
      <c r="FJ127" s="131"/>
      <c r="FK127" s="131"/>
      <c r="FL127" s="131"/>
      <c r="FM127" s="131"/>
      <c r="FN127" s="131"/>
      <c r="FO127" s="131"/>
      <c r="FP127" s="131"/>
      <c r="FQ127" s="131"/>
      <c r="FR127" s="131"/>
      <c r="FS127" s="131"/>
      <c r="FT127" s="131"/>
      <c r="FU127" s="131"/>
      <c r="FV127" s="131"/>
      <c r="FW127" s="131"/>
      <c r="FX127" s="131"/>
      <c r="FY127" s="131"/>
      <c r="FZ127" s="131"/>
      <c r="GA127" s="131"/>
      <c r="GB127" s="131"/>
      <c r="GC127" s="131"/>
      <c r="GD127" s="131"/>
      <c r="GE127" s="131"/>
      <c r="GF127" s="131"/>
    </row>
    <row r="128" spans="1:188" s="63" customFormat="1" x14ac:dyDescent="0.3">
      <c r="A128" s="131" t="s">
        <v>485</v>
      </c>
      <c r="B128" s="131" t="s">
        <v>486</v>
      </c>
      <c r="C128" s="131" t="s">
        <v>485</v>
      </c>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131"/>
      <c r="BY128" s="131"/>
      <c r="BZ128" s="131"/>
      <c r="CA128" s="131"/>
      <c r="CB128" s="131"/>
      <c r="CC128" s="131"/>
      <c r="CD128" s="131"/>
      <c r="CE128" s="131"/>
      <c r="CF128" s="131"/>
      <c r="CG128" s="131"/>
      <c r="CH128" s="131"/>
      <c r="CI128" s="131"/>
      <c r="CJ128" s="131"/>
      <c r="CK128" s="131"/>
      <c r="CL128" s="131"/>
      <c r="CM128" s="131"/>
      <c r="CN128" s="131"/>
      <c r="CO128" s="131"/>
      <c r="CP128" s="131"/>
      <c r="CQ128" s="131"/>
      <c r="CR128" s="131"/>
      <c r="CS128" s="131"/>
      <c r="CT128" s="131"/>
      <c r="CU128" s="131"/>
      <c r="CV128" s="131"/>
      <c r="CW128" s="131"/>
      <c r="CX128" s="131"/>
      <c r="CY128" s="131"/>
      <c r="CZ128" s="131"/>
      <c r="DA128" s="131"/>
      <c r="DB128" s="131"/>
      <c r="DC128" s="131"/>
      <c r="DD128" s="131"/>
      <c r="DE128" s="131"/>
      <c r="DF128" s="131"/>
      <c r="DG128" s="131"/>
      <c r="DH128" s="131"/>
      <c r="DI128" s="131"/>
      <c r="DJ128" s="131"/>
      <c r="DK128" s="131"/>
      <c r="DL128" s="131"/>
      <c r="DM128" s="131"/>
      <c r="DN128" s="131"/>
      <c r="DO128" s="131"/>
      <c r="DP128" s="131"/>
      <c r="DQ128" s="131"/>
      <c r="DR128" s="131"/>
      <c r="DS128" s="131"/>
      <c r="DT128" s="131"/>
      <c r="DU128" s="131"/>
      <c r="DV128" s="131"/>
      <c r="DW128" s="131"/>
      <c r="DX128" s="131"/>
      <c r="DY128" s="131"/>
      <c r="DZ128" s="131"/>
      <c r="EA128" s="131"/>
      <c r="EB128" s="131"/>
      <c r="EC128" s="131"/>
      <c r="ED128" s="131"/>
      <c r="EE128" s="131"/>
      <c r="EF128" s="131"/>
      <c r="EG128" s="131"/>
      <c r="EH128" s="131"/>
      <c r="EI128" s="131"/>
      <c r="EJ128" s="131"/>
      <c r="EK128" s="131"/>
      <c r="EL128" s="131"/>
      <c r="EM128" s="131"/>
      <c r="EN128" s="131"/>
      <c r="EO128" s="131"/>
      <c r="EP128" s="131"/>
      <c r="EQ128" s="131"/>
      <c r="ER128" s="131"/>
      <c r="ES128" s="131"/>
      <c r="ET128" s="131"/>
      <c r="EU128" s="131"/>
      <c r="EV128" s="131"/>
      <c r="EW128" s="131"/>
      <c r="EX128" s="131"/>
      <c r="EY128" s="131"/>
      <c r="EZ128" s="131"/>
      <c r="FA128" s="131"/>
      <c r="FB128" s="131"/>
      <c r="FC128" s="131"/>
      <c r="FD128" s="131"/>
      <c r="FE128" s="131"/>
      <c r="FF128" s="131"/>
      <c r="FG128" s="131"/>
      <c r="FH128" s="131"/>
      <c r="FI128" s="131"/>
      <c r="FJ128" s="131"/>
      <c r="FK128" s="131"/>
      <c r="FL128" s="131"/>
      <c r="FM128" s="131"/>
      <c r="FN128" s="131"/>
      <c r="FO128" s="131"/>
      <c r="FP128" s="131"/>
      <c r="FQ128" s="131"/>
      <c r="FR128" s="131"/>
      <c r="FS128" s="131"/>
      <c r="FT128" s="131"/>
      <c r="FU128" s="131"/>
      <c r="FV128" s="131"/>
      <c r="FW128" s="131"/>
      <c r="FX128" s="131"/>
      <c r="FY128" s="131"/>
      <c r="FZ128" s="131"/>
      <c r="GA128" s="131"/>
      <c r="GB128" s="131"/>
      <c r="GC128" s="131"/>
      <c r="GD128" s="131"/>
      <c r="GE128" s="131"/>
      <c r="GF128" s="131"/>
    </row>
    <row r="129" spans="1:188" s="63" customFormat="1" x14ac:dyDescent="0.3">
      <c r="A129" s="131" t="s">
        <v>489</v>
      </c>
      <c r="B129" s="131" t="s">
        <v>490</v>
      </c>
      <c r="C129" s="131" t="s">
        <v>489</v>
      </c>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131"/>
      <c r="BY129" s="131"/>
      <c r="BZ129" s="131"/>
      <c r="CA129" s="131"/>
      <c r="CB129" s="131"/>
      <c r="CC129" s="131"/>
      <c r="CD129" s="131"/>
      <c r="CE129" s="131"/>
      <c r="CF129" s="131"/>
      <c r="CG129" s="131"/>
      <c r="CH129" s="131"/>
      <c r="CI129" s="131"/>
      <c r="CJ129" s="131"/>
      <c r="CK129" s="131"/>
      <c r="CL129" s="131"/>
      <c r="CM129" s="131"/>
      <c r="CN129" s="131"/>
      <c r="CO129" s="131"/>
      <c r="CP129" s="131"/>
      <c r="CQ129" s="131"/>
      <c r="CR129" s="131"/>
      <c r="CS129" s="131"/>
      <c r="CT129" s="131"/>
      <c r="CU129" s="131"/>
      <c r="CV129" s="131"/>
      <c r="CW129" s="131"/>
      <c r="CX129" s="131"/>
      <c r="CY129" s="131"/>
      <c r="CZ129" s="131"/>
      <c r="DA129" s="131"/>
      <c r="DB129" s="131"/>
      <c r="DC129" s="131"/>
      <c r="DD129" s="131"/>
      <c r="DE129" s="131"/>
      <c r="DF129" s="131"/>
      <c r="DG129" s="131"/>
      <c r="DH129" s="131"/>
      <c r="DI129" s="131"/>
      <c r="DJ129" s="131"/>
      <c r="DK129" s="131"/>
      <c r="DL129" s="131"/>
      <c r="DM129" s="131"/>
      <c r="DN129" s="131"/>
      <c r="DO129" s="131"/>
      <c r="DP129" s="131"/>
      <c r="DQ129" s="131"/>
      <c r="DR129" s="131"/>
      <c r="DS129" s="131"/>
      <c r="DT129" s="131"/>
      <c r="DU129" s="131"/>
      <c r="DV129" s="131"/>
      <c r="DW129" s="131"/>
      <c r="DX129" s="131"/>
      <c r="DY129" s="131"/>
      <c r="DZ129" s="131"/>
      <c r="EA129" s="131"/>
      <c r="EB129" s="131"/>
      <c r="EC129" s="131"/>
      <c r="ED129" s="131"/>
      <c r="EE129" s="131"/>
      <c r="EF129" s="131"/>
      <c r="EG129" s="131"/>
      <c r="EH129" s="131"/>
      <c r="EI129" s="131"/>
      <c r="EJ129" s="131"/>
      <c r="EK129" s="131"/>
      <c r="EL129" s="131"/>
      <c r="EM129" s="131"/>
      <c r="EN129" s="131"/>
      <c r="EO129" s="131"/>
      <c r="EP129" s="131"/>
      <c r="EQ129" s="131"/>
      <c r="ER129" s="131"/>
      <c r="ES129" s="131"/>
      <c r="ET129" s="131"/>
      <c r="EU129" s="131"/>
      <c r="EV129" s="131"/>
      <c r="EW129" s="131"/>
      <c r="EX129" s="131"/>
      <c r="EY129" s="131"/>
      <c r="EZ129" s="131"/>
      <c r="FA129" s="131"/>
      <c r="FB129" s="131"/>
      <c r="FC129" s="131"/>
      <c r="FD129" s="131"/>
      <c r="FE129" s="131"/>
      <c r="FF129" s="131"/>
      <c r="FG129" s="131"/>
      <c r="FH129" s="131"/>
      <c r="FI129" s="131"/>
      <c r="FJ129" s="131"/>
      <c r="FK129" s="131"/>
      <c r="FL129" s="131"/>
      <c r="FM129" s="131"/>
      <c r="FN129" s="131"/>
      <c r="FO129" s="131"/>
      <c r="FP129" s="131"/>
      <c r="FQ129" s="131"/>
      <c r="FR129" s="131"/>
      <c r="FS129" s="131"/>
      <c r="FT129" s="131"/>
      <c r="FU129" s="131"/>
      <c r="FV129" s="131"/>
      <c r="FW129" s="131"/>
      <c r="FX129" s="131"/>
      <c r="FY129" s="131"/>
      <c r="FZ129" s="131"/>
      <c r="GA129" s="131"/>
      <c r="GB129" s="131"/>
      <c r="GC129" s="131"/>
      <c r="GD129" s="131"/>
      <c r="GE129" s="131"/>
      <c r="GF129" s="131"/>
    </row>
    <row r="130" spans="1:188" s="63" customFormat="1" x14ac:dyDescent="0.3">
      <c r="A130" s="131" t="s">
        <v>493</v>
      </c>
      <c r="B130" s="131" t="s">
        <v>494</v>
      </c>
      <c r="C130" s="131" t="s">
        <v>493</v>
      </c>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c r="BQ130" s="131"/>
      <c r="BR130" s="131"/>
      <c r="BS130" s="131"/>
      <c r="BT130" s="131"/>
      <c r="BU130" s="131"/>
      <c r="BV130" s="131"/>
      <c r="BW130" s="131"/>
      <c r="BX130" s="131"/>
      <c r="BY130" s="131"/>
      <c r="BZ130" s="131"/>
      <c r="CA130" s="131"/>
      <c r="CB130" s="131"/>
      <c r="CC130" s="131"/>
      <c r="CD130" s="131"/>
      <c r="CE130" s="131"/>
      <c r="CF130" s="131"/>
      <c r="CG130" s="131"/>
      <c r="CH130" s="131"/>
      <c r="CI130" s="131"/>
      <c r="CJ130" s="131"/>
      <c r="CK130" s="131"/>
      <c r="CL130" s="131"/>
      <c r="CM130" s="131"/>
      <c r="CN130" s="131"/>
      <c r="CO130" s="131"/>
      <c r="CP130" s="131"/>
      <c r="CQ130" s="131"/>
      <c r="CR130" s="131"/>
      <c r="CS130" s="131"/>
      <c r="CT130" s="131"/>
      <c r="CU130" s="131"/>
      <c r="CV130" s="131"/>
      <c r="CW130" s="131"/>
      <c r="CX130" s="131"/>
      <c r="CY130" s="131"/>
      <c r="CZ130" s="131"/>
      <c r="DA130" s="131"/>
      <c r="DB130" s="131"/>
      <c r="DC130" s="131"/>
      <c r="DD130" s="131"/>
      <c r="DE130" s="131"/>
      <c r="DF130" s="131"/>
      <c r="DG130" s="131"/>
      <c r="DH130" s="131"/>
      <c r="DI130" s="131"/>
      <c r="DJ130" s="131"/>
      <c r="DK130" s="131"/>
      <c r="DL130" s="131"/>
      <c r="DM130" s="131"/>
      <c r="DN130" s="131"/>
      <c r="DO130" s="131"/>
      <c r="DP130" s="131"/>
      <c r="DQ130" s="131"/>
      <c r="DR130" s="131"/>
      <c r="DS130" s="131"/>
      <c r="DT130" s="131"/>
      <c r="DU130" s="131"/>
      <c r="DV130" s="131"/>
      <c r="DW130" s="131"/>
      <c r="DX130" s="131"/>
      <c r="DY130" s="131"/>
      <c r="DZ130" s="131"/>
      <c r="EA130" s="131"/>
      <c r="EB130" s="131"/>
      <c r="EC130" s="131"/>
      <c r="ED130" s="131"/>
      <c r="EE130" s="131"/>
      <c r="EF130" s="131"/>
      <c r="EG130" s="131"/>
      <c r="EH130" s="131"/>
      <c r="EI130" s="131"/>
      <c r="EJ130" s="131"/>
      <c r="EK130" s="131"/>
      <c r="EL130" s="131"/>
      <c r="EM130" s="131"/>
      <c r="EN130" s="131"/>
      <c r="EO130" s="131"/>
      <c r="EP130" s="131"/>
      <c r="EQ130" s="131"/>
      <c r="ER130" s="131"/>
      <c r="ES130" s="131"/>
      <c r="ET130" s="131"/>
      <c r="EU130" s="131"/>
      <c r="EV130" s="131"/>
      <c r="EW130" s="131"/>
      <c r="EX130" s="131"/>
      <c r="EY130" s="131"/>
      <c r="EZ130" s="131"/>
      <c r="FA130" s="131"/>
      <c r="FB130" s="131"/>
      <c r="FC130" s="131"/>
      <c r="FD130" s="131"/>
      <c r="FE130" s="131"/>
      <c r="FF130" s="131"/>
      <c r="FG130" s="131"/>
      <c r="FH130" s="131"/>
      <c r="FI130" s="131"/>
      <c r="FJ130" s="131"/>
      <c r="FK130" s="131"/>
      <c r="FL130" s="131"/>
      <c r="FM130" s="131"/>
      <c r="FN130" s="131"/>
      <c r="FO130" s="131"/>
      <c r="FP130" s="131"/>
      <c r="FQ130" s="131"/>
      <c r="FR130" s="131"/>
      <c r="FS130" s="131"/>
      <c r="FT130" s="131"/>
      <c r="FU130" s="131"/>
      <c r="FV130" s="131"/>
      <c r="FW130" s="131"/>
      <c r="FX130" s="131"/>
      <c r="FY130" s="131"/>
      <c r="FZ130" s="131"/>
      <c r="GA130" s="131"/>
      <c r="GB130" s="131"/>
      <c r="GC130" s="131"/>
      <c r="GD130" s="131"/>
      <c r="GE130" s="131"/>
      <c r="GF130" s="131"/>
    </row>
    <row r="131" spans="1:188" s="63" customFormat="1" x14ac:dyDescent="0.3">
      <c r="A131" s="131" t="s">
        <v>497</v>
      </c>
      <c r="B131" s="131" t="s">
        <v>498</v>
      </c>
      <c r="C131" s="131" t="s">
        <v>497</v>
      </c>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31"/>
      <c r="BV131" s="131"/>
      <c r="BW131" s="131"/>
      <c r="BX131" s="131"/>
      <c r="BY131" s="131"/>
      <c r="BZ131" s="131"/>
      <c r="CA131" s="131"/>
      <c r="CB131" s="131"/>
      <c r="CC131" s="131"/>
      <c r="CD131" s="131"/>
      <c r="CE131" s="131"/>
      <c r="CF131" s="131"/>
      <c r="CG131" s="131"/>
      <c r="CH131" s="131"/>
      <c r="CI131" s="131"/>
      <c r="CJ131" s="131"/>
      <c r="CK131" s="131"/>
      <c r="CL131" s="131"/>
      <c r="CM131" s="131"/>
      <c r="CN131" s="131"/>
      <c r="CO131" s="131"/>
      <c r="CP131" s="131"/>
      <c r="CQ131" s="131"/>
      <c r="CR131" s="131"/>
      <c r="CS131" s="131"/>
      <c r="CT131" s="131"/>
      <c r="CU131" s="131"/>
      <c r="CV131" s="131"/>
      <c r="CW131" s="131"/>
      <c r="CX131" s="131"/>
      <c r="CY131" s="131"/>
      <c r="CZ131" s="131"/>
      <c r="DA131" s="131"/>
      <c r="DB131" s="131"/>
      <c r="DC131" s="131"/>
      <c r="DD131" s="131"/>
      <c r="DE131" s="131"/>
      <c r="DF131" s="131"/>
      <c r="DG131" s="131"/>
      <c r="DH131" s="131"/>
      <c r="DI131" s="131"/>
      <c r="DJ131" s="131"/>
      <c r="DK131" s="131"/>
      <c r="DL131" s="131"/>
      <c r="DM131" s="131"/>
      <c r="DN131" s="131"/>
      <c r="DO131" s="131"/>
      <c r="DP131" s="131"/>
      <c r="DQ131" s="131"/>
      <c r="DR131" s="131"/>
      <c r="DS131" s="131"/>
      <c r="DT131" s="131"/>
      <c r="DU131" s="131"/>
      <c r="DV131" s="131"/>
      <c r="DW131" s="131"/>
      <c r="DX131" s="131"/>
      <c r="DY131" s="131"/>
      <c r="DZ131" s="131"/>
      <c r="EA131" s="131"/>
      <c r="EB131" s="131"/>
      <c r="EC131" s="131"/>
      <c r="ED131" s="131"/>
      <c r="EE131" s="131"/>
      <c r="EF131" s="131"/>
      <c r="EG131" s="131"/>
      <c r="EH131" s="131"/>
      <c r="EI131" s="131"/>
      <c r="EJ131" s="131"/>
      <c r="EK131" s="131"/>
      <c r="EL131" s="131"/>
      <c r="EM131" s="131"/>
      <c r="EN131" s="131"/>
      <c r="EO131" s="131"/>
      <c r="EP131" s="131"/>
      <c r="EQ131" s="131"/>
      <c r="ER131" s="131"/>
      <c r="ES131" s="131"/>
      <c r="ET131" s="131"/>
      <c r="EU131" s="131"/>
      <c r="EV131" s="131"/>
      <c r="EW131" s="131"/>
      <c r="EX131" s="131"/>
      <c r="EY131" s="131"/>
      <c r="EZ131" s="131"/>
      <c r="FA131" s="131"/>
      <c r="FB131" s="131"/>
      <c r="FC131" s="131"/>
      <c r="FD131" s="131"/>
      <c r="FE131" s="131"/>
      <c r="FF131" s="131"/>
      <c r="FG131" s="131"/>
      <c r="FH131" s="131"/>
      <c r="FI131" s="131"/>
      <c r="FJ131" s="131"/>
      <c r="FK131" s="131"/>
      <c r="FL131" s="131"/>
      <c r="FM131" s="131"/>
      <c r="FN131" s="131"/>
      <c r="FO131" s="131"/>
      <c r="FP131" s="131"/>
      <c r="FQ131" s="131"/>
      <c r="FR131" s="131"/>
      <c r="FS131" s="131"/>
      <c r="FT131" s="131"/>
      <c r="FU131" s="131"/>
      <c r="FV131" s="131"/>
      <c r="FW131" s="131"/>
      <c r="FX131" s="131"/>
      <c r="FY131" s="131"/>
      <c r="FZ131" s="131"/>
      <c r="GA131" s="131"/>
      <c r="GB131" s="131"/>
      <c r="GC131" s="131"/>
      <c r="GD131" s="131"/>
      <c r="GE131" s="131"/>
      <c r="GF131" s="131"/>
    </row>
    <row r="132" spans="1:188" s="63" customFormat="1" x14ac:dyDescent="0.3">
      <c r="A132" s="131" t="s">
        <v>501</v>
      </c>
      <c r="B132" s="131" t="s">
        <v>502</v>
      </c>
      <c r="C132" s="131" t="s">
        <v>501</v>
      </c>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131"/>
      <c r="BY132" s="131"/>
      <c r="BZ132" s="131"/>
      <c r="CA132" s="131"/>
      <c r="CB132" s="131"/>
      <c r="CC132" s="131"/>
      <c r="CD132" s="131"/>
      <c r="CE132" s="131"/>
      <c r="CF132" s="131"/>
      <c r="CG132" s="131"/>
      <c r="CH132" s="131"/>
      <c r="CI132" s="131"/>
      <c r="CJ132" s="131"/>
      <c r="CK132" s="131"/>
      <c r="CL132" s="131"/>
      <c r="CM132" s="131"/>
      <c r="CN132" s="131"/>
      <c r="CO132" s="131"/>
      <c r="CP132" s="131"/>
      <c r="CQ132" s="131"/>
      <c r="CR132" s="131"/>
      <c r="CS132" s="131"/>
      <c r="CT132" s="131"/>
      <c r="CU132" s="131"/>
      <c r="CV132" s="131"/>
      <c r="CW132" s="131"/>
      <c r="CX132" s="131"/>
      <c r="CY132" s="131"/>
      <c r="CZ132" s="131"/>
      <c r="DA132" s="131"/>
      <c r="DB132" s="131"/>
      <c r="DC132" s="131"/>
      <c r="DD132" s="131"/>
      <c r="DE132" s="131"/>
      <c r="DF132" s="131"/>
      <c r="DG132" s="131"/>
      <c r="DH132" s="131"/>
      <c r="DI132" s="131"/>
      <c r="DJ132" s="131"/>
      <c r="DK132" s="131"/>
      <c r="DL132" s="131"/>
      <c r="DM132" s="131"/>
      <c r="DN132" s="131"/>
      <c r="DO132" s="131"/>
      <c r="DP132" s="131"/>
      <c r="DQ132" s="131"/>
      <c r="DR132" s="131"/>
      <c r="DS132" s="131"/>
      <c r="DT132" s="131"/>
      <c r="DU132" s="131"/>
      <c r="DV132" s="131"/>
      <c r="DW132" s="131"/>
      <c r="DX132" s="131"/>
      <c r="DY132" s="131"/>
      <c r="DZ132" s="131"/>
      <c r="EA132" s="131"/>
      <c r="EB132" s="131"/>
      <c r="EC132" s="131"/>
      <c r="ED132" s="131"/>
      <c r="EE132" s="131"/>
      <c r="EF132" s="131"/>
      <c r="EG132" s="131"/>
      <c r="EH132" s="131"/>
      <c r="EI132" s="131"/>
      <c r="EJ132" s="131"/>
      <c r="EK132" s="131"/>
      <c r="EL132" s="131"/>
      <c r="EM132" s="131"/>
      <c r="EN132" s="131"/>
      <c r="EO132" s="131"/>
      <c r="EP132" s="131"/>
      <c r="EQ132" s="131"/>
      <c r="ER132" s="131"/>
      <c r="ES132" s="131"/>
      <c r="ET132" s="131"/>
      <c r="EU132" s="131"/>
      <c r="EV132" s="131"/>
      <c r="EW132" s="131"/>
      <c r="EX132" s="131"/>
      <c r="EY132" s="131"/>
      <c r="EZ132" s="131"/>
      <c r="FA132" s="131"/>
      <c r="FB132" s="131"/>
      <c r="FC132" s="131"/>
      <c r="FD132" s="131"/>
      <c r="FE132" s="131"/>
      <c r="FF132" s="131"/>
      <c r="FG132" s="131"/>
      <c r="FH132" s="131"/>
      <c r="FI132" s="131"/>
      <c r="FJ132" s="131"/>
      <c r="FK132" s="131"/>
      <c r="FL132" s="131"/>
      <c r="FM132" s="131"/>
      <c r="FN132" s="131"/>
      <c r="FO132" s="131"/>
      <c r="FP132" s="131"/>
      <c r="FQ132" s="131"/>
      <c r="FR132" s="131"/>
      <c r="FS132" s="131"/>
      <c r="FT132" s="131"/>
      <c r="FU132" s="131"/>
      <c r="FV132" s="131"/>
      <c r="FW132" s="131"/>
      <c r="FX132" s="131"/>
      <c r="FY132" s="131"/>
      <c r="FZ132" s="131"/>
      <c r="GA132" s="131"/>
      <c r="GB132" s="131"/>
      <c r="GC132" s="131"/>
      <c r="GD132" s="131"/>
      <c r="GE132" s="131"/>
      <c r="GF132" s="131"/>
    </row>
    <row r="133" spans="1:188" s="63" customFormat="1" x14ac:dyDescent="0.3">
      <c r="A133" s="131" t="s">
        <v>505</v>
      </c>
      <c r="B133" s="131" t="s">
        <v>506</v>
      </c>
      <c r="C133" s="131" t="s">
        <v>505</v>
      </c>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c r="CA133" s="131"/>
      <c r="CB133" s="131"/>
      <c r="CC133" s="131"/>
      <c r="CD133" s="131"/>
      <c r="CE133" s="131"/>
      <c r="CF133" s="131"/>
      <c r="CG133" s="131"/>
      <c r="CH133" s="131"/>
      <c r="CI133" s="131"/>
      <c r="CJ133" s="131"/>
      <c r="CK133" s="131"/>
      <c r="CL133" s="131"/>
      <c r="CM133" s="131"/>
      <c r="CN133" s="131"/>
      <c r="CO133" s="131"/>
      <c r="CP133" s="131"/>
      <c r="CQ133" s="131"/>
      <c r="CR133" s="131"/>
      <c r="CS133" s="131"/>
      <c r="CT133" s="131"/>
      <c r="CU133" s="131"/>
      <c r="CV133" s="131"/>
      <c r="CW133" s="131"/>
      <c r="CX133" s="131"/>
      <c r="CY133" s="131"/>
      <c r="CZ133" s="131"/>
      <c r="DA133" s="131"/>
      <c r="DB133" s="131"/>
      <c r="DC133" s="131"/>
      <c r="DD133" s="131"/>
      <c r="DE133" s="131"/>
      <c r="DF133" s="131"/>
      <c r="DG133" s="131"/>
      <c r="DH133" s="131"/>
      <c r="DI133" s="131"/>
      <c r="DJ133" s="131"/>
      <c r="DK133" s="131"/>
      <c r="DL133" s="131"/>
      <c r="DM133" s="131"/>
      <c r="DN133" s="131"/>
      <c r="DO133" s="131"/>
      <c r="DP133" s="131"/>
      <c r="DQ133" s="131"/>
      <c r="DR133" s="131"/>
      <c r="DS133" s="131"/>
      <c r="DT133" s="131"/>
      <c r="DU133" s="131"/>
      <c r="DV133" s="131"/>
      <c r="DW133" s="131"/>
      <c r="DX133" s="131"/>
      <c r="DY133" s="131"/>
      <c r="DZ133" s="131"/>
      <c r="EA133" s="131"/>
      <c r="EB133" s="131"/>
      <c r="EC133" s="131"/>
      <c r="ED133" s="131"/>
      <c r="EE133" s="131"/>
      <c r="EF133" s="131"/>
      <c r="EG133" s="131"/>
      <c r="EH133" s="131"/>
      <c r="EI133" s="131"/>
      <c r="EJ133" s="131"/>
      <c r="EK133" s="131"/>
      <c r="EL133" s="131"/>
      <c r="EM133" s="131"/>
      <c r="EN133" s="131"/>
      <c r="EO133" s="131"/>
      <c r="EP133" s="131"/>
      <c r="EQ133" s="131"/>
      <c r="ER133" s="131"/>
      <c r="ES133" s="131"/>
      <c r="ET133" s="131"/>
      <c r="EU133" s="131"/>
      <c r="EV133" s="131"/>
      <c r="EW133" s="131"/>
      <c r="EX133" s="131"/>
      <c r="EY133" s="131"/>
      <c r="EZ133" s="131"/>
      <c r="FA133" s="131"/>
      <c r="FB133" s="131"/>
      <c r="FC133" s="131"/>
      <c r="FD133" s="131"/>
      <c r="FE133" s="131"/>
      <c r="FF133" s="131"/>
      <c r="FG133" s="131"/>
      <c r="FH133" s="131"/>
      <c r="FI133" s="131"/>
      <c r="FJ133" s="131"/>
      <c r="FK133" s="131"/>
      <c r="FL133" s="131"/>
      <c r="FM133" s="131"/>
      <c r="FN133" s="131"/>
      <c r="FO133" s="131"/>
      <c r="FP133" s="131"/>
      <c r="FQ133" s="131"/>
      <c r="FR133" s="131"/>
      <c r="FS133" s="131"/>
      <c r="FT133" s="131"/>
      <c r="FU133" s="131"/>
      <c r="FV133" s="131"/>
      <c r="FW133" s="131"/>
      <c r="FX133" s="131"/>
      <c r="FY133" s="131"/>
      <c r="FZ133" s="131"/>
      <c r="GA133" s="131"/>
      <c r="GB133" s="131"/>
      <c r="GC133" s="131"/>
      <c r="GD133" s="131"/>
      <c r="GE133" s="131"/>
      <c r="GF133" s="131"/>
    </row>
    <row r="134" spans="1:188" s="63" customFormat="1" x14ac:dyDescent="0.3">
      <c r="A134" s="131" t="s">
        <v>509</v>
      </c>
      <c r="B134" s="131" t="s">
        <v>510</v>
      </c>
      <c r="C134" s="131" t="s">
        <v>509</v>
      </c>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c r="BQ134" s="131"/>
      <c r="BR134" s="131"/>
      <c r="BS134" s="131"/>
      <c r="BT134" s="131"/>
      <c r="BU134" s="131"/>
      <c r="BV134" s="131"/>
      <c r="BW134" s="131"/>
      <c r="BX134" s="131"/>
      <c r="BY134" s="131"/>
      <c r="BZ134" s="131"/>
      <c r="CA134" s="131"/>
      <c r="CB134" s="131"/>
      <c r="CC134" s="131"/>
      <c r="CD134" s="131"/>
      <c r="CE134" s="131"/>
      <c r="CF134" s="131"/>
      <c r="CG134" s="131"/>
      <c r="CH134" s="131"/>
      <c r="CI134" s="131"/>
      <c r="CJ134" s="131"/>
      <c r="CK134" s="131"/>
      <c r="CL134" s="131"/>
      <c r="CM134" s="131"/>
      <c r="CN134" s="131"/>
      <c r="CO134" s="131"/>
      <c r="CP134" s="131"/>
      <c r="CQ134" s="131"/>
      <c r="CR134" s="131"/>
      <c r="CS134" s="131"/>
      <c r="CT134" s="131"/>
      <c r="CU134" s="131"/>
      <c r="CV134" s="131"/>
      <c r="CW134" s="131"/>
      <c r="CX134" s="131"/>
      <c r="CY134" s="131"/>
      <c r="CZ134" s="131"/>
      <c r="DA134" s="131"/>
      <c r="DB134" s="131"/>
      <c r="DC134" s="131"/>
      <c r="DD134" s="131"/>
      <c r="DE134" s="131"/>
      <c r="DF134" s="131"/>
      <c r="DG134" s="131"/>
      <c r="DH134" s="131"/>
      <c r="DI134" s="131"/>
      <c r="DJ134" s="131"/>
      <c r="DK134" s="131"/>
      <c r="DL134" s="131"/>
      <c r="DM134" s="131"/>
      <c r="DN134" s="131"/>
      <c r="DO134" s="131"/>
      <c r="DP134" s="131"/>
      <c r="DQ134" s="131"/>
      <c r="DR134" s="131"/>
      <c r="DS134" s="131"/>
      <c r="DT134" s="131"/>
      <c r="DU134" s="131"/>
      <c r="DV134" s="131"/>
      <c r="DW134" s="131"/>
      <c r="DX134" s="131"/>
      <c r="DY134" s="131"/>
      <c r="DZ134" s="131"/>
      <c r="EA134" s="131"/>
      <c r="EB134" s="131"/>
      <c r="EC134" s="131"/>
      <c r="ED134" s="131"/>
      <c r="EE134" s="131"/>
      <c r="EF134" s="131"/>
      <c r="EG134" s="131"/>
      <c r="EH134" s="131"/>
      <c r="EI134" s="131"/>
      <c r="EJ134" s="131"/>
      <c r="EK134" s="131"/>
      <c r="EL134" s="131"/>
      <c r="EM134" s="131"/>
      <c r="EN134" s="131"/>
      <c r="EO134" s="131"/>
      <c r="EP134" s="131"/>
      <c r="EQ134" s="131"/>
      <c r="ER134" s="131"/>
      <c r="ES134" s="131"/>
      <c r="ET134" s="131"/>
      <c r="EU134" s="131"/>
      <c r="EV134" s="131"/>
      <c r="EW134" s="131"/>
      <c r="EX134" s="131"/>
      <c r="EY134" s="131"/>
      <c r="EZ134" s="131"/>
      <c r="FA134" s="131"/>
      <c r="FB134" s="131"/>
      <c r="FC134" s="131"/>
      <c r="FD134" s="131"/>
      <c r="FE134" s="131"/>
      <c r="FF134" s="131"/>
      <c r="FG134" s="131"/>
      <c r="FH134" s="131"/>
      <c r="FI134" s="131"/>
      <c r="FJ134" s="131"/>
      <c r="FK134" s="131"/>
      <c r="FL134" s="131"/>
      <c r="FM134" s="131"/>
      <c r="FN134" s="131"/>
      <c r="FO134" s="131"/>
      <c r="FP134" s="131"/>
      <c r="FQ134" s="131"/>
      <c r="FR134" s="131"/>
      <c r="FS134" s="131"/>
      <c r="FT134" s="131"/>
      <c r="FU134" s="131"/>
      <c r="FV134" s="131"/>
      <c r="FW134" s="131"/>
      <c r="FX134" s="131"/>
      <c r="FY134" s="131"/>
      <c r="FZ134" s="131"/>
      <c r="GA134" s="131"/>
      <c r="GB134" s="131"/>
      <c r="GC134" s="131"/>
      <c r="GD134" s="131"/>
      <c r="GE134" s="131"/>
      <c r="GF134" s="131"/>
    </row>
    <row r="135" spans="1:188" s="63" customFormat="1" x14ac:dyDescent="0.3">
      <c r="A135" s="131" t="s">
        <v>513</v>
      </c>
      <c r="B135" s="131" t="s">
        <v>514</v>
      </c>
      <c r="C135" s="131" t="s">
        <v>513</v>
      </c>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c r="BP135" s="131"/>
      <c r="BQ135" s="131"/>
      <c r="BR135" s="131"/>
      <c r="BS135" s="131"/>
      <c r="BT135" s="131"/>
      <c r="BU135" s="131"/>
      <c r="BV135" s="131"/>
      <c r="BW135" s="131"/>
      <c r="BX135" s="131"/>
      <c r="BY135" s="131"/>
      <c r="BZ135" s="131"/>
      <c r="CA135" s="131"/>
      <c r="CB135" s="131"/>
      <c r="CC135" s="131"/>
      <c r="CD135" s="131"/>
      <c r="CE135" s="131"/>
      <c r="CF135" s="131"/>
      <c r="CG135" s="131"/>
      <c r="CH135" s="131"/>
      <c r="CI135" s="131"/>
      <c r="CJ135" s="131"/>
      <c r="CK135" s="131"/>
      <c r="CL135" s="131"/>
      <c r="CM135" s="131"/>
      <c r="CN135" s="131"/>
      <c r="CO135" s="131"/>
      <c r="CP135" s="131"/>
      <c r="CQ135" s="131"/>
      <c r="CR135" s="131"/>
      <c r="CS135" s="131"/>
      <c r="CT135" s="131"/>
      <c r="CU135" s="131"/>
      <c r="CV135" s="131"/>
      <c r="CW135" s="131"/>
      <c r="CX135" s="131"/>
      <c r="CY135" s="131"/>
      <c r="CZ135" s="131"/>
      <c r="DA135" s="131"/>
      <c r="DB135" s="131"/>
      <c r="DC135" s="131"/>
      <c r="DD135" s="131"/>
      <c r="DE135" s="131"/>
      <c r="DF135" s="131"/>
      <c r="DG135" s="131"/>
      <c r="DH135" s="131"/>
      <c r="DI135" s="131"/>
      <c r="DJ135" s="131"/>
      <c r="DK135" s="131"/>
      <c r="DL135" s="131"/>
      <c r="DM135" s="131"/>
      <c r="DN135" s="131"/>
      <c r="DO135" s="131"/>
      <c r="DP135" s="131"/>
      <c r="DQ135" s="131"/>
      <c r="DR135" s="131"/>
      <c r="DS135" s="131"/>
      <c r="DT135" s="131"/>
      <c r="DU135" s="131"/>
      <c r="DV135" s="131"/>
      <c r="DW135" s="131"/>
      <c r="DX135" s="131"/>
      <c r="DY135" s="131"/>
      <c r="DZ135" s="131"/>
      <c r="EA135" s="131"/>
      <c r="EB135" s="131"/>
      <c r="EC135" s="131"/>
      <c r="ED135" s="131"/>
      <c r="EE135" s="131"/>
      <c r="EF135" s="131"/>
      <c r="EG135" s="131"/>
      <c r="EH135" s="131"/>
      <c r="EI135" s="131"/>
      <c r="EJ135" s="131"/>
      <c r="EK135" s="131"/>
      <c r="EL135" s="131"/>
      <c r="EM135" s="131"/>
      <c r="EN135" s="131"/>
      <c r="EO135" s="131"/>
      <c r="EP135" s="131"/>
      <c r="EQ135" s="131"/>
      <c r="ER135" s="131"/>
      <c r="ES135" s="131"/>
      <c r="ET135" s="131"/>
      <c r="EU135" s="131"/>
      <c r="EV135" s="131"/>
      <c r="EW135" s="131"/>
      <c r="EX135" s="131"/>
      <c r="EY135" s="131"/>
      <c r="EZ135" s="131"/>
      <c r="FA135" s="131"/>
      <c r="FB135" s="131"/>
      <c r="FC135" s="131"/>
      <c r="FD135" s="131"/>
      <c r="FE135" s="131"/>
      <c r="FF135" s="131"/>
      <c r="FG135" s="131"/>
      <c r="FH135" s="131"/>
      <c r="FI135" s="131"/>
      <c r="FJ135" s="131"/>
      <c r="FK135" s="131"/>
      <c r="FL135" s="131"/>
      <c r="FM135" s="131"/>
      <c r="FN135" s="131"/>
      <c r="FO135" s="131"/>
      <c r="FP135" s="131"/>
      <c r="FQ135" s="131"/>
      <c r="FR135" s="131"/>
      <c r="FS135" s="131"/>
      <c r="FT135" s="131"/>
      <c r="FU135" s="131"/>
      <c r="FV135" s="131"/>
      <c r="FW135" s="131"/>
      <c r="FX135" s="131"/>
      <c r="FY135" s="131"/>
      <c r="FZ135" s="131"/>
      <c r="GA135" s="131"/>
      <c r="GB135" s="131"/>
      <c r="GC135" s="131"/>
      <c r="GD135" s="131"/>
      <c r="GE135" s="131"/>
      <c r="GF135" s="131"/>
    </row>
    <row r="136" spans="1:188" s="63" customFormat="1" x14ac:dyDescent="0.3">
      <c r="A136" s="131" t="s">
        <v>517</v>
      </c>
      <c r="B136" s="131" t="s">
        <v>518</v>
      </c>
      <c r="C136" s="131" t="s">
        <v>517</v>
      </c>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131"/>
      <c r="BA136" s="131"/>
      <c r="BB136" s="131"/>
      <c r="BC136" s="131"/>
      <c r="BD136" s="131"/>
      <c r="BE136" s="131"/>
      <c r="BF136" s="131"/>
      <c r="BG136" s="131"/>
      <c r="BH136" s="131"/>
      <c r="BI136" s="131"/>
      <c r="BJ136" s="131"/>
      <c r="BK136" s="131"/>
      <c r="BL136" s="131"/>
      <c r="BM136" s="131"/>
      <c r="BN136" s="131"/>
      <c r="BO136" s="131"/>
      <c r="BP136" s="131"/>
      <c r="BQ136" s="131"/>
      <c r="BR136" s="131"/>
      <c r="BS136" s="131"/>
      <c r="BT136" s="131"/>
      <c r="BU136" s="131"/>
      <c r="BV136" s="131"/>
      <c r="BW136" s="131"/>
      <c r="BX136" s="131"/>
      <c r="BY136" s="131"/>
      <c r="BZ136" s="131"/>
      <c r="CA136" s="131"/>
      <c r="CB136" s="131"/>
      <c r="CC136" s="131"/>
      <c r="CD136" s="131"/>
      <c r="CE136" s="131"/>
      <c r="CF136" s="131"/>
      <c r="CG136" s="131"/>
      <c r="CH136" s="131"/>
      <c r="CI136" s="131"/>
      <c r="CJ136" s="131"/>
      <c r="CK136" s="131"/>
      <c r="CL136" s="131"/>
      <c r="CM136" s="131"/>
      <c r="CN136" s="131"/>
      <c r="CO136" s="131"/>
      <c r="CP136" s="131"/>
      <c r="CQ136" s="131"/>
      <c r="CR136" s="131"/>
      <c r="CS136" s="131"/>
      <c r="CT136" s="131"/>
      <c r="CU136" s="131"/>
      <c r="CV136" s="131"/>
      <c r="CW136" s="131"/>
      <c r="CX136" s="131"/>
      <c r="CY136" s="131"/>
      <c r="CZ136" s="131"/>
      <c r="DA136" s="131"/>
      <c r="DB136" s="131"/>
      <c r="DC136" s="131"/>
      <c r="DD136" s="131"/>
      <c r="DE136" s="131"/>
      <c r="DF136" s="131"/>
      <c r="DG136" s="131"/>
      <c r="DH136" s="131"/>
      <c r="DI136" s="131"/>
      <c r="DJ136" s="131"/>
      <c r="DK136" s="131"/>
      <c r="DL136" s="131"/>
      <c r="DM136" s="131"/>
      <c r="DN136" s="131"/>
      <c r="DO136" s="131"/>
      <c r="DP136" s="131"/>
      <c r="DQ136" s="131"/>
      <c r="DR136" s="131"/>
      <c r="DS136" s="131"/>
      <c r="DT136" s="131"/>
      <c r="DU136" s="131"/>
      <c r="DV136" s="131"/>
      <c r="DW136" s="131"/>
      <c r="DX136" s="131"/>
      <c r="DY136" s="131"/>
      <c r="DZ136" s="131"/>
      <c r="EA136" s="131"/>
      <c r="EB136" s="131"/>
      <c r="EC136" s="131"/>
      <c r="ED136" s="131"/>
      <c r="EE136" s="131"/>
      <c r="EF136" s="131"/>
      <c r="EG136" s="131"/>
      <c r="EH136" s="131"/>
      <c r="EI136" s="131"/>
      <c r="EJ136" s="131"/>
      <c r="EK136" s="131"/>
      <c r="EL136" s="131"/>
      <c r="EM136" s="131"/>
      <c r="EN136" s="131"/>
      <c r="EO136" s="131"/>
      <c r="EP136" s="131"/>
      <c r="EQ136" s="131"/>
      <c r="ER136" s="131"/>
      <c r="ES136" s="131"/>
      <c r="ET136" s="131"/>
      <c r="EU136" s="131"/>
      <c r="EV136" s="131"/>
      <c r="EW136" s="131"/>
      <c r="EX136" s="131"/>
      <c r="EY136" s="131"/>
      <c r="EZ136" s="131"/>
      <c r="FA136" s="131"/>
      <c r="FB136" s="131"/>
      <c r="FC136" s="131"/>
      <c r="FD136" s="131"/>
      <c r="FE136" s="131"/>
      <c r="FF136" s="131"/>
      <c r="FG136" s="131"/>
      <c r="FH136" s="131"/>
      <c r="FI136" s="131"/>
      <c r="FJ136" s="131"/>
      <c r="FK136" s="131"/>
      <c r="FL136" s="131"/>
      <c r="FM136" s="131"/>
      <c r="FN136" s="131"/>
      <c r="FO136" s="131"/>
      <c r="FP136" s="131"/>
      <c r="FQ136" s="131"/>
      <c r="FR136" s="131"/>
      <c r="FS136" s="131"/>
      <c r="FT136" s="131"/>
      <c r="FU136" s="131"/>
      <c r="FV136" s="131"/>
      <c r="FW136" s="131"/>
      <c r="FX136" s="131"/>
      <c r="FY136" s="131"/>
      <c r="FZ136" s="131"/>
      <c r="GA136" s="131"/>
      <c r="GB136" s="131"/>
      <c r="GC136" s="131"/>
      <c r="GD136" s="131"/>
      <c r="GE136" s="131"/>
      <c r="GF136" s="131"/>
    </row>
    <row r="137" spans="1:188" s="63" customFormat="1" x14ac:dyDescent="0.3">
      <c r="A137" s="131" t="s">
        <v>521</v>
      </c>
      <c r="B137" s="131" t="s">
        <v>522</v>
      </c>
      <c r="C137" s="131" t="s">
        <v>521</v>
      </c>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c r="BY137" s="131"/>
      <c r="BZ137" s="131"/>
      <c r="CA137" s="131"/>
      <c r="CB137" s="131"/>
      <c r="CC137" s="131"/>
      <c r="CD137" s="131"/>
      <c r="CE137" s="131"/>
      <c r="CF137" s="131"/>
      <c r="CG137" s="131"/>
      <c r="CH137" s="131"/>
      <c r="CI137" s="131"/>
      <c r="CJ137" s="131"/>
      <c r="CK137" s="131"/>
      <c r="CL137" s="131"/>
      <c r="CM137" s="131"/>
      <c r="CN137" s="131"/>
      <c r="CO137" s="131"/>
      <c r="CP137" s="131"/>
      <c r="CQ137" s="131"/>
      <c r="CR137" s="131"/>
      <c r="CS137" s="131"/>
      <c r="CT137" s="131"/>
      <c r="CU137" s="131"/>
      <c r="CV137" s="131"/>
      <c r="CW137" s="131"/>
      <c r="CX137" s="131"/>
      <c r="CY137" s="131"/>
      <c r="CZ137" s="131"/>
      <c r="DA137" s="131"/>
      <c r="DB137" s="131"/>
      <c r="DC137" s="131"/>
      <c r="DD137" s="131"/>
      <c r="DE137" s="131"/>
      <c r="DF137" s="131"/>
      <c r="DG137" s="131"/>
      <c r="DH137" s="131"/>
      <c r="DI137" s="131"/>
      <c r="DJ137" s="131"/>
      <c r="DK137" s="131"/>
      <c r="DL137" s="131"/>
      <c r="DM137" s="131"/>
      <c r="DN137" s="131"/>
      <c r="DO137" s="131"/>
      <c r="DP137" s="131"/>
      <c r="DQ137" s="131"/>
      <c r="DR137" s="131"/>
      <c r="DS137" s="131"/>
      <c r="DT137" s="131"/>
      <c r="DU137" s="131"/>
      <c r="DV137" s="131"/>
      <c r="DW137" s="131"/>
      <c r="DX137" s="131"/>
      <c r="DY137" s="131"/>
      <c r="DZ137" s="131"/>
      <c r="EA137" s="131"/>
      <c r="EB137" s="131"/>
      <c r="EC137" s="131"/>
      <c r="ED137" s="131"/>
      <c r="EE137" s="131"/>
      <c r="EF137" s="131"/>
      <c r="EG137" s="131"/>
      <c r="EH137" s="131"/>
      <c r="EI137" s="131"/>
      <c r="EJ137" s="131"/>
      <c r="EK137" s="131"/>
      <c r="EL137" s="131"/>
      <c r="EM137" s="131"/>
      <c r="EN137" s="131"/>
      <c r="EO137" s="131"/>
      <c r="EP137" s="131"/>
      <c r="EQ137" s="131"/>
      <c r="ER137" s="131"/>
      <c r="ES137" s="131"/>
      <c r="ET137" s="131"/>
      <c r="EU137" s="131"/>
      <c r="EV137" s="131"/>
      <c r="EW137" s="131"/>
      <c r="EX137" s="131"/>
      <c r="EY137" s="131"/>
      <c r="EZ137" s="131"/>
      <c r="FA137" s="131"/>
      <c r="FB137" s="131"/>
      <c r="FC137" s="131"/>
      <c r="FD137" s="131"/>
      <c r="FE137" s="131"/>
      <c r="FF137" s="131"/>
      <c r="FG137" s="131"/>
      <c r="FH137" s="131"/>
      <c r="FI137" s="131"/>
      <c r="FJ137" s="131"/>
      <c r="FK137" s="131"/>
      <c r="FL137" s="131"/>
      <c r="FM137" s="131"/>
      <c r="FN137" s="131"/>
      <c r="FO137" s="131"/>
      <c r="FP137" s="131"/>
      <c r="FQ137" s="131"/>
      <c r="FR137" s="131"/>
      <c r="FS137" s="131"/>
      <c r="FT137" s="131"/>
      <c r="FU137" s="131"/>
      <c r="FV137" s="131"/>
      <c r="FW137" s="131"/>
      <c r="FX137" s="131"/>
      <c r="FY137" s="131"/>
      <c r="FZ137" s="131"/>
      <c r="GA137" s="131"/>
      <c r="GB137" s="131"/>
      <c r="GC137" s="131"/>
      <c r="GD137" s="131"/>
      <c r="GE137" s="131"/>
      <c r="GF137" s="131"/>
    </row>
    <row r="138" spans="1:188" s="63" customFormat="1" x14ac:dyDescent="0.3">
      <c r="A138" s="131" t="s">
        <v>525</v>
      </c>
      <c r="B138" s="131" t="s">
        <v>526</v>
      </c>
      <c r="C138" s="131" t="s">
        <v>525</v>
      </c>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131"/>
      <c r="BR138" s="131"/>
      <c r="BS138" s="131"/>
      <c r="BT138" s="131"/>
      <c r="BU138" s="131"/>
      <c r="BV138" s="131"/>
      <c r="BW138" s="131"/>
      <c r="BX138" s="131"/>
      <c r="BY138" s="131"/>
      <c r="BZ138" s="131"/>
      <c r="CA138" s="131"/>
      <c r="CB138" s="131"/>
      <c r="CC138" s="131"/>
      <c r="CD138" s="131"/>
      <c r="CE138" s="131"/>
      <c r="CF138" s="131"/>
      <c r="CG138" s="131"/>
      <c r="CH138" s="131"/>
      <c r="CI138" s="131"/>
      <c r="CJ138" s="131"/>
      <c r="CK138" s="131"/>
      <c r="CL138" s="131"/>
      <c r="CM138" s="131"/>
      <c r="CN138" s="131"/>
      <c r="CO138" s="131"/>
      <c r="CP138" s="131"/>
      <c r="CQ138" s="131"/>
      <c r="CR138" s="131"/>
      <c r="CS138" s="131"/>
      <c r="CT138" s="131"/>
      <c r="CU138" s="131"/>
      <c r="CV138" s="131"/>
      <c r="CW138" s="131"/>
      <c r="CX138" s="131"/>
      <c r="CY138" s="131"/>
      <c r="CZ138" s="131"/>
      <c r="DA138" s="131"/>
      <c r="DB138" s="131"/>
      <c r="DC138" s="131"/>
      <c r="DD138" s="131"/>
      <c r="DE138" s="131"/>
      <c r="DF138" s="131"/>
      <c r="DG138" s="131"/>
      <c r="DH138" s="131"/>
      <c r="DI138" s="131"/>
      <c r="DJ138" s="131"/>
      <c r="DK138" s="131"/>
      <c r="DL138" s="131"/>
      <c r="DM138" s="131"/>
      <c r="DN138" s="131"/>
      <c r="DO138" s="131"/>
      <c r="DP138" s="131"/>
      <c r="DQ138" s="131"/>
      <c r="DR138" s="131"/>
      <c r="DS138" s="131"/>
      <c r="DT138" s="131"/>
      <c r="DU138" s="131"/>
      <c r="DV138" s="131"/>
      <c r="DW138" s="131"/>
      <c r="DX138" s="131"/>
      <c r="DY138" s="131"/>
      <c r="DZ138" s="131"/>
      <c r="EA138" s="131"/>
      <c r="EB138" s="131"/>
      <c r="EC138" s="131"/>
      <c r="ED138" s="131"/>
      <c r="EE138" s="131"/>
      <c r="EF138" s="131"/>
      <c r="EG138" s="131"/>
      <c r="EH138" s="131"/>
      <c r="EI138" s="131"/>
      <c r="EJ138" s="131"/>
      <c r="EK138" s="131"/>
      <c r="EL138" s="131"/>
      <c r="EM138" s="131"/>
      <c r="EN138" s="131"/>
      <c r="EO138" s="131"/>
      <c r="EP138" s="131"/>
      <c r="EQ138" s="131"/>
      <c r="ER138" s="131"/>
      <c r="ES138" s="131"/>
      <c r="ET138" s="131"/>
      <c r="EU138" s="131"/>
      <c r="EV138" s="131"/>
      <c r="EW138" s="131"/>
      <c r="EX138" s="131"/>
      <c r="EY138" s="131"/>
      <c r="EZ138" s="131"/>
      <c r="FA138" s="131"/>
      <c r="FB138" s="131"/>
      <c r="FC138" s="131"/>
      <c r="FD138" s="131"/>
      <c r="FE138" s="131"/>
      <c r="FF138" s="131"/>
      <c r="FG138" s="131"/>
      <c r="FH138" s="131"/>
      <c r="FI138" s="131"/>
      <c r="FJ138" s="131"/>
      <c r="FK138" s="131"/>
      <c r="FL138" s="131"/>
      <c r="FM138" s="131"/>
      <c r="FN138" s="131"/>
      <c r="FO138" s="131"/>
      <c r="FP138" s="131"/>
      <c r="FQ138" s="131"/>
      <c r="FR138" s="131"/>
      <c r="FS138" s="131"/>
      <c r="FT138" s="131"/>
      <c r="FU138" s="131"/>
      <c r="FV138" s="131"/>
      <c r="FW138" s="131"/>
      <c r="FX138" s="131"/>
      <c r="FY138" s="131"/>
      <c r="FZ138" s="131"/>
      <c r="GA138" s="131"/>
      <c r="GB138" s="131"/>
      <c r="GC138" s="131"/>
      <c r="GD138" s="131"/>
      <c r="GE138" s="131"/>
      <c r="GF138" s="131"/>
    </row>
    <row r="139" spans="1:188" x14ac:dyDescent="0.3">
      <c r="A139" s="131" t="s">
        <v>529</v>
      </c>
      <c r="B139" s="131" t="s">
        <v>530</v>
      </c>
      <c r="C139" s="131" t="s">
        <v>529</v>
      </c>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c r="BQ139" s="131"/>
      <c r="BR139" s="131"/>
      <c r="BS139" s="131"/>
      <c r="BT139" s="131"/>
      <c r="BU139" s="131"/>
      <c r="BV139" s="131"/>
      <c r="BW139" s="131"/>
      <c r="BX139" s="131"/>
      <c r="BY139" s="131"/>
      <c r="BZ139" s="131"/>
      <c r="CA139" s="131"/>
      <c r="CB139" s="131"/>
      <c r="CC139" s="131"/>
      <c r="CD139" s="131"/>
      <c r="CE139" s="131"/>
      <c r="CF139" s="131"/>
      <c r="CG139" s="131"/>
      <c r="CH139" s="131"/>
      <c r="CI139" s="131"/>
      <c r="CJ139" s="131"/>
      <c r="CK139" s="131"/>
      <c r="CL139" s="131"/>
      <c r="CM139" s="131"/>
      <c r="CN139" s="131"/>
      <c r="CO139" s="131"/>
      <c r="CP139" s="131"/>
      <c r="CQ139" s="131"/>
      <c r="CR139" s="131"/>
      <c r="CS139" s="131"/>
      <c r="CT139" s="131"/>
      <c r="CU139" s="131"/>
      <c r="CV139" s="131"/>
      <c r="CW139" s="131"/>
      <c r="CX139" s="131"/>
      <c r="CY139" s="131"/>
      <c r="CZ139" s="131"/>
      <c r="DA139" s="131"/>
      <c r="DB139" s="131"/>
      <c r="DC139" s="131"/>
      <c r="DD139" s="131"/>
      <c r="DE139" s="131"/>
      <c r="DF139" s="131"/>
      <c r="DG139" s="131"/>
      <c r="DH139" s="131"/>
      <c r="DI139" s="131"/>
      <c r="DJ139" s="131"/>
      <c r="DK139" s="131"/>
      <c r="DL139" s="131"/>
      <c r="DM139" s="131"/>
      <c r="DN139" s="131"/>
      <c r="DO139" s="131"/>
      <c r="DP139" s="131"/>
      <c r="DQ139" s="131"/>
      <c r="DR139" s="131"/>
      <c r="DS139" s="131"/>
      <c r="DT139" s="131"/>
      <c r="DU139" s="131"/>
      <c r="DV139" s="131"/>
      <c r="DW139" s="131"/>
      <c r="DX139" s="131"/>
      <c r="DY139" s="131"/>
      <c r="DZ139" s="131"/>
      <c r="EA139" s="131"/>
      <c r="EB139" s="131"/>
      <c r="EC139" s="131"/>
      <c r="ED139" s="131"/>
      <c r="EE139" s="131"/>
      <c r="EF139" s="131"/>
      <c r="EG139" s="131"/>
      <c r="EH139" s="131"/>
      <c r="EI139" s="131"/>
      <c r="EJ139" s="131"/>
      <c r="EK139" s="131"/>
      <c r="EL139" s="131"/>
      <c r="EM139" s="131"/>
      <c r="EN139" s="131"/>
      <c r="EO139" s="131"/>
      <c r="EP139" s="131"/>
      <c r="EQ139" s="131"/>
      <c r="ER139" s="131"/>
      <c r="ES139" s="131"/>
      <c r="ET139" s="131"/>
      <c r="EU139" s="131"/>
      <c r="EV139" s="131"/>
      <c r="EW139" s="131"/>
      <c r="EX139" s="131"/>
      <c r="EY139" s="131"/>
      <c r="EZ139" s="131"/>
      <c r="FA139" s="131"/>
      <c r="FB139" s="131"/>
      <c r="FC139" s="131"/>
      <c r="FD139" s="131"/>
      <c r="FE139" s="131"/>
      <c r="FF139" s="131"/>
      <c r="FG139" s="131"/>
      <c r="FH139" s="131"/>
      <c r="FI139" s="131"/>
      <c r="FJ139" s="131"/>
      <c r="FK139" s="131"/>
      <c r="FL139" s="131"/>
      <c r="FM139" s="131"/>
      <c r="FN139" s="131"/>
      <c r="FO139" s="131"/>
      <c r="FP139" s="131"/>
      <c r="FQ139" s="131"/>
      <c r="FR139" s="131"/>
      <c r="FS139" s="131"/>
      <c r="FT139" s="131"/>
      <c r="FU139" s="131"/>
      <c r="FV139" s="131"/>
      <c r="FW139" s="131"/>
      <c r="FX139" s="131"/>
      <c r="FY139" s="131"/>
      <c r="FZ139" s="131"/>
      <c r="GA139" s="131"/>
      <c r="GB139" s="131"/>
      <c r="GC139" s="131"/>
      <c r="GD139" s="131"/>
      <c r="GE139" s="131"/>
      <c r="GF139" s="131"/>
    </row>
    <row r="140" spans="1:188" x14ac:dyDescent="0.3">
      <c r="A140" s="131" t="s">
        <v>533</v>
      </c>
      <c r="B140" s="131" t="s">
        <v>534</v>
      </c>
      <c r="C140" s="131" t="s">
        <v>533</v>
      </c>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131"/>
      <c r="BF140" s="131"/>
      <c r="BG140" s="131"/>
      <c r="BH140" s="131"/>
      <c r="BI140" s="131"/>
      <c r="BJ140" s="131"/>
      <c r="BK140" s="131"/>
      <c r="BL140" s="131"/>
      <c r="BM140" s="131"/>
      <c r="BN140" s="131"/>
      <c r="BO140" s="131"/>
      <c r="BP140" s="131"/>
      <c r="BQ140" s="131"/>
      <c r="BR140" s="131"/>
      <c r="BS140" s="131"/>
      <c r="BT140" s="131"/>
      <c r="BU140" s="131"/>
      <c r="BV140" s="131"/>
      <c r="BW140" s="131"/>
      <c r="BX140" s="131"/>
      <c r="BY140" s="131"/>
      <c r="BZ140" s="131"/>
      <c r="CA140" s="131"/>
      <c r="CB140" s="131"/>
      <c r="CC140" s="131"/>
      <c r="CD140" s="131"/>
      <c r="CE140" s="131"/>
      <c r="CF140" s="131"/>
      <c r="CG140" s="131"/>
      <c r="CH140" s="131"/>
      <c r="CI140" s="131"/>
      <c r="CJ140" s="131"/>
      <c r="CK140" s="131"/>
      <c r="CL140" s="131"/>
      <c r="CM140" s="131"/>
      <c r="CN140" s="131"/>
      <c r="CO140" s="131"/>
      <c r="CP140" s="131"/>
      <c r="CQ140" s="131"/>
      <c r="CR140" s="131"/>
      <c r="CS140" s="131"/>
      <c r="CT140" s="131"/>
      <c r="CU140" s="131"/>
      <c r="CV140" s="131"/>
      <c r="CW140" s="131"/>
      <c r="CX140" s="131"/>
      <c r="CY140" s="131"/>
      <c r="CZ140" s="131"/>
      <c r="DA140" s="131"/>
      <c r="DB140" s="131"/>
      <c r="DC140" s="131"/>
      <c r="DD140" s="131"/>
      <c r="DE140" s="131"/>
      <c r="DF140" s="131"/>
      <c r="DG140" s="131"/>
      <c r="DH140" s="131"/>
      <c r="DI140" s="131"/>
      <c r="DJ140" s="131"/>
      <c r="DK140" s="131"/>
      <c r="DL140" s="131"/>
      <c r="DM140" s="131"/>
      <c r="DN140" s="131"/>
      <c r="DO140" s="131"/>
      <c r="DP140" s="131"/>
      <c r="DQ140" s="131"/>
      <c r="DR140" s="131"/>
      <c r="DS140" s="131"/>
      <c r="DT140" s="131"/>
      <c r="DU140" s="131"/>
      <c r="DV140" s="131"/>
      <c r="DW140" s="131"/>
      <c r="DX140" s="131"/>
      <c r="DY140" s="131"/>
      <c r="DZ140" s="131"/>
      <c r="EA140" s="131"/>
      <c r="EB140" s="131"/>
      <c r="EC140" s="131"/>
      <c r="ED140" s="131"/>
      <c r="EE140" s="131"/>
      <c r="EF140" s="131"/>
      <c r="EG140" s="131"/>
      <c r="EH140" s="131"/>
      <c r="EI140" s="131"/>
      <c r="EJ140" s="131"/>
      <c r="EK140" s="131"/>
      <c r="EL140" s="131"/>
      <c r="EM140" s="131"/>
      <c r="EN140" s="131"/>
      <c r="EO140" s="131"/>
      <c r="EP140" s="131"/>
      <c r="EQ140" s="131"/>
      <c r="ER140" s="131"/>
      <c r="ES140" s="131"/>
      <c r="ET140" s="131"/>
      <c r="EU140" s="131"/>
      <c r="EV140" s="131"/>
      <c r="EW140" s="131"/>
      <c r="EX140" s="131"/>
      <c r="EY140" s="131"/>
      <c r="EZ140" s="131"/>
      <c r="FA140" s="131"/>
      <c r="FB140" s="131"/>
      <c r="FC140" s="131"/>
      <c r="FD140" s="131"/>
      <c r="FE140" s="131"/>
      <c r="FF140" s="131"/>
      <c r="FG140" s="131"/>
      <c r="FH140" s="131"/>
      <c r="FI140" s="131"/>
      <c r="FJ140" s="131"/>
      <c r="FK140" s="131"/>
      <c r="FL140" s="131"/>
      <c r="FM140" s="131"/>
      <c r="FN140" s="131"/>
      <c r="FO140" s="131"/>
      <c r="FP140" s="131"/>
      <c r="FQ140" s="131"/>
      <c r="FR140" s="131"/>
      <c r="FS140" s="131"/>
      <c r="FT140" s="131"/>
      <c r="FU140" s="131"/>
      <c r="FV140" s="131"/>
      <c r="FW140" s="131"/>
      <c r="FX140" s="131"/>
      <c r="FY140" s="131"/>
      <c r="FZ140" s="131"/>
      <c r="GA140" s="131"/>
      <c r="GB140" s="131"/>
      <c r="GC140" s="131"/>
      <c r="GD140" s="131"/>
      <c r="GE140" s="131"/>
      <c r="GF140" s="131"/>
    </row>
    <row r="141" spans="1:188" x14ac:dyDescent="0.3">
      <c r="A141" s="131" t="s">
        <v>537</v>
      </c>
      <c r="B141" s="131" t="s">
        <v>538</v>
      </c>
      <c r="C141" s="131" t="s">
        <v>537</v>
      </c>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c r="BZ141" s="131"/>
      <c r="CA141" s="131"/>
      <c r="CB141" s="131"/>
      <c r="CC141" s="131"/>
      <c r="CD141" s="131"/>
      <c r="CE141" s="131"/>
      <c r="CF141" s="131"/>
      <c r="CG141" s="131"/>
      <c r="CH141" s="131"/>
      <c r="CI141" s="131"/>
      <c r="CJ141" s="131"/>
      <c r="CK141" s="131"/>
      <c r="CL141" s="131"/>
      <c r="CM141" s="131"/>
      <c r="CN141" s="131"/>
      <c r="CO141" s="131"/>
      <c r="CP141" s="131"/>
      <c r="CQ141" s="131"/>
      <c r="CR141" s="131"/>
      <c r="CS141" s="131"/>
      <c r="CT141" s="131"/>
      <c r="CU141" s="131"/>
      <c r="CV141" s="131"/>
      <c r="CW141" s="131"/>
      <c r="CX141" s="131"/>
      <c r="CY141" s="131"/>
      <c r="CZ141" s="131"/>
      <c r="DA141" s="131"/>
      <c r="DB141" s="131"/>
      <c r="DC141" s="131"/>
      <c r="DD141" s="131"/>
      <c r="DE141" s="131"/>
      <c r="DF141" s="131"/>
      <c r="DG141" s="131"/>
      <c r="DH141" s="131"/>
      <c r="DI141" s="131"/>
      <c r="DJ141" s="131"/>
      <c r="DK141" s="131"/>
      <c r="DL141" s="131"/>
      <c r="DM141" s="131"/>
      <c r="DN141" s="131"/>
      <c r="DO141" s="131"/>
      <c r="DP141" s="131"/>
      <c r="DQ141" s="131"/>
      <c r="DR141" s="131"/>
      <c r="DS141" s="131"/>
      <c r="DT141" s="131"/>
      <c r="DU141" s="131"/>
      <c r="DV141" s="131"/>
      <c r="DW141" s="131"/>
      <c r="DX141" s="131"/>
      <c r="DY141" s="131"/>
      <c r="DZ141" s="131"/>
      <c r="EA141" s="131"/>
      <c r="EB141" s="131"/>
      <c r="EC141" s="131"/>
      <c r="ED141" s="131"/>
      <c r="EE141" s="131"/>
      <c r="EF141" s="131"/>
      <c r="EG141" s="131"/>
      <c r="EH141" s="131"/>
      <c r="EI141" s="131"/>
      <c r="EJ141" s="131"/>
      <c r="EK141" s="131"/>
      <c r="EL141" s="131"/>
      <c r="EM141" s="131"/>
      <c r="EN141" s="131"/>
      <c r="EO141" s="131"/>
      <c r="EP141" s="131"/>
      <c r="EQ141" s="131"/>
      <c r="ER141" s="131"/>
      <c r="ES141" s="131"/>
      <c r="ET141" s="131"/>
      <c r="EU141" s="131"/>
      <c r="EV141" s="131"/>
      <c r="EW141" s="131"/>
      <c r="EX141" s="131"/>
      <c r="EY141" s="131"/>
      <c r="EZ141" s="131"/>
      <c r="FA141" s="131"/>
      <c r="FB141" s="131"/>
      <c r="FC141" s="131"/>
      <c r="FD141" s="131"/>
      <c r="FE141" s="131"/>
      <c r="FF141" s="131"/>
      <c r="FG141" s="131"/>
      <c r="FH141" s="131"/>
      <c r="FI141" s="131"/>
      <c r="FJ141" s="131"/>
      <c r="FK141" s="131"/>
      <c r="FL141" s="131"/>
      <c r="FM141" s="131"/>
      <c r="FN141" s="131"/>
      <c r="FO141" s="131"/>
      <c r="FP141" s="131"/>
      <c r="FQ141" s="131"/>
      <c r="FR141" s="131"/>
      <c r="FS141" s="131"/>
      <c r="FT141" s="131"/>
      <c r="FU141" s="131"/>
      <c r="FV141" s="131"/>
      <c r="FW141" s="131"/>
      <c r="FX141" s="131"/>
      <c r="FY141" s="131"/>
      <c r="FZ141" s="131"/>
      <c r="GA141" s="131"/>
      <c r="GB141" s="131"/>
      <c r="GC141" s="131"/>
      <c r="GD141" s="131"/>
      <c r="GE141" s="131"/>
      <c r="GF141" s="131"/>
    </row>
    <row r="142" spans="1:188" x14ac:dyDescent="0.3">
      <c r="A142" s="131" t="s">
        <v>541</v>
      </c>
      <c r="B142" s="131" t="s">
        <v>542</v>
      </c>
      <c r="C142" s="131" t="s">
        <v>541</v>
      </c>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1"/>
      <c r="AZ142" s="131"/>
      <c r="BA142" s="131"/>
      <c r="BB142" s="131"/>
      <c r="BC142" s="131"/>
      <c r="BD142" s="131"/>
      <c r="BE142" s="131"/>
      <c r="BF142" s="131"/>
      <c r="BG142" s="131"/>
      <c r="BH142" s="131"/>
      <c r="BI142" s="131"/>
      <c r="BJ142" s="131"/>
      <c r="BK142" s="131"/>
      <c r="BL142" s="131"/>
      <c r="BM142" s="131"/>
      <c r="BN142" s="131"/>
      <c r="BO142" s="131"/>
      <c r="BP142" s="131"/>
      <c r="BQ142" s="131"/>
      <c r="BR142" s="131"/>
      <c r="BS142" s="131"/>
      <c r="BT142" s="131"/>
      <c r="BU142" s="131"/>
      <c r="BV142" s="131"/>
      <c r="BW142" s="131"/>
      <c r="BX142" s="131"/>
      <c r="BY142" s="131"/>
      <c r="BZ142" s="131"/>
      <c r="CA142" s="131"/>
      <c r="CB142" s="131"/>
      <c r="CC142" s="131"/>
      <c r="CD142" s="131"/>
      <c r="CE142" s="131"/>
      <c r="CF142" s="131"/>
      <c r="CG142" s="131"/>
      <c r="CH142" s="131"/>
      <c r="CI142" s="131"/>
      <c r="CJ142" s="131"/>
      <c r="CK142" s="131"/>
      <c r="CL142" s="131"/>
      <c r="CM142" s="131"/>
      <c r="CN142" s="131"/>
      <c r="CO142" s="131"/>
      <c r="CP142" s="131"/>
      <c r="CQ142" s="131"/>
      <c r="CR142" s="131"/>
      <c r="CS142" s="131"/>
      <c r="CT142" s="131"/>
      <c r="CU142" s="131"/>
      <c r="CV142" s="131"/>
      <c r="CW142" s="131"/>
      <c r="CX142" s="131"/>
      <c r="CY142" s="131"/>
      <c r="CZ142" s="131"/>
      <c r="DA142" s="131"/>
      <c r="DB142" s="131"/>
      <c r="DC142" s="131"/>
      <c r="DD142" s="131"/>
      <c r="DE142" s="131"/>
      <c r="DF142" s="131"/>
      <c r="DG142" s="131"/>
      <c r="DH142" s="131"/>
      <c r="DI142" s="131"/>
      <c r="DJ142" s="131"/>
      <c r="DK142" s="131"/>
      <c r="DL142" s="131"/>
      <c r="DM142" s="131"/>
      <c r="DN142" s="131"/>
      <c r="DO142" s="131"/>
      <c r="DP142" s="131"/>
      <c r="DQ142" s="131"/>
      <c r="DR142" s="131"/>
      <c r="DS142" s="131"/>
      <c r="DT142" s="131"/>
      <c r="DU142" s="131"/>
      <c r="DV142" s="131"/>
      <c r="DW142" s="131"/>
      <c r="DX142" s="131"/>
      <c r="DY142" s="131"/>
      <c r="DZ142" s="131"/>
      <c r="EA142" s="131"/>
      <c r="EB142" s="131"/>
      <c r="EC142" s="131"/>
      <c r="ED142" s="131"/>
      <c r="EE142" s="131"/>
      <c r="EF142" s="131"/>
      <c r="EG142" s="131"/>
      <c r="EH142" s="131"/>
      <c r="EI142" s="131"/>
      <c r="EJ142" s="131"/>
      <c r="EK142" s="131"/>
      <c r="EL142" s="131"/>
      <c r="EM142" s="131"/>
      <c r="EN142" s="131"/>
      <c r="EO142" s="131"/>
      <c r="EP142" s="131"/>
      <c r="EQ142" s="131"/>
      <c r="ER142" s="131"/>
      <c r="ES142" s="131"/>
      <c r="ET142" s="131"/>
      <c r="EU142" s="131"/>
      <c r="EV142" s="131"/>
      <c r="EW142" s="131"/>
      <c r="EX142" s="131"/>
      <c r="EY142" s="131"/>
      <c r="EZ142" s="131"/>
      <c r="FA142" s="131"/>
      <c r="FB142" s="131"/>
      <c r="FC142" s="131"/>
      <c r="FD142" s="131"/>
      <c r="FE142" s="131"/>
      <c r="FF142" s="131"/>
      <c r="FG142" s="131"/>
      <c r="FH142" s="131"/>
      <c r="FI142" s="131"/>
      <c r="FJ142" s="131"/>
      <c r="FK142" s="131"/>
      <c r="FL142" s="131"/>
      <c r="FM142" s="131"/>
      <c r="FN142" s="131"/>
      <c r="FO142" s="131"/>
      <c r="FP142" s="131"/>
      <c r="FQ142" s="131"/>
      <c r="FR142" s="131"/>
      <c r="FS142" s="131"/>
      <c r="FT142" s="131"/>
      <c r="FU142" s="131"/>
      <c r="FV142" s="131"/>
      <c r="FW142" s="131"/>
      <c r="FX142" s="131"/>
      <c r="FY142" s="131"/>
      <c r="FZ142" s="131"/>
      <c r="GA142" s="131"/>
      <c r="GB142" s="131"/>
      <c r="GC142" s="131"/>
      <c r="GD142" s="131"/>
      <c r="GE142" s="131"/>
      <c r="GF142" s="131"/>
    </row>
    <row r="143" spans="1:188" x14ac:dyDescent="0.3">
      <c r="A143" s="131" t="s">
        <v>545</v>
      </c>
      <c r="B143" s="131" t="s">
        <v>546</v>
      </c>
      <c r="C143" s="131" t="s">
        <v>545</v>
      </c>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1"/>
      <c r="AZ143" s="131"/>
      <c r="BA143" s="131"/>
      <c r="BB143" s="131"/>
      <c r="BC143" s="131"/>
      <c r="BD143" s="131"/>
      <c r="BE143" s="131"/>
      <c r="BF143" s="131"/>
      <c r="BG143" s="131"/>
      <c r="BH143" s="131"/>
      <c r="BI143" s="131"/>
      <c r="BJ143" s="131"/>
      <c r="BK143" s="131"/>
      <c r="BL143" s="131"/>
      <c r="BM143" s="131"/>
      <c r="BN143" s="131"/>
      <c r="BO143" s="131"/>
      <c r="BP143" s="131"/>
      <c r="BQ143" s="131"/>
      <c r="BR143" s="131"/>
      <c r="BS143" s="131"/>
      <c r="BT143" s="131"/>
      <c r="BU143" s="131"/>
      <c r="BV143" s="131"/>
      <c r="BW143" s="131"/>
      <c r="BX143" s="131"/>
      <c r="BY143" s="131"/>
      <c r="BZ143" s="131"/>
      <c r="CA143" s="131"/>
      <c r="CB143" s="131"/>
      <c r="CC143" s="131"/>
      <c r="CD143" s="131"/>
      <c r="CE143" s="131"/>
      <c r="CF143" s="131"/>
      <c r="CG143" s="131"/>
      <c r="CH143" s="131"/>
      <c r="CI143" s="131"/>
      <c r="CJ143" s="131"/>
      <c r="CK143" s="131"/>
      <c r="CL143" s="131"/>
      <c r="CM143" s="131"/>
      <c r="CN143" s="131"/>
      <c r="CO143" s="131"/>
      <c r="CP143" s="131"/>
      <c r="CQ143" s="131"/>
      <c r="CR143" s="131"/>
      <c r="CS143" s="131"/>
      <c r="CT143" s="131"/>
      <c r="CU143" s="131"/>
      <c r="CV143" s="131"/>
      <c r="CW143" s="131"/>
      <c r="CX143" s="131"/>
      <c r="CY143" s="131"/>
      <c r="CZ143" s="131"/>
      <c r="DA143" s="131"/>
      <c r="DB143" s="131"/>
      <c r="DC143" s="131"/>
      <c r="DD143" s="131"/>
      <c r="DE143" s="131"/>
      <c r="DF143" s="131"/>
      <c r="DG143" s="131"/>
      <c r="DH143" s="131"/>
      <c r="DI143" s="131"/>
      <c r="DJ143" s="131"/>
      <c r="DK143" s="131"/>
      <c r="DL143" s="131"/>
      <c r="DM143" s="131"/>
      <c r="DN143" s="131"/>
      <c r="DO143" s="131"/>
      <c r="DP143" s="131"/>
      <c r="DQ143" s="131"/>
      <c r="DR143" s="131"/>
      <c r="DS143" s="131"/>
      <c r="DT143" s="131"/>
      <c r="DU143" s="131"/>
      <c r="DV143" s="131"/>
      <c r="DW143" s="131"/>
      <c r="DX143" s="131"/>
      <c r="DY143" s="131"/>
      <c r="DZ143" s="131"/>
      <c r="EA143" s="131"/>
      <c r="EB143" s="131"/>
      <c r="EC143" s="131"/>
      <c r="ED143" s="131"/>
      <c r="EE143" s="131"/>
      <c r="EF143" s="131"/>
      <c r="EG143" s="131"/>
      <c r="EH143" s="131"/>
      <c r="EI143" s="131"/>
      <c r="EJ143" s="131"/>
      <c r="EK143" s="131"/>
      <c r="EL143" s="131"/>
      <c r="EM143" s="131"/>
      <c r="EN143" s="131"/>
      <c r="EO143" s="131"/>
      <c r="EP143" s="131"/>
      <c r="EQ143" s="131"/>
      <c r="ER143" s="131"/>
      <c r="ES143" s="131"/>
      <c r="ET143" s="131"/>
      <c r="EU143" s="131"/>
      <c r="EV143" s="131"/>
      <c r="EW143" s="131"/>
      <c r="EX143" s="131"/>
      <c r="EY143" s="131"/>
      <c r="EZ143" s="131"/>
      <c r="FA143" s="131"/>
      <c r="FB143" s="131"/>
      <c r="FC143" s="131"/>
      <c r="FD143" s="131"/>
      <c r="FE143" s="131"/>
      <c r="FF143" s="131"/>
      <c r="FG143" s="131"/>
      <c r="FH143" s="131"/>
      <c r="FI143" s="131"/>
      <c r="FJ143" s="131"/>
      <c r="FK143" s="131"/>
      <c r="FL143" s="131"/>
      <c r="FM143" s="131"/>
      <c r="FN143" s="131"/>
      <c r="FO143" s="131"/>
      <c r="FP143" s="131"/>
      <c r="FQ143" s="131"/>
      <c r="FR143" s="131"/>
      <c r="FS143" s="131"/>
      <c r="FT143" s="131"/>
      <c r="FU143" s="131"/>
      <c r="FV143" s="131"/>
      <c r="FW143" s="131"/>
      <c r="FX143" s="131"/>
      <c r="FY143" s="131"/>
      <c r="FZ143" s="131"/>
      <c r="GA143" s="131"/>
      <c r="GB143" s="131"/>
      <c r="GC143" s="131"/>
      <c r="GD143" s="131"/>
      <c r="GE143" s="131"/>
      <c r="GF143" s="131"/>
    </row>
    <row r="144" spans="1:188" x14ac:dyDescent="0.3">
      <c r="A144" s="131" t="s">
        <v>549</v>
      </c>
      <c r="B144" s="131" t="s">
        <v>550</v>
      </c>
      <c r="C144" s="131" t="s">
        <v>549</v>
      </c>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BS144" s="131"/>
      <c r="BT144" s="131"/>
      <c r="BU144" s="131"/>
      <c r="BV144" s="131"/>
      <c r="BW144" s="131"/>
      <c r="BX144" s="131"/>
      <c r="BY144" s="131"/>
      <c r="BZ144" s="131"/>
      <c r="CA144" s="131"/>
      <c r="CB144" s="131"/>
      <c r="CC144" s="131"/>
      <c r="CD144" s="131"/>
      <c r="CE144" s="131"/>
      <c r="CF144" s="131"/>
      <c r="CG144" s="131"/>
      <c r="CH144" s="131"/>
      <c r="CI144" s="131"/>
      <c r="CJ144" s="131"/>
      <c r="CK144" s="131"/>
      <c r="CL144" s="131"/>
      <c r="CM144" s="131"/>
      <c r="CN144" s="131"/>
      <c r="CO144" s="131"/>
      <c r="CP144" s="131"/>
      <c r="CQ144" s="131"/>
      <c r="CR144" s="131"/>
      <c r="CS144" s="131"/>
      <c r="CT144" s="131"/>
      <c r="CU144" s="131"/>
      <c r="CV144" s="131"/>
      <c r="CW144" s="131"/>
      <c r="CX144" s="131"/>
      <c r="CY144" s="131"/>
      <c r="CZ144" s="131"/>
      <c r="DA144" s="131"/>
      <c r="DB144" s="131"/>
      <c r="DC144" s="131"/>
      <c r="DD144" s="131"/>
      <c r="DE144" s="131"/>
      <c r="DF144" s="131"/>
      <c r="DG144" s="131"/>
      <c r="DH144" s="131"/>
      <c r="DI144" s="131"/>
      <c r="DJ144" s="131"/>
      <c r="DK144" s="131"/>
      <c r="DL144" s="131"/>
      <c r="DM144" s="131"/>
      <c r="DN144" s="131"/>
      <c r="DO144" s="131"/>
      <c r="DP144" s="131"/>
      <c r="DQ144" s="131"/>
      <c r="DR144" s="131"/>
      <c r="DS144" s="131"/>
      <c r="DT144" s="131"/>
      <c r="DU144" s="131"/>
      <c r="DV144" s="131"/>
      <c r="DW144" s="131"/>
      <c r="DX144" s="131"/>
      <c r="DY144" s="131"/>
      <c r="DZ144" s="131"/>
      <c r="EA144" s="131"/>
      <c r="EB144" s="131"/>
      <c r="EC144" s="131"/>
      <c r="ED144" s="131"/>
      <c r="EE144" s="131"/>
      <c r="EF144" s="131"/>
      <c r="EG144" s="131"/>
      <c r="EH144" s="131"/>
      <c r="EI144" s="131"/>
      <c r="EJ144" s="131"/>
      <c r="EK144" s="131"/>
      <c r="EL144" s="131"/>
      <c r="EM144" s="131"/>
      <c r="EN144" s="131"/>
      <c r="EO144" s="131"/>
      <c r="EP144" s="131"/>
      <c r="EQ144" s="131"/>
      <c r="ER144" s="131"/>
      <c r="ES144" s="131"/>
      <c r="ET144" s="131"/>
      <c r="EU144" s="131"/>
      <c r="EV144" s="131"/>
      <c r="EW144" s="131"/>
      <c r="EX144" s="131"/>
      <c r="EY144" s="131"/>
      <c r="EZ144" s="131"/>
      <c r="FA144" s="131"/>
      <c r="FB144" s="131"/>
      <c r="FC144" s="131"/>
      <c r="FD144" s="131"/>
      <c r="FE144" s="131"/>
      <c r="FF144" s="131"/>
      <c r="FG144" s="131"/>
      <c r="FH144" s="131"/>
      <c r="FI144" s="131"/>
      <c r="FJ144" s="131"/>
      <c r="FK144" s="131"/>
      <c r="FL144" s="131"/>
      <c r="FM144" s="131"/>
      <c r="FN144" s="131"/>
      <c r="FO144" s="131"/>
      <c r="FP144" s="131"/>
      <c r="FQ144" s="131"/>
      <c r="FR144" s="131"/>
      <c r="FS144" s="131"/>
      <c r="FT144" s="131"/>
      <c r="FU144" s="131"/>
      <c r="FV144" s="131"/>
      <c r="FW144" s="131"/>
      <c r="FX144" s="131"/>
      <c r="FY144" s="131"/>
      <c r="FZ144" s="131"/>
      <c r="GA144" s="131"/>
      <c r="GB144" s="131"/>
      <c r="GC144" s="131"/>
      <c r="GD144" s="131"/>
      <c r="GE144" s="131"/>
      <c r="GF144" s="131"/>
    </row>
    <row r="145" spans="1:3" x14ac:dyDescent="0.3">
      <c r="A145" s="131" t="s">
        <v>553</v>
      </c>
      <c r="B145" s="131" t="s">
        <v>554</v>
      </c>
      <c r="C145" s="131" t="s">
        <v>553</v>
      </c>
    </row>
    <row r="146" spans="1:3" x14ac:dyDescent="0.3">
      <c r="A146" s="131" t="s">
        <v>555</v>
      </c>
      <c r="B146" s="131" t="s">
        <v>556</v>
      </c>
      <c r="C146" s="131" t="s">
        <v>555</v>
      </c>
    </row>
    <row r="147" spans="1:3" x14ac:dyDescent="0.3">
      <c r="A147" s="131" t="s">
        <v>557</v>
      </c>
      <c r="B147" s="131" t="s">
        <v>558</v>
      </c>
      <c r="C147" s="131" t="s">
        <v>557</v>
      </c>
    </row>
    <row r="148" spans="1:3" x14ac:dyDescent="0.3">
      <c r="A148" s="131" t="s">
        <v>559</v>
      </c>
      <c r="B148" s="131" t="s">
        <v>560</v>
      </c>
      <c r="C148" s="131" t="s">
        <v>559</v>
      </c>
    </row>
    <row r="149" spans="1:3" x14ac:dyDescent="0.3">
      <c r="A149" s="131" t="s">
        <v>561</v>
      </c>
      <c r="B149" s="131" t="s">
        <v>562</v>
      </c>
      <c r="C149" s="131" t="s">
        <v>561</v>
      </c>
    </row>
    <row r="150" spans="1:3" x14ac:dyDescent="0.3">
      <c r="A150" s="131" t="s">
        <v>563</v>
      </c>
      <c r="B150" s="131" t="s">
        <v>564</v>
      </c>
      <c r="C150" s="131" t="s">
        <v>563</v>
      </c>
    </row>
    <row r="151" spans="1:3" x14ac:dyDescent="0.3">
      <c r="A151" s="131" t="s">
        <v>566</v>
      </c>
      <c r="B151" s="131" t="s">
        <v>567</v>
      </c>
      <c r="C151" s="131" t="s">
        <v>566</v>
      </c>
    </row>
    <row r="152" spans="1:3" x14ac:dyDescent="0.3">
      <c r="A152" s="131" t="s">
        <v>569</v>
      </c>
      <c r="B152" s="131" t="s">
        <v>570</v>
      </c>
      <c r="C152" s="131" t="s">
        <v>569</v>
      </c>
    </row>
    <row r="153" spans="1:3" x14ac:dyDescent="0.3">
      <c r="A153" s="131" t="s">
        <v>572</v>
      </c>
      <c r="B153" s="131" t="s">
        <v>573</v>
      </c>
      <c r="C153" s="131" t="s">
        <v>572</v>
      </c>
    </row>
    <row r="154" spans="1:3" x14ac:dyDescent="0.3">
      <c r="A154" s="131" t="s">
        <v>575</v>
      </c>
      <c r="B154" s="131" t="s">
        <v>576</v>
      </c>
      <c r="C154" s="131" t="s">
        <v>575</v>
      </c>
    </row>
    <row r="155" spans="1:3" x14ac:dyDescent="0.3">
      <c r="A155" s="131" t="s">
        <v>579</v>
      </c>
      <c r="B155" s="131" t="s">
        <v>580</v>
      </c>
      <c r="C155" s="131" t="s">
        <v>579</v>
      </c>
    </row>
    <row r="156" spans="1:3" x14ac:dyDescent="0.3">
      <c r="A156" s="131" t="s">
        <v>583</v>
      </c>
      <c r="B156" s="131" t="s">
        <v>584</v>
      </c>
      <c r="C156" s="131" t="s">
        <v>583</v>
      </c>
    </row>
    <row r="157" spans="1:3" x14ac:dyDescent="0.3">
      <c r="A157" s="131" t="s">
        <v>587</v>
      </c>
      <c r="B157" s="131" t="s">
        <v>588</v>
      </c>
      <c r="C157" s="131" t="s">
        <v>587</v>
      </c>
    </row>
    <row r="158" spans="1:3" x14ac:dyDescent="0.3">
      <c r="A158" s="131" t="s">
        <v>591</v>
      </c>
      <c r="B158" s="131" t="s">
        <v>592</v>
      </c>
      <c r="C158" s="131" t="s">
        <v>591</v>
      </c>
    </row>
    <row r="159" spans="1:3" x14ac:dyDescent="0.3">
      <c r="A159" s="131" t="s">
        <v>593</v>
      </c>
      <c r="B159" s="131" t="s">
        <v>594</v>
      </c>
      <c r="C159" s="131" t="s">
        <v>593</v>
      </c>
    </row>
    <row r="160" spans="1:3" x14ac:dyDescent="0.3">
      <c r="A160" s="131" t="s">
        <v>595</v>
      </c>
      <c r="B160" s="131" t="s">
        <v>596</v>
      </c>
      <c r="C160" s="131" t="s">
        <v>595</v>
      </c>
    </row>
    <row r="161" spans="1:3" x14ac:dyDescent="0.3">
      <c r="A161" s="131" t="s">
        <v>597</v>
      </c>
      <c r="B161" s="131" t="s">
        <v>598</v>
      </c>
      <c r="C161" s="131" t="s">
        <v>597</v>
      </c>
    </row>
    <row r="162" spans="1:3" x14ac:dyDescent="0.3">
      <c r="A162" s="131" t="s">
        <v>599</v>
      </c>
      <c r="B162" s="131" t="s">
        <v>600</v>
      </c>
      <c r="C162" s="131" t="s">
        <v>599</v>
      </c>
    </row>
    <row r="163" spans="1:3" x14ac:dyDescent="0.3">
      <c r="A163" s="131" t="s">
        <v>601</v>
      </c>
      <c r="B163" s="131" t="s">
        <v>602</v>
      </c>
      <c r="C163" s="131" t="s">
        <v>601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263"/>
  <sheetViews>
    <sheetView showGridLines="0" workbookViewId="0"/>
  </sheetViews>
  <sheetFormatPr defaultColWidth="0" defaultRowHeight="14.4" zeroHeight="1" x14ac:dyDescent="0.3"/>
  <cols>
    <col min="1" max="1" width="4.6640625" customWidth="1"/>
    <col min="2" max="2" width="65.6640625" customWidth="1"/>
    <col min="3" max="3" width="26.6640625" customWidth="1"/>
    <col min="4" max="4" width="14.6640625" style="25" customWidth="1"/>
    <col min="5" max="5" width="11.6640625" style="45" customWidth="1"/>
    <col min="6" max="6" width="4.6640625" customWidth="1"/>
    <col min="7" max="7" width="9.109375" style="2" hidden="1" customWidth="1"/>
    <col min="8" max="8" width="4.6640625" customWidth="1"/>
    <col min="9" max="10" width="9.109375" style="2" hidden="1" customWidth="1"/>
    <col min="11" max="11" width="4.6640625" customWidth="1"/>
    <col min="12" max="15" width="0" hidden="1" customWidth="1"/>
    <col min="16" max="16384" width="9.109375" hidden="1"/>
  </cols>
  <sheetData>
    <row r="1" spans="2:10" ht="18.600000000000001" thickBot="1" x14ac:dyDescent="0.4">
      <c r="B1" s="150" t="s">
        <v>128</v>
      </c>
      <c r="C1" s="151"/>
      <c r="D1" s="151"/>
      <c r="E1" s="152"/>
      <c r="F1" s="131"/>
      <c r="H1" s="131"/>
    </row>
    <row r="2" spans="2:10" x14ac:dyDescent="0.3">
      <c r="B2" s="145" t="s">
        <v>26</v>
      </c>
      <c r="C2" s="145"/>
      <c r="D2" s="145"/>
      <c r="E2" s="128"/>
      <c r="F2" s="131"/>
      <c r="H2" s="131"/>
      <c r="J2" s="2" t="s">
        <v>129</v>
      </c>
    </row>
    <row r="3" spans="2:10" x14ac:dyDescent="0.3">
      <c r="B3" s="131"/>
      <c r="C3" s="131"/>
      <c r="D3" s="131"/>
      <c r="E3" s="131"/>
      <c r="F3" s="131"/>
      <c r="H3" s="131"/>
      <c r="I3" s="2" t="s">
        <v>130</v>
      </c>
      <c r="J3" s="2" t="s">
        <v>131</v>
      </c>
    </row>
    <row r="4" spans="2:10" x14ac:dyDescent="0.3">
      <c r="B4" s="37" t="s">
        <v>132</v>
      </c>
      <c r="C4" s="38"/>
      <c r="D4" s="26"/>
      <c r="E4" s="26"/>
      <c r="F4" s="131"/>
      <c r="G4" s="3">
        <f>G5-G6</f>
        <v>5</v>
      </c>
      <c r="H4" s="131"/>
      <c r="I4" s="2" t="s">
        <v>133</v>
      </c>
      <c r="J4" s="2" t="s">
        <v>134</v>
      </c>
    </row>
    <row r="5" spans="2:10" x14ac:dyDescent="0.3">
      <c r="B5" s="131"/>
      <c r="C5" s="131"/>
      <c r="D5" s="131"/>
      <c r="E5" s="131"/>
      <c r="F5" s="131"/>
      <c r="G5" s="2">
        <f>COUNTA($G$8:$G$16)</f>
        <v>5</v>
      </c>
      <c r="H5" s="131"/>
      <c r="I5" s="2" t="s">
        <v>135</v>
      </c>
      <c r="J5" s="2" t="s">
        <v>136</v>
      </c>
    </row>
    <row r="6" spans="2:10" ht="180" customHeight="1" x14ac:dyDescent="0.3">
      <c r="B6" s="153" t="s">
        <v>137</v>
      </c>
      <c r="C6" s="153"/>
      <c r="D6" s="153"/>
      <c r="E6" s="153"/>
      <c r="F6" s="131"/>
      <c r="G6" s="2">
        <f>SUM(G8:G16)</f>
        <v>0</v>
      </c>
      <c r="H6" s="131"/>
      <c r="I6" s="2" t="s">
        <v>138</v>
      </c>
      <c r="J6" s="2" t="s">
        <v>139</v>
      </c>
    </row>
    <row r="7" spans="2:10" x14ac:dyDescent="0.3">
      <c r="B7" s="131"/>
      <c r="C7" s="131"/>
      <c r="D7" s="131"/>
      <c r="E7" s="131"/>
      <c r="F7" s="131"/>
      <c r="H7" s="131"/>
      <c r="I7" s="2" t="s">
        <v>140</v>
      </c>
      <c r="J7" s="2" t="s">
        <v>141</v>
      </c>
    </row>
    <row r="8" spans="2:10" x14ac:dyDescent="0.3">
      <c r="B8" s="136" t="s">
        <v>142</v>
      </c>
      <c r="C8" s="147" t="s">
        <v>129</v>
      </c>
      <c r="D8" s="147"/>
      <c r="E8" s="147"/>
      <c r="F8" s="131"/>
      <c r="G8" s="2">
        <f>IF(OR(C8="",C8="&lt;Please select a Health and Wellbeing Board&gt;"),0,1)</f>
        <v>0</v>
      </c>
      <c r="H8" s="131"/>
      <c r="I8" s="2" t="s">
        <v>143</v>
      </c>
      <c r="J8" s="2" t="s">
        <v>144</v>
      </c>
    </row>
    <row r="9" spans="2:10" x14ac:dyDescent="0.3">
      <c r="B9" s="131"/>
      <c r="C9" s="131"/>
      <c r="D9" s="131"/>
      <c r="E9" s="131"/>
      <c r="F9" s="131"/>
      <c r="H9" s="131"/>
      <c r="I9" s="2" t="s">
        <v>145</v>
      </c>
      <c r="J9" s="2" t="s">
        <v>146</v>
      </c>
    </row>
    <row r="10" spans="2:10" x14ac:dyDescent="0.3">
      <c r="B10" s="136" t="s">
        <v>147</v>
      </c>
      <c r="C10" s="147"/>
      <c r="D10" s="147"/>
      <c r="E10" s="147"/>
      <c r="F10" s="131"/>
      <c r="G10" s="2">
        <f>IF(C10="",0,1)</f>
        <v>0</v>
      </c>
      <c r="H10" s="131"/>
      <c r="I10" s="2" t="s">
        <v>148</v>
      </c>
      <c r="J10" s="2" t="s">
        <v>149</v>
      </c>
    </row>
    <row r="11" spans="2:10" x14ac:dyDescent="0.3">
      <c r="B11" s="131"/>
      <c r="C11" s="131"/>
      <c r="D11" s="131"/>
      <c r="E11" s="131"/>
      <c r="F11" s="131"/>
      <c r="H11" s="131"/>
      <c r="I11" s="2" t="s">
        <v>150</v>
      </c>
      <c r="J11" s="2" t="s">
        <v>151</v>
      </c>
    </row>
    <row r="12" spans="2:10" x14ac:dyDescent="0.3">
      <c r="B12" s="136" t="s">
        <v>152</v>
      </c>
      <c r="C12" s="147"/>
      <c r="D12" s="147"/>
      <c r="E12" s="147"/>
      <c r="F12" s="131"/>
      <c r="G12" s="2">
        <f>IF(C12="",0,1)</f>
        <v>0</v>
      </c>
      <c r="H12" s="131"/>
      <c r="I12" s="2" t="s">
        <v>153</v>
      </c>
      <c r="J12" s="2" t="s">
        <v>154</v>
      </c>
    </row>
    <row r="13" spans="2:10" x14ac:dyDescent="0.3">
      <c r="B13" s="131"/>
      <c r="C13" s="131"/>
      <c r="D13" s="131"/>
      <c r="E13" s="131"/>
      <c r="F13" s="131"/>
      <c r="H13" s="131"/>
      <c r="I13" s="2" t="s">
        <v>155</v>
      </c>
      <c r="J13" s="2" t="s">
        <v>156</v>
      </c>
    </row>
    <row r="14" spans="2:10" x14ac:dyDescent="0.3">
      <c r="B14" s="136" t="s">
        <v>157</v>
      </c>
      <c r="C14" s="147"/>
      <c r="D14" s="147"/>
      <c r="E14" s="147"/>
      <c r="F14" s="131"/>
      <c r="G14" s="2">
        <f>IF(C14="",0,1)</f>
        <v>0</v>
      </c>
      <c r="H14" s="131"/>
      <c r="I14" s="2" t="s">
        <v>158</v>
      </c>
      <c r="J14" s="2" t="s">
        <v>159</v>
      </c>
    </row>
    <row r="15" spans="2:10" x14ac:dyDescent="0.3">
      <c r="B15" s="131"/>
      <c r="C15" s="131"/>
      <c r="D15" s="131"/>
      <c r="E15" s="131"/>
      <c r="F15" s="131"/>
      <c r="H15" s="131"/>
      <c r="I15" s="2" t="s">
        <v>160</v>
      </c>
      <c r="J15" s="2" t="s">
        <v>161</v>
      </c>
    </row>
    <row r="16" spans="2:10" x14ac:dyDescent="0.3">
      <c r="B16" s="136" t="s">
        <v>162</v>
      </c>
      <c r="C16" s="147"/>
      <c r="D16" s="147"/>
      <c r="E16" s="147"/>
      <c r="F16" s="131"/>
      <c r="G16" s="2">
        <f>IF(C16="",0,1)</f>
        <v>0</v>
      </c>
      <c r="H16" s="131"/>
      <c r="I16" s="2" t="s">
        <v>163</v>
      </c>
      <c r="J16" s="2" t="s">
        <v>164</v>
      </c>
    </row>
    <row r="17" spans="1:10" x14ac:dyDescent="0.3">
      <c r="A17" s="131"/>
      <c r="B17" s="131"/>
      <c r="C17" s="131"/>
      <c r="D17" s="131"/>
      <c r="E17" s="131"/>
      <c r="F17" s="131"/>
      <c r="H17" s="131"/>
      <c r="I17" s="2" t="s">
        <v>165</v>
      </c>
      <c r="J17" s="2" t="s">
        <v>166</v>
      </c>
    </row>
    <row r="18" spans="1:10" ht="30" customHeight="1" x14ac:dyDescent="0.3">
      <c r="A18" s="131"/>
      <c r="B18" s="148" t="s">
        <v>167</v>
      </c>
      <c r="C18" s="148"/>
      <c r="D18" s="148"/>
      <c r="E18" s="148"/>
      <c r="F18" s="131"/>
      <c r="G18" s="42"/>
      <c r="H18" s="131"/>
      <c r="I18" s="2" t="s">
        <v>168</v>
      </c>
      <c r="J18" s="2" t="s">
        <v>169</v>
      </c>
    </row>
    <row r="19" spans="1:10" x14ac:dyDescent="0.3">
      <c r="A19" s="131"/>
      <c r="B19" s="131"/>
      <c r="C19" s="131"/>
      <c r="D19" s="131"/>
      <c r="E19" s="131"/>
      <c r="F19" s="131"/>
      <c r="H19" s="131"/>
      <c r="I19" s="2" t="s">
        <v>170</v>
      </c>
      <c r="J19" s="2" t="s">
        <v>171</v>
      </c>
    </row>
    <row r="20" spans="1:10" x14ac:dyDescent="0.3">
      <c r="A20" s="131"/>
      <c r="B20" s="146" t="str">
        <f>IF(G22=0,"Complete","Please go to the Checklist for further details on incomplete fields - Click for link")</f>
        <v>Please go to the Checklist for further details on incomplete fields - Click for link</v>
      </c>
      <c r="C20" s="146"/>
      <c r="D20" s="131"/>
      <c r="E20" s="131"/>
      <c r="F20" s="131"/>
      <c r="G20" s="3" t="s">
        <v>172</v>
      </c>
      <c r="H20" s="131"/>
      <c r="I20" s="2" t="s">
        <v>173</v>
      </c>
      <c r="J20" s="2" t="s">
        <v>174</v>
      </c>
    </row>
    <row r="21" spans="1:10" x14ac:dyDescent="0.3">
      <c r="A21" s="131"/>
      <c r="B21" s="131"/>
      <c r="C21" s="131"/>
      <c r="D21" s="131"/>
      <c r="E21" s="131"/>
      <c r="F21" s="131"/>
      <c r="H21" s="131"/>
      <c r="I21" s="2" t="s">
        <v>175</v>
      </c>
      <c r="J21" s="2" t="s">
        <v>176</v>
      </c>
    </row>
    <row r="22" spans="1:10" x14ac:dyDescent="0.3">
      <c r="A22" s="131"/>
      <c r="B22" s="131"/>
      <c r="C22" s="27" t="s">
        <v>177</v>
      </c>
      <c r="D22" s="131"/>
      <c r="E22" s="131"/>
      <c r="F22" s="131"/>
      <c r="G22" s="23">
        <f>G24-G25</f>
        <v>102</v>
      </c>
      <c r="H22" s="131"/>
      <c r="I22" s="2" t="s">
        <v>178</v>
      </c>
      <c r="J22" s="2" t="s">
        <v>179</v>
      </c>
    </row>
    <row r="23" spans="1:10" x14ac:dyDescent="0.3">
      <c r="A23" s="131"/>
      <c r="B23" s="55" t="s">
        <v>26</v>
      </c>
      <c r="C23" s="62">
        <f>G4</f>
        <v>5</v>
      </c>
      <c r="D23" s="131"/>
      <c r="E23" s="131"/>
      <c r="F23" s="131"/>
      <c r="H23" s="131"/>
      <c r="I23" s="2" t="s">
        <v>180</v>
      </c>
      <c r="J23" s="2" t="s">
        <v>181</v>
      </c>
    </row>
    <row r="24" spans="1:10" x14ac:dyDescent="0.3">
      <c r="A24" s="131"/>
      <c r="B24" s="55" t="s">
        <v>29</v>
      </c>
      <c r="C24" s="62">
        <f>'2. National Conditions &amp; s75'!I17</f>
        <v>5</v>
      </c>
      <c r="D24" s="131"/>
      <c r="E24" s="131"/>
      <c r="F24" s="131"/>
      <c r="G24" s="2">
        <f>COUNTA(G43:G47,G53:G63,G69:G84,G90:G134,G140:G147,G153:G174,G180:G181,G187:G228,G234:G258)</f>
        <v>176</v>
      </c>
      <c r="H24" s="131"/>
      <c r="I24" s="2" t="s">
        <v>182</v>
      </c>
      <c r="J24" s="2" t="s">
        <v>183</v>
      </c>
    </row>
    <row r="25" spans="1:10" x14ac:dyDescent="0.3">
      <c r="A25" s="131"/>
      <c r="B25" s="55" t="s">
        <v>38</v>
      </c>
      <c r="C25" s="62">
        <f>'3. Metrics'!L16</f>
        <v>16</v>
      </c>
      <c r="D25" s="131"/>
      <c r="E25" s="131"/>
      <c r="F25" s="131"/>
      <c r="G25" s="2">
        <f>SUM(G49,G65,G86,G136,G149,G176,G183,G230,G260)</f>
        <v>74</v>
      </c>
      <c r="H25" s="131"/>
      <c r="I25" s="2" t="s">
        <v>184</v>
      </c>
      <c r="J25" s="2" t="s">
        <v>185</v>
      </c>
    </row>
    <row r="26" spans="1:10" x14ac:dyDescent="0.3">
      <c r="A26" s="131"/>
      <c r="B26" s="55" t="s">
        <v>51</v>
      </c>
      <c r="C26" s="62">
        <f>'4. HICM'!U25</f>
        <v>36</v>
      </c>
      <c r="D26" s="131"/>
      <c r="E26" s="131"/>
      <c r="F26" s="131"/>
      <c r="H26" s="131"/>
      <c r="I26" s="2" t="s">
        <v>186</v>
      </c>
      <c r="J26" s="2" t="s">
        <v>187</v>
      </c>
    </row>
    <row r="27" spans="1:10" x14ac:dyDescent="0.3">
      <c r="A27" s="131"/>
      <c r="B27" s="55" t="s">
        <v>75</v>
      </c>
      <c r="C27" s="62">
        <f>'5. I&amp;E'!M36</f>
        <v>3</v>
      </c>
      <c r="D27" s="131"/>
      <c r="E27" s="131"/>
      <c r="F27" s="131"/>
      <c r="H27" s="131"/>
      <c r="I27" s="2" t="s">
        <v>188</v>
      </c>
      <c r="J27" s="2" t="s">
        <v>189</v>
      </c>
    </row>
    <row r="28" spans="1:10" s="65" customFormat="1" x14ac:dyDescent="0.3">
      <c r="A28" s="131"/>
      <c r="B28" s="55" t="s">
        <v>83</v>
      </c>
      <c r="C28" s="62">
        <f>'6. Year End Feedback'!I31</f>
        <v>22</v>
      </c>
      <c r="D28" s="131"/>
      <c r="E28" s="131"/>
      <c r="F28" s="131"/>
      <c r="G28" s="2"/>
      <c r="H28" s="131"/>
      <c r="I28" s="2" t="s">
        <v>190</v>
      </c>
      <c r="J28" s="2" t="s">
        <v>191</v>
      </c>
    </row>
    <row r="29" spans="1:10" x14ac:dyDescent="0.3">
      <c r="A29" s="131"/>
      <c r="B29" s="55" t="s">
        <v>117</v>
      </c>
      <c r="C29" s="62">
        <f>'7. Narrative'!L2</f>
        <v>2</v>
      </c>
      <c r="D29" s="131"/>
      <c r="E29" s="131"/>
      <c r="F29" s="131"/>
      <c r="H29" s="131"/>
      <c r="I29" s="2" t="s">
        <v>192</v>
      </c>
      <c r="J29" s="2" t="s">
        <v>193</v>
      </c>
    </row>
    <row r="30" spans="1:10" x14ac:dyDescent="0.3">
      <c r="A30" s="131"/>
      <c r="B30" s="55" t="s">
        <v>194</v>
      </c>
      <c r="C30" s="62">
        <f>'8. iBCF Part 1'!O2</f>
        <v>9</v>
      </c>
      <c r="D30" s="131"/>
      <c r="E30" s="131"/>
      <c r="F30" s="131"/>
      <c r="H30" s="131"/>
      <c r="I30" s="2" t="s">
        <v>195</v>
      </c>
      <c r="J30" s="2" t="s">
        <v>196</v>
      </c>
    </row>
    <row r="31" spans="1:10" x14ac:dyDescent="0.3">
      <c r="A31" s="131"/>
      <c r="B31" s="55" t="s">
        <v>197</v>
      </c>
      <c r="C31" s="62">
        <f>'9. iBCF Part 2'!K2</f>
        <v>4</v>
      </c>
      <c r="D31" s="131"/>
      <c r="E31" s="131"/>
      <c r="F31" s="131"/>
      <c r="H31" s="131"/>
      <c r="I31" s="2" t="s">
        <v>198</v>
      </c>
      <c r="J31" s="2" t="s">
        <v>199</v>
      </c>
    </row>
    <row r="32" spans="1:10" x14ac:dyDescent="0.3">
      <c r="A32" s="131"/>
      <c r="B32" s="131"/>
      <c r="C32" s="131"/>
      <c r="D32" s="131"/>
      <c r="E32" s="131"/>
      <c r="F32" s="131"/>
      <c r="H32" s="131"/>
      <c r="I32" s="2" t="s">
        <v>200</v>
      </c>
      <c r="J32" s="2" t="s">
        <v>201</v>
      </c>
    </row>
    <row r="33" spans="2:10" x14ac:dyDescent="0.3">
      <c r="B33" s="131"/>
      <c r="C33" s="131"/>
      <c r="D33" s="131"/>
      <c r="E33" s="131"/>
      <c r="F33" s="131"/>
      <c r="H33" s="131"/>
      <c r="I33" s="2" t="s">
        <v>202</v>
      </c>
      <c r="J33" s="2" t="s">
        <v>203</v>
      </c>
    </row>
    <row r="34" spans="2:10" x14ac:dyDescent="0.3">
      <c r="B34" s="131"/>
      <c r="C34" s="131"/>
      <c r="D34" s="131"/>
      <c r="E34" s="131"/>
      <c r="F34" s="131"/>
      <c r="H34" s="131"/>
      <c r="I34" s="2" t="s">
        <v>204</v>
      </c>
      <c r="J34" s="2" t="s">
        <v>205</v>
      </c>
    </row>
    <row r="35" spans="2:10" x14ac:dyDescent="0.3">
      <c r="B35" s="131"/>
      <c r="C35" s="131"/>
      <c r="D35" s="131"/>
      <c r="E35" s="131"/>
      <c r="F35" s="131"/>
      <c r="H35" s="131"/>
      <c r="I35" s="2" t="s">
        <v>206</v>
      </c>
      <c r="J35" s="2" t="s">
        <v>207</v>
      </c>
    </row>
    <row r="36" spans="2:10" x14ac:dyDescent="0.3">
      <c r="B36" s="131"/>
      <c r="C36" s="131"/>
      <c r="D36" s="131"/>
      <c r="E36" s="131"/>
      <c r="F36" s="131"/>
      <c r="H36" s="131"/>
      <c r="I36" s="2" t="s">
        <v>208</v>
      </c>
      <c r="J36" s="2" t="s">
        <v>209</v>
      </c>
    </row>
    <row r="37" spans="2:10" x14ac:dyDescent="0.3">
      <c r="B37" s="131"/>
      <c r="C37" s="131"/>
      <c r="D37" s="131"/>
      <c r="E37" s="131"/>
      <c r="F37" s="131"/>
      <c r="H37" s="131"/>
      <c r="I37" s="2" t="s">
        <v>210</v>
      </c>
      <c r="J37" s="2" t="s">
        <v>211</v>
      </c>
    </row>
    <row r="38" spans="2:10" x14ac:dyDescent="0.3">
      <c r="B38" s="149" t="s">
        <v>212</v>
      </c>
      <c r="C38" s="149"/>
      <c r="D38" s="131"/>
      <c r="E38" s="131"/>
      <c r="F38" s="131"/>
      <c r="H38" s="131"/>
      <c r="I38" s="2" t="s">
        <v>213</v>
      </c>
      <c r="J38" s="2" t="s">
        <v>214</v>
      </c>
    </row>
    <row r="39" spans="2:10" x14ac:dyDescent="0.3">
      <c r="B39" s="131"/>
      <c r="C39" s="131"/>
      <c r="D39" s="131"/>
      <c r="E39" s="131"/>
      <c r="F39" s="131"/>
      <c r="H39" s="131"/>
      <c r="I39" s="2" t="s">
        <v>215</v>
      </c>
      <c r="J39" s="2" t="s">
        <v>216</v>
      </c>
    </row>
    <row r="40" spans="2:10" x14ac:dyDescent="0.3">
      <c r="B40" s="131"/>
      <c r="C40" s="131"/>
      <c r="D40" s="131"/>
      <c r="E40" s="131"/>
      <c r="F40" s="131"/>
      <c r="H40" s="131"/>
      <c r="I40" s="2" t="s">
        <v>217</v>
      </c>
      <c r="J40" s="2" t="s">
        <v>218</v>
      </c>
    </row>
    <row r="41" spans="2:10" x14ac:dyDescent="0.3">
      <c r="B41" s="47" t="s">
        <v>26</v>
      </c>
      <c r="C41" s="56"/>
      <c r="D41" s="131"/>
      <c r="E41" s="131"/>
      <c r="F41" s="131"/>
      <c r="H41" s="131"/>
      <c r="I41" s="2" t="s">
        <v>219</v>
      </c>
      <c r="J41" s="2" t="s">
        <v>220</v>
      </c>
    </row>
    <row r="42" spans="2:10" x14ac:dyDescent="0.3">
      <c r="B42" s="131"/>
      <c r="C42" s="131"/>
      <c r="D42" s="24" t="s">
        <v>221</v>
      </c>
      <c r="E42" s="24" t="s">
        <v>222</v>
      </c>
      <c r="F42" s="131"/>
      <c r="H42" s="131"/>
      <c r="I42" s="2" t="s">
        <v>223</v>
      </c>
      <c r="J42" s="2" t="s">
        <v>224</v>
      </c>
    </row>
    <row r="43" spans="2:10" x14ac:dyDescent="0.3">
      <c r="B43" s="144" t="s">
        <v>225</v>
      </c>
      <c r="C43" s="144"/>
      <c r="D43" s="127" t="s">
        <v>226</v>
      </c>
      <c r="E43" s="64" t="str">
        <f>IF(G43=1,"Yes","No")</f>
        <v>No</v>
      </c>
      <c r="F43" s="131"/>
      <c r="G43" s="23">
        <f>'1. Cover'!G8</f>
        <v>0</v>
      </c>
      <c r="H43" s="131"/>
      <c r="I43" s="2" t="s">
        <v>227</v>
      </c>
      <c r="J43" s="2" t="s">
        <v>228</v>
      </c>
    </row>
    <row r="44" spans="2:10" x14ac:dyDescent="0.3">
      <c r="B44" s="144" t="s">
        <v>147</v>
      </c>
      <c r="C44" s="144"/>
      <c r="D44" s="127" t="s">
        <v>229</v>
      </c>
      <c r="E44" s="64" t="str">
        <f t="shared" ref="E44:E47" si="0">IF(G44=1,"Yes","No")</f>
        <v>No</v>
      </c>
      <c r="F44" s="131"/>
      <c r="G44" s="23">
        <f>'1. Cover'!G10</f>
        <v>0</v>
      </c>
      <c r="H44" s="131"/>
      <c r="I44" s="2" t="s">
        <v>230</v>
      </c>
      <c r="J44" s="2" t="s">
        <v>231</v>
      </c>
    </row>
    <row r="45" spans="2:10" x14ac:dyDescent="0.3">
      <c r="B45" s="144" t="s">
        <v>152</v>
      </c>
      <c r="C45" s="144"/>
      <c r="D45" s="127" t="s">
        <v>232</v>
      </c>
      <c r="E45" s="64" t="str">
        <f t="shared" si="0"/>
        <v>No</v>
      </c>
      <c r="F45" s="131"/>
      <c r="G45" s="23">
        <f>'1. Cover'!G12</f>
        <v>0</v>
      </c>
      <c r="H45" s="131"/>
      <c r="I45" s="2" t="s">
        <v>233</v>
      </c>
      <c r="J45" s="2" t="s">
        <v>234</v>
      </c>
    </row>
    <row r="46" spans="2:10" x14ac:dyDescent="0.3">
      <c r="B46" s="144" t="s">
        <v>157</v>
      </c>
      <c r="C46" s="144"/>
      <c r="D46" s="127" t="s">
        <v>235</v>
      </c>
      <c r="E46" s="64" t="str">
        <f t="shared" si="0"/>
        <v>No</v>
      </c>
      <c r="F46" s="131"/>
      <c r="G46" s="23">
        <f>'1. Cover'!G14</f>
        <v>0</v>
      </c>
      <c r="H46" s="131"/>
      <c r="I46" s="2" t="s">
        <v>236</v>
      </c>
      <c r="J46" s="2" t="s">
        <v>237</v>
      </c>
    </row>
    <row r="47" spans="2:10" x14ac:dyDescent="0.3">
      <c r="B47" s="144" t="s">
        <v>162</v>
      </c>
      <c r="C47" s="144"/>
      <c r="D47" s="127" t="s">
        <v>238</v>
      </c>
      <c r="E47" s="64" t="str">
        <f t="shared" si="0"/>
        <v>No</v>
      </c>
      <c r="F47" s="131"/>
      <c r="G47" s="23">
        <f>'1. Cover'!G16</f>
        <v>0</v>
      </c>
      <c r="H47" s="131"/>
      <c r="I47" s="2" t="s">
        <v>239</v>
      </c>
      <c r="J47" s="2" t="s">
        <v>240</v>
      </c>
    </row>
    <row r="48" spans="2:10" x14ac:dyDescent="0.3">
      <c r="B48" s="131"/>
      <c r="C48" s="131"/>
      <c r="D48" s="131"/>
      <c r="E48" s="131"/>
      <c r="F48" s="131"/>
      <c r="H48" s="131"/>
      <c r="I48" s="2" t="s">
        <v>241</v>
      </c>
      <c r="J48" s="2" t="s">
        <v>242</v>
      </c>
    </row>
    <row r="49" spans="2:10" x14ac:dyDescent="0.3">
      <c r="B49" s="144" t="s">
        <v>243</v>
      </c>
      <c r="C49" s="144"/>
      <c r="D49" s="144"/>
      <c r="E49" s="64" t="str">
        <f>IF(G49=(COUNTA(G43:G47)),"Yes","No")</f>
        <v>No</v>
      </c>
      <c r="F49" s="131"/>
      <c r="G49" s="2">
        <f>SUM(G43:G47)</f>
        <v>0</v>
      </c>
      <c r="H49" s="131"/>
      <c r="I49" s="2" t="s">
        <v>244</v>
      </c>
      <c r="J49" s="2" t="s">
        <v>245</v>
      </c>
    </row>
    <row r="50" spans="2:10" x14ac:dyDescent="0.3">
      <c r="B50" s="131"/>
      <c r="C50" s="131"/>
      <c r="D50" s="131"/>
      <c r="E50" s="131"/>
      <c r="F50" s="131"/>
      <c r="H50" s="131"/>
      <c r="I50" s="2" t="s">
        <v>246</v>
      </c>
      <c r="J50" s="2" t="s">
        <v>247</v>
      </c>
    </row>
    <row r="51" spans="2:10" x14ac:dyDescent="0.3">
      <c r="B51" s="47" t="s">
        <v>29</v>
      </c>
      <c r="C51" s="56" t="s">
        <v>248</v>
      </c>
      <c r="D51" s="131"/>
      <c r="E51" s="131"/>
      <c r="F51" s="131"/>
      <c r="H51" s="131"/>
      <c r="I51" s="2" t="s">
        <v>249</v>
      </c>
      <c r="J51" s="2" t="s">
        <v>250</v>
      </c>
    </row>
    <row r="52" spans="2:10" x14ac:dyDescent="0.3">
      <c r="B52" s="131"/>
      <c r="C52" s="131"/>
      <c r="D52" s="24" t="s">
        <v>221</v>
      </c>
      <c r="E52" s="24" t="s">
        <v>222</v>
      </c>
      <c r="F52" s="131"/>
      <c r="H52" s="131"/>
      <c r="I52" s="2" t="s">
        <v>251</v>
      </c>
      <c r="J52" s="2" t="s">
        <v>252</v>
      </c>
    </row>
    <row r="53" spans="2:10" x14ac:dyDescent="0.3">
      <c r="B53" s="144" t="s">
        <v>253</v>
      </c>
      <c r="C53" s="144"/>
      <c r="D53" s="127" t="s">
        <v>226</v>
      </c>
      <c r="E53" s="64" t="str">
        <f>IF(G53=1,"Yes","No")</f>
        <v>No</v>
      </c>
      <c r="F53" s="131"/>
      <c r="G53" s="23">
        <f>'2. National Conditions &amp; s75'!G8</f>
        <v>0</v>
      </c>
      <c r="H53" s="131"/>
      <c r="I53" s="2" t="s">
        <v>254</v>
      </c>
      <c r="J53" s="2" t="s">
        <v>255</v>
      </c>
    </row>
    <row r="54" spans="2:10" x14ac:dyDescent="0.3">
      <c r="B54" s="144" t="s">
        <v>256</v>
      </c>
      <c r="C54" s="144"/>
      <c r="D54" s="127" t="s">
        <v>257</v>
      </c>
      <c r="E54" s="64" t="str">
        <f t="shared" ref="E54:E63" si="1">IF(G54=1,"Yes","No")</f>
        <v>No</v>
      </c>
      <c r="F54" s="131"/>
      <c r="G54" s="23">
        <f>'2. National Conditions &amp; s75'!G9</f>
        <v>0</v>
      </c>
      <c r="H54" s="131"/>
      <c r="I54" s="2" t="s">
        <v>258</v>
      </c>
      <c r="J54" s="2" t="s">
        <v>259</v>
      </c>
    </row>
    <row r="55" spans="2:10" x14ac:dyDescent="0.3">
      <c r="B55" s="144" t="s">
        <v>260</v>
      </c>
      <c r="C55" s="144"/>
      <c r="D55" s="127" t="s">
        <v>229</v>
      </c>
      <c r="E55" s="64" t="str">
        <f t="shared" si="1"/>
        <v>No</v>
      </c>
      <c r="F55" s="131"/>
      <c r="G55" s="23">
        <f>'2. National Conditions &amp; s75'!G10</f>
        <v>0</v>
      </c>
      <c r="H55" s="131"/>
      <c r="I55" s="2" t="s">
        <v>261</v>
      </c>
      <c r="J55" s="2" t="s">
        <v>262</v>
      </c>
    </row>
    <row r="56" spans="2:10" x14ac:dyDescent="0.3">
      <c r="B56" s="144" t="s">
        <v>263</v>
      </c>
      <c r="C56" s="144"/>
      <c r="D56" s="127" t="s">
        <v>264</v>
      </c>
      <c r="E56" s="64" t="str">
        <f t="shared" si="1"/>
        <v>No</v>
      </c>
      <c r="F56" s="131"/>
      <c r="G56" s="23">
        <f>'2. National Conditions &amp; s75'!G11</f>
        <v>0</v>
      </c>
      <c r="H56" s="131"/>
      <c r="I56" s="2" t="s">
        <v>265</v>
      </c>
      <c r="J56" s="2" t="s">
        <v>266</v>
      </c>
    </row>
    <row r="57" spans="2:10" x14ac:dyDescent="0.3">
      <c r="B57" s="144" t="s">
        <v>267</v>
      </c>
      <c r="C57" s="144"/>
      <c r="D57" s="127" t="s">
        <v>268</v>
      </c>
      <c r="E57" s="64" t="str">
        <f t="shared" si="1"/>
        <v>Yes</v>
      </c>
      <c r="F57" s="131"/>
      <c r="G57" s="23">
        <f>'2. National Conditions &amp; s75'!H8</f>
        <v>1</v>
      </c>
      <c r="H57" s="131"/>
      <c r="I57" s="2" t="s">
        <v>269</v>
      </c>
      <c r="J57" s="2" t="s">
        <v>270</v>
      </c>
    </row>
    <row r="58" spans="2:10" x14ac:dyDescent="0.3">
      <c r="B58" s="144" t="s">
        <v>271</v>
      </c>
      <c r="C58" s="144"/>
      <c r="D58" s="127" t="s">
        <v>272</v>
      </c>
      <c r="E58" s="64" t="str">
        <f t="shared" si="1"/>
        <v>Yes</v>
      </c>
      <c r="F58" s="131"/>
      <c r="G58" s="23">
        <f>'2. National Conditions &amp; s75'!H9</f>
        <v>1</v>
      </c>
      <c r="H58" s="131"/>
      <c r="I58" s="2" t="s">
        <v>273</v>
      </c>
      <c r="J58" s="2" t="s">
        <v>274</v>
      </c>
    </row>
    <row r="59" spans="2:10" x14ac:dyDescent="0.3">
      <c r="B59" s="144" t="s">
        <v>275</v>
      </c>
      <c r="C59" s="144"/>
      <c r="D59" s="127" t="s">
        <v>276</v>
      </c>
      <c r="E59" s="64" t="str">
        <f t="shared" si="1"/>
        <v>Yes</v>
      </c>
      <c r="F59" s="131"/>
      <c r="G59" s="23">
        <f>'2. National Conditions &amp; s75'!H10</f>
        <v>1</v>
      </c>
      <c r="H59" s="131"/>
      <c r="I59" s="2" t="s">
        <v>277</v>
      </c>
      <c r="J59" s="2" t="s">
        <v>278</v>
      </c>
    </row>
    <row r="60" spans="2:10" x14ac:dyDescent="0.3">
      <c r="B60" s="144" t="s">
        <v>279</v>
      </c>
      <c r="C60" s="144"/>
      <c r="D60" s="127" t="s">
        <v>280</v>
      </c>
      <c r="E60" s="64" t="str">
        <f t="shared" si="1"/>
        <v>Yes</v>
      </c>
      <c r="F60" s="131"/>
      <c r="G60" s="23">
        <f>'2. National Conditions &amp; s75'!H11</f>
        <v>1</v>
      </c>
      <c r="H60" s="131"/>
      <c r="I60" s="2" t="s">
        <v>281</v>
      </c>
      <c r="J60" s="2" t="s">
        <v>282</v>
      </c>
    </row>
    <row r="61" spans="2:10" x14ac:dyDescent="0.3">
      <c r="B61" s="144" t="s">
        <v>283</v>
      </c>
      <c r="C61" s="144"/>
      <c r="D61" s="127" t="s">
        <v>284</v>
      </c>
      <c r="E61" s="64" t="str">
        <f t="shared" si="1"/>
        <v>No</v>
      </c>
      <c r="F61" s="131"/>
      <c r="G61" s="23">
        <f>'2. National Conditions &amp; s75'!G15</f>
        <v>0</v>
      </c>
      <c r="H61" s="131"/>
      <c r="I61" s="2" t="s">
        <v>285</v>
      </c>
      <c r="J61" s="2" t="s">
        <v>286</v>
      </c>
    </row>
    <row r="62" spans="2:10" x14ac:dyDescent="0.3">
      <c r="B62" s="144" t="s">
        <v>287</v>
      </c>
      <c r="C62" s="144"/>
      <c r="D62" s="127" t="s">
        <v>288</v>
      </c>
      <c r="E62" s="64" t="str">
        <f t="shared" si="1"/>
        <v>Yes</v>
      </c>
      <c r="F62" s="131"/>
      <c r="G62" s="23">
        <f>'2. National Conditions &amp; s75'!H15</f>
        <v>1</v>
      </c>
      <c r="H62" s="131"/>
      <c r="I62" s="2" t="s">
        <v>289</v>
      </c>
      <c r="J62" s="2" t="s">
        <v>290</v>
      </c>
    </row>
    <row r="63" spans="2:10" x14ac:dyDescent="0.3">
      <c r="B63" s="144" t="s">
        <v>291</v>
      </c>
      <c r="C63" s="144"/>
      <c r="D63" s="127" t="s">
        <v>292</v>
      </c>
      <c r="E63" s="64" t="str">
        <f t="shared" si="1"/>
        <v>Yes</v>
      </c>
      <c r="F63" s="131"/>
      <c r="G63" s="23">
        <f>'2. National Conditions &amp; s75'!I15</f>
        <v>1</v>
      </c>
      <c r="H63" s="131"/>
      <c r="I63" s="2" t="s">
        <v>293</v>
      </c>
      <c r="J63" s="2" t="s">
        <v>294</v>
      </c>
    </row>
    <row r="64" spans="2:10" x14ac:dyDescent="0.3">
      <c r="B64" s="131"/>
      <c r="C64" s="131"/>
      <c r="D64" s="131"/>
      <c r="E64" s="131"/>
      <c r="F64" s="131"/>
      <c r="H64" s="131"/>
      <c r="I64" s="2" t="s">
        <v>295</v>
      </c>
      <c r="J64" s="2" t="s">
        <v>296</v>
      </c>
    </row>
    <row r="65" spans="2:10" x14ac:dyDescent="0.3">
      <c r="B65" s="144" t="s">
        <v>243</v>
      </c>
      <c r="C65" s="144"/>
      <c r="D65" s="144"/>
      <c r="E65" s="64" t="str">
        <f>IF(G65=(COUNTA(G53:G63)),"Yes","No")</f>
        <v>No</v>
      </c>
      <c r="F65" s="131"/>
      <c r="G65" s="2">
        <f>SUM(G53:G63)</f>
        <v>6</v>
      </c>
      <c r="H65" s="131"/>
      <c r="I65" s="2" t="s">
        <v>297</v>
      </c>
      <c r="J65" s="2" t="s">
        <v>298</v>
      </c>
    </row>
    <row r="66" spans="2:10" x14ac:dyDescent="0.3">
      <c r="B66" s="131"/>
      <c r="C66" s="131"/>
      <c r="D66" s="131"/>
      <c r="E66" s="131"/>
      <c r="F66" s="131"/>
      <c r="H66" s="131"/>
      <c r="I66" s="2" t="s">
        <v>299</v>
      </c>
      <c r="J66" s="2" t="s">
        <v>300</v>
      </c>
    </row>
    <row r="67" spans="2:10" x14ac:dyDescent="0.3">
      <c r="B67" s="47" t="s">
        <v>301</v>
      </c>
      <c r="C67" s="56" t="s">
        <v>248</v>
      </c>
      <c r="D67" s="131"/>
      <c r="E67" s="131"/>
      <c r="F67" s="131"/>
      <c r="H67" s="131"/>
      <c r="I67" s="2" t="s">
        <v>302</v>
      </c>
      <c r="J67" s="2" t="s">
        <v>303</v>
      </c>
    </row>
    <row r="68" spans="2:10" x14ac:dyDescent="0.3">
      <c r="B68" s="131"/>
      <c r="C68" s="131"/>
      <c r="D68" s="24" t="s">
        <v>221</v>
      </c>
      <c r="E68" s="24" t="s">
        <v>222</v>
      </c>
      <c r="F68" s="131"/>
      <c r="H68" s="131"/>
      <c r="I68" s="2" t="s">
        <v>304</v>
      </c>
      <c r="J68" s="2" t="s">
        <v>305</v>
      </c>
    </row>
    <row r="69" spans="2:10" x14ac:dyDescent="0.3">
      <c r="B69" s="144" t="s">
        <v>306</v>
      </c>
      <c r="C69" s="144"/>
      <c r="D69" s="127" t="s">
        <v>280</v>
      </c>
      <c r="E69" s="64" t="str">
        <f>IF(G69=1,"Yes","No")</f>
        <v>No</v>
      </c>
      <c r="F69" s="131"/>
      <c r="G69" s="23">
        <f>'3. Metrics'!I11</f>
        <v>0</v>
      </c>
      <c r="H69" s="131"/>
      <c r="I69" s="2" t="s">
        <v>307</v>
      </c>
      <c r="J69" s="2" t="s">
        <v>308</v>
      </c>
    </row>
    <row r="70" spans="2:10" x14ac:dyDescent="0.3">
      <c r="B70" s="144" t="s">
        <v>309</v>
      </c>
      <c r="C70" s="144"/>
      <c r="D70" s="127" t="s">
        <v>310</v>
      </c>
      <c r="E70" s="64" t="str">
        <f t="shared" ref="E70:E84" si="2">IF(G70=1,"Yes","No")</f>
        <v>No</v>
      </c>
      <c r="F70" s="131"/>
      <c r="G70" s="23">
        <f>'3. Metrics'!I12</f>
        <v>0</v>
      </c>
      <c r="H70" s="131"/>
      <c r="I70" s="2" t="s">
        <v>311</v>
      </c>
      <c r="J70" s="2" t="s">
        <v>312</v>
      </c>
    </row>
    <row r="71" spans="2:10" x14ac:dyDescent="0.3">
      <c r="B71" s="144" t="s">
        <v>313</v>
      </c>
      <c r="C71" s="144"/>
      <c r="D71" s="127" t="s">
        <v>314</v>
      </c>
      <c r="E71" s="64" t="str">
        <f t="shared" si="2"/>
        <v>No</v>
      </c>
      <c r="F71" s="131"/>
      <c r="G71" s="23">
        <f>'3. Metrics'!I13</f>
        <v>0</v>
      </c>
      <c r="H71" s="131"/>
      <c r="I71" s="2" t="s">
        <v>315</v>
      </c>
      <c r="J71" s="2" t="s">
        <v>316</v>
      </c>
    </row>
    <row r="72" spans="2:10" x14ac:dyDescent="0.3">
      <c r="B72" s="144" t="s">
        <v>317</v>
      </c>
      <c r="C72" s="144"/>
      <c r="D72" s="127" t="s">
        <v>318</v>
      </c>
      <c r="E72" s="64" t="str">
        <f t="shared" si="2"/>
        <v>No</v>
      </c>
      <c r="F72" s="131"/>
      <c r="G72" s="23">
        <f>'3. Metrics'!I14</f>
        <v>0</v>
      </c>
      <c r="H72" s="131"/>
      <c r="I72" s="2" t="s">
        <v>319</v>
      </c>
      <c r="J72" s="2" t="s">
        <v>320</v>
      </c>
    </row>
    <row r="73" spans="2:10" x14ac:dyDescent="0.3">
      <c r="B73" s="144" t="s">
        <v>321</v>
      </c>
      <c r="C73" s="144"/>
      <c r="D73" s="127" t="s">
        <v>322</v>
      </c>
      <c r="E73" s="64" t="str">
        <f t="shared" si="2"/>
        <v>No</v>
      </c>
      <c r="F73" s="131"/>
      <c r="G73" s="23">
        <f>'3. Metrics'!J11</f>
        <v>0</v>
      </c>
      <c r="H73" s="131"/>
      <c r="I73" s="2" t="s">
        <v>323</v>
      </c>
      <c r="J73" s="2" t="s">
        <v>324</v>
      </c>
    </row>
    <row r="74" spans="2:10" x14ac:dyDescent="0.3">
      <c r="B74" s="144" t="s">
        <v>325</v>
      </c>
      <c r="C74" s="144"/>
      <c r="D74" s="127" t="s">
        <v>326</v>
      </c>
      <c r="E74" s="64" t="str">
        <f t="shared" si="2"/>
        <v>No</v>
      </c>
      <c r="F74" s="131"/>
      <c r="G74" s="23">
        <f>'3. Metrics'!J12</f>
        <v>0</v>
      </c>
      <c r="H74" s="131"/>
      <c r="I74" s="2" t="s">
        <v>327</v>
      </c>
      <c r="J74" s="2" t="s">
        <v>328</v>
      </c>
    </row>
    <row r="75" spans="2:10" x14ac:dyDescent="0.3">
      <c r="B75" s="144" t="s">
        <v>329</v>
      </c>
      <c r="C75" s="144"/>
      <c r="D75" s="127" t="s">
        <v>330</v>
      </c>
      <c r="E75" s="64" t="str">
        <f t="shared" si="2"/>
        <v>No</v>
      </c>
      <c r="F75" s="131"/>
      <c r="G75" s="23">
        <f>'3. Metrics'!J13</f>
        <v>0</v>
      </c>
      <c r="H75" s="131"/>
      <c r="I75" s="2" t="s">
        <v>331</v>
      </c>
      <c r="J75" s="2" t="s">
        <v>332</v>
      </c>
    </row>
    <row r="76" spans="2:10" x14ac:dyDescent="0.3">
      <c r="B76" s="144" t="s">
        <v>333</v>
      </c>
      <c r="C76" s="144"/>
      <c r="D76" s="127" t="s">
        <v>334</v>
      </c>
      <c r="E76" s="64" t="str">
        <f t="shared" si="2"/>
        <v>No</v>
      </c>
      <c r="F76" s="131"/>
      <c r="G76" s="23">
        <f>'3. Metrics'!J14</f>
        <v>0</v>
      </c>
      <c r="H76" s="131"/>
      <c r="I76" s="2" t="s">
        <v>335</v>
      </c>
      <c r="J76" s="2" t="s">
        <v>336</v>
      </c>
    </row>
    <row r="77" spans="2:10" x14ac:dyDescent="0.3">
      <c r="B77" s="144" t="s">
        <v>337</v>
      </c>
      <c r="C77" s="144"/>
      <c r="D77" s="127" t="s">
        <v>338</v>
      </c>
      <c r="E77" s="64" t="str">
        <f t="shared" si="2"/>
        <v>No</v>
      </c>
      <c r="F77" s="131"/>
      <c r="G77" s="23">
        <f>'3. Metrics'!K11</f>
        <v>0</v>
      </c>
      <c r="H77" s="131"/>
      <c r="I77" s="2" t="s">
        <v>339</v>
      </c>
      <c r="J77" s="2" t="s">
        <v>340</v>
      </c>
    </row>
    <row r="78" spans="2:10" x14ac:dyDescent="0.3">
      <c r="B78" s="144" t="s">
        <v>341</v>
      </c>
      <c r="C78" s="144"/>
      <c r="D78" s="127" t="s">
        <v>342</v>
      </c>
      <c r="E78" s="64" t="str">
        <f t="shared" si="2"/>
        <v>No</v>
      </c>
      <c r="F78" s="131"/>
      <c r="G78" s="23">
        <f>'3. Metrics'!K12</f>
        <v>0</v>
      </c>
      <c r="H78" s="131"/>
      <c r="I78" s="2" t="s">
        <v>343</v>
      </c>
      <c r="J78" s="2" t="s">
        <v>344</v>
      </c>
    </row>
    <row r="79" spans="2:10" x14ac:dyDescent="0.3">
      <c r="B79" s="144" t="s">
        <v>345</v>
      </c>
      <c r="C79" s="144"/>
      <c r="D79" s="127" t="s">
        <v>346</v>
      </c>
      <c r="E79" s="64" t="str">
        <f t="shared" si="2"/>
        <v>No</v>
      </c>
      <c r="F79" s="131"/>
      <c r="G79" s="23">
        <f>'3. Metrics'!K13</f>
        <v>0</v>
      </c>
      <c r="H79" s="131"/>
      <c r="I79" s="2" t="s">
        <v>347</v>
      </c>
      <c r="J79" s="2" t="s">
        <v>348</v>
      </c>
    </row>
    <row r="80" spans="2:10" x14ac:dyDescent="0.3">
      <c r="B80" s="144" t="s">
        <v>349</v>
      </c>
      <c r="C80" s="144"/>
      <c r="D80" s="127" t="s">
        <v>350</v>
      </c>
      <c r="E80" s="64" t="str">
        <f t="shared" si="2"/>
        <v>No</v>
      </c>
      <c r="F80" s="131"/>
      <c r="G80" s="23">
        <f>'3. Metrics'!K14</f>
        <v>0</v>
      </c>
      <c r="H80" s="131"/>
      <c r="I80" s="2" t="s">
        <v>351</v>
      </c>
      <c r="J80" s="2" t="s">
        <v>352</v>
      </c>
    </row>
    <row r="81" spans="1:10" x14ac:dyDescent="0.3">
      <c r="A81" s="131"/>
      <c r="B81" s="144" t="s">
        <v>353</v>
      </c>
      <c r="C81" s="144"/>
      <c r="D81" s="127" t="s">
        <v>354</v>
      </c>
      <c r="E81" s="64" t="str">
        <f t="shared" si="2"/>
        <v>No</v>
      </c>
      <c r="F81" s="131"/>
      <c r="G81" s="23">
        <f>'3. Metrics'!L11</f>
        <v>0</v>
      </c>
      <c r="H81" s="131"/>
      <c r="I81" s="2" t="s">
        <v>355</v>
      </c>
      <c r="J81" s="2" t="s">
        <v>356</v>
      </c>
    </row>
    <row r="82" spans="1:10" x14ac:dyDescent="0.3">
      <c r="A82" s="131"/>
      <c r="B82" s="144" t="s">
        <v>357</v>
      </c>
      <c r="C82" s="144"/>
      <c r="D82" s="127" t="s">
        <v>358</v>
      </c>
      <c r="E82" s="64" t="str">
        <f t="shared" si="2"/>
        <v>No</v>
      </c>
      <c r="F82" s="131"/>
      <c r="G82" s="23">
        <f>'3. Metrics'!L12</f>
        <v>0</v>
      </c>
      <c r="H82" s="131"/>
      <c r="I82" s="2" t="s">
        <v>359</v>
      </c>
      <c r="J82" s="2" t="s">
        <v>360</v>
      </c>
    </row>
    <row r="83" spans="1:10" x14ac:dyDescent="0.3">
      <c r="A83" s="131"/>
      <c r="B83" s="144" t="s">
        <v>361</v>
      </c>
      <c r="C83" s="144"/>
      <c r="D83" s="127" t="s">
        <v>362</v>
      </c>
      <c r="E83" s="64" t="str">
        <f t="shared" si="2"/>
        <v>No</v>
      </c>
      <c r="F83" s="131"/>
      <c r="G83" s="23">
        <f>'3. Metrics'!L13</f>
        <v>0</v>
      </c>
      <c r="H83" s="131"/>
      <c r="I83" s="2" t="s">
        <v>363</v>
      </c>
      <c r="J83" s="2" t="s">
        <v>364</v>
      </c>
    </row>
    <row r="84" spans="1:10" x14ac:dyDescent="0.3">
      <c r="A84" s="131"/>
      <c r="B84" s="144" t="s">
        <v>365</v>
      </c>
      <c r="C84" s="144"/>
      <c r="D84" s="127" t="s">
        <v>366</v>
      </c>
      <c r="E84" s="64" t="str">
        <f t="shared" si="2"/>
        <v>No</v>
      </c>
      <c r="F84" s="131"/>
      <c r="G84" s="23">
        <f>'3. Metrics'!L14</f>
        <v>0</v>
      </c>
      <c r="H84" s="131"/>
      <c r="I84" s="2" t="s">
        <v>367</v>
      </c>
      <c r="J84" s="2" t="s">
        <v>368</v>
      </c>
    </row>
    <row r="85" spans="1:10" x14ac:dyDescent="0.3">
      <c r="A85" s="131"/>
      <c r="B85" s="131"/>
      <c r="C85" s="131"/>
      <c r="D85" s="131"/>
      <c r="E85" s="131"/>
      <c r="F85" s="131"/>
      <c r="H85" s="131"/>
      <c r="I85" s="2" t="s">
        <v>369</v>
      </c>
      <c r="J85" s="2" t="s">
        <v>370</v>
      </c>
    </row>
    <row r="86" spans="1:10" x14ac:dyDescent="0.3">
      <c r="A86" s="131"/>
      <c r="B86" s="144" t="s">
        <v>243</v>
      </c>
      <c r="C86" s="144"/>
      <c r="D86" s="144"/>
      <c r="E86" s="64" t="str">
        <f>IF(G86=(COUNTA(G69:G84)),"Yes","No")</f>
        <v>No</v>
      </c>
      <c r="F86" s="131"/>
      <c r="G86" s="2">
        <f>SUM(G69:G84)</f>
        <v>0</v>
      </c>
      <c r="H86" s="131"/>
      <c r="I86" s="2" t="s">
        <v>371</v>
      </c>
      <c r="J86" s="2" t="s">
        <v>372</v>
      </c>
    </row>
    <row r="87" spans="1:10" x14ac:dyDescent="0.3">
      <c r="A87" s="131"/>
      <c r="B87" s="131"/>
      <c r="C87" s="131"/>
      <c r="D87" s="131"/>
      <c r="E87" s="131"/>
      <c r="F87" s="131"/>
      <c r="H87" s="131"/>
      <c r="I87" s="2" t="s">
        <v>373</v>
      </c>
      <c r="J87" s="2" t="s">
        <v>374</v>
      </c>
    </row>
    <row r="88" spans="1:10" x14ac:dyDescent="0.3">
      <c r="A88" s="131"/>
      <c r="B88" s="47" t="s">
        <v>51</v>
      </c>
      <c r="C88" s="56" t="s">
        <v>248</v>
      </c>
      <c r="D88" s="131"/>
      <c r="E88" s="131"/>
      <c r="F88" s="131"/>
      <c r="H88" s="131"/>
      <c r="I88" s="2" t="s">
        <v>375</v>
      </c>
      <c r="J88" s="2" t="s">
        <v>376</v>
      </c>
    </row>
    <row r="89" spans="1:10" x14ac:dyDescent="0.3">
      <c r="A89" s="131"/>
      <c r="B89" s="131"/>
      <c r="C89" s="131"/>
      <c r="D89" s="24" t="s">
        <v>221</v>
      </c>
      <c r="E89" s="24" t="s">
        <v>222</v>
      </c>
      <c r="F89" s="131"/>
      <c r="H89" s="131"/>
      <c r="I89" s="2" t="s">
        <v>377</v>
      </c>
      <c r="J89" s="2" t="s">
        <v>378</v>
      </c>
    </row>
    <row r="90" spans="1:10" x14ac:dyDescent="0.3">
      <c r="A90" s="131"/>
      <c r="B90" s="144" t="s">
        <v>379</v>
      </c>
      <c r="C90" s="144"/>
      <c r="D90" s="127" t="s">
        <v>358</v>
      </c>
      <c r="E90" s="64" t="str">
        <f t="shared" ref="E90:E134" si="3">IF(G90=1,"Yes","No")</f>
        <v>No</v>
      </c>
      <c r="F90" s="131"/>
      <c r="G90" s="23">
        <f>'4. HICM'!Q12</f>
        <v>0</v>
      </c>
      <c r="H90" s="131"/>
      <c r="I90" s="2" t="s">
        <v>380</v>
      </c>
      <c r="J90" s="2" t="s">
        <v>381</v>
      </c>
    </row>
    <row r="91" spans="1:10" x14ac:dyDescent="0.3">
      <c r="A91" s="131"/>
      <c r="B91" s="144" t="s">
        <v>382</v>
      </c>
      <c r="C91" s="144"/>
      <c r="D91" s="127" t="s">
        <v>362</v>
      </c>
      <c r="E91" s="64" t="str">
        <f t="shared" si="3"/>
        <v>No</v>
      </c>
      <c r="F91" s="131"/>
      <c r="G91" s="23">
        <f>'4. HICM'!Q13</f>
        <v>0</v>
      </c>
      <c r="H91" s="131"/>
      <c r="I91" s="2" t="s">
        <v>383</v>
      </c>
      <c r="J91" s="2" t="s">
        <v>384</v>
      </c>
    </row>
    <row r="92" spans="1:10" x14ac:dyDescent="0.3">
      <c r="A92" s="131"/>
      <c r="B92" s="144" t="s">
        <v>385</v>
      </c>
      <c r="C92" s="144"/>
      <c r="D92" s="127" t="s">
        <v>366</v>
      </c>
      <c r="E92" s="64" t="str">
        <f t="shared" si="3"/>
        <v>No</v>
      </c>
      <c r="F92" s="131"/>
      <c r="G92" s="23">
        <f>'4. HICM'!Q14</f>
        <v>0</v>
      </c>
      <c r="H92" s="131"/>
      <c r="I92" s="2" t="s">
        <v>386</v>
      </c>
      <c r="J92" s="2" t="s">
        <v>387</v>
      </c>
    </row>
    <row r="93" spans="1:10" x14ac:dyDescent="0.3">
      <c r="A93" s="131"/>
      <c r="B93" s="144" t="s">
        <v>388</v>
      </c>
      <c r="C93" s="144"/>
      <c r="D93" s="127" t="s">
        <v>389</v>
      </c>
      <c r="E93" s="64" t="str">
        <f t="shared" si="3"/>
        <v>No</v>
      </c>
      <c r="F93" s="131"/>
      <c r="G93" s="23">
        <f>'4. HICM'!Q15</f>
        <v>0</v>
      </c>
      <c r="H93" s="131"/>
      <c r="I93" s="2" t="s">
        <v>390</v>
      </c>
      <c r="J93" s="2" t="s">
        <v>391</v>
      </c>
    </row>
    <row r="94" spans="1:10" x14ac:dyDescent="0.3">
      <c r="A94" s="131"/>
      <c r="B94" s="144" t="s">
        <v>392</v>
      </c>
      <c r="C94" s="144"/>
      <c r="D94" s="127" t="s">
        <v>393</v>
      </c>
      <c r="E94" s="64" t="str">
        <f t="shared" si="3"/>
        <v>No</v>
      </c>
      <c r="F94" s="131"/>
      <c r="G94" s="23">
        <f>'4. HICM'!Q16</f>
        <v>0</v>
      </c>
      <c r="H94" s="131"/>
      <c r="I94" s="2" t="s">
        <v>394</v>
      </c>
      <c r="J94" s="2" t="s">
        <v>395</v>
      </c>
    </row>
    <row r="95" spans="1:10" x14ac:dyDescent="0.3">
      <c r="A95" s="131"/>
      <c r="B95" s="144" t="s">
        <v>396</v>
      </c>
      <c r="C95" s="144"/>
      <c r="D95" s="127" t="s">
        <v>397</v>
      </c>
      <c r="E95" s="64" t="str">
        <f t="shared" si="3"/>
        <v>No</v>
      </c>
      <c r="F95" s="131"/>
      <c r="G95" s="23">
        <f>'4. HICM'!Q17</f>
        <v>0</v>
      </c>
      <c r="H95" s="131"/>
      <c r="I95" s="2" t="s">
        <v>398</v>
      </c>
      <c r="J95" s="2" t="s">
        <v>399</v>
      </c>
    </row>
    <row r="96" spans="1:10" s="52" customFormat="1" x14ac:dyDescent="0.3">
      <c r="A96" s="131"/>
      <c r="B96" s="144" t="s">
        <v>400</v>
      </c>
      <c r="C96" s="144"/>
      <c r="D96" s="127" t="s">
        <v>401</v>
      </c>
      <c r="E96" s="64" t="str">
        <f t="shared" si="3"/>
        <v>No</v>
      </c>
      <c r="F96" s="131"/>
      <c r="G96" s="23">
        <f>'4. HICM'!Q18</f>
        <v>0</v>
      </c>
      <c r="H96" s="131"/>
      <c r="I96" s="2" t="s">
        <v>402</v>
      </c>
      <c r="J96" s="2" t="s">
        <v>403</v>
      </c>
    </row>
    <row r="97" spans="1:10" s="52" customFormat="1" x14ac:dyDescent="0.3">
      <c r="A97" s="131"/>
      <c r="B97" s="144" t="s">
        <v>404</v>
      </c>
      <c r="C97" s="144"/>
      <c r="D97" s="127" t="s">
        <v>405</v>
      </c>
      <c r="E97" s="64" t="str">
        <f t="shared" si="3"/>
        <v>No</v>
      </c>
      <c r="F97" s="131"/>
      <c r="G97" s="23">
        <f>'4. HICM'!Q19</f>
        <v>0</v>
      </c>
      <c r="H97" s="131"/>
      <c r="I97" s="2" t="s">
        <v>406</v>
      </c>
      <c r="J97" s="2" t="s">
        <v>407</v>
      </c>
    </row>
    <row r="98" spans="1:10" s="52" customFormat="1" x14ac:dyDescent="0.3">
      <c r="A98" s="131"/>
      <c r="B98" s="144" t="s">
        <v>408</v>
      </c>
      <c r="C98" s="144"/>
      <c r="D98" s="127" t="s">
        <v>409</v>
      </c>
      <c r="E98" s="64" t="str">
        <f t="shared" si="3"/>
        <v>No</v>
      </c>
      <c r="F98" s="131"/>
      <c r="G98" s="23">
        <f>'4. HICM'!Q23</f>
        <v>0</v>
      </c>
      <c r="H98" s="131"/>
      <c r="I98" s="2" t="s">
        <v>410</v>
      </c>
      <c r="J98" s="2" t="s">
        <v>411</v>
      </c>
    </row>
    <row r="99" spans="1:10" s="52" customFormat="1" x14ac:dyDescent="0.3">
      <c r="A99" s="131"/>
      <c r="B99" s="144" t="s">
        <v>412</v>
      </c>
      <c r="C99" s="144"/>
      <c r="D99" s="127" t="s">
        <v>413</v>
      </c>
      <c r="E99" s="64" t="str">
        <f t="shared" si="3"/>
        <v>Yes</v>
      </c>
      <c r="F99" s="131"/>
      <c r="G99" s="23">
        <f>'4. HICM'!R12</f>
        <v>1</v>
      </c>
      <c r="H99" s="131"/>
      <c r="I99" s="2" t="s">
        <v>414</v>
      </c>
      <c r="J99" s="2" t="s">
        <v>415</v>
      </c>
    </row>
    <row r="100" spans="1:10" s="52" customFormat="1" x14ac:dyDescent="0.3">
      <c r="A100" s="131"/>
      <c r="B100" s="144" t="s">
        <v>416</v>
      </c>
      <c r="C100" s="144"/>
      <c r="D100" s="127" t="s">
        <v>417</v>
      </c>
      <c r="E100" s="64" t="str">
        <f t="shared" si="3"/>
        <v>Yes</v>
      </c>
      <c r="F100" s="131"/>
      <c r="G100" s="23">
        <f>'4. HICM'!R13</f>
        <v>1</v>
      </c>
      <c r="H100" s="131"/>
      <c r="I100" s="2" t="s">
        <v>418</v>
      </c>
      <c r="J100" s="2" t="s">
        <v>419</v>
      </c>
    </row>
    <row r="101" spans="1:10" s="52" customFormat="1" x14ac:dyDescent="0.3">
      <c r="A101" s="131"/>
      <c r="B101" s="144" t="s">
        <v>420</v>
      </c>
      <c r="C101" s="144"/>
      <c r="D101" s="127" t="s">
        <v>421</v>
      </c>
      <c r="E101" s="64" t="str">
        <f t="shared" si="3"/>
        <v>Yes</v>
      </c>
      <c r="F101" s="131"/>
      <c r="G101" s="23">
        <f>'4. HICM'!R14</f>
        <v>1</v>
      </c>
      <c r="H101" s="131"/>
      <c r="I101" s="2" t="s">
        <v>422</v>
      </c>
      <c r="J101" s="2" t="s">
        <v>423</v>
      </c>
    </row>
    <row r="102" spans="1:10" s="52" customFormat="1" x14ac:dyDescent="0.3">
      <c r="A102" s="131"/>
      <c r="B102" s="144" t="s">
        <v>424</v>
      </c>
      <c r="C102" s="144"/>
      <c r="D102" s="127" t="s">
        <v>425</v>
      </c>
      <c r="E102" s="64" t="str">
        <f t="shared" si="3"/>
        <v>Yes</v>
      </c>
      <c r="F102" s="131"/>
      <c r="G102" s="23">
        <f>'4. HICM'!R15</f>
        <v>1</v>
      </c>
      <c r="H102" s="131"/>
      <c r="I102" s="2" t="s">
        <v>426</v>
      </c>
      <c r="J102" s="2" t="s">
        <v>427</v>
      </c>
    </row>
    <row r="103" spans="1:10" s="52" customFormat="1" x14ac:dyDescent="0.3">
      <c r="A103" s="131"/>
      <c r="B103" s="144" t="s">
        <v>428</v>
      </c>
      <c r="C103" s="144"/>
      <c r="D103" s="127" t="s">
        <v>429</v>
      </c>
      <c r="E103" s="64" t="str">
        <f t="shared" si="3"/>
        <v>Yes</v>
      </c>
      <c r="F103" s="131"/>
      <c r="G103" s="23">
        <f>'4. HICM'!R16</f>
        <v>1</v>
      </c>
      <c r="H103" s="131"/>
      <c r="I103" s="2" t="s">
        <v>430</v>
      </c>
      <c r="J103" s="2" t="s">
        <v>431</v>
      </c>
    </row>
    <row r="104" spans="1:10" s="52" customFormat="1" x14ac:dyDescent="0.3">
      <c r="A104" s="131"/>
      <c r="B104" s="144" t="s">
        <v>432</v>
      </c>
      <c r="C104" s="144"/>
      <c r="D104" s="127" t="s">
        <v>429</v>
      </c>
      <c r="E104" s="64" t="str">
        <f t="shared" si="3"/>
        <v>Yes</v>
      </c>
      <c r="F104" s="131"/>
      <c r="G104" s="23">
        <f>'4. HICM'!R17</f>
        <v>1</v>
      </c>
      <c r="H104" s="131"/>
      <c r="I104" s="2" t="s">
        <v>433</v>
      </c>
      <c r="J104" s="2" t="s">
        <v>434</v>
      </c>
    </row>
    <row r="105" spans="1:10" x14ac:dyDescent="0.3">
      <c r="A105" s="131"/>
      <c r="B105" s="144" t="s">
        <v>435</v>
      </c>
      <c r="C105" s="144"/>
      <c r="D105" s="127" t="s">
        <v>436</v>
      </c>
      <c r="E105" s="64" t="str">
        <f t="shared" si="3"/>
        <v>Yes</v>
      </c>
      <c r="F105" s="131"/>
      <c r="G105" s="23">
        <f>'4. HICM'!R18</f>
        <v>1</v>
      </c>
      <c r="H105" s="131"/>
      <c r="I105" s="2" t="s">
        <v>437</v>
      </c>
      <c r="J105" s="2" t="s">
        <v>438</v>
      </c>
    </row>
    <row r="106" spans="1:10" x14ac:dyDescent="0.3">
      <c r="A106" s="131"/>
      <c r="B106" s="144" t="s">
        <v>439</v>
      </c>
      <c r="C106" s="144"/>
      <c r="D106" s="127" t="s">
        <v>440</v>
      </c>
      <c r="E106" s="64" t="str">
        <f t="shared" si="3"/>
        <v>Yes</v>
      </c>
      <c r="F106" s="131"/>
      <c r="G106" s="23">
        <f>'4. HICM'!R19</f>
        <v>1</v>
      </c>
      <c r="H106" s="131"/>
      <c r="I106" s="2" t="s">
        <v>441</v>
      </c>
      <c r="J106" s="2" t="s">
        <v>442</v>
      </c>
    </row>
    <row r="107" spans="1:10" x14ac:dyDescent="0.3">
      <c r="A107" s="131"/>
      <c r="B107" s="144" t="s">
        <v>443</v>
      </c>
      <c r="C107" s="144"/>
      <c r="D107" s="127" t="s">
        <v>444</v>
      </c>
      <c r="E107" s="64" t="str">
        <f t="shared" si="3"/>
        <v>Yes</v>
      </c>
      <c r="F107" s="131"/>
      <c r="G107" s="23">
        <f>'4. HICM'!R23</f>
        <v>1</v>
      </c>
      <c r="H107" s="131"/>
      <c r="I107" s="2" t="s">
        <v>445</v>
      </c>
      <c r="J107" s="2" t="s">
        <v>446</v>
      </c>
    </row>
    <row r="108" spans="1:10" x14ac:dyDescent="0.3">
      <c r="A108" s="131"/>
      <c r="B108" s="144" t="s">
        <v>447</v>
      </c>
      <c r="C108" s="144"/>
      <c r="D108" s="127" t="s">
        <v>448</v>
      </c>
      <c r="E108" s="64" t="str">
        <f t="shared" si="3"/>
        <v>No</v>
      </c>
      <c r="F108" s="131"/>
      <c r="G108" s="23">
        <f>'4. HICM'!S12</f>
        <v>0</v>
      </c>
      <c r="H108" s="131"/>
      <c r="I108" s="2" t="s">
        <v>449</v>
      </c>
      <c r="J108" s="2" t="s">
        <v>450</v>
      </c>
    </row>
    <row r="109" spans="1:10" x14ac:dyDescent="0.3">
      <c r="A109" s="131"/>
      <c r="B109" s="144" t="s">
        <v>451</v>
      </c>
      <c r="C109" s="144"/>
      <c r="D109" s="127" t="s">
        <v>452</v>
      </c>
      <c r="E109" s="64" t="str">
        <f t="shared" si="3"/>
        <v>No</v>
      </c>
      <c r="F109" s="131"/>
      <c r="G109" s="23">
        <f>'4. HICM'!S13</f>
        <v>0</v>
      </c>
      <c r="H109" s="131"/>
      <c r="I109" s="2" t="s">
        <v>453</v>
      </c>
      <c r="J109" s="2" t="s">
        <v>454</v>
      </c>
    </row>
    <row r="110" spans="1:10" x14ac:dyDescent="0.3">
      <c r="A110" s="131"/>
      <c r="B110" s="144" t="s">
        <v>455</v>
      </c>
      <c r="C110" s="144"/>
      <c r="D110" s="127" t="s">
        <v>456</v>
      </c>
      <c r="E110" s="64" t="str">
        <f t="shared" si="3"/>
        <v>No</v>
      </c>
      <c r="F110" s="131"/>
      <c r="G110" s="23">
        <f>'4. HICM'!S14</f>
        <v>0</v>
      </c>
      <c r="H110" s="131"/>
      <c r="I110" s="2" t="s">
        <v>457</v>
      </c>
      <c r="J110" s="2" t="s">
        <v>458</v>
      </c>
    </row>
    <row r="111" spans="1:10" x14ac:dyDescent="0.3">
      <c r="A111" s="131"/>
      <c r="B111" s="144" t="s">
        <v>459</v>
      </c>
      <c r="C111" s="144"/>
      <c r="D111" s="127" t="s">
        <v>460</v>
      </c>
      <c r="E111" s="64" t="str">
        <f t="shared" si="3"/>
        <v>No</v>
      </c>
      <c r="F111" s="131"/>
      <c r="G111" s="23">
        <f>'4. HICM'!S15</f>
        <v>0</v>
      </c>
      <c r="H111" s="131"/>
      <c r="I111" s="2" t="s">
        <v>461</v>
      </c>
      <c r="J111" s="2" t="s">
        <v>462</v>
      </c>
    </row>
    <row r="112" spans="1:10" x14ac:dyDescent="0.3">
      <c r="A112" s="131"/>
      <c r="B112" s="144" t="s">
        <v>463</v>
      </c>
      <c r="C112" s="144"/>
      <c r="D112" s="127" t="s">
        <v>464</v>
      </c>
      <c r="E112" s="64" t="str">
        <f t="shared" si="3"/>
        <v>No</v>
      </c>
      <c r="F112" s="131"/>
      <c r="G112" s="23">
        <f>'4. HICM'!S16</f>
        <v>0</v>
      </c>
      <c r="H112" s="131"/>
      <c r="I112" s="2" t="s">
        <v>465</v>
      </c>
      <c r="J112" s="2" t="s">
        <v>466</v>
      </c>
    </row>
    <row r="113" spans="2:10" x14ac:dyDescent="0.3">
      <c r="B113" s="144" t="s">
        <v>467</v>
      </c>
      <c r="C113" s="144"/>
      <c r="D113" s="127" t="s">
        <v>468</v>
      </c>
      <c r="E113" s="64" t="str">
        <f t="shared" si="3"/>
        <v>No</v>
      </c>
      <c r="F113" s="131"/>
      <c r="G113" s="23">
        <f>'4. HICM'!S17</f>
        <v>0</v>
      </c>
      <c r="H113" s="131"/>
      <c r="I113" s="2" t="s">
        <v>469</v>
      </c>
      <c r="J113" s="2" t="s">
        <v>470</v>
      </c>
    </row>
    <row r="114" spans="2:10" x14ac:dyDescent="0.3">
      <c r="B114" s="144" t="s">
        <v>471</v>
      </c>
      <c r="C114" s="144"/>
      <c r="D114" s="127" t="s">
        <v>472</v>
      </c>
      <c r="E114" s="64" t="str">
        <f t="shared" si="3"/>
        <v>No</v>
      </c>
      <c r="F114" s="131"/>
      <c r="G114" s="23">
        <f>'4. HICM'!S18</f>
        <v>0</v>
      </c>
      <c r="H114" s="131"/>
      <c r="I114" s="2" t="s">
        <v>473</v>
      </c>
      <c r="J114" s="2" t="s">
        <v>474</v>
      </c>
    </row>
    <row r="115" spans="2:10" x14ac:dyDescent="0.3">
      <c r="B115" s="144" t="s">
        <v>475</v>
      </c>
      <c r="C115" s="144"/>
      <c r="D115" s="127" t="s">
        <v>476</v>
      </c>
      <c r="E115" s="64" t="str">
        <f t="shared" si="3"/>
        <v>No</v>
      </c>
      <c r="F115" s="131"/>
      <c r="G115" s="23">
        <f>'4. HICM'!S19</f>
        <v>0</v>
      </c>
      <c r="H115" s="131"/>
      <c r="I115" s="2" t="s">
        <v>477</v>
      </c>
      <c r="J115" s="2" t="s">
        <v>478</v>
      </c>
    </row>
    <row r="116" spans="2:10" x14ac:dyDescent="0.3">
      <c r="B116" s="144" t="s">
        <v>479</v>
      </c>
      <c r="C116" s="144"/>
      <c r="D116" s="127" t="s">
        <v>480</v>
      </c>
      <c r="E116" s="64" t="str">
        <f t="shared" si="3"/>
        <v>No</v>
      </c>
      <c r="F116" s="131"/>
      <c r="G116" s="23">
        <f>'4. HICM'!S23</f>
        <v>0</v>
      </c>
      <c r="H116" s="131"/>
      <c r="I116" s="2" t="s">
        <v>481</v>
      </c>
      <c r="J116" s="2" t="s">
        <v>482</v>
      </c>
    </row>
    <row r="117" spans="2:10" x14ac:dyDescent="0.3">
      <c r="B117" s="144" t="s">
        <v>483</v>
      </c>
      <c r="C117" s="144"/>
      <c r="D117" s="127" t="s">
        <v>484</v>
      </c>
      <c r="E117" s="64" t="str">
        <f t="shared" si="3"/>
        <v>No</v>
      </c>
      <c r="F117" s="131"/>
      <c r="G117" s="23">
        <f>'4. HICM'!T12</f>
        <v>0</v>
      </c>
      <c r="H117" s="131"/>
      <c r="I117" s="2" t="s">
        <v>485</v>
      </c>
      <c r="J117" s="2" t="s">
        <v>486</v>
      </c>
    </row>
    <row r="118" spans="2:10" x14ac:dyDescent="0.3">
      <c r="B118" s="144" t="s">
        <v>487</v>
      </c>
      <c r="C118" s="144"/>
      <c r="D118" s="127" t="s">
        <v>488</v>
      </c>
      <c r="E118" s="64" t="str">
        <f t="shared" si="3"/>
        <v>No</v>
      </c>
      <c r="F118" s="131"/>
      <c r="G118" s="23">
        <f>'4. HICM'!T13</f>
        <v>0</v>
      </c>
      <c r="H118" s="131"/>
      <c r="I118" s="2" t="s">
        <v>489</v>
      </c>
      <c r="J118" s="2" t="s">
        <v>490</v>
      </c>
    </row>
    <row r="119" spans="2:10" x14ac:dyDescent="0.3">
      <c r="B119" s="144" t="s">
        <v>491</v>
      </c>
      <c r="C119" s="144"/>
      <c r="D119" s="127" t="s">
        <v>492</v>
      </c>
      <c r="E119" s="64" t="str">
        <f t="shared" si="3"/>
        <v>No</v>
      </c>
      <c r="F119" s="131"/>
      <c r="G119" s="23">
        <f>'4. HICM'!T14</f>
        <v>0</v>
      </c>
      <c r="H119" s="131"/>
      <c r="I119" s="2" t="s">
        <v>493</v>
      </c>
      <c r="J119" s="2" t="s">
        <v>494</v>
      </c>
    </row>
    <row r="120" spans="2:10" x14ac:dyDescent="0.3">
      <c r="B120" s="144" t="s">
        <v>495</v>
      </c>
      <c r="C120" s="144"/>
      <c r="D120" s="127" t="s">
        <v>496</v>
      </c>
      <c r="E120" s="64" t="str">
        <f t="shared" si="3"/>
        <v>No</v>
      </c>
      <c r="F120" s="131"/>
      <c r="G120" s="23">
        <f>'4. HICM'!T15</f>
        <v>0</v>
      </c>
      <c r="H120" s="131"/>
      <c r="I120" s="2" t="s">
        <v>497</v>
      </c>
      <c r="J120" s="2" t="s">
        <v>498</v>
      </c>
    </row>
    <row r="121" spans="2:10" x14ac:dyDescent="0.3">
      <c r="B121" s="144" t="s">
        <v>499</v>
      </c>
      <c r="C121" s="144"/>
      <c r="D121" s="127" t="s">
        <v>500</v>
      </c>
      <c r="E121" s="64" t="str">
        <f t="shared" si="3"/>
        <v>No</v>
      </c>
      <c r="F121" s="131"/>
      <c r="G121" s="23">
        <f>'4. HICM'!T16</f>
        <v>0</v>
      </c>
      <c r="H121" s="131"/>
      <c r="I121" s="2" t="s">
        <v>501</v>
      </c>
      <c r="J121" s="2" t="s">
        <v>502</v>
      </c>
    </row>
    <row r="122" spans="2:10" x14ac:dyDescent="0.3">
      <c r="B122" s="144" t="s">
        <v>503</v>
      </c>
      <c r="C122" s="144"/>
      <c r="D122" s="127" t="s">
        <v>504</v>
      </c>
      <c r="E122" s="64" t="str">
        <f t="shared" si="3"/>
        <v>No</v>
      </c>
      <c r="F122" s="131"/>
      <c r="G122" s="23">
        <f>'4. HICM'!T17</f>
        <v>0</v>
      </c>
      <c r="H122" s="131"/>
      <c r="I122" s="2" t="s">
        <v>505</v>
      </c>
      <c r="J122" s="2" t="s">
        <v>506</v>
      </c>
    </row>
    <row r="123" spans="2:10" x14ac:dyDescent="0.3">
      <c r="B123" s="144" t="s">
        <v>507</v>
      </c>
      <c r="C123" s="144"/>
      <c r="D123" s="127" t="s">
        <v>508</v>
      </c>
      <c r="E123" s="64" t="str">
        <f t="shared" si="3"/>
        <v>No</v>
      </c>
      <c r="F123" s="131"/>
      <c r="G123" s="23">
        <f>'4. HICM'!T18</f>
        <v>0</v>
      </c>
      <c r="H123" s="131"/>
      <c r="I123" s="2" t="s">
        <v>509</v>
      </c>
      <c r="J123" s="2" t="s">
        <v>510</v>
      </c>
    </row>
    <row r="124" spans="2:10" x14ac:dyDescent="0.3">
      <c r="B124" s="144" t="s">
        <v>511</v>
      </c>
      <c r="C124" s="144"/>
      <c r="D124" s="127" t="s">
        <v>512</v>
      </c>
      <c r="E124" s="64" t="str">
        <f t="shared" si="3"/>
        <v>No</v>
      </c>
      <c r="F124" s="131"/>
      <c r="G124" s="23">
        <f>'4. HICM'!T19</f>
        <v>0</v>
      </c>
      <c r="H124" s="131"/>
      <c r="I124" s="2" t="s">
        <v>513</v>
      </c>
      <c r="J124" s="2" t="s">
        <v>514</v>
      </c>
    </row>
    <row r="125" spans="2:10" x14ac:dyDescent="0.3">
      <c r="B125" s="144" t="s">
        <v>515</v>
      </c>
      <c r="C125" s="144"/>
      <c r="D125" s="127" t="s">
        <v>516</v>
      </c>
      <c r="E125" s="64" t="str">
        <f t="shared" si="3"/>
        <v>No</v>
      </c>
      <c r="F125" s="131"/>
      <c r="G125" s="23">
        <f>'4. HICM'!T23</f>
        <v>0</v>
      </c>
      <c r="H125" s="131"/>
      <c r="I125" s="2" t="s">
        <v>517</v>
      </c>
      <c r="J125" s="2" t="s">
        <v>518</v>
      </c>
    </row>
    <row r="126" spans="2:10" x14ac:dyDescent="0.3">
      <c r="B126" s="144" t="s">
        <v>519</v>
      </c>
      <c r="C126" s="144"/>
      <c r="D126" s="127" t="s">
        <v>520</v>
      </c>
      <c r="E126" s="64" t="str">
        <f t="shared" si="3"/>
        <v>No</v>
      </c>
      <c r="F126" s="131"/>
      <c r="G126" s="23">
        <f>'4. HICM'!U12</f>
        <v>0</v>
      </c>
      <c r="H126" s="131"/>
      <c r="I126" s="2" t="s">
        <v>521</v>
      </c>
      <c r="J126" s="2" t="s">
        <v>522</v>
      </c>
    </row>
    <row r="127" spans="2:10" x14ac:dyDescent="0.3">
      <c r="B127" s="144" t="s">
        <v>523</v>
      </c>
      <c r="C127" s="144"/>
      <c r="D127" s="127" t="s">
        <v>524</v>
      </c>
      <c r="E127" s="64" t="str">
        <f t="shared" si="3"/>
        <v>No</v>
      </c>
      <c r="F127" s="131"/>
      <c r="G127" s="23">
        <f>'4. HICM'!U13</f>
        <v>0</v>
      </c>
      <c r="H127" s="131"/>
      <c r="I127" s="2" t="s">
        <v>525</v>
      </c>
      <c r="J127" s="2" t="s">
        <v>526</v>
      </c>
    </row>
    <row r="128" spans="2:10" x14ac:dyDescent="0.3">
      <c r="B128" s="144" t="s">
        <v>527</v>
      </c>
      <c r="C128" s="144"/>
      <c r="D128" s="127" t="s">
        <v>528</v>
      </c>
      <c r="E128" s="64" t="str">
        <f t="shared" si="3"/>
        <v>No</v>
      </c>
      <c r="F128" s="131"/>
      <c r="G128" s="23">
        <f>'4. HICM'!U14</f>
        <v>0</v>
      </c>
      <c r="H128" s="131"/>
      <c r="I128" s="2" t="s">
        <v>529</v>
      </c>
      <c r="J128" s="2" t="s">
        <v>530</v>
      </c>
    </row>
    <row r="129" spans="1:10" x14ac:dyDescent="0.3">
      <c r="A129" s="131"/>
      <c r="B129" s="144" t="s">
        <v>531</v>
      </c>
      <c r="C129" s="144"/>
      <c r="D129" s="127" t="s">
        <v>532</v>
      </c>
      <c r="E129" s="64" t="str">
        <f t="shared" si="3"/>
        <v>No</v>
      </c>
      <c r="F129" s="131"/>
      <c r="G129" s="23">
        <f>'4. HICM'!U15</f>
        <v>0</v>
      </c>
      <c r="H129" s="131"/>
      <c r="I129" s="2" t="s">
        <v>533</v>
      </c>
      <c r="J129" s="2" t="s">
        <v>534</v>
      </c>
    </row>
    <row r="130" spans="1:10" x14ac:dyDescent="0.3">
      <c r="A130" s="131"/>
      <c r="B130" s="144" t="s">
        <v>535</v>
      </c>
      <c r="C130" s="144"/>
      <c r="D130" s="127" t="s">
        <v>536</v>
      </c>
      <c r="E130" s="64" t="str">
        <f t="shared" si="3"/>
        <v>No</v>
      </c>
      <c r="F130" s="131"/>
      <c r="G130" s="23">
        <f>'4. HICM'!U16</f>
        <v>0</v>
      </c>
      <c r="H130" s="131"/>
      <c r="I130" s="2" t="s">
        <v>537</v>
      </c>
      <c r="J130" s="2" t="s">
        <v>538</v>
      </c>
    </row>
    <row r="131" spans="1:10" x14ac:dyDescent="0.3">
      <c r="A131" s="131"/>
      <c r="B131" s="144" t="s">
        <v>539</v>
      </c>
      <c r="C131" s="144"/>
      <c r="D131" s="127" t="s">
        <v>540</v>
      </c>
      <c r="E131" s="64" t="str">
        <f t="shared" si="3"/>
        <v>No</v>
      </c>
      <c r="F131" s="131"/>
      <c r="G131" s="23">
        <f>'4. HICM'!U17</f>
        <v>0</v>
      </c>
      <c r="H131" s="131"/>
      <c r="I131" s="2" t="s">
        <v>541</v>
      </c>
      <c r="J131" s="2" t="s">
        <v>542</v>
      </c>
    </row>
    <row r="132" spans="1:10" x14ac:dyDescent="0.3">
      <c r="A132" s="131"/>
      <c r="B132" s="144" t="s">
        <v>543</v>
      </c>
      <c r="C132" s="144"/>
      <c r="D132" s="127" t="s">
        <v>544</v>
      </c>
      <c r="E132" s="64" t="str">
        <f t="shared" si="3"/>
        <v>No</v>
      </c>
      <c r="F132" s="131"/>
      <c r="G132" s="23">
        <f>'4. HICM'!U18</f>
        <v>0</v>
      </c>
      <c r="H132" s="131"/>
      <c r="I132" s="2" t="s">
        <v>545</v>
      </c>
      <c r="J132" s="2" t="s">
        <v>546</v>
      </c>
    </row>
    <row r="133" spans="1:10" s="68" customFormat="1" x14ac:dyDescent="0.3">
      <c r="A133" s="131"/>
      <c r="B133" s="144" t="s">
        <v>547</v>
      </c>
      <c r="C133" s="144"/>
      <c r="D133" s="127" t="s">
        <v>548</v>
      </c>
      <c r="E133" s="64" t="str">
        <f t="shared" si="3"/>
        <v>No</v>
      </c>
      <c r="F133" s="131"/>
      <c r="G133" s="23">
        <f>'4. HICM'!U19</f>
        <v>0</v>
      </c>
      <c r="H133" s="131"/>
      <c r="I133" s="2" t="s">
        <v>549</v>
      </c>
      <c r="J133" s="2" t="s">
        <v>550</v>
      </c>
    </row>
    <row r="134" spans="1:10" s="68" customFormat="1" x14ac:dyDescent="0.3">
      <c r="A134" s="131"/>
      <c r="B134" s="144" t="s">
        <v>551</v>
      </c>
      <c r="C134" s="144"/>
      <c r="D134" s="127" t="s">
        <v>552</v>
      </c>
      <c r="E134" s="64" t="str">
        <f t="shared" si="3"/>
        <v>No</v>
      </c>
      <c r="F134" s="131"/>
      <c r="G134" s="23">
        <f>'4. HICM'!U23</f>
        <v>0</v>
      </c>
      <c r="H134" s="131"/>
      <c r="I134" s="2" t="s">
        <v>553</v>
      </c>
      <c r="J134" s="2" t="s">
        <v>554</v>
      </c>
    </row>
    <row r="135" spans="1:10" s="68" customFormat="1" x14ac:dyDescent="0.3">
      <c r="A135" s="131"/>
      <c r="B135" s="131"/>
      <c r="C135" s="131"/>
      <c r="D135" s="131"/>
      <c r="E135" s="131"/>
      <c r="F135" s="131"/>
      <c r="G135" s="2"/>
      <c r="H135" s="131"/>
      <c r="I135" s="2" t="s">
        <v>555</v>
      </c>
      <c r="J135" s="2" t="s">
        <v>556</v>
      </c>
    </row>
    <row r="136" spans="1:10" s="68" customFormat="1" x14ac:dyDescent="0.3">
      <c r="A136" s="131"/>
      <c r="B136" s="144" t="s">
        <v>243</v>
      </c>
      <c r="C136" s="144"/>
      <c r="D136" s="144"/>
      <c r="E136" s="64" t="str">
        <f>IF(G136=(COUNTA(G90:G134)),"Yes","No")</f>
        <v>No</v>
      </c>
      <c r="F136" s="131"/>
      <c r="G136" s="2">
        <f>SUM(G90:G134)</f>
        <v>9</v>
      </c>
      <c r="H136" s="131"/>
      <c r="I136" s="2" t="s">
        <v>557</v>
      </c>
      <c r="J136" s="2" t="s">
        <v>558</v>
      </c>
    </row>
    <row r="137" spans="1:10" s="68" customFormat="1" x14ac:dyDescent="0.3">
      <c r="A137" s="131"/>
      <c r="B137" s="54"/>
      <c r="C137" s="54"/>
      <c r="D137" s="54"/>
      <c r="E137" s="131"/>
      <c r="F137" s="131"/>
      <c r="G137" s="2"/>
      <c r="H137" s="131"/>
      <c r="I137" s="2" t="s">
        <v>559</v>
      </c>
      <c r="J137" s="2" t="s">
        <v>560</v>
      </c>
    </row>
    <row r="138" spans="1:10" s="68" customFormat="1" x14ac:dyDescent="0.3">
      <c r="A138" s="131"/>
      <c r="B138" s="47" t="s">
        <v>75</v>
      </c>
      <c r="C138" s="56" t="s">
        <v>248</v>
      </c>
      <c r="D138" s="131"/>
      <c r="E138" s="131"/>
      <c r="F138" s="131"/>
      <c r="G138" s="2"/>
      <c r="H138" s="131"/>
      <c r="I138" s="2" t="s">
        <v>561</v>
      </c>
      <c r="J138" s="2" t="s">
        <v>562</v>
      </c>
    </row>
    <row r="139" spans="1:10" s="68" customFormat="1" x14ac:dyDescent="0.3">
      <c r="A139" s="131"/>
      <c r="B139" s="131"/>
      <c r="C139" s="131"/>
      <c r="D139" s="80" t="s">
        <v>221</v>
      </c>
      <c r="E139" s="80" t="s">
        <v>222</v>
      </c>
      <c r="F139" s="131"/>
      <c r="G139" s="2"/>
      <c r="H139" s="131"/>
      <c r="I139" s="2" t="s">
        <v>563</v>
      </c>
      <c r="J139" s="2" t="s">
        <v>564</v>
      </c>
    </row>
    <row r="140" spans="1:10" s="68" customFormat="1" x14ac:dyDescent="0.3">
      <c r="A140" s="131"/>
      <c r="B140" s="144" t="s">
        <v>565</v>
      </c>
      <c r="C140" s="144"/>
      <c r="D140" s="127" t="s">
        <v>366</v>
      </c>
      <c r="E140" s="81" t="str">
        <f>IF(G140=1,"Yes","No")</f>
        <v>No</v>
      </c>
      <c r="F140" s="131"/>
      <c r="G140" s="23">
        <f>'5. I&amp;E'!M12</f>
        <v>0</v>
      </c>
      <c r="H140" s="131"/>
      <c r="I140" s="2" t="s">
        <v>566</v>
      </c>
      <c r="J140" s="2" t="s">
        <v>567</v>
      </c>
    </row>
    <row r="141" spans="1:10" s="124" customFormat="1" x14ac:dyDescent="0.3">
      <c r="A141" s="131"/>
      <c r="B141" s="142" t="s">
        <v>568</v>
      </c>
      <c r="C141" s="143"/>
      <c r="D141" s="127" t="s">
        <v>389</v>
      </c>
      <c r="E141" s="81" t="str">
        <f>IF(G141=1,"Yes","No")</f>
        <v>No</v>
      </c>
      <c r="F141" s="131"/>
      <c r="G141" s="23">
        <f>'5. I&amp;E'!M13</f>
        <v>0</v>
      </c>
      <c r="H141" s="131"/>
      <c r="I141" s="2" t="s">
        <v>569</v>
      </c>
      <c r="J141" s="2" t="s">
        <v>570</v>
      </c>
    </row>
    <row r="142" spans="1:10" s="68" customFormat="1" x14ac:dyDescent="0.3">
      <c r="A142" s="131"/>
      <c r="B142" s="144" t="s">
        <v>571</v>
      </c>
      <c r="C142" s="144"/>
      <c r="D142" s="127" t="s">
        <v>421</v>
      </c>
      <c r="E142" s="81" t="str">
        <f t="shared" ref="E142:E147" si="4">IF(G142=1,"Yes","No")</f>
        <v>Yes</v>
      </c>
      <c r="F142" s="131"/>
      <c r="G142" s="23">
        <f>'5. I&amp;E'!M14</f>
        <v>1</v>
      </c>
      <c r="H142" s="131"/>
      <c r="I142" s="2" t="s">
        <v>572</v>
      </c>
      <c r="J142" s="2" t="s">
        <v>573</v>
      </c>
    </row>
    <row r="143" spans="1:10" s="68" customFormat="1" x14ac:dyDescent="0.3">
      <c r="A143" s="131"/>
      <c r="B143" s="144" t="s">
        <v>574</v>
      </c>
      <c r="C143" s="144"/>
      <c r="D143" s="127" t="s">
        <v>425</v>
      </c>
      <c r="E143" s="81" t="str">
        <f t="shared" si="4"/>
        <v>Yes</v>
      </c>
      <c r="F143" s="131"/>
      <c r="G143" s="23">
        <f>'5. I&amp;E'!M15</f>
        <v>1</v>
      </c>
      <c r="H143" s="131"/>
      <c r="I143" s="2" t="s">
        <v>575</v>
      </c>
      <c r="J143" s="2" t="s">
        <v>576</v>
      </c>
    </row>
    <row r="144" spans="1:10" s="68" customFormat="1" x14ac:dyDescent="0.3">
      <c r="A144" s="131"/>
      <c r="B144" s="144" t="s">
        <v>577</v>
      </c>
      <c r="C144" s="144"/>
      <c r="D144" s="127" t="s">
        <v>578</v>
      </c>
      <c r="E144" s="81" t="str">
        <f t="shared" si="4"/>
        <v>Yes</v>
      </c>
      <c r="F144" s="131"/>
      <c r="G144" s="23">
        <f>'5. I&amp;E'!M21</f>
        <v>1</v>
      </c>
      <c r="H144" s="131"/>
      <c r="I144" s="2" t="s">
        <v>579</v>
      </c>
      <c r="J144" s="2" t="s">
        <v>580</v>
      </c>
    </row>
    <row r="145" spans="2:10" s="68" customFormat="1" x14ac:dyDescent="0.3">
      <c r="B145" s="144" t="s">
        <v>581</v>
      </c>
      <c r="C145" s="144"/>
      <c r="D145" s="127" t="s">
        <v>582</v>
      </c>
      <c r="E145" s="81" t="str">
        <f t="shared" si="4"/>
        <v>No</v>
      </c>
      <c r="F145" s="131"/>
      <c r="G145" s="23">
        <f>'5. I&amp;E'!M28</f>
        <v>0</v>
      </c>
      <c r="H145" s="131"/>
      <c r="I145" s="2" t="s">
        <v>583</v>
      </c>
      <c r="J145" s="2" t="s">
        <v>584</v>
      </c>
    </row>
    <row r="146" spans="2:10" s="68" customFormat="1" x14ac:dyDescent="0.3">
      <c r="B146" s="144" t="s">
        <v>585</v>
      </c>
      <c r="C146" s="144"/>
      <c r="D146" s="127" t="s">
        <v>586</v>
      </c>
      <c r="E146" s="81" t="str">
        <f t="shared" si="4"/>
        <v>Yes</v>
      </c>
      <c r="F146" s="131"/>
      <c r="G146" s="23">
        <f>'5. I&amp;E'!M30</f>
        <v>1</v>
      </c>
      <c r="H146" s="131"/>
      <c r="I146" s="2" t="s">
        <v>587</v>
      </c>
      <c r="J146" s="2" t="s">
        <v>588</v>
      </c>
    </row>
    <row r="147" spans="2:10" s="68" customFormat="1" x14ac:dyDescent="0.3">
      <c r="B147" s="144" t="s">
        <v>589</v>
      </c>
      <c r="C147" s="144"/>
      <c r="D147" s="127" t="s">
        <v>590</v>
      </c>
      <c r="E147" s="81" t="str">
        <f t="shared" si="4"/>
        <v>Yes</v>
      </c>
      <c r="F147" s="131"/>
      <c r="G147" s="23">
        <f>'5. I&amp;E'!M32</f>
        <v>1</v>
      </c>
      <c r="H147" s="131"/>
      <c r="I147" s="2" t="s">
        <v>591</v>
      </c>
      <c r="J147" s="2" t="s">
        <v>592</v>
      </c>
    </row>
    <row r="148" spans="2:10" s="68" customFormat="1" x14ac:dyDescent="0.3">
      <c r="B148" s="54"/>
      <c r="C148" s="54"/>
      <c r="D148" s="54"/>
      <c r="E148" s="131"/>
      <c r="F148" s="131"/>
      <c r="G148" s="2"/>
      <c r="H148" s="131"/>
      <c r="I148" s="2" t="s">
        <v>593</v>
      </c>
      <c r="J148" s="2" t="s">
        <v>594</v>
      </c>
    </row>
    <row r="149" spans="2:10" s="68" customFormat="1" x14ac:dyDescent="0.3">
      <c r="B149" s="154" t="s">
        <v>243</v>
      </c>
      <c r="C149" s="154"/>
      <c r="D149" s="154"/>
      <c r="E149" s="81" t="str">
        <f>IF(G149=(COUNTA(G140:G147)),"Yes","No")</f>
        <v>No</v>
      </c>
      <c r="F149" s="131"/>
      <c r="G149" s="2">
        <f>SUM(G140:G147)</f>
        <v>5</v>
      </c>
      <c r="H149" s="131"/>
      <c r="I149" s="2" t="s">
        <v>595</v>
      </c>
      <c r="J149" s="2" t="s">
        <v>596</v>
      </c>
    </row>
    <row r="150" spans="2:10" s="68" customFormat="1" x14ac:dyDescent="0.3">
      <c r="B150" s="54"/>
      <c r="C150" s="54"/>
      <c r="D150" s="54"/>
      <c r="E150" s="131"/>
      <c r="F150" s="131"/>
      <c r="G150" s="2"/>
      <c r="H150" s="131"/>
      <c r="I150" s="2" t="s">
        <v>597</v>
      </c>
      <c r="J150" s="2" t="s">
        <v>598</v>
      </c>
    </row>
    <row r="151" spans="2:10" s="68" customFormat="1" x14ac:dyDescent="0.3">
      <c r="B151" s="47" t="s">
        <v>83</v>
      </c>
      <c r="C151" s="56" t="s">
        <v>248</v>
      </c>
      <c r="D151" s="131"/>
      <c r="E151" s="131"/>
      <c r="F151" s="131"/>
      <c r="G151" s="2"/>
      <c r="H151" s="131"/>
      <c r="I151" s="2" t="s">
        <v>599</v>
      </c>
      <c r="J151" s="2" t="s">
        <v>600</v>
      </c>
    </row>
    <row r="152" spans="2:10" s="68" customFormat="1" x14ac:dyDescent="0.3">
      <c r="B152" s="131"/>
      <c r="C152" s="131"/>
      <c r="D152" s="24" t="s">
        <v>221</v>
      </c>
      <c r="E152" s="24" t="s">
        <v>222</v>
      </c>
      <c r="F152" s="131"/>
      <c r="G152" s="2"/>
      <c r="H152" s="131"/>
      <c r="I152" s="2" t="s">
        <v>601</v>
      </c>
      <c r="J152" s="2" t="s">
        <v>602</v>
      </c>
    </row>
    <row r="153" spans="2:10" s="68" customFormat="1" x14ac:dyDescent="0.3">
      <c r="B153" s="142" t="s">
        <v>603</v>
      </c>
      <c r="C153" s="143"/>
      <c r="D153" s="127" t="s">
        <v>229</v>
      </c>
      <c r="E153" s="81" t="str">
        <f>IF(G153=1,"Yes","No")</f>
        <v>No</v>
      </c>
      <c r="F153" s="131"/>
      <c r="G153" s="23">
        <f>'6. Year End Feedback'!H10</f>
        <v>0</v>
      </c>
      <c r="H153" s="131"/>
      <c r="I153" s="2"/>
      <c r="J153" s="2"/>
    </row>
    <row r="154" spans="2:10" s="68" customFormat="1" x14ac:dyDescent="0.3">
      <c r="B154" s="142" t="s">
        <v>604</v>
      </c>
      <c r="C154" s="143"/>
      <c r="D154" s="127" t="s">
        <v>264</v>
      </c>
      <c r="E154" s="81" t="str">
        <f t="shared" ref="E154:E174" si="5">IF(G154=1,"Yes","No")</f>
        <v>No</v>
      </c>
      <c r="F154" s="131"/>
      <c r="G154" s="23">
        <f>'6. Year End Feedback'!H11</f>
        <v>0</v>
      </c>
      <c r="H154" s="131"/>
      <c r="I154" s="2"/>
      <c r="J154" s="2"/>
    </row>
    <row r="155" spans="2:10" s="68" customFormat="1" x14ac:dyDescent="0.3">
      <c r="B155" s="142" t="s">
        <v>605</v>
      </c>
      <c r="C155" s="143"/>
      <c r="D155" s="127" t="s">
        <v>232</v>
      </c>
      <c r="E155" s="81" t="str">
        <f t="shared" si="5"/>
        <v>No</v>
      </c>
      <c r="F155" s="131"/>
      <c r="G155" s="23">
        <f>'6. Year End Feedback'!H12</f>
        <v>0</v>
      </c>
      <c r="H155" s="131"/>
      <c r="I155" s="2"/>
      <c r="J155" s="2"/>
    </row>
    <row r="156" spans="2:10" s="68" customFormat="1" x14ac:dyDescent="0.3">
      <c r="B156" s="142" t="s">
        <v>606</v>
      </c>
      <c r="C156" s="143"/>
      <c r="D156" s="127" t="s">
        <v>607</v>
      </c>
      <c r="E156" s="81" t="str">
        <f t="shared" si="5"/>
        <v>No</v>
      </c>
      <c r="F156" s="131"/>
      <c r="G156" s="23">
        <f>'6. Year End Feedback'!H13</f>
        <v>0</v>
      </c>
      <c r="H156" s="131"/>
      <c r="I156" s="2"/>
      <c r="J156" s="2"/>
    </row>
    <row r="157" spans="2:10" s="68" customFormat="1" x14ac:dyDescent="0.3">
      <c r="B157" s="142" t="s">
        <v>608</v>
      </c>
      <c r="C157" s="143"/>
      <c r="D157" s="127" t="s">
        <v>235</v>
      </c>
      <c r="E157" s="81" t="str">
        <f t="shared" si="5"/>
        <v>No</v>
      </c>
      <c r="F157" s="131"/>
      <c r="G157" s="23">
        <f>'6. Year End Feedback'!H14</f>
        <v>0</v>
      </c>
      <c r="H157" s="131"/>
      <c r="I157" s="2"/>
      <c r="J157" s="2"/>
    </row>
    <row r="158" spans="2:10" s="68" customFormat="1" x14ac:dyDescent="0.3">
      <c r="B158" s="142" t="s">
        <v>609</v>
      </c>
      <c r="C158" s="143"/>
      <c r="D158" s="127" t="s">
        <v>284</v>
      </c>
      <c r="E158" s="81" t="str">
        <f t="shared" si="5"/>
        <v>No</v>
      </c>
      <c r="F158" s="131"/>
      <c r="G158" s="23">
        <f>'6. Year End Feedback'!H15</f>
        <v>0</v>
      </c>
      <c r="H158" s="131"/>
      <c r="I158" s="2"/>
      <c r="J158" s="2"/>
    </row>
    <row r="159" spans="2:10" s="68" customFormat="1" x14ac:dyDescent="0.3">
      <c r="B159" s="142" t="s">
        <v>610</v>
      </c>
      <c r="C159" s="143"/>
      <c r="D159" s="127" t="s">
        <v>238</v>
      </c>
      <c r="E159" s="81" t="str">
        <f t="shared" si="5"/>
        <v>No</v>
      </c>
      <c r="F159" s="131"/>
      <c r="G159" s="23">
        <f>'6. Year End Feedback'!H16</f>
        <v>0</v>
      </c>
      <c r="H159" s="131"/>
      <c r="I159" s="2"/>
      <c r="J159" s="2"/>
    </row>
    <row r="160" spans="2:10" s="68" customFormat="1" x14ac:dyDescent="0.3">
      <c r="B160" s="144" t="s">
        <v>611</v>
      </c>
      <c r="C160" s="144"/>
      <c r="D160" s="127" t="s">
        <v>276</v>
      </c>
      <c r="E160" s="81" t="str">
        <f t="shared" si="5"/>
        <v>No</v>
      </c>
      <c r="F160" s="131"/>
      <c r="G160" s="23">
        <f>'6. Year End Feedback'!I10</f>
        <v>0</v>
      </c>
      <c r="H160" s="131"/>
      <c r="I160" s="2"/>
      <c r="J160" s="2"/>
    </row>
    <row r="161" spans="1:15" s="68" customFormat="1" x14ac:dyDescent="0.3">
      <c r="A161" s="131"/>
      <c r="B161" s="144" t="s">
        <v>612</v>
      </c>
      <c r="C161" s="144"/>
      <c r="D161" s="127" t="s">
        <v>280</v>
      </c>
      <c r="E161" s="81" t="str">
        <f t="shared" si="5"/>
        <v>No</v>
      </c>
      <c r="F161" s="131"/>
      <c r="G161" s="23">
        <f>'6. Year End Feedback'!I11</f>
        <v>0</v>
      </c>
      <c r="H161" s="131"/>
      <c r="I161" s="2"/>
      <c r="J161" s="2"/>
      <c r="K161" s="131"/>
      <c r="L161" s="131"/>
      <c r="M161" s="131"/>
      <c r="N161" s="131"/>
      <c r="O161" s="131"/>
    </row>
    <row r="162" spans="1:15" s="68" customFormat="1" x14ac:dyDescent="0.3">
      <c r="A162" s="131"/>
      <c r="B162" s="144" t="s">
        <v>613</v>
      </c>
      <c r="C162" s="144"/>
      <c r="D162" s="127" t="s">
        <v>310</v>
      </c>
      <c r="E162" s="81" t="str">
        <f t="shared" si="5"/>
        <v>No</v>
      </c>
      <c r="F162" s="131"/>
      <c r="G162" s="23">
        <f>'6. Year End Feedback'!I12</f>
        <v>0</v>
      </c>
      <c r="H162" s="131"/>
      <c r="I162" s="2"/>
      <c r="J162" s="2"/>
      <c r="K162" s="131"/>
      <c r="L162" s="131"/>
      <c r="M162" s="131"/>
      <c r="N162" s="131"/>
      <c r="O162" s="131"/>
    </row>
    <row r="163" spans="1:15" s="68" customFormat="1" x14ac:dyDescent="0.3">
      <c r="A163" s="131"/>
      <c r="B163" s="144" t="s">
        <v>614</v>
      </c>
      <c r="C163" s="144"/>
      <c r="D163" s="127" t="s">
        <v>314</v>
      </c>
      <c r="E163" s="81" t="str">
        <f t="shared" si="5"/>
        <v>No</v>
      </c>
      <c r="F163" s="131"/>
      <c r="G163" s="23">
        <f>'6. Year End Feedback'!I13</f>
        <v>0</v>
      </c>
      <c r="H163" s="131"/>
      <c r="I163" s="2"/>
      <c r="J163" s="2"/>
      <c r="K163" s="131"/>
      <c r="L163" s="131"/>
      <c r="M163" s="131"/>
      <c r="N163" s="131"/>
      <c r="O163" s="131"/>
    </row>
    <row r="164" spans="1:15" s="68" customFormat="1" x14ac:dyDescent="0.3">
      <c r="A164" s="131"/>
      <c r="B164" s="144" t="s">
        <v>615</v>
      </c>
      <c r="C164" s="144"/>
      <c r="D164" s="127" t="s">
        <v>318</v>
      </c>
      <c r="E164" s="81" t="str">
        <f t="shared" si="5"/>
        <v>No</v>
      </c>
      <c r="F164" s="131"/>
      <c r="G164" s="23">
        <f>'6. Year End Feedback'!I14</f>
        <v>0</v>
      </c>
      <c r="H164" s="131"/>
      <c r="I164" s="2"/>
      <c r="J164" s="2"/>
      <c r="K164" s="131"/>
      <c r="L164" s="131"/>
      <c r="M164" s="131"/>
      <c r="N164" s="131"/>
      <c r="O164" s="131"/>
    </row>
    <row r="165" spans="1:15" s="68" customFormat="1" x14ac:dyDescent="0.3">
      <c r="A165" s="131"/>
      <c r="B165" s="144" t="s">
        <v>616</v>
      </c>
      <c r="C165" s="144"/>
      <c r="D165" s="127" t="s">
        <v>288</v>
      </c>
      <c r="E165" s="81" t="str">
        <f t="shared" si="5"/>
        <v>No</v>
      </c>
      <c r="F165" s="131"/>
      <c r="G165" s="23">
        <f>'6. Year End Feedback'!I15</f>
        <v>0</v>
      </c>
      <c r="H165" s="131"/>
      <c r="I165" s="2"/>
      <c r="J165" s="2"/>
      <c r="K165" s="131"/>
      <c r="L165" s="131"/>
      <c r="M165" s="131"/>
      <c r="N165" s="131"/>
      <c r="O165" s="131"/>
    </row>
    <row r="166" spans="1:15" s="68" customFormat="1" x14ac:dyDescent="0.3">
      <c r="A166" s="131"/>
      <c r="B166" s="144" t="s">
        <v>617</v>
      </c>
      <c r="C166" s="144"/>
      <c r="D166" s="127" t="s">
        <v>618</v>
      </c>
      <c r="E166" s="81" t="str">
        <f t="shared" si="5"/>
        <v>No</v>
      </c>
      <c r="F166" s="131"/>
      <c r="G166" s="23">
        <f>'6. Year End Feedback'!I16</f>
        <v>0</v>
      </c>
      <c r="H166" s="131"/>
      <c r="I166" s="2"/>
      <c r="J166" s="2"/>
      <c r="K166" s="131"/>
      <c r="L166" s="131"/>
      <c r="M166" s="131"/>
      <c r="N166" s="131"/>
      <c r="O166" s="131"/>
    </row>
    <row r="167" spans="1:15" s="68" customFormat="1" x14ac:dyDescent="0.3">
      <c r="A167" s="131"/>
      <c r="B167" s="144" t="s">
        <v>619</v>
      </c>
      <c r="C167" s="144"/>
      <c r="D167" s="127" t="s">
        <v>620</v>
      </c>
      <c r="E167" s="81" t="str">
        <f t="shared" si="5"/>
        <v>No</v>
      </c>
      <c r="F167" s="131"/>
      <c r="G167" s="23">
        <f>'6. Year End Feedback'!H22</f>
        <v>0</v>
      </c>
      <c r="H167" s="131"/>
      <c r="I167" s="2"/>
      <c r="J167" s="2"/>
      <c r="K167" s="131"/>
      <c r="L167" s="131"/>
      <c r="M167" s="131"/>
      <c r="N167" s="131"/>
      <c r="O167" s="131"/>
    </row>
    <row r="168" spans="1:15" s="68" customFormat="1" x14ac:dyDescent="0.3">
      <c r="A168" s="131"/>
      <c r="B168" s="144" t="s">
        <v>621</v>
      </c>
      <c r="C168" s="144"/>
      <c r="D168" s="127" t="s">
        <v>622</v>
      </c>
      <c r="E168" s="81" t="str">
        <f t="shared" si="5"/>
        <v>No</v>
      </c>
      <c r="F168" s="131"/>
      <c r="G168" s="23">
        <f>'6. Year End Feedback'!H23</f>
        <v>0</v>
      </c>
      <c r="H168" s="131"/>
      <c r="I168" s="2"/>
      <c r="J168" s="2"/>
      <c r="K168" s="131"/>
      <c r="L168" s="131"/>
      <c r="M168" s="131"/>
      <c r="N168" s="131"/>
      <c r="O168" s="131"/>
    </row>
    <row r="169" spans="1:15" s="68" customFormat="1" x14ac:dyDescent="0.3">
      <c r="A169" s="131"/>
      <c r="B169" s="144" t="s">
        <v>623</v>
      </c>
      <c r="C169" s="144"/>
      <c r="D169" s="127" t="s">
        <v>624</v>
      </c>
      <c r="E169" s="81" t="str">
        <f t="shared" si="5"/>
        <v>No</v>
      </c>
      <c r="F169" s="131"/>
      <c r="G169" s="23">
        <f>'6. Year End Feedback'!I22</f>
        <v>0</v>
      </c>
      <c r="H169" s="131"/>
      <c r="I169" s="2"/>
      <c r="J169" s="2"/>
      <c r="K169" s="131"/>
      <c r="L169" s="131"/>
      <c r="M169" s="131"/>
      <c r="N169" s="131"/>
      <c r="O169" s="131"/>
    </row>
    <row r="170" spans="1:15" s="68" customFormat="1" x14ac:dyDescent="0.3">
      <c r="A170" s="131"/>
      <c r="B170" s="144" t="s">
        <v>625</v>
      </c>
      <c r="C170" s="144"/>
      <c r="D170" s="127" t="s">
        <v>626</v>
      </c>
      <c r="E170" s="81" t="str">
        <f t="shared" si="5"/>
        <v>No</v>
      </c>
      <c r="F170" s="131"/>
      <c r="G170" s="23">
        <f>'6. Year End Feedback'!I23</f>
        <v>0</v>
      </c>
      <c r="H170" s="131"/>
      <c r="I170" s="2"/>
      <c r="J170" s="2"/>
      <c r="K170" s="131"/>
      <c r="L170" s="131"/>
      <c r="M170" s="131"/>
      <c r="N170" s="131"/>
      <c r="O170" s="131"/>
    </row>
    <row r="171" spans="1:15" s="68" customFormat="1" x14ac:dyDescent="0.3">
      <c r="A171" s="131"/>
      <c r="B171" s="144" t="s">
        <v>627</v>
      </c>
      <c r="C171" s="144"/>
      <c r="D171" s="127" t="s">
        <v>628</v>
      </c>
      <c r="E171" s="81" t="str">
        <f t="shared" si="5"/>
        <v>No</v>
      </c>
      <c r="F171" s="131"/>
      <c r="G171" s="23">
        <f>'6. Year End Feedback'!H26</f>
        <v>0</v>
      </c>
      <c r="H171" s="131"/>
      <c r="I171" s="2"/>
      <c r="J171" s="2"/>
      <c r="K171" s="131"/>
      <c r="L171" s="131"/>
      <c r="M171" s="131"/>
      <c r="N171" s="131"/>
      <c r="O171" s="131"/>
    </row>
    <row r="172" spans="1:15" s="68" customFormat="1" x14ac:dyDescent="0.3">
      <c r="A172" s="131"/>
      <c r="B172" s="144" t="s">
        <v>629</v>
      </c>
      <c r="C172" s="144"/>
      <c r="D172" s="127" t="s">
        <v>630</v>
      </c>
      <c r="E172" s="81" t="str">
        <f t="shared" si="5"/>
        <v>No</v>
      </c>
      <c r="F172" s="131"/>
      <c r="G172" s="23">
        <f>'6. Year End Feedback'!H27</f>
        <v>0</v>
      </c>
      <c r="H172" s="131"/>
      <c r="I172" s="2"/>
      <c r="J172" s="2"/>
      <c r="K172" s="131"/>
      <c r="L172" s="131"/>
      <c r="M172" s="131"/>
      <c r="N172" s="131"/>
      <c r="O172" s="131"/>
    </row>
    <row r="173" spans="1:15" s="68" customFormat="1" x14ac:dyDescent="0.3">
      <c r="A173" s="131"/>
      <c r="B173" s="144" t="s">
        <v>631</v>
      </c>
      <c r="C173" s="144"/>
      <c r="D173" s="127" t="s">
        <v>632</v>
      </c>
      <c r="E173" s="81" t="str">
        <f t="shared" si="5"/>
        <v>No</v>
      </c>
      <c r="F173" s="131"/>
      <c r="G173" s="23">
        <f>'6. Year End Feedback'!I26</f>
        <v>0</v>
      </c>
      <c r="H173" s="131"/>
      <c r="I173" s="2"/>
      <c r="J173" s="2"/>
      <c r="K173" s="131"/>
      <c r="L173" s="131"/>
      <c r="M173" s="131"/>
      <c r="N173" s="131"/>
      <c r="O173" s="131"/>
    </row>
    <row r="174" spans="1:15" s="82" customFormat="1" x14ac:dyDescent="0.3">
      <c r="A174" s="131"/>
      <c r="B174" s="142" t="s">
        <v>633</v>
      </c>
      <c r="C174" s="143"/>
      <c r="D174" s="127" t="s">
        <v>634</v>
      </c>
      <c r="E174" s="81" t="str">
        <f t="shared" si="5"/>
        <v>No</v>
      </c>
      <c r="F174" s="131"/>
      <c r="G174" s="23">
        <f>'6. Year End Feedback'!I27</f>
        <v>0</v>
      </c>
      <c r="H174" s="131"/>
      <c r="I174" s="2"/>
      <c r="J174" s="2"/>
      <c r="K174" s="131"/>
      <c r="L174" s="131"/>
      <c r="M174" s="131"/>
      <c r="N174" s="131"/>
      <c r="O174" s="131"/>
    </row>
    <row r="175" spans="1:15" s="82" customFormat="1" x14ac:dyDescent="0.3">
      <c r="A175" s="131"/>
      <c r="B175" s="54"/>
      <c r="C175" s="54"/>
      <c r="D175" s="54"/>
      <c r="E175" s="131"/>
      <c r="F175" s="131"/>
      <c r="G175" s="2"/>
      <c r="H175" s="131"/>
      <c r="I175" s="2"/>
      <c r="J175" s="2"/>
      <c r="K175" s="131"/>
      <c r="L175" s="131"/>
      <c r="M175" s="131"/>
      <c r="N175" s="131"/>
      <c r="O175" s="131"/>
    </row>
    <row r="176" spans="1:15" s="82" customFormat="1" x14ac:dyDescent="0.3">
      <c r="A176" s="131"/>
      <c r="B176" s="154" t="s">
        <v>243</v>
      </c>
      <c r="C176" s="154"/>
      <c r="D176" s="154"/>
      <c r="E176" s="81" t="str">
        <f>IF(G176=(COUNTA(G153:G174)),"Yes","No")</f>
        <v>No</v>
      </c>
      <c r="F176" s="131"/>
      <c r="G176" s="2">
        <f>SUM(G153:G174)</f>
        <v>0</v>
      </c>
      <c r="H176" s="131"/>
      <c r="I176" s="2"/>
      <c r="J176" s="2"/>
      <c r="K176" s="131"/>
      <c r="L176" s="131"/>
      <c r="M176" s="131"/>
      <c r="N176" s="131"/>
      <c r="O176" s="131"/>
    </row>
    <row r="177" spans="1:10" s="82" customFormat="1" x14ac:dyDescent="0.3">
      <c r="A177" s="131"/>
      <c r="B177" s="54"/>
      <c r="C177" s="54"/>
      <c r="D177" s="54"/>
      <c r="E177" s="131"/>
      <c r="F177" s="131"/>
      <c r="G177" s="2"/>
      <c r="H177" s="131"/>
      <c r="I177" s="2"/>
      <c r="J177" s="2"/>
    </row>
    <row r="178" spans="1:10" s="82" customFormat="1" x14ac:dyDescent="0.3">
      <c r="A178" s="131"/>
      <c r="B178" s="47" t="s">
        <v>117</v>
      </c>
      <c r="C178" s="56" t="s">
        <v>248</v>
      </c>
      <c r="D178" s="131"/>
      <c r="E178" s="131"/>
      <c r="F178" s="131"/>
      <c r="G178" s="2"/>
      <c r="H178" s="131"/>
      <c r="I178" s="2"/>
      <c r="J178" s="2"/>
    </row>
    <row r="179" spans="1:10" s="82" customFormat="1" x14ac:dyDescent="0.3">
      <c r="A179" s="131"/>
      <c r="B179" s="131"/>
      <c r="C179" s="131"/>
      <c r="D179" s="24" t="s">
        <v>221</v>
      </c>
      <c r="E179" s="24" t="s">
        <v>222</v>
      </c>
      <c r="F179" s="131"/>
      <c r="G179" s="2"/>
      <c r="H179" s="131"/>
      <c r="I179" s="2"/>
      <c r="J179" s="2"/>
    </row>
    <row r="180" spans="1:10" s="82" customFormat="1" x14ac:dyDescent="0.3">
      <c r="A180" s="131"/>
      <c r="B180" s="144" t="s">
        <v>635</v>
      </c>
      <c r="C180" s="144"/>
      <c r="D180" s="127" t="s">
        <v>636</v>
      </c>
      <c r="E180" s="64" t="str">
        <f>IF(G180=1,"Yes","No")</f>
        <v>No</v>
      </c>
      <c r="F180" s="131"/>
      <c r="G180" s="23">
        <f>'7. Narrative'!L8</f>
        <v>0</v>
      </c>
      <c r="H180" s="131"/>
      <c r="I180" s="2"/>
      <c r="J180" s="2"/>
    </row>
    <row r="181" spans="1:10" s="82" customFormat="1" x14ac:dyDescent="0.3">
      <c r="A181" s="131"/>
      <c r="B181" s="144" t="s">
        <v>637</v>
      </c>
      <c r="C181" s="144"/>
      <c r="D181" s="127" t="s">
        <v>638</v>
      </c>
      <c r="E181" s="64" t="str">
        <f>IF(G181=1,"Yes","No")</f>
        <v>No</v>
      </c>
      <c r="F181" s="131"/>
      <c r="G181" s="23">
        <f>'7. Narrative'!L12</f>
        <v>0</v>
      </c>
      <c r="H181" s="131"/>
      <c r="I181" s="2"/>
      <c r="J181" s="2"/>
    </row>
    <row r="182" spans="1:10" s="82" customFormat="1" x14ac:dyDescent="0.3">
      <c r="A182" s="131"/>
      <c r="B182" s="131"/>
      <c r="C182" s="131"/>
      <c r="D182" s="131"/>
      <c r="E182" s="131"/>
      <c r="F182" s="131"/>
      <c r="G182" s="2"/>
      <c r="H182" s="131"/>
      <c r="I182" s="2"/>
      <c r="J182" s="2"/>
    </row>
    <row r="183" spans="1:10" s="82" customFormat="1" x14ac:dyDescent="0.3">
      <c r="A183" s="131"/>
      <c r="B183" s="144" t="s">
        <v>243</v>
      </c>
      <c r="C183" s="144"/>
      <c r="D183" s="144"/>
      <c r="E183" s="64" t="str">
        <f>IF(G183=(COUNTA(G180:G181)),"Yes","No")</f>
        <v>No</v>
      </c>
      <c r="F183" s="131"/>
      <c r="G183" s="2">
        <f>SUM(G180:G181)</f>
        <v>0</v>
      </c>
      <c r="H183" s="131"/>
      <c r="I183" s="2"/>
      <c r="J183" s="2"/>
    </row>
    <row r="184" spans="1:10" s="82" customFormat="1" x14ac:dyDescent="0.3">
      <c r="A184" s="131"/>
      <c r="B184" s="54"/>
      <c r="C184" s="54"/>
      <c r="D184" s="54"/>
      <c r="E184" s="131"/>
      <c r="F184" s="131"/>
      <c r="G184" s="2"/>
      <c r="H184" s="131"/>
      <c r="I184" s="2"/>
      <c r="J184" s="2"/>
    </row>
    <row r="185" spans="1:10" s="82" customFormat="1" x14ac:dyDescent="0.3">
      <c r="A185" s="131"/>
      <c r="B185" s="47" t="s">
        <v>121</v>
      </c>
      <c r="C185" s="56" t="s">
        <v>248</v>
      </c>
      <c r="D185" s="131"/>
      <c r="E185" s="131"/>
      <c r="F185" s="131"/>
      <c r="G185" s="2"/>
      <c r="H185" s="131"/>
      <c r="I185" s="2"/>
      <c r="J185" s="2"/>
    </row>
    <row r="186" spans="1:10" s="82" customFormat="1" x14ac:dyDescent="0.3">
      <c r="A186" s="131"/>
      <c r="B186" s="131"/>
      <c r="C186" s="131"/>
      <c r="D186" s="24" t="s">
        <v>221</v>
      </c>
      <c r="E186" s="24" t="s">
        <v>222</v>
      </c>
      <c r="F186" s="131"/>
      <c r="G186" s="2"/>
      <c r="H186" s="131"/>
      <c r="I186" s="2"/>
      <c r="J186" s="2"/>
    </row>
    <row r="187" spans="1:10" s="82" customFormat="1" x14ac:dyDescent="0.3">
      <c r="A187" s="131"/>
      <c r="B187" s="144" t="s">
        <v>639</v>
      </c>
      <c r="C187" s="144"/>
      <c r="D187" s="127" t="s">
        <v>235</v>
      </c>
      <c r="E187" s="81" t="str">
        <f>IF(G187=1,"Yes","No")</f>
        <v>Yes</v>
      </c>
      <c r="F187" s="131"/>
      <c r="G187" s="23">
        <f>'8. iBCF Part 1'!O14</f>
        <v>1</v>
      </c>
      <c r="H187" s="131"/>
      <c r="I187" s="2"/>
      <c r="J187" s="2"/>
    </row>
    <row r="188" spans="1:10" s="82" customFormat="1" x14ac:dyDescent="0.3">
      <c r="A188" s="131"/>
      <c r="B188" s="144" t="s">
        <v>640</v>
      </c>
      <c r="C188" s="144"/>
      <c r="D188" s="127" t="s">
        <v>641</v>
      </c>
      <c r="E188" s="81" t="str">
        <f t="shared" ref="E188:E228" si="6">IF(G188=1,"Yes","No")</f>
        <v>No</v>
      </c>
      <c r="F188" s="131"/>
      <c r="G188" s="23">
        <f>'8. iBCF Part 1'!O17</f>
        <v>0</v>
      </c>
      <c r="H188" s="131"/>
      <c r="I188" s="2"/>
      <c r="J188" s="2"/>
    </row>
    <row r="189" spans="1:10" s="82" customFormat="1" x14ac:dyDescent="0.3">
      <c r="A189" s="131"/>
      <c r="B189" s="144" t="s">
        <v>642</v>
      </c>
      <c r="C189" s="144"/>
      <c r="D189" s="127" t="s">
        <v>643</v>
      </c>
      <c r="E189" s="81" t="str">
        <f t="shared" si="6"/>
        <v>No</v>
      </c>
      <c r="F189" s="131"/>
      <c r="G189" s="23">
        <f>'8. iBCF Part 1'!P17</f>
        <v>0</v>
      </c>
      <c r="H189" s="131"/>
      <c r="I189" s="2"/>
      <c r="J189" s="2"/>
    </row>
    <row r="190" spans="1:10" s="82" customFormat="1" x14ac:dyDescent="0.3">
      <c r="A190" s="131"/>
      <c r="B190" s="144" t="s">
        <v>644</v>
      </c>
      <c r="C190" s="144"/>
      <c r="D190" s="127" t="s">
        <v>645</v>
      </c>
      <c r="E190" s="81" t="str">
        <f t="shared" si="6"/>
        <v>No</v>
      </c>
      <c r="F190" s="131"/>
      <c r="G190" s="23">
        <f>'8. iBCF Part 1'!Q17</f>
        <v>0</v>
      </c>
      <c r="H190" s="131"/>
      <c r="I190" s="2"/>
      <c r="J190" s="2"/>
    </row>
    <row r="191" spans="1:10" s="82" customFormat="1" x14ac:dyDescent="0.3">
      <c r="A191" s="131"/>
      <c r="B191" s="154" t="s">
        <v>646</v>
      </c>
      <c r="C191" s="154"/>
      <c r="D191" s="127" t="s">
        <v>622</v>
      </c>
      <c r="E191" s="81" t="str">
        <f t="shared" si="6"/>
        <v>No</v>
      </c>
      <c r="F191" s="131"/>
      <c r="G191" s="23">
        <f>'8. iBCF Part 1'!O23</f>
        <v>0</v>
      </c>
      <c r="H191" s="131"/>
      <c r="I191" s="2"/>
      <c r="J191" s="2"/>
    </row>
    <row r="192" spans="1:10" s="82" customFormat="1" x14ac:dyDescent="0.3">
      <c r="A192" s="131"/>
      <c r="B192" s="154" t="s">
        <v>647</v>
      </c>
      <c r="C192" s="154"/>
      <c r="D192" s="127" t="s">
        <v>626</v>
      </c>
      <c r="E192" s="81" t="str">
        <f t="shared" si="6"/>
        <v>No</v>
      </c>
      <c r="F192" s="131"/>
      <c r="G192" s="23">
        <f>'8. iBCF Part 1'!P23</f>
        <v>0</v>
      </c>
      <c r="H192" s="131"/>
      <c r="I192" s="2"/>
      <c r="J192" s="2"/>
    </row>
    <row r="193" spans="2:10" s="82" customFormat="1" x14ac:dyDescent="0.3">
      <c r="B193" s="154" t="s">
        <v>648</v>
      </c>
      <c r="C193" s="154"/>
      <c r="D193" s="127" t="s">
        <v>649</v>
      </c>
      <c r="E193" s="81" t="str">
        <f t="shared" si="6"/>
        <v>No</v>
      </c>
      <c r="F193" s="131"/>
      <c r="G193" s="23">
        <f>'8. iBCF Part 1'!Q23</f>
        <v>0</v>
      </c>
      <c r="H193" s="131"/>
      <c r="I193" s="2"/>
      <c r="J193" s="2"/>
    </row>
    <row r="194" spans="2:10" s="82" customFormat="1" x14ac:dyDescent="0.3">
      <c r="B194" s="154" t="s">
        <v>650</v>
      </c>
      <c r="C194" s="154"/>
      <c r="D194" s="127" t="s">
        <v>651</v>
      </c>
      <c r="E194" s="81" t="str">
        <f t="shared" si="6"/>
        <v>Yes</v>
      </c>
      <c r="F194" s="131"/>
      <c r="G194" s="23">
        <f>'8. iBCF Part 1'!O24</f>
        <v>1</v>
      </c>
      <c r="H194" s="131"/>
      <c r="I194" s="2"/>
      <c r="J194" s="2"/>
    </row>
    <row r="195" spans="2:10" s="82" customFormat="1" x14ac:dyDescent="0.3">
      <c r="B195" s="154" t="s">
        <v>652</v>
      </c>
      <c r="C195" s="154"/>
      <c r="D195" s="127" t="s">
        <v>653</v>
      </c>
      <c r="E195" s="81" t="str">
        <f t="shared" si="6"/>
        <v>Yes</v>
      </c>
      <c r="F195" s="131"/>
      <c r="G195" s="23">
        <f>'8. iBCF Part 1'!P24</f>
        <v>1</v>
      </c>
      <c r="H195" s="131"/>
      <c r="I195" s="2"/>
      <c r="J195" s="2"/>
    </row>
    <row r="196" spans="2:10" s="82" customFormat="1" x14ac:dyDescent="0.3">
      <c r="B196" s="154" t="s">
        <v>654</v>
      </c>
      <c r="C196" s="154"/>
      <c r="D196" s="127" t="s">
        <v>655</v>
      </c>
      <c r="E196" s="81" t="str">
        <f t="shared" si="6"/>
        <v>Yes</v>
      </c>
      <c r="F196" s="131"/>
      <c r="G196" s="23">
        <f>'8. iBCF Part 1'!Q24</f>
        <v>1</v>
      </c>
      <c r="H196" s="131"/>
      <c r="I196" s="2"/>
      <c r="J196" s="2"/>
    </row>
    <row r="197" spans="2:10" s="82" customFormat="1" x14ac:dyDescent="0.3">
      <c r="B197" s="154" t="s">
        <v>656</v>
      </c>
      <c r="C197" s="154"/>
      <c r="D197" s="127" t="s">
        <v>657</v>
      </c>
      <c r="E197" s="81" t="str">
        <f t="shared" si="6"/>
        <v>Yes</v>
      </c>
      <c r="F197" s="131"/>
      <c r="G197" s="23">
        <f>'8. iBCF Part 1'!O25</f>
        <v>1</v>
      </c>
      <c r="H197" s="131"/>
      <c r="I197" s="2"/>
      <c r="J197" s="2"/>
    </row>
    <row r="198" spans="2:10" s="82" customFormat="1" x14ac:dyDescent="0.3">
      <c r="B198" s="154" t="s">
        <v>658</v>
      </c>
      <c r="C198" s="154"/>
      <c r="D198" s="127" t="s">
        <v>659</v>
      </c>
      <c r="E198" s="81" t="str">
        <f t="shared" si="6"/>
        <v>Yes</v>
      </c>
      <c r="F198" s="131"/>
      <c r="G198" s="23">
        <f>'8. iBCF Part 1'!P25</f>
        <v>1</v>
      </c>
      <c r="H198" s="131"/>
      <c r="I198" s="2"/>
      <c r="J198" s="2"/>
    </row>
    <row r="199" spans="2:10" s="82" customFormat="1" x14ac:dyDescent="0.3">
      <c r="B199" s="154" t="s">
        <v>660</v>
      </c>
      <c r="C199" s="154"/>
      <c r="D199" s="127" t="s">
        <v>661</v>
      </c>
      <c r="E199" s="81" t="str">
        <f t="shared" si="6"/>
        <v>Yes</v>
      </c>
      <c r="F199" s="131"/>
      <c r="G199" s="23">
        <f>'8. iBCF Part 1'!Q25</f>
        <v>1</v>
      </c>
      <c r="H199" s="131"/>
      <c r="I199" s="2"/>
      <c r="J199" s="2"/>
    </row>
    <row r="200" spans="2:10" s="82" customFormat="1" x14ac:dyDescent="0.3">
      <c r="B200" s="144" t="s">
        <v>662</v>
      </c>
      <c r="C200" s="144"/>
      <c r="D200" s="127" t="s">
        <v>663</v>
      </c>
      <c r="E200" s="81" t="str">
        <f t="shared" si="6"/>
        <v>No</v>
      </c>
      <c r="F200" s="131"/>
      <c r="G200" s="23">
        <f>'8. iBCF Part 1'!O28</f>
        <v>0</v>
      </c>
      <c r="H200" s="131"/>
      <c r="I200" s="2"/>
      <c r="J200" s="2"/>
    </row>
    <row r="201" spans="2:10" s="82" customFormat="1" x14ac:dyDescent="0.3">
      <c r="B201" s="144" t="s">
        <v>664</v>
      </c>
      <c r="C201" s="144"/>
      <c r="D201" s="127" t="s">
        <v>665</v>
      </c>
      <c r="E201" s="81" t="str">
        <f t="shared" si="6"/>
        <v>No</v>
      </c>
      <c r="F201" s="131"/>
      <c r="G201" s="23">
        <f>'8. iBCF Part 1'!P28</f>
        <v>0</v>
      </c>
      <c r="H201" s="131"/>
      <c r="I201" s="2"/>
      <c r="J201" s="2"/>
    </row>
    <row r="202" spans="2:10" s="82" customFormat="1" x14ac:dyDescent="0.3">
      <c r="B202" s="144" t="s">
        <v>666</v>
      </c>
      <c r="C202" s="144"/>
      <c r="D202" s="127" t="s">
        <v>582</v>
      </c>
      <c r="E202" s="81" t="str">
        <f t="shared" si="6"/>
        <v>No</v>
      </c>
      <c r="F202" s="131"/>
      <c r="G202" s="23">
        <f>'8. iBCF Part 1'!Q28</f>
        <v>0</v>
      </c>
      <c r="H202" s="131"/>
      <c r="I202" s="2"/>
      <c r="J202" s="2"/>
    </row>
    <row r="203" spans="2:10" s="82" customFormat="1" x14ac:dyDescent="0.3">
      <c r="B203" s="144" t="s">
        <v>667</v>
      </c>
      <c r="C203" s="144"/>
      <c r="D203" s="127" t="s">
        <v>668</v>
      </c>
      <c r="E203" s="81" t="str">
        <f t="shared" si="6"/>
        <v>Yes</v>
      </c>
      <c r="F203" s="131"/>
      <c r="G203" s="23">
        <f>'8. iBCF Part 1'!O29</f>
        <v>1</v>
      </c>
      <c r="H203" s="131"/>
      <c r="I203" s="2"/>
      <c r="J203" s="2"/>
    </row>
    <row r="204" spans="2:10" s="82" customFormat="1" x14ac:dyDescent="0.3">
      <c r="B204" s="144" t="s">
        <v>669</v>
      </c>
      <c r="C204" s="144"/>
      <c r="D204" s="127" t="s">
        <v>670</v>
      </c>
      <c r="E204" s="81" t="str">
        <f t="shared" si="6"/>
        <v>Yes</v>
      </c>
      <c r="F204" s="131"/>
      <c r="G204" s="23">
        <f>'8. iBCF Part 1'!P29</f>
        <v>1</v>
      </c>
      <c r="H204" s="131"/>
      <c r="I204" s="2"/>
      <c r="J204" s="2"/>
    </row>
    <row r="205" spans="2:10" s="82" customFormat="1" x14ac:dyDescent="0.3">
      <c r="B205" s="144" t="s">
        <v>671</v>
      </c>
      <c r="C205" s="144"/>
      <c r="D205" s="127" t="s">
        <v>672</v>
      </c>
      <c r="E205" s="81" t="str">
        <f t="shared" si="6"/>
        <v>Yes</v>
      </c>
      <c r="F205" s="131"/>
      <c r="G205" s="23">
        <f>'8. iBCF Part 1'!Q29</f>
        <v>1</v>
      </c>
      <c r="H205" s="131"/>
      <c r="I205" s="2"/>
      <c r="J205" s="2"/>
    </row>
    <row r="206" spans="2:10" s="82" customFormat="1" x14ac:dyDescent="0.3">
      <c r="B206" s="144" t="s">
        <v>673</v>
      </c>
      <c r="C206" s="144"/>
      <c r="D206" s="127" t="s">
        <v>586</v>
      </c>
      <c r="E206" s="81" t="str">
        <f t="shared" si="6"/>
        <v>Yes</v>
      </c>
      <c r="F206" s="131"/>
      <c r="G206" s="23">
        <f>'8. iBCF Part 1'!O30</f>
        <v>1</v>
      </c>
      <c r="H206" s="131"/>
      <c r="I206" s="2"/>
      <c r="J206" s="2"/>
    </row>
    <row r="207" spans="2:10" s="82" customFormat="1" x14ac:dyDescent="0.3">
      <c r="B207" s="144" t="s">
        <v>674</v>
      </c>
      <c r="C207" s="144"/>
      <c r="D207" s="127" t="s">
        <v>675</v>
      </c>
      <c r="E207" s="81" t="str">
        <f t="shared" si="6"/>
        <v>Yes</v>
      </c>
      <c r="F207" s="131"/>
      <c r="G207" s="23">
        <f>'8. iBCF Part 1'!P30</f>
        <v>1</v>
      </c>
      <c r="H207" s="131"/>
      <c r="I207" s="2"/>
      <c r="J207" s="2"/>
    </row>
    <row r="208" spans="2:10" s="82" customFormat="1" x14ac:dyDescent="0.3">
      <c r="B208" s="144" t="s">
        <v>676</v>
      </c>
      <c r="C208" s="144"/>
      <c r="D208" s="127" t="s">
        <v>677</v>
      </c>
      <c r="E208" s="81" t="str">
        <f t="shared" si="6"/>
        <v>Yes</v>
      </c>
      <c r="F208" s="131"/>
      <c r="G208" s="23">
        <f>'8. iBCF Part 1'!Q30</f>
        <v>1</v>
      </c>
      <c r="H208" s="131"/>
      <c r="I208" s="2"/>
      <c r="J208" s="2"/>
    </row>
    <row r="209" spans="2:10" s="82" customFormat="1" x14ac:dyDescent="0.3">
      <c r="B209" s="155" t="s">
        <v>678</v>
      </c>
      <c r="C209" s="156"/>
      <c r="D209" s="127" t="s">
        <v>679</v>
      </c>
      <c r="E209" s="81" t="str">
        <f t="shared" si="6"/>
        <v>Yes</v>
      </c>
      <c r="F209" s="131"/>
      <c r="G209" s="23">
        <f>'8. iBCF Part 1'!O37</f>
        <v>1</v>
      </c>
      <c r="H209" s="131"/>
      <c r="I209" s="2"/>
      <c r="J209" s="2"/>
    </row>
    <row r="210" spans="2:10" s="82" customFormat="1" x14ac:dyDescent="0.3">
      <c r="B210" s="155" t="s">
        <v>680</v>
      </c>
      <c r="C210" s="156"/>
      <c r="D210" s="127" t="s">
        <v>681</v>
      </c>
      <c r="E210" s="81" t="str">
        <f t="shared" si="6"/>
        <v>Yes</v>
      </c>
      <c r="F210" s="131"/>
      <c r="G210" s="23">
        <f>'8. iBCF Part 1'!P37</f>
        <v>1</v>
      </c>
      <c r="H210" s="131"/>
      <c r="I210" s="2"/>
      <c r="J210" s="2"/>
    </row>
    <row r="211" spans="2:10" s="82" customFormat="1" x14ac:dyDescent="0.3">
      <c r="B211" s="155" t="s">
        <v>682</v>
      </c>
      <c r="C211" s="156"/>
      <c r="D211" s="127" t="s">
        <v>683</v>
      </c>
      <c r="E211" s="81" t="str">
        <f t="shared" si="6"/>
        <v>Yes</v>
      </c>
      <c r="F211" s="131"/>
      <c r="G211" s="23">
        <f>'8. iBCF Part 1'!Q37</f>
        <v>1</v>
      </c>
      <c r="H211" s="131"/>
      <c r="I211" s="2"/>
      <c r="J211" s="2"/>
    </row>
    <row r="212" spans="2:10" s="82" customFormat="1" x14ac:dyDescent="0.3">
      <c r="B212" s="155" t="s">
        <v>684</v>
      </c>
      <c r="C212" s="156"/>
      <c r="D212" s="127" t="s">
        <v>685</v>
      </c>
      <c r="E212" s="81" t="str">
        <f t="shared" si="6"/>
        <v>Yes</v>
      </c>
      <c r="F212" s="131"/>
      <c r="G212" s="23">
        <f>'8. iBCF Part 1'!R37</f>
        <v>1</v>
      </c>
      <c r="H212" s="131"/>
      <c r="I212" s="2"/>
      <c r="J212" s="2"/>
    </row>
    <row r="213" spans="2:10" s="82" customFormat="1" x14ac:dyDescent="0.3">
      <c r="B213" s="155" t="s">
        <v>686</v>
      </c>
      <c r="C213" s="156"/>
      <c r="D213" s="127" t="s">
        <v>687</v>
      </c>
      <c r="E213" s="81" t="str">
        <f t="shared" si="6"/>
        <v>Yes</v>
      </c>
      <c r="F213" s="131"/>
      <c r="G213" s="23">
        <f>'8. iBCF Part 1'!S37</f>
        <v>1</v>
      </c>
      <c r="H213" s="131"/>
      <c r="I213" s="2"/>
      <c r="J213" s="2"/>
    </row>
    <row r="214" spans="2:10" s="82" customFormat="1" x14ac:dyDescent="0.3">
      <c r="B214" s="155" t="s">
        <v>688</v>
      </c>
      <c r="C214" s="156"/>
      <c r="D214" s="127" t="s">
        <v>689</v>
      </c>
      <c r="E214" s="81" t="str">
        <f t="shared" si="6"/>
        <v>Yes</v>
      </c>
      <c r="F214" s="131"/>
      <c r="G214" s="23">
        <f>'8. iBCF Part 1'!T37</f>
        <v>1</v>
      </c>
      <c r="H214" s="131"/>
      <c r="I214" s="2"/>
      <c r="J214" s="2"/>
    </row>
    <row r="215" spans="2:10" s="82" customFormat="1" x14ac:dyDescent="0.3">
      <c r="B215" s="155" t="s">
        <v>690</v>
      </c>
      <c r="C215" s="156"/>
      <c r="D215" s="127" t="s">
        <v>691</v>
      </c>
      <c r="E215" s="81" t="str">
        <f t="shared" si="6"/>
        <v>Yes</v>
      </c>
      <c r="F215" s="131"/>
      <c r="G215" s="23">
        <f>'8. iBCF Part 1'!U37</f>
        <v>1</v>
      </c>
      <c r="H215" s="131"/>
      <c r="I215" s="2"/>
      <c r="J215" s="2"/>
    </row>
    <row r="216" spans="2:10" s="82" customFormat="1" x14ac:dyDescent="0.3">
      <c r="B216" s="155" t="s">
        <v>692</v>
      </c>
      <c r="C216" s="156"/>
      <c r="D216" s="127" t="s">
        <v>693</v>
      </c>
      <c r="E216" s="81" t="str">
        <f t="shared" si="6"/>
        <v>Yes</v>
      </c>
      <c r="F216" s="131"/>
      <c r="G216" s="23">
        <f>'8. iBCF Part 1'!V37</f>
        <v>1</v>
      </c>
      <c r="H216" s="131"/>
      <c r="I216" s="2"/>
      <c r="J216" s="2"/>
    </row>
    <row r="217" spans="2:10" s="82" customFormat="1" x14ac:dyDescent="0.3">
      <c r="B217" s="155" t="s">
        <v>694</v>
      </c>
      <c r="C217" s="156"/>
      <c r="D217" s="127" t="s">
        <v>695</v>
      </c>
      <c r="E217" s="81" t="str">
        <f t="shared" si="6"/>
        <v>Yes</v>
      </c>
      <c r="F217" s="131"/>
      <c r="G217" s="23">
        <f>'8. iBCF Part 1'!W37</f>
        <v>1</v>
      </c>
      <c r="H217" s="131"/>
      <c r="I217" s="2"/>
      <c r="J217" s="2"/>
    </row>
    <row r="218" spans="2:10" s="82" customFormat="1" x14ac:dyDescent="0.3">
      <c r="B218" s="155" t="s">
        <v>696</v>
      </c>
      <c r="C218" s="156"/>
      <c r="D218" s="127" t="s">
        <v>697</v>
      </c>
      <c r="E218" s="81" t="str">
        <f t="shared" si="6"/>
        <v>Yes</v>
      </c>
      <c r="F218" s="131"/>
      <c r="G218" s="23">
        <f>'8. iBCF Part 1'!X37</f>
        <v>1</v>
      </c>
      <c r="H218" s="131"/>
      <c r="I218" s="2"/>
      <c r="J218" s="2"/>
    </row>
    <row r="219" spans="2:10" s="82" customFormat="1" x14ac:dyDescent="0.3">
      <c r="B219" s="142" t="s">
        <v>698</v>
      </c>
      <c r="C219" s="143"/>
      <c r="D219" s="127" t="s">
        <v>699</v>
      </c>
      <c r="E219" s="81" t="str">
        <f t="shared" si="6"/>
        <v>Yes</v>
      </c>
      <c r="F219" s="131"/>
      <c r="G219" s="23">
        <f>'8. iBCF Part 1'!O38</f>
        <v>1</v>
      </c>
      <c r="H219" s="131"/>
      <c r="I219" s="2"/>
      <c r="J219" s="2"/>
    </row>
    <row r="220" spans="2:10" s="82" customFormat="1" x14ac:dyDescent="0.3">
      <c r="B220" s="142" t="s">
        <v>700</v>
      </c>
      <c r="C220" s="143"/>
      <c r="D220" s="127" t="s">
        <v>701</v>
      </c>
      <c r="E220" s="81" t="str">
        <f t="shared" si="6"/>
        <v>Yes</v>
      </c>
      <c r="F220" s="131"/>
      <c r="G220" s="23">
        <f>'8. iBCF Part 1'!P38</f>
        <v>1</v>
      </c>
      <c r="H220" s="131"/>
      <c r="I220" s="2"/>
      <c r="J220" s="2"/>
    </row>
    <row r="221" spans="2:10" s="82" customFormat="1" x14ac:dyDescent="0.3">
      <c r="B221" s="142" t="s">
        <v>702</v>
      </c>
      <c r="C221" s="143"/>
      <c r="D221" s="127" t="s">
        <v>703</v>
      </c>
      <c r="E221" s="81" t="str">
        <f t="shared" si="6"/>
        <v>Yes</v>
      </c>
      <c r="F221" s="131"/>
      <c r="G221" s="23">
        <f>'8. iBCF Part 1'!Q38</f>
        <v>1</v>
      </c>
      <c r="H221" s="131"/>
      <c r="I221" s="2"/>
      <c r="J221" s="2"/>
    </row>
    <row r="222" spans="2:10" s="82" customFormat="1" x14ac:dyDescent="0.3">
      <c r="B222" s="142" t="s">
        <v>704</v>
      </c>
      <c r="C222" s="143"/>
      <c r="D222" s="127" t="s">
        <v>705</v>
      </c>
      <c r="E222" s="81" t="str">
        <f t="shared" si="6"/>
        <v>Yes</v>
      </c>
      <c r="F222" s="131"/>
      <c r="G222" s="23">
        <f>'8. iBCF Part 1'!R38</f>
        <v>1</v>
      </c>
      <c r="H222" s="131"/>
      <c r="I222" s="2"/>
      <c r="J222" s="2"/>
    </row>
    <row r="223" spans="2:10" s="82" customFormat="1" x14ac:dyDescent="0.3">
      <c r="B223" s="142" t="s">
        <v>706</v>
      </c>
      <c r="C223" s="143"/>
      <c r="D223" s="127" t="s">
        <v>707</v>
      </c>
      <c r="E223" s="81" t="str">
        <f t="shared" si="6"/>
        <v>Yes</v>
      </c>
      <c r="F223" s="131"/>
      <c r="G223" s="23">
        <f>'8. iBCF Part 1'!S38</f>
        <v>1</v>
      </c>
      <c r="H223" s="131"/>
      <c r="I223" s="2"/>
      <c r="J223" s="2"/>
    </row>
    <row r="224" spans="2:10" s="82" customFormat="1" x14ac:dyDescent="0.3">
      <c r="B224" s="142" t="s">
        <v>708</v>
      </c>
      <c r="C224" s="143"/>
      <c r="D224" s="127" t="s">
        <v>709</v>
      </c>
      <c r="E224" s="81" t="str">
        <f t="shared" si="6"/>
        <v>Yes</v>
      </c>
      <c r="F224" s="131"/>
      <c r="G224" s="23">
        <f>'8. iBCF Part 1'!T38</f>
        <v>1</v>
      </c>
      <c r="H224" s="131"/>
      <c r="I224" s="2"/>
      <c r="J224" s="2"/>
    </row>
    <row r="225" spans="2:10" s="82" customFormat="1" x14ac:dyDescent="0.3">
      <c r="B225" s="142" t="s">
        <v>710</v>
      </c>
      <c r="C225" s="143"/>
      <c r="D225" s="127" t="s">
        <v>711</v>
      </c>
      <c r="E225" s="81" t="str">
        <f t="shared" si="6"/>
        <v>Yes</v>
      </c>
      <c r="F225" s="131"/>
      <c r="G225" s="23">
        <f>'8. iBCF Part 1'!U38</f>
        <v>1</v>
      </c>
      <c r="H225" s="131"/>
      <c r="I225" s="2"/>
      <c r="J225" s="2"/>
    </row>
    <row r="226" spans="2:10" s="82" customFormat="1" x14ac:dyDescent="0.3">
      <c r="B226" s="142" t="s">
        <v>712</v>
      </c>
      <c r="C226" s="143"/>
      <c r="D226" s="127" t="s">
        <v>713</v>
      </c>
      <c r="E226" s="81" t="str">
        <f t="shared" si="6"/>
        <v>Yes</v>
      </c>
      <c r="F226" s="131"/>
      <c r="G226" s="23">
        <f>'8. iBCF Part 1'!V38</f>
        <v>1</v>
      </c>
      <c r="H226" s="131"/>
      <c r="I226" s="2"/>
      <c r="J226" s="2"/>
    </row>
    <row r="227" spans="2:10" s="82" customFormat="1" x14ac:dyDescent="0.3">
      <c r="B227" s="142" t="s">
        <v>714</v>
      </c>
      <c r="C227" s="143"/>
      <c r="D227" s="127" t="s">
        <v>715</v>
      </c>
      <c r="E227" s="81" t="str">
        <f t="shared" si="6"/>
        <v>Yes</v>
      </c>
      <c r="F227" s="131"/>
      <c r="G227" s="23">
        <f>'8. iBCF Part 1'!W38</f>
        <v>1</v>
      </c>
      <c r="H227" s="131"/>
      <c r="I227" s="2"/>
      <c r="J227" s="2"/>
    </row>
    <row r="228" spans="2:10" s="82" customFormat="1" x14ac:dyDescent="0.3">
      <c r="B228" s="142" t="s">
        <v>716</v>
      </c>
      <c r="C228" s="143"/>
      <c r="D228" s="127" t="s">
        <v>717</v>
      </c>
      <c r="E228" s="81" t="str">
        <f t="shared" si="6"/>
        <v>Yes</v>
      </c>
      <c r="F228" s="131"/>
      <c r="G228" s="23">
        <f>'8. iBCF Part 1'!X38</f>
        <v>1</v>
      </c>
      <c r="H228" s="131"/>
      <c r="I228" s="2"/>
      <c r="J228" s="2"/>
    </row>
    <row r="229" spans="2:10" s="82" customFormat="1" x14ac:dyDescent="0.3">
      <c r="B229" s="54"/>
      <c r="C229" s="54"/>
      <c r="D229" s="54"/>
      <c r="E229" s="131"/>
      <c r="F229" s="131"/>
      <c r="G229" s="2"/>
      <c r="H229" s="131"/>
      <c r="I229" s="2"/>
      <c r="J229" s="2"/>
    </row>
    <row r="230" spans="2:10" s="82" customFormat="1" x14ac:dyDescent="0.3">
      <c r="B230" s="144" t="s">
        <v>243</v>
      </c>
      <c r="C230" s="144"/>
      <c r="D230" s="144"/>
      <c r="E230" s="81" t="str">
        <f>IF(G230=(COUNTA(G187:G228)),"Yes","No")</f>
        <v>No</v>
      </c>
      <c r="F230" s="131"/>
      <c r="G230" s="2">
        <f>SUM(G187:G228)</f>
        <v>33</v>
      </c>
      <c r="H230" s="131"/>
      <c r="I230" s="2"/>
      <c r="J230" s="2"/>
    </row>
    <row r="231" spans="2:10" s="82" customFormat="1" x14ac:dyDescent="0.3">
      <c r="B231" s="54"/>
      <c r="C231" s="54"/>
      <c r="D231" s="54"/>
      <c r="E231" s="131"/>
      <c r="F231" s="131"/>
      <c r="G231" s="2"/>
      <c r="H231" s="131"/>
      <c r="I231" s="2"/>
      <c r="J231" s="2"/>
    </row>
    <row r="232" spans="2:10" s="82" customFormat="1" x14ac:dyDescent="0.3">
      <c r="B232" s="47" t="s">
        <v>126</v>
      </c>
      <c r="C232" s="56" t="s">
        <v>248</v>
      </c>
      <c r="D232" s="131"/>
      <c r="E232" s="131"/>
      <c r="F232" s="131"/>
      <c r="G232" s="2"/>
      <c r="H232" s="131"/>
      <c r="I232" s="2"/>
      <c r="J232" s="2"/>
    </row>
    <row r="233" spans="2:10" s="82" customFormat="1" x14ac:dyDescent="0.3">
      <c r="B233" s="131"/>
      <c r="C233" s="131"/>
      <c r="D233" s="80" t="s">
        <v>221</v>
      </c>
      <c r="E233" s="80" t="s">
        <v>222</v>
      </c>
      <c r="F233" s="131"/>
      <c r="G233" s="2"/>
      <c r="H233" s="131"/>
      <c r="I233" s="2"/>
      <c r="J233" s="2"/>
    </row>
    <row r="234" spans="2:10" s="107" customFormat="1" x14ac:dyDescent="0.3">
      <c r="B234" s="144" t="s">
        <v>718</v>
      </c>
      <c r="C234" s="144"/>
      <c r="D234" s="109" t="s">
        <v>264</v>
      </c>
      <c r="E234" s="81" t="str">
        <f t="shared" ref="E234:E238" si="7">IF(G234=1,"Yes","No")</f>
        <v>No</v>
      </c>
      <c r="F234" s="131"/>
      <c r="G234" s="23">
        <f>'9. iBCF Part 2'!K11</f>
        <v>0</v>
      </c>
      <c r="H234" s="131"/>
      <c r="I234" s="2"/>
      <c r="J234" s="2"/>
    </row>
    <row r="235" spans="2:10" s="107" customFormat="1" x14ac:dyDescent="0.3">
      <c r="B235" s="144" t="s">
        <v>719</v>
      </c>
      <c r="C235" s="144"/>
      <c r="D235" s="109" t="s">
        <v>280</v>
      </c>
      <c r="E235" s="81" t="str">
        <f t="shared" si="7"/>
        <v>No</v>
      </c>
      <c r="F235" s="131"/>
      <c r="G235" s="23">
        <f>'9. iBCF Part 2'!L11</f>
        <v>0</v>
      </c>
      <c r="H235" s="131"/>
      <c r="I235" s="2"/>
      <c r="J235" s="2"/>
    </row>
    <row r="236" spans="2:10" s="107" customFormat="1" x14ac:dyDescent="0.3">
      <c r="B236" s="144" t="s">
        <v>720</v>
      </c>
      <c r="C236" s="144"/>
      <c r="D236" s="109" t="s">
        <v>322</v>
      </c>
      <c r="E236" s="81" t="str">
        <f t="shared" si="7"/>
        <v>No</v>
      </c>
      <c r="F236" s="131"/>
      <c r="G236" s="23">
        <f>'9. iBCF Part 2'!M11</f>
        <v>0</v>
      </c>
      <c r="H236" s="131"/>
      <c r="I236" s="2"/>
      <c r="J236" s="2"/>
    </row>
    <row r="237" spans="2:10" s="107" customFormat="1" x14ac:dyDescent="0.3">
      <c r="B237" s="144" t="s">
        <v>721</v>
      </c>
      <c r="C237" s="144"/>
      <c r="D237" s="109" t="s">
        <v>232</v>
      </c>
      <c r="E237" s="81" t="str">
        <f t="shared" si="7"/>
        <v>Yes</v>
      </c>
      <c r="F237" s="131"/>
      <c r="G237" s="23">
        <f>'9. iBCF Part 2'!K12</f>
        <v>1</v>
      </c>
      <c r="H237" s="131"/>
      <c r="I237" s="2"/>
      <c r="J237" s="2"/>
    </row>
    <row r="238" spans="2:10" s="107" customFormat="1" x14ac:dyDescent="0.3">
      <c r="B238" s="144" t="s">
        <v>722</v>
      </c>
      <c r="C238" s="144"/>
      <c r="D238" s="109" t="s">
        <v>607</v>
      </c>
      <c r="E238" s="81" t="str">
        <f t="shared" si="7"/>
        <v>Yes</v>
      </c>
      <c r="F238" s="131"/>
      <c r="G238" s="23">
        <f>'9. iBCF Part 2'!K13</f>
        <v>1</v>
      </c>
      <c r="H238" s="131"/>
      <c r="I238" s="2"/>
      <c r="J238" s="2"/>
    </row>
    <row r="239" spans="2:10" s="82" customFormat="1" x14ac:dyDescent="0.3">
      <c r="B239" s="144" t="s">
        <v>723</v>
      </c>
      <c r="C239" s="144"/>
      <c r="D239" s="110" t="s">
        <v>724</v>
      </c>
      <c r="E239" s="81" t="str">
        <f>IF(G239=1,"Yes","No")</f>
        <v>No</v>
      </c>
      <c r="F239" s="131"/>
      <c r="G239" s="23">
        <f>'9. iBCF Part 2'!K20</f>
        <v>0</v>
      </c>
      <c r="H239" s="131"/>
      <c r="I239" s="2"/>
      <c r="J239" s="2"/>
    </row>
    <row r="240" spans="2:10" s="82" customFormat="1" x14ac:dyDescent="0.3">
      <c r="B240" s="144" t="s">
        <v>725</v>
      </c>
      <c r="C240" s="144"/>
      <c r="D240" s="110" t="s">
        <v>726</v>
      </c>
      <c r="E240" s="81" t="str">
        <f t="shared" ref="E240:E258" si="8">IF(G240=1,"Yes","No")</f>
        <v>Yes</v>
      </c>
      <c r="F240" s="131"/>
      <c r="G240" s="23">
        <f>'9. iBCF Part 2'!L20</f>
        <v>1</v>
      </c>
      <c r="H240" s="131"/>
      <c r="I240" s="2"/>
      <c r="J240" s="2"/>
    </row>
    <row r="241" spans="2:10" s="82" customFormat="1" x14ac:dyDescent="0.3">
      <c r="B241" s="144" t="s">
        <v>727</v>
      </c>
      <c r="C241" s="144"/>
      <c r="D241" s="110" t="s">
        <v>728</v>
      </c>
      <c r="E241" s="81" t="str">
        <f t="shared" si="8"/>
        <v>Yes</v>
      </c>
      <c r="F241" s="131"/>
      <c r="G241" s="23">
        <f>'9. iBCF Part 2'!M20</f>
        <v>1</v>
      </c>
      <c r="H241" s="131"/>
      <c r="I241" s="2"/>
      <c r="J241" s="2"/>
    </row>
    <row r="242" spans="2:10" s="82" customFormat="1" x14ac:dyDescent="0.3">
      <c r="B242" s="154" t="s">
        <v>729</v>
      </c>
      <c r="C242" s="154"/>
      <c r="D242" s="110" t="s">
        <v>730</v>
      </c>
      <c r="E242" s="81" t="str">
        <f t="shared" si="8"/>
        <v>Yes</v>
      </c>
      <c r="F242" s="131"/>
      <c r="G242" s="23">
        <f>'9. iBCF Part 2'!N20</f>
        <v>1</v>
      </c>
      <c r="H242" s="131"/>
      <c r="I242" s="2"/>
      <c r="J242" s="2"/>
    </row>
    <row r="243" spans="2:10" s="82" customFormat="1" x14ac:dyDescent="0.3">
      <c r="B243" s="154" t="s">
        <v>731</v>
      </c>
      <c r="C243" s="154"/>
      <c r="D243" s="110" t="s">
        <v>732</v>
      </c>
      <c r="E243" s="81" t="str">
        <f t="shared" si="8"/>
        <v>Yes</v>
      </c>
      <c r="F243" s="131"/>
      <c r="G243" s="23">
        <f>'9. iBCF Part 2'!O20</f>
        <v>1</v>
      </c>
      <c r="H243" s="131"/>
      <c r="I243" s="2"/>
      <c r="J243" s="2"/>
    </row>
    <row r="244" spans="2:10" s="82" customFormat="1" x14ac:dyDescent="0.3">
      <c r="B244" s="144" t="s">
        <v>733</v>
      </c>
      <c r="C244" s="144"/>
      <c r="D244" s="110" t="s">
        <v>734</v>
      </c>
      <c r="E244" s="81" t="str">
        <f t="shared" si="8"/>
        <v>Yes</v>
      </c>
      <c r="F244" s="131"/>
      <c r="G244" s="23">
        <f>'9. iBCF Part 2'!K21</f>
        <v>1</v>
      </c>
      <c r="H244" s="131"/>
      <c r="I244" s="2"/>
      <c r="J244" s="2"/>
    </row>
    <row r="245" spans="2:10" s="82" customFormat="1" x14ac:dyDescent="0.3">
      <c r="B245" s="144" t="s">
        <v>735</v>
      </c>
      <c r="C245" s="144"/>
      <c r="D245" s="110" t="s">
        <v>578</v>
      </c>
      <c r="E245" s="81" t="str">
        <f t="shared" si="8"/>
        <v>Yes</v>
      </c>
      <c r="F245" s="131"/>
      <c r="G245" s="23">
        <f>'9. iBCF Part 2'!L21</f>
        <v>1</v>
      </c>
      <c r="H245" s="131"/>
      <c r="I245" s="2"/>
      <c r="J245" s="2"/>
    </row>
    <row r="246" spans="2:10" s="82" customFormat="1" x14ac:dyDescent="0.3">
      <c r="B246" s="144" t="s">
        <v>736</v>
      </c>
      <c r="C246" s="144"/>
      <c r="D246" s="110" t="s">
        <v>737</v>
      </c>
      <c r="E246" s="81" t="str">
        <f t="shared" si="8"/>
        <v>Yes</v>
      </c>
      <c r="F246" s="131"/>
      <c r="G246" s="23">
        <f>'9. iBCF Part 2'!M21</f>
        <v>1</v>
      </c>
      <c r="H246" s="131"/>
      <c r="I246" s="2"/>
      <c r="J246" s="2"/>
    </row>
    <row r="247" spans="2:10" s="82" customFormat="1" x14ac:dyDescent="0.3">
      <c r="B247" s="154" t="s">
        <v>738</v>
      </c>
      <c r="C247" s="154"/>
      <c r="D247" s="110" t="s">
        <v>739</v>
      </c>
      <c r="E247" s="81" t="str">
        <f t="shared" si="8"/>
        <v>Yes</v>
      </c>
      <c r="F247" s="131"/>
      <c r="G247" s="23">
        <f>'9. iBCF Part 2'!N21</f>
        <v>1</v>
      </c>
      <c r="H247" s="131"/>
      <c r="I247" s="2"/>
      <c r="J247" s="2"/>
    </row>
    <row r="248" spans="2:10" s="82" customFormat="1" x14ac:dyDescent="0.3">
      <c r="B248" s="154" t="s">
        <v>740</v>
      </c>
      <c r="C248" s="154"/>
      <c r="D248" s="110" t="s">
        <v>741</v>
      </c>
      <c r="E248" s="81" t="str">
        <f t="shared" si="8"/>
        <v>Yes</v>
      </c>
      <c r="F248" s="131"/>
      <c r="G248" s="23">
        <f>'9. iBCF Part 2'!O21</f>
        <v>1</v>
      </c>
      <c r="H248" s="131"/>
      <c r="I248" s="2"/>
      <c r="J248" s="2"/>
    </row>
    <row r="249" spans="2:10" s="82" customFormat="1" x14ac:dyDescent="0.3">
      <c r="B249" s="144" t="s">
        <v>742</v>
      </c>
      <c r="C249" s="144"/>
      <c r="D249" s="110" t="s">
        <v>620</v>
      </c>
      <c r="E249" s="81" t="str">
        <f t="shared" si="8"/>
        <v>Yes</v>
      </c>
      <c r="F249" s="131"/>
      <c r="G249" s="23">
        <f>'9. iBCF Part 2'!K22</f>
        <v>1</v>
      </c>
      <c r="H249" s="131"/>
      <c r="I249" s="2"/>
      <c r="J249" s="2"/>
    </row>
    <row r="250" spans="2:10" s="82" customFormat="1" x14ac:dyDescent="0.3">
      <c r="B250" s="144" t="s">
        <v>743</v>
      </c>
      <c r="C250" s="144"/>
      <c r="D250" s="110" t="s">
        <v>624</v>
      </c>
      <c r="E250" s="81" t="str">
        <f t="shared" si="8"/>
        <v>Yes</v>
      </c>
      <c r="F250" s="131"/>
      <c r="G250" s="23">
        <f>'9. iBCF Part 2'!L22</f>
        <v>1</v>
      </c>
      <c r="H250" s="131"/>
      <c r="I250" s="2"/>
      <c r="J250" s="2"/>
    </row>
    <row r="251" spans="2:10" s="82" customFormat="1" x14ac:dyDescent="0.3">
      <c r="B251" s="144" t="s">
        <v>744</v>
      </c>
      <c r="C251" s="144"/>
      <c r="D251" s="110" t="s">
        <v>745</v>
      </c>
      <c r="E251" s="81" t="str">
        <f t="shared" si="8"/>
        <v>Yes</v>
      </c>
      <c r="F251" s="131"/>
      <c r="G251" s="23">
        <f>'9. iBCF Part 2'!M22</f>
        <v>1</v>
      </c>
      <c r="H251" s="131"/>
      <c r="I251" s="2"/>
      <c r="J251" s="2"/>
    </row>
    <row r="252" spans="2:10" s="82" customFormat="1" x14ac:dyDescent="0.3">
      <c r="B252" s="154" t="s">
        <v>746</v>
      </c>
      <c r="C252" s="154"/>
      <c r="D252" s="110" t="s">
        <v>747</v>
      </c>
      <c r="E252" s="81" t="str">
        <f t="shared" si="8"/>
        <v>Yes</v>
      </c>
      <c r="F252" s="131"/>
      <c r="G252" s="23">
        <f>'9. iBCF Part 2'!N22</f>
        <v>1</v>
      </c>
      <c r="H252" s="131"/>
      <c r="I252" s="2"/>
      <c r="J252" s="2"/>
    </row>
    <row r="253" spans="2:10" s="82" customFormat="1" x14ac:dyDescent="0.3">
      <c r="B253" s="154" t="s">
        <v>748</v>
      </c>
      <c r="C253" s="154"/>
      <c r="D253" s="110" t="s">
        <v>749</v>
      </c>
      <c r="E253" s="81" t="str">
        <f t="shared" si="8"/>
        <v>Yes</v>
      </c>
      <c r="F253" s="131"/>
      <c r="G253" s="23">
        <f>'9. iBCF Part 2'!O22</f>
        <v>1</v>
      </c>
      <c r="H253" s="131"/>
      <c r="I253" s="2"/>
      <c r="J253" s="2"/>
    </row>
    <row r="254" spans="2:10" s="82" customFormat="1" x14ac:dyDescent="0.3">
      <c r="B254" s="144" t="s">
        <v>750</v>
      </c>
      <c r="C254" s="144"/>
      <c r="D254" s="110" t="s">
        <v>622</v>
      </c>
      <c r="E254" s="81" t="str">
        <f t="shared" si="8"/>
        <v>Yes</v>
      </c>
      <c r="F254" s="131"/>
      <c r="G254" s="23">
        <f>'9. iBCF Part 2'!K23</f>
        <v>1</v>
      </c>
      <c r="H254" s="131"/>
      <c r="I254" s="2"/>
      <c r="J254" s="2"/>
    </row>
    <row r="255" spans="2:10" s="82" customFormat="1" x14ac:dyDescent="0.3">
      <c r="B255" s="144" t="s">
        <v>751</v>
      </c>
      <c r="C255" s="144"/>
      <c r="D255" s="110" t="s">
        <v>626</v>
      </c>
      <c r="E255" s="81" t="str">
        <f t="shared" si="8"/>
        <v>Yes</v>
      </c>
      <c r="F255" s="131"/>
      <c r="G255" s="23">
        <f>'9. iBCF Part 2'!L23</f>
        <v>1</v>
      </c>
      <c r="H255" s="131"/>
      <c r="I255" s="2"/>
      <c r="J255" s="2"/>
    </row>
    <row r="256" spans="2:10" s="82" customFormat="1" x14ac:dyDescent="0.3">
      <c r="B256" s="144" t="s">
        <v>752</v>
      </c>
      <c r="C256" s="144"/>
      <c r="D256" s="110" t="s">
        <v>649</v>
      </c>
      <c r="E256" s="81" t="str">
        <f t="shared" si="8"/>
        <v>Yes</v>
      </c>
      <c r="F256" s="131"/>
      <c r="G256" s="23">
        <f>'9. iBCF Part 2'!M23</f>
        <v>1</v>
      </c>
      <c r="H256" s="131"/>
      <c r="I256" s="2"/>
      <c r="J256" s="2"/>
    </row>
    <row r="257" spans="1:10" s="82" customFormat="1" x14ac:dyDescent="0.3">
      <c r="A257" s="131"/>
      <c r="B257" s="154" t="s">
        <v>753</v>
      </c>
      <c r="C257" s="154"/>
      <c r="D257" s="110" t="s">
        <v>754</v>
      </c>
      <c r="E257" s="81" t="str">
        <f t="shared" si="8"/>
        <v>Yes</v>
      </c>
      <c r="F257" s="131"/>
      <c r="G257" s="23">
        <f>'9. iBCF Part 2'!N23</f>
        <v>1</v>
      </c>
      <c r="H257" s="131"/>
      <c r="I257" s="2"/>
      <c r="J257" s="2"/>
    </row>
    <row r="258" spans="1:10" x14ac:dyDescent="0.3">
      <c r="A258" s="131"/>
      <c r="B258" s="154" t="s">
        <v>755</v>
      </c>
      <c r="C258" s="154"/>
      <c r="D258" s="110" t="s">
        <v>409</v>
      </c>
      <c r="E258" s="81" t="str">
        <f t="shared" si="8"/>
        <v>Yes</v>
      </c>
      <c r="F258" s="131"/>
      <c r="G258" s="23">
        <f>'9. iBCF Part 2'!O23</f>
        <v>1</v>
      </c>
      <c r="H258" s="131"/>
    </row>
    <row r="259" spans="1:10" x14ac:dyDescent="0.3">
      <c r="A259" s="131"/>
      <c r="B259" s="88"/>
      <c r="C259" s="88"/>
      <c r="D259" s="54"/>
      <c r="E259" s="54"/>
      <c r="F259" s="131"/>
      <c r="H259" s="131"/>
    </row>
    <row r="260" spans="1:10" x14ac:dyDescent="0.3">
      <c r="A260" s="131"/>
      <c r="B260" s="154" t="s">
        <v>243</v>
      </c>
      <c r="C260" s="154"/>
      <c r="D260" s="154"/>
      <c r="E260" s="81" t="str">
        <f>IF(G260=(COUNTA(G234:G258)),"Yes","No")</f>
        <v>No</v>
      </c>
      <c r="F260" s="131"/>
      <c r="G260" s="2">
        <f>SUM(G234:G258)</f>
        <v>21</v>
      </c>
      <c r="H260" s="131"/>
    </row>
    <row r="261" spans="1:10" x14ac:dyDescent="0.3">
      <c r="A261" s="131"/>
      <c r="B261" s="88"/>
      <c r="C261" s="88"/>
      <c r="D261" s="54"/>
      <c r="E261" s="54"/>
      <c r="F261" s="131"/>
      <c r="H261" s="131"/>
    </row>
    <row r="262" spans="1:10" x14ac:dyDescent="0.3">
      <c r="A262" s="131"/>
      <c r="B262" s="131"/>
      <c r="C262" s="131"/>
      <c r="D262" s="56" t="s">
        <v>248</v>
      </c>
      <c r="E262" s="131"/>
      <c r="F262" s="131"/>
      <c r="H262" s="131"/>
    </row>
    <row r="263" spans="1:10" x14ac:dyDescent="0.3">
      <c r="A263" s="131"/>
      <c r="B263" s="131"/>
      <c r="C263" s="131"/>
      <c r="D263" s="131"/>
      <c r="E263" s="131"/>
      <c r="F263" s="131"/>
      <c r="H263" s="131"/>
    </row>
  </sheetData>
  <sheetProtection algorithmName="SHA-512" hashValue="ROdXIjZbjcUVExqOkitpc3Ma/+zieukvDAtcZkovlbVskHfT010+djcT6/di884KEPBgetJfrJRx+fiTrAwSaw==" saltValue="s2RaIKlSTtvxUAaCIMBS1Q==" spinCount="100000" sheet="1" objects="1" scenarios="1" formatColumns="0" formatRows="0"/>
  <mergeCells count="196">
    <mergeCell ref="B260:D260"/>
    <mergeCell ref="B250:C250"/>
    <mergeCell ref="B251:C251"/>
    <mergeCell ref="B252:C252"/>
    <mergeCell ref="B253:C253"/>
    <mergeCell ref="B254:C254"/>
    <mergeCell ref="B255:C255"/>
    <mergeCell ref="B256:C256"/>
    <mergeCell ref="B257:C257"/>
    <mergeCell ref="B258:C258"/>
    <mergeCell ref="B241:C241"/>
    <mergeCell ref="B242:C242"/>
    <mergeCell ref="B243:C243"/>
    <mergeCell ref="B244:C244"/>
    <mergeCell ref="B245:C245"/>
    <mergeCell ref="B246:C246"/>
    <mergeCell ref="B247:C247"/>
    <mergeCell ref="B248:C248"/>
    <mergeCell ref="B249:C249"/>
    <mergeCell ref="B223:C223"/>
    <mergeCell ref="B224:C224"/>
    <mergeCell ref="B225:C225"/>
    <mergeCell ref="B226:C226"/>
    <mergeCell ref="B227:C227"/>
    <mergeCell ref="B228:C228"/>
    <mergeCell ref="B230:D230"/>
    <mergeCell ref="B239:C239"/>
    <mergeCell ref="B240:C240"/>
    <mergeCell ref="B234:C234"/>
    <mergeCell ref="B235:C235"/>
    <mergeCell ref="B236:C236"/>
    <mergeCell ref="B237:C237"/>
    <mergeCell ref="B238:C238"/>
    <mergeCell ref="B214:C214"/>
    <mergeCell ref="B215:C215"/>
    <mergeCell ref="B216:C216"/>
    <mergeCell ref="B217:C217"/>
    <mergeCell ref="B218:C218"/>
    <mergeCell ref="B219:C219"/>
    <mergeCell ref="B220:C220"/>
    <mergeCell ref="B221:C221"/>
    <mergeCell ref="B222:C222"/>
    <mergeCell ref="B205:C205"/>
    <mergeCell ref="B206:C206"/>
    <mergeCell ref="B207:C207"/>
    <mergeCell ref="B208:C208"/>
    <mergeCell ref="B209:C209"/>
    <mergeCell ref="B210:C210"/>
    <mergeCell ref="B211:C211"/>
    <mergeCell ref="B212:C212"/>
    <mergeCell ref="B213:C213"/>
    <mergeCell ref="B196:C196"/>
    <mergeCell ref="B197:C197"/>
    <mergeCell ref="B198:C198"/>
    <mergeCell ref="B199:C199"/>
    <mergeCell ref="B200:C200"/>
    <mergeCell ref="B201:C201"/>
    <mergeCell ref="B202:C202"/>
    <mergeCell ref="B203:C203"/>
    <mergeCell ref="B204:C204"/>
    <mergeCell ref="B187:C187"/>
    <mergeCell ref="B188:C188"/>
    <mergeCell ref="B189:C189"/>
    <mergeCell ref="B190:C190"/>
    <mergeCell ref="B191:C191"/>
    <mergeCell ref="B192:C192"/>
    <mergeCell ref="B193:C193"/>
    <mergeCell ref="B194:C194"/>
    <mergeCell ref="B195:C195"/>
    <mergeCell ref="B176:D176"/>
    <mergeCell ref="B170:C170"/>
    <mergeCell ref="B171:C171"/>
    <mergeCell ref="B172:C172"/>
    <mergeCell ref="B173:C173"/>
    <mergeCell ref="B174:C174"/>
    <mergeCell ref="B165:C165"/>
    <mergeCell ref="B166:C166"/>
    <mergeCell ref="B167:C167"/>
    <mergeCell ref="B168:C168"/>
    <mergeCell ref="B169:C169"/>
    <mergeCell ref="B160:C160"/>
    <mergeCell ref="B161:C161"/>
    <mergeCell ref="B162:C162"/>
    <mergeCell ref="B163:C163"/>
    <mergeCell ref="B164:C164"/>
    <mergeCell ref="B155:C155"/>
    <mergeCell ref="B156:C156"/>
    <mergeCell ref="B157:C157"/>
    <mergeCell ref="B158:C158"/>
    <mergeCell ref="B159:C159"/>
    <mergeCell ref="B58:C58"/>
    <mergeCell ref="B59:C59"/>
    <mergeCell ref="B60:C60"/>
    <mergeCell ref="B61:C61"/>
    <mergeCell ref="B146:C146"/>
    <mergeCell ref="B147:C147"/>
    <mergeCell ref="B149:D149"/>
    <mergeCell ref="B153:C153"/>
    <mergeCell ref="B154:C154"/>
    <mergeCell ref="B140:C140"/>
    <mergeCell ref="B142:C142"/>
    <mergeCell ref="B143:C143"/>
    <mergeCell ref="B144:C144"/>
    <mergeCell ref="B145:C145"/>
    <mergeCell ref="B62:C62"/>
    <mergeCell ref="B63:C63"/>
    <mergeCell ref="B69:C69"/>
    <mergeCell ref="B70:C70"/>
    <mergeCell ref="B71:C71"/>
    <mergeCell ref="B72:C72"/>
    <mergeCell ref="B73:C73"/>
    <mergeCell ref="B109:C109"/>
    <mergeCell ref="B110:C110"/>
    <mergeCell ref="B86:D86"/>
    <mergeCell ref="B1:E1"/>
    <mergeCell ref="B6:E6"/>
    <mergeCell ref="C8:E8"/>
    <mergeCell ref="C10:E10"/>
    <mergeCell ref="C12:E12"/>
    <mergeCell ref="B114:C114"/>
    <mergeCell ref="B125:C125"/>
    <mergeCell ref="B126:C126"/>
    <mergeCell ref="B127:C127"/>
    <mergeCell ref="B44:C44"/>
    <mergeCell ref="B45:C45"/>
    <mergeCell ref="B46:C46"/>
    <mergeCell ref="B47:C47"/>
    <mergeCell ref="B119:C119"/>
    <mergeCell ref="B120:C120"/>
    <mergeCell ref="B121:C121"/>
    <mergeCell ref="B122:C122"/>
    <mergeCell ref="B123:C123"/>
    <mergeCell ref="B124:C124"/>
    <mergeCell ref="B115:C115"/>
    <mergeCell ref="B116:C116"/>
    <mergeCell ref="B84:C84"/>
    <mergeCell ref="B53:C53"/>
    <mergeCell ref="B54:C54"/>
    <mergeCell ref="B180:C180"/>
    <mergeCell ref="B181:C181"/>
    <mergeCell ref="B2:D2"/>
    <mergeCell ref="B20:C20"/>
    <mergeCell ref="B104:C104"/>
    <mergeCell ref="B105:C105"/>
    <mergeCell ref="B106:C106"/>
    <mergeCell ref="B107:C107"/>
    <mergeCell ref="B108:C108"/>
    <mergeCell ref="B99:C99"/>
    <mergeCell ref="B100:C100"/>
    <mergeCell ref="B101:C101"/>
    <mergeCell ref="B102:C102"/>
    <mergeCell ref="B103:C103"/>
    <mergeCell ref="C14:E14"/>
    <mergeCell ref="C16:E16"/>
    <mergeCell ref="B18:E18"/>
    <mergeCell ref="B49:D49"/>
    <mergeCell ref="B65:D65"/>
    <mergeCell ref="B38:C38"/>
    <mergeCell ref="B43:C43"/>
    <mergeCell ref="B55:C55"/>
    <mergeCell ref="B56:C56"/>
    <mergeCell ref="B57:C57"/>
    <mergeCell ref="B118:C118"/>
    <mergeCell ref="B96:C96"/>
    <mergeCell ref="B97:C97"/>
    <mergeCell ref="B90:C90"/>
    <mergeCell ref="B91:C91"/>
    <mergeCell ref="B92:C92"/>
    <mergeCell ref="B93:C93"/>
    <mergeCell ref="B94:C94"/>
    <mergeCell ref="B95:C95"/>
    <mergeCell ref="B98:C98"/>
    <mergeCell ref="B141:C141"/>
    <mergeCell ref="B136:D136"/>
    <mergeCell ref="B183:D183"/>
    <mergeCell ref="B74:C74"/>
    <mergeCell ref="B75:C75"/>
    <mergeCell ref="B76:C76"/>
    <mergeCell ref="B77:C77"/>
    <mergeCell ref="B78:C78"/>
    <mergeCell ref="B79:C79"/>
    <mergeCell ref="B80:C80"/>
    <mergeCell ref="B81:C81"/>
    <mergeCell ref="B82:C82"/>
    <mergeCell ref="B83:C83"/>
    <mergeCell ref="B129:C129"/>
    <mergeCell ref="B130:C130"/>
    <mergeCell ref="B131:C131"/>
    <mergeCell ref="B132:C132"/>
    <mergeCell ref="B134:C134"/>
    <mergeCell ref="B111:C111"/>
    <mergeCell ref="B112:C112"/>
    <mergeCell ref="B113:C113"/>
    <mergeCell ref="B133:C133"/>
    <mergeCell ref="B128:C128"/>
    <mergeCell ref="B117:C117"/>
  </mergeCells>
  <conditionalFormatting sqref="C23:C29">
    <cfRule type="cellIs" dxfId="25" priority="14" operator="equal">
      <formula>0</formula>
    </cfRule>
  </conditionalFormatting>
  <conditionalFormatting sqref="E49 E65 E86 E136 E183 E43:E47 E53:E63 E69:E84 E180:E181 E90:E134 E234:E258">
    <cfRule type="cellIs" dxfId="24" priority="8" operator="equal">
      <formula>"Yes"</formula>
    </cfRule>
  </conditionalFormatting>
  <conditionalFormatting sqref="B20:C20">
    <cfRule type="expression" dxfId="23" priority="18">
      <formula>$G$22=0</formula>
    </cfRule>
  </conditionalFormatting>
  <conditionalFormatting sqref="E149 E140:E147">
    <cfRule type="cellIs" dxfId="22" priority="6" operator="equal">
      <formula>"Yes"</formula>
    </cfRule>
  </conditionalFormatting>
  <conditionalFormatting sqref="E176 E153:E174">
    <cfRule type="cellIs" dxfId="21" priority="5" operator="equal">
      <formula>"Yes"</formula>
    </cfRule>
  </conditionalFormatting>
  <conditionalFormatting sqref="E230 E187:E228">
    <cfRule type="cellIs" dxfId="20" priority="4" operator="equal">
      <formula>"Yes"</formula>
    </cfRule>
  </conditionalFormatting>
  <conditionalFormatting sqref="E260">
    <cfRule type="cellIs" dxfId="19" priority="3" operator="equal">
      <formula>"Yes"</formula>
    </cfRule>
  </conditionalFormatting>
  <conditionalFormatting sqref="C30:C31">
    <cfRule type="cellIs" dxfId="18" priority="2" operator="equal">
      <formula>0</formula>
    </cfRule>
  </conditionalFormatting>
  <dataValidations count="1">
    <dataValidation type="list" allowBlank="1" showInputMessage="1" showErrorMessage="1" sqref="C8:E8" xr:uid="{00000000-0002-0000-0100-000000000000}">
      <formula1>$J$2:$J$152</formula1>
    </dataValidation>
  </dataValidations>
  <hyperlinks>
    <hyperlink ref="B20:C20" location="'1. Cover'!A39" display="'1. Cover'!A39" xr:uid="{00000000-0004-0000-0100-000000000000}"/>
    <hyperlink ref="B38" location="Guidance!A1" display="&lt;&lt; Link to Guidance tab" xr:uid="{00000000-0004-0000-0100-000001000000}"/>
    <hyperlink ref="B41" location="'1. Cover'!A1" display="1. Cover" xr:uid="{00000000-0004-0000-0100-000002000000}"/>
    <hyperlink ref="B51" location="'2. National Conditions &amp; s75'!A1" display="2. National Conditions &amp; s75 Pooled Budget" xr:uid="{00000000-0004-0000-0100-000003000000}"/>
    <hyperlink ref="B67" location="'3. Metrics'!A1" display="3. Metrics" xr:uid="{00000000-0004-0000-0100-000004000000}"/>
    <hyperlink ref="B88" location="'4. HICM'!A1" display="4. High Impact Change Model" xr:uid="{00000000-0004-0000-0100-000005000000}"/>
    <hyperlink ref="B178" location="'7. Narrative'!A1" display="7. Narrative" xr:uid="{00000000-0004-0000-0100-000006000000}"/>
    <hyperlink ref="B23" location="'1. Cover'!A41" display="1. Cover" xr:uid="{00000000-0004-0000-0100-000007000000}"/>
    <hyperlink ref="B24" location="'1. Cover'!A51" display="2. National Conditions &amp; s75 Pooled Budget" xr:uid="{00000000-0004-0000-0100-000008000000}"/>
    <hyperlink ref="B25" location="'1. Cover'!A67" display="3. National Metrics" xr:uid="{00000000-0004-0000-0100-000009000000}"/>
    <hyperlink ref="B26" location="'1. Cover'!A88" display="4. High Impact Change Model" xr:uid="{00000000-0004-0000-0100-00000A000000}"/>
    <hyperlink ref="B29" location="'1. Cover'!A178" display="7. Narrative" xr:uid="{00000000-0004-0000-0100-00000B000000}"/>
    <hyperlink ref="C178" location="'1. Cover'!A1" display="^^ Link Back to top" xr:uid="{00000000-0004-0000-0100-00000C000000}"/>
    <hyperlink ref="C88" location="'1. Cover'!A1" display="^^ Link Back to top" xr:uid="{00000000-0004-0000-0100-00000D000000}"/>
    <hyperlink ref="C67" location="'1. Cover'!A1" display="^^ Link Back to top" xr:uid="{00000000-0004-0000-0100-00000E000000}"/>
    <hyperlink ref="C51" location="'1. Cover'!A1" display="^^ Link Back to top" xr:uid="{00000000-0004-0000-0100-00000F000000}"/>
    <hyperlink ref="D262" location="'1. Cover'!A1" display="^^ Link Back to top" xr:uid="{00000000-0004-0000-0100-000010000000}"/>
    <hyperlink ref="B138" location="'5. I&amp;E'!A1" display="5. Income and Expenditure" xr:uid="{00000000-0004-0000-0100-000011000000}"/>
    <hyperlink ref="C138" location="'1. Cover'!A1" display="^^ Link Back to top" xr:uid="{00000000-0004-0000-0100-000012000000}"/>
    <hyperlink ref="B151" location="'6. Year End Feedback'!A1" display="6. Year End Feedback" xr:uid="{00000000-0004-0000-0100-000013000000}"/>
    <hyperlink ref="C151" location="'1. Cover'!A1" display="^^ Link Back to top" xr:uid="{00000000-0004-0000-0100-000014000000}"/>
    <hyperlink ref="B185" location="'8. iBCF Part 1'!A1" display="8. Additional improved Better Care Fund: Part 1" xr:uid="{00000000-0004-0000-0100-000015000000}"/>
    <hyperlink ref="C185" location="'1. Cover'!A1" display="^^ Link Back to top" xr:uid="{00000000-0004-0000-0100-000016000000}"/>
    <hyperlink ref="B232" location="'9. iBCF Part 2'!A1" display="9. Additional improved Better Care Fund: Part 2" xr:uid="{00000000-0004-0000-0100-000017000000}"/>
    <hyperlink ref="C232" location="'1. Cover'!A1" display="^^ Link Back to top" xr:uid="{00000000-0004-0000-0100-000018000000}"/>
    <hyperlink ref="B27" location="'1. Cover'!A138" display="5. Income and Expenditure" xr:uid="{00000000-0004-0000-0100-000019000000}"/>
    <hyperlink ref="B28" location="'1. Cover'!A151" display="6. Year End Feedback" xr:uid="{00000000-0004-0000-0100-00001A000000}"/>
    <hyperlink ref="B30" location="'1. Cover'!A185" display="8. improved Better Care Fund: Part 1" xr:uid="{00000000-0004-0000-0100-00001B000000}"/>
    <hyperlink ref="B31" location="'1. Cover'!A232" display="9. improved Better Care Fund: Part 2" xr:uid="{00000000-0004-0000-0100-00001C000000}"/>
  </hyperlink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18"/>
  <sheetViews>
    <sheetView showGridLines="0" zoomScale="90" zoomScaleNormal="90" workbookViewId="0"/>
  </sheetViews>
  <sheetFormatPr defaultColWidth="0" defaultRowHeight="14.4" zeroHeight="1" x14ac:dyDescent="0.3"/>
  <cols>
    <col min="1" max="1" width="4.6640625" customWidth="1"/>
    <col min="2" max="2" width="47.6640625" customWidth="1"/>
    <col min="3" max="3" width="16.6640625" customWidth="1"/>
    <col min="4" max="4" width="80.6640625" customWidth="1"/>
    <col min="5" max="5" width="26.6640625" customWidth="1"/>
    <col min="6" max="6" width="4.6640625" customWidth="1"/>
    <col min="7" max="9" width="9.109375" style="2" hidden="1" customWidth="1"/>
    <col min="10" max="10" width="4.6640625" customWidth="1"/>
    <col min="11" max="11" width="9.109375" style="2" hidden="1" customWidth="1"/>
    <col min="12" max="12" width="4.6640625" customWidth="1"/>
    <col min="13" max="16384" width="9.109375" hidden="1"/>
  </cols>
  <sheetData>
    <row r="1" spans="2:11" ht="18.600000000000001" thickBot="1" x14ac:dyDescent="0.4">
      <c r="B1" s="158" t="str">
        <f>'1. Cover'!B1</f>
        <v>Better Care Fund Template Q4 2018/19</v>
      </c>
      <c r="C1" s="159"/>
      <c r="D1" s="160"/>
      <c r="E1" s="131"/>
      <c r="F1" s="131"/>
      <c r="J1" s="131"/>
    </row>
    <row r="2" spans="2:11" x14ac:dyDescent="0.3">
      <c r="B2" s="161" t="s">
        <v>29</v>
      </c>
      <c r="C2" s="161"/>
      <c r="D2" s="161"/>
      <c r="E2" s="131"/>
      <c r="F2" s="131"/>
      <c r="J2" s="131"/>
      <c r="K2" s="2" t="s">
        <v>756</v>
      </c>
    </row>
    <row r="3" spans="2:11" x14ac:dyDescent="0.3">
      <c r="B3" s="131"/>
      <c r="C3" s="131"/>
      <c r="D3" s="131"/>
      <c r="E3" s="131"/>
      <c r="F3" s="131"/>
      <c r="J3" s="131"/>
      <c r="K3" s="2" t="s">
        <v>757</v>
      </c>
    </row>
    <row r="4" spans="2:11" x14ac:dyDescent="0.3">
      <c r="B4" s="131" t="s">
        <v>758</v>
      </c>
      <c r="C4" s="162" t="str">
        <f>IF('Backsheet for muncher'!D10="&lt;Please select a Health and Wellbeing Board&gt;","Please select in '1. Cover' sheet",'Backsheet for muncher'!D10)</f>
        <v>Please select in '1. Cover' sheet</v>
      </c>
      <c r="D4" s="162"/>
      <c r="E4" s="131"/>
      <c r="F4" s="131"/>
      <c r="J4" s="131"/>
      <c r="K4" s="2" t="s">
        <v>759</v>
      </c>
    </row>
    <row r="5" spans="2:11" x14ac:dyDescent="0.3">
      <c r="B5" s="131"/>
      <c r="C5" s="131"/>
      <c r="D5" s="131"/>
      <c r="E5" s="131"/>
      <c r="F5" s="131"/>
      <c r="J5" s="131"/>
    </row>
    <row r="6" spans="2:11" ht="15.6" x14ac:dyDescent="0.3">
      <c r="B6" s="157" t="s">
        <v>760</v>
      </c>
      <c r="C6" s="157"/>
      <c r="D6" s="157"/>
      <c r="E6" s="131"/>
      <c r="F6" s="131"/>
      <c r="J6" s="131"/>
    </row>
    <row r="7" spans="2:11" ht="30" customHeight="1" x14ac:dyDescent="0.3">
      <c r="B7" s="136" t="s">
        <v>761</v>
      </c>
      <c r="C7" s="136" t="s">
        <v>762</v>
      </c>
      <c r="D7" s="139" t="s">
        <v>763</v>
      </c>
      <c r="E7" s="131"/>
      <c r="F7" s="131"/>
      <c r="J7" s="131"/>
    </row>
    <row r="8" spans="2:11" ht="45" customHeight="1" x14ac:dyDescent="0.3">
      <c r="B8" s="6" t="s">
        <v>764</v>
      </c>
      <c r="C8" s="129" t="s">
        <v>756</v>
      </c>
      <c r="D8" s="51"/>
      <c r="E8" s="163" t="str">
        <f>IF(SUM(K8:K11)&gt;0,"Meeting the National Conditions is a requirement of the Better Care Fund. If you have stated 'No' to any of these responses, please contact your Better Care Manager to discuss next steps","")</f>
        <v/>
      </c>
      <c r="F8" s="131"/>
      <c r="G8" s="2">
        <f>IF(OR(C8="Yes",C8="No"),1,0)</f>
        <v>0</v>
      </c>
      <c r="H8" s="2">
        <f>IF(C8&lt;&gt;"No",1,IF(D8="",0,1))</f>
        <v>1</v>
      </c>
      <c r="J8" s="131"/>
      <c r="K8" s="2">
        <f>COUNTIF($K$4,C8)</f>
        <v>0</v>
      </c>
    </row>
    <row r="9" spans="2:11" ht="45" customHeight="1" x14ac:dyDescent="0.3">
      <c r="B9" s="5" t="s">
        <v>765</v>
      </c>
      <c r="C9" s="129" t="s">
        <v>756</v>
      </c>
      <c r="D9" s="51"/>
      <c r="E9" s="163"/>
      <c r="F9" s="131"/>
      <c r="G9" s="2">
        <f t="shared" ref="G9:G15" si="0">IF(OR(C9="Yes",C9="No"),1,0)</f>
        <v>0</v>
      </c>
      <c r="H9" s="2">
        <f t="shared" ref="H9:H11" si="1">IF(C9&lt;&gt;"No",1,IF(D9="",0,1))</f>
        <v>1</v>
      </c>
      <c r="J9" s="131"/>
      <c r="K9" s="2">
        <f t="shared" ref="K9:K11" si="2">COUNTIF($K$4,C9)</f>
        <v>0</v>
      </c>
    </row>
    <row r="10" spans="2:11" ht="45" customHeight="1" x14ac:dyDescent="0.3">
      <c r="B10" s="5" t="s">
        <v>260</v>
      </c>
      <c r="C10" s="129" t="s">
        <v>756</v>
      </c>
      <c r="D10" s="51"/>
      <c r="E10" s="163"/>
      <c r="F10" s="131"/>
      <c r="G10" s="2">
        <f t="shared" si="0"/>
        <v>0</v>
      </c>
      <c r="H10" s="2">
        <f t="shared" si="1"/>
        <v>1</v>
      </c>
      <c r="J10" s="131"/>
      <c r="K10" s="2">
        <f t="shared" si="2"/>
        <v>0</v>
      </c>
    </row>
    <row r="11" spans="2:11" ht="45" customHeight="1" x14ac:dyDescent="0.3">
      <c r="B11" s="5" t="s">
        <v>263</v>
      </c>
      <c r="C11" s="129" t="s">
        <v>756</v>
      </c>
      <c r="D11" s="51"/>
      <c r="E11" s="163"/>
      <c r="F11" s="131"/>
      <c r="G11" s="2">
        <f t="shared" si="0"/>
        <v>0</v>
      </c>
      <c r="H11" s="2">
        <f t="shared" si="1"/>
        <v>1</v>
      </c>
      <c r="J11" s="131"/>
      <c r="K11" s="2">
        <f t="shared" si="2"/>
        <v>0</v>
      </c>
    </row>
    <row r="12" spans="2:11" x14ac:dyDescent="0.3">
      <c r="B12" s="131"/>
      <c r="C12" s="131"/>
      <c r="D12" s="131"/>
      <c r="E12" s="131"/>
      <c r="F12" s="131"/>
      <c r="J12" s="131"/>
    </row>
    <row r="13" spans="2:11" ht="15.6" x14ac:dyDescent="0.3">
      <c r="B13" s="157" t="s">
        <v>766</v>
      </c>
      <c r="C13" s="157"/>
      <c r="D13" s="157"/>
      <c r="E13" s="157"/>
      <c r="F13" s="131"/>
      <c r="J13" s="131"/>
    </row>
    <row r="14" spans="2:11" ht="45" customHeight="1" x14ac:dyDescent="0.3">
      <c r="B14" s="136" t="s">
        <v>767</v>
      </c>
      <c r="C14" s="136" t="s">
        <v>768</v>
      </c>
      <c r="D14" s="139" t="s">
        <v>763</v>
      </c>
      <c r="E14" s="139" t="s">
        <v>769</v>
      </c>
      <c r="F14" s="131"/>
      <c r="J14" s="131"/>
    </row>
    <row r="15" spans="2:11" ht="30" customHeight="1" x14ac:dyDescent="0.3">
      <c r="B15" s="5" t="s">
        <v>283</v>
      </c>
      <c r="C15" s="12" t="s">
        <v>756</v>
      </c>
      <c r="D15" s="51"/>
      <c r="E15" s="13"/>
      <c r="F15" s="131"/>
      <c r="G15" s="2">
        <f t="shared" si="0"/>
        <v>0</v>
      </c>
      <c r="H15" s="2">
        <f>IF(C15&lt;&gt;"No",1,IF(D15="",0,1))</f>
        <v>1</v>
      </c>
      <c r="I15" s="2">
        <f>IF(C15&lt;&gt;"No",1,IF(E15="",0,1))</f>
        <v>1</v>
      </c>
      <c r="J15" s="131"/>
      <c r="K15" s="2">
        <v>3</v>
      </c>
    </row>
    <row r="16" spans="2:11" x14ac:dyDescent="0.3">
      <c r="B16" s="131"/>
      <c r="C16" s="131"/>
      <c r="D16" s="131"/>
      <c r="E16" s="131"/>
      <c r="F16" s="131"/>
      <c r="J16" s="131"/>
    </row>
    <row r="17" spans="7:9" x14ac:dyDescent="0.3">
      <c r="G17" s="2">
        <f>COUNTA(G8:I15)</f>
        <v>11</v>
      </c>
      <c r="H17" s="2">
        <f>SUM(G8:I15)</f>
        <v>6</v>
      </c>
      <c r="I17" s="3">
        <f>G17-H17</f>
        <v>5</v>
      </c>
    </row>
    <row r="18" spans="7:9" x14ac:dyDescent="0.3"/>
  </sheetData>
  <sheetProtection algorithmName="SHA-512" hashValue="ZdIvyZk3eBBXXRa5Q8uJPH5Y/fYUW4XiMeiK/03FLC3I4Ca26mZ81uRKCVkR5LBFXdlDVLz6UxY8QD2cUSZLoQ==" saltValue="td7BR+nIPOXThnrkKRAlLg==" spinCount="100000" sheet="1" objects="1" scenarios="1" formatColumns="0" formatRows="0"/>
  <mergeCells count="6">
    <mergeCell ref="B6:D6"/>
    <mergeCell ref="B13:E13"/>
    <mergeCell ref="B1:D1"/>
    <mergeCell ref="B2:D2"/>
    <mergeCell ref="C4:D4"/>
    <mergeCell ref="E8:E11"/>
  </mergeCells>
  <conditionalFormatting sqref="D8:D11 D15">
    <cfRule type="expression" dxfId="17" priority="2">
      <formula>C8="No"</formula>
    </cfRule>
  </conditionalFormatting>
  <conditionalFormatting sqref="E15">
    <cfRule type="expression" dxfId="16" priority="1">
      <formula>C15="No"</formula>
    </cfRule>
  </conditionalFormatting>
  <dataValidations count="2">
    <dataValidation type="list" allowBlank="1" showInputMessage="1" showErrorMessage="1" sqref="C8:C11 C15" xr:uid="{00000000-0002-0000-0200-000000000000}">
      <formula1>$K$2:$K$4</formula1>
    </dataValidation>
    <dataValidation type="date" operator="greaterThan" allowBlank="1" showInputMessage="1" showErrorMessage="1" errorTitle="Invalid Date" error="Please enter a date after 01/12/2018." sqref="E15" xr:uid="{00000000-0002-0000-0200-000001000000}">
      <formula1>43190</formula1>
    </dataValidation>
  </dataValidation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AD154"/>
  <sheetViews>
    <sheetView workbookViewId="0">
      <selection activeCell="B3" sqref="B3"/>
    </sheetView>
  </sheetViews>
  <sheetFormatPr defaultRowHeight="14.4" x14ac:dyDescent="0.3"/>
  <sheetData>
    <row r="1" spans="1:30" x14ac:dyDescent="0.3">
      <c r="A1" s="131">
        <v>1</v>
      </c>
      <c r="B1" s="131">
        <v>2</v>
      </c>
      <c r="C1" s="131">
        <v>3</v>
      </c>
      <c r="D1" s="131">
        <v>4</v>
      </c>
      <c r="E1" s="131">
        <v>5</v>
      </c>
      <c r="F1" s="131">
        <v>6</v>
      </c>
      <c r="G1" s="131">
        <v>7</v>
      </c>
      <c r="H1" s="131">
        <v>8</v>
      </c>
      <c r="I1" s="131">
        <v>9</v>
      </c>
      <c r="J1" s="131">
        <v>10</v>
      </c>
      <c r="K1" s="131">
        <v>11</v>
      </c>
      <c r="L1" s="131">
        <v>12</v>
      </c>
      <c r="M1" s="131">
        <v>13</v>
      </c>
      <c r="N1" s="131">
        <v>14</v>
      </c>
      <c r="O1" s="131">
        <v>15</v>
      </c>
      <c r="P1" s="131">
        <v>16</v>
      </c>
      <c r="Q1" s="131">
        <v>17</v>
      </c>
      <c r="R1" s="131">
        <v>18</v>
      </c>
      <c r="S1" s="131">
        <v>19</v>
      </c>
      <c r="T1" s="131">
        <v>20</v>
      </c>
      <c r="U1" s="131">
        <v>21</v>
      </c>
      <c r="V1" s="131">
        <v>22</v>
      </c>
      <c r="W1" s="131">
        <v>23</v>
      </c>
      <c r="X1" s="131">
        <v>24</v>
      </c>
      <c r="Y1" s="131">
        <v>25</v>
      </c>
      <c r="Z1" s="131">
        <v>26</v>
      </c>
      <c r="AA1" s="131">
        <v>27</v>
      </c>
      <c r="AB1" s="131">
        <v>28</v>
      </c>
      <c r="AC1" s="131">
        <v>29</v>
      </c>
      <c r="AD1" s="131">
        <v>30</v>
      </c>
    </row>
    <row r="2" spans="1:30" x14ac:dyDescent="0.3">
      <c r="A2" s="131"/>
      <c r="B2" s="131"/>
      <c r="C2" s="131" t="s">
        <v>770</v>
      </c>
      <c r="D2" s="164"/>
      <c r="E2" s="164"/>
      <c r="F2" s="164"/>
      <c r="G2" s="164"/>
      <c r="H2" s="164"/>
      <c r="I2" s="164"/>
      <c r="J2" s="164"/>
      <c r="K2" s="164"/>
      <c r="L2" s="164"/>
      <c r="M2" s="131"/>
      <c r="N2" s="131"/>
      <c r="O2" s="131"/>
      <c r="P2" s="131"/>
      <c r="Q2" s="131"/>
      <c r="R2" s="131"/>
      <c r="S2" s="131"/>
      <c r="T2" s="131"/>
      <c r="U2" s="131"/>
      <c r="V2" s="131"/>
      <c r="W2" s="131"/>
      <c r="X2" s="131"/>
      <c r="Y2" s="131"/>
      <c r="Z2" s="131"/>
      <c r="AA2" s="131"/>
      <c r="AB2" s="131"/>
      <c r="AC2" s="131"/>
      <c r="AD2" s="131"/>
    </row>
    <row r="3" spans="1:30" x14ac:dyDescent="0.3">
      <c r="A3" s="131"/>
      <c r="B3" s="131"/>
      <c r="C3" s="131" t="s">
        <v>771</v>
      </c>
      <c r="D3" s="164" t="s">
        <v>772</v>
      </c>
      <c r="E3" s="164"/>
      <c r="F3" s="164"/>
      <c r="G3" s="164"/>
      <c r="H3" s="164"/>
      <c r="I3" s="164"/>
      <c r="J3" s="164"/>
      <c r="K3" s="164"/>
      <c r="L3" s="164"/>
      <c r="M3" s="164" t="s">
        <v>773</v>
      </c>
      <c r="N3" s="164"/>
      <c r="O3" s="164"/>
      <c r="P3" s="164"/>
      <c r="Q3" s="164"/>
      <c r="R3" s="164"/>
      <c r="S3" s="164"/>
      <c r="T3" s="164"/>
      <c r="U3" s="164"/>
      <c r="V3" s="164" t="s">
        <v>774</v>
      </c>
      <c r="W3" s="164"/>
      <c r="X3" s="164"/>
      <c r="Y3" s="164"/>
      <c r="Z3" s="164"/>
      <c r="AA3" s="164"/>
      <c r="AB3" s="164"/>
      <c r="AC3" s="164"/>
      <c r="AD3" s="164"/>
    </row>
    <row r="4" spans="1:30" x14ac:dyDescent="0.3">
      <c r="A4" s="131"/>
      <c r="B4" s="131"/>
      <c r="C4" s="131" t="s">
        <v>283</v>
      </c>
      <c r="D4" s="131" t="s">
        <v>775</v>
      </c>
      <c r="E4" s="131" t="s">
        <v>776</v>
      </c>
      <c r="F4" s="131" t="s">
        <v>777</v>
      </c>
      <c r="G4" s="131" t="s">
        <v>778</v>
      </c>
      <c r="H4" s="131" t="s">
        <v>779</v>
      </c>
      <c r="I4" s="131" t="s">
        <v>780</v>
      </c>
      <c r="J4" s="131" t="s">
        <v>781</v>
      </c>
      <c r="K4" s="131" t="s">
        <v>782</v>
      </c>
      <c r="L4" s="131" t="s">
        <v>783</v>
      </c>
      <c r="M4" s="131" t="s">
        <v>784</v>
      </c>
      <c r="N4" s="131" t="s">
        <v>785</v>
      </c>
      <c r="O4" s="131" t="s">
        <v>786</v>
      </c>
      <c r="P4" s="131" t="s">
        <v>787</v>
      </c>
      <c r="Q4" s="131" t="s">
        <v>788</v>
      </c>
      <c r="R4" s="131" t="s">
        <v>789</v>
      </c>
      <c r="S4" s="131" t="s">
        <v>790</v>
      </c>
      <c r="T4" s="131" t="s">
        <v>791</v>
      </c>
      <c r="U4" s="131" t="s">
        <v>792</v>
      </c>
      <c r="V4" s="131" t="s">
        <v>784</v>
      </c>
      <c r="W4" s="131" t="s">
        <v>785</v>
      </c>
      <c r="X4" s="131" t="s">
        <v>786</v>
      </c>
      <c r="Y4" s="131" t="s">
        <v>787</v>
      </c>
      <c r="Z4" s="131" t="s">
        <v>788</v>
      </c>
      <c r="AA4" s="131" t="s">
        <v>789</v>
      </c>
      <c r="AB4" s="131" t="s">
        <v>790</v>
      </c>
      <c r="AC4" s="131" t="s">
        <v>791</v>
      </c>
      <c r="AD4" s="131" t="s">
        <v>792</v>
      </c>
    </row>
    <row r="5" spans="1:30" x14ac:dyDescent="0.3">
      <c r="A5" s="131" t="s">
        <v>130</v>
      </c>
      <c r="B5" s="131" t="s">
        <v>131</v>
      </c>
      <c r="C5" s="9" t="s">
        <v>757</v>
      </c>
      <c r="D5" s="9" t="s">
        <v>793</v>
      </c>
      <c r="E5" s="9" t="s">
        <v>793</v>
      </c>
      <c r="F5" s="9" t="s">
        <v>794</v>
      </c>
      <c r="G5" s="9" t="s">
        <v>793</v>
      </c>
      <c r="H5" s="9" t="s">
        <v>793</v>
      </c>
      <c r="I5" s="9" t="s">
        <v>793</v>
      </c>
      <c r="J5" s="9" t="s">
        <v>794</v>
      </c>
      <c r="K5" s="9" t="s">
        <v>793</v>
      </c>
      <c r="L5" s="9" t="s">
        <v>795</v>
      </c>
      <c r="M5" s="9" t="s">
        <v>793</v>
      </c>
      <c r="N5" s="9" t="s">
        <v>793</v>
      </c>
      <c r="O5" s="9" t="s">
        <v>794</v>
      </c>
      <c r="P5" s="9" t="s">
        <v>794</v>
      </c>
      <c r="Q5" s="9" t="s">
        <v>794</v>
      </c>
      <c r="R5" s="9" t="s">
        <v>794</v>
      </c>
      <c r="S5" s="9" t="s">
        <v>794</v>
      </c>
      <c r="T5" s="9" t="s">
        <v>793</v>
      </c>
      <c r="U5" s="9" t="s">
        <v>793</v>
      </c>
      <c r="V5" s="9" t="s">
        <v>794</v>
      </c>
      <c r="W5" s="9" t="s">
        <v>793</v>
      </c>
      <c r="X5" s="9" t="s">
        <v>796</v>
      </c>
      <c r="Y5" s="9" t="s">
        <v>794</v>
      </c>
      <c r="Z5" s="9" t="s">
        <v>794</v>
      </c>
      <c r="AA5" s="9" t="s">
        <v>794</v>
      </c>
      <c r="AB5" s="9" t="s">
        <v>794</v>
      </c>
      <c r="AC5" s="9" t="s">
        <v>794</v>
      </c>
      <c r="AD5" s="9" t="s">
        <v>793</v>
      </c>
    </row>
    <row r="6" spans="1:30" x14ac:dyDescent="0.3">
      <c r="A6" s="131" t="s">
        <v>133</v>
      </c>
      <c r="B6" s="131" t="s">
        <v>134</v>
      </c>
      <c r="C6" s="9" t="s">
        <v>757</v>
      </c>
      <c r="D6" s="9" t="s">
        <v>795</v>
      </c>
      <c r="E6" s="9" t="s">
        <v>793</v>
      </c>
      <c r="F6" s="9" t="s">
        <v>794</v>
      </c>
      <c r="G6" s="9" t="s">
        <v>793</v>
      </c>
      <c r="H6" s="9" t="s">
        <v>795</v>
      </c>
      <c r="I6" s="9" t="s">
        <v>794</v>
      </c>
      <c r="J6" s="9" t="s">
        <v>793</v>
      </c>
      <c r="K6" s="9" t="s">
        <v>793</v>
      </c>
      <c r="L6" s="9" t="s">
        <v>793</v>
      </c>
      <c r="M6" s="9" t="s">
        <v>795</v>
      </c>
      <c r="N6" s="9" t="s">
        <v>793</v>
      </c>
      <c r="O6" s="9" t="s">
        <v>794</v>
      </c>
      <c r="P6" s="9" t="s">
        <v>793</v>
      </c>
      <c r="Q6" s="9" t="s">
        <v>795</v>
      </c>
      <c r="R6" s="9" t="s">
        <v>794</v>
      </c>
      <c r="S6" s="9" t="s">
        <v>793</v>
      </c>
      <c r="T6" s="9" t="s">
        <v>793</v>
      </c>
      <c r="U6" s="9" t="s">
        <v>793</v>
      </c>
      <c r="V6" s="9" t="s">
        <v>793</v>
      </c>
      <c r="W6" s="9" t="s">
        <v>793</v>
      </c>
      <c r="X6" s="9" t="s">
        <v>794</v>
      </c>
      <c r="Y6" s="9" t="s">
        <v>793</v>
      </c>
      <c r="Z6" s="9" t="s">
        <v>795</v>
      </c>
      <c r="AA6" s="9" t="s">
        <v>794</v>
      </c>
      <c r="AB6" s="9" t="s">
        <v>793</v>
      </c>
      <c r="AC6" s="9" t="s">
        <v>793</v>
      </c>
      <c r="AD6" s="9" t="s">
        <v>794</v>
      </c>
    </row>
    <row r="7" spans="1:30" x14ac:dyDescent="0.3">
      <c r="A7" s="131" t="s">
        <v>135</v>
      </c>
      <c r="B7" s="131" t="s">
        <v>136</v>
      </c>
      <c r="C7" s="9" t="s">
        <v>757</v>
      </c>
      <c r="D7" s="9" t="s">
        <v>793</v>
      </c>
      <c r="E7" s="9" t="s">
        <v>795</v>
      </c>
      <c r="F7" s="9" t="s">
        <v>793</v>
      </c>
      <c r="G7" s="9" t="s">
        <v>795</v>
      </c>
      <c r="H7" s="9" t="s">
        <v>794</v>
      </c>
      <c r="I7" s="9" t="s">
        <v>793</v>
      </c>
      <c r="J7" s="9" t="s">
        <v>793</v>
      </c>
      <c r="K7" s="9" t="s">
        <v>793</v>
      </c>
      <c r="L7" s="9" t="s">
        <v>793</v>
      </c>
      <c r="M7" s="9" t="s">
        <v>793</v>
      </c>
      <c r="N7" s="9" t="s">
        <v>795</v>
      </c>
      <c r="O7" s="9" t="s">
        <v>793</v>
      </c>
      <c r="P7" s="9" t="s">
        <v>795</v>
      </c>
      <c r="Q7" s="9" t="s">
        <v>794</v>
      </c>
      <c r="R7" s="9" t="s">
        <v>793</v>
      </c>
      <c r="S7" s="9" t="s">
        <v>793</v>
      </c>
      <c r="T7" s="9" t="s">
        <v>793</v>
      </c>
      <c r="U7" s="9" t="s">
        <v>793</v>
      </c>
      <c r="V7" s="9" t="s">
        <v>793</v>
      </c>
      <c r="W7" s="9" t="s">
        <v>793</v>
      </c>
      <c r="X7" s="9" t="s">
        <v>793</v>
      </c>
      <c r="Y7" s="9" t="s">
        <v>793</v>
      </c>
      <c r="Z7" s="9" t="s">
        <v>794</v>
      </c>
      <c r="AA7" s="9" t="s">
        <v>793</v>
      </c>
      <c r="AB7" s="9" t="s">
        <v>793</v>
      </c>
      <c r="AC7" s="9" t="s">
        <v>793</v>
      </c>
      <c r="AD7" s="9" t="s">
        <v>793</v>
      </c>
    </row>
    <row r="8" spans="1:30" x14ac:dyDescent="0.3">
      <c r="A8" s="131" t="s">
        <v>138</v>
      </c>
      <c r="B8" s="131" t="s">
        <v>139</v>
      </c>
      <c r="C8" s="9" t="s">
        <v>757</v>
      </c>
      <c r="D8" s="9" t="s">
        <v>793</v>
      </c>
      <c r="E8" s="9" t="s">
        <v>793</v>
      </c>
      <c r="F8" s="9" t="s">
        <v>793</v>
      </c>
      <c r="G8" s="9" t="s">
        <v>793</v>
      </c>
      <c r="H8" s="9" t="s">
        <v>793</v>
      </c>
      <c r="I8" s="9" t="s">
        <v>795</v>
      </c>
      <c r="J8" s="9" t="s">
        <v>793</v>
      </c>
      <c r="K8" s="9" t="s">
        <v>793</v>
      </c>
      <c r="L8" s="9" t="s">
        <v>793</v>
      </c>
      <c r="M8" s="9" t="s">
        <v>793</v>
      </c>
      <c r="N8" s="9" t="s">
        <v>793</v>
      </c>
      <c r="O8" s="9" t="s">
        <v>793</v>
      </c>
      <c r="P8" s="9" t="s">
        <v>793</v>
      </c>
      <c r="Q8" s="9" t="s">
        <v>793</v>
      </c>
      <c r="R8" s="9" t="s">
        <v>795</v>
      </c>
      <c r="S8" s="9" t="s">
        <v>793</v>
      </c>
      <c r="T8" s="9" t="s">
        <v>793</v>
      </c>
      <c r="U8" s="9" t="s">
        <v>793</v>
      </c>
      <c r="V8" s="9" t="s">
        <v>793</v>
      </c>
      <c r="W8" s="9" t="s">
        <v>793</v>
      </c>
      <c r="X8" s="9" t="s">
        <v>793</v>
      </c>
      <c r="Y8" s="9" t="s">
        <v>793</v>
      </c>
      <c r="Z8" s="9" t="s">
        <v>793</v>
      </c>
      <c r="AA8" s="9" t="s">
        <v>795</v>
      </c>
      <c r="AB8" s="9" t="s">
        <v>793</v>
      </c>
      <c r="AC8" s="9" t="s">
        <v>793</v>
      </c>
      <c r="AD8" s="9" t="s">
        <v>793</v>
      </c>
    </row>
    <row r="9" spans="1:30" x14ac:dyDescent="0.3">
      <c r="A9" s="131" t="s">
        <v>140</v>
      </c>
      <c r="B9" s="131" t="s">
        <v>141</v>
      </c>
      <c r="C9" s="9" t="s">
        <v>757</v>
      </c>
      <c r="D9" s="9" t="s">
        <v>793</v>
      </c>
      <c r="E9" s="9" t="s">
        <v>794</v>
      </c>
      <c r="F9" s="9" t="s">
        <v>793</v>
      </c>
      <c r="G9" s="9" t="s">
        <v>793</v>
      </c>
      <c r="H9" s="9" t="s">
        <v>795</v>
      </c>
      <c r="I9" s="9" t="s">
        <v>793</v>
      </c>
      <c r="J9" s="9" t="s">
        <v>795</v>
      </c>
      <c r="K9" s="9" t="s">
        <v>793</v>
      </c>
      <c r="L9" s="9" t="s">
        <v>793</v>
      </c>
      <c r="M9" s="9" t="s">
        <v>793</v>
      </c>
      <c r="N9" s="9" t="s">
        <v>794</v>
      </c>
      <c r="O9" s="9" t="s">
        <v>793</v>
      </c>
      <c r="P9" s="9" t="s">
        <v>793</v>
      </c>
      <c r="Q9" s="9" t="s">
        <v>795</v>
      </c>
      <c r="R9" s="9" t="s">
        <v>793</v>
      </c>
      <c r="S9" s="9" t="s">
        <v>795</v>
      </c>
      <c r="T9" s="9" t="s">
        <v>793</v>
      </c>
      <c r="U9" s="9" t="s">
        <v>793</v>
      </c>
      <c r="V9" s="9" t="s">
        <v>793</v>
      </c>
      <c r="W9" s="9" t="s">
        <v>794</v>
      </c>
      <c r="X9" s="9" t="s">
        <v>794</v>
      </c>
      <c r="Y9" s="9" t="s">
        <v>794</v>
      </c>
      <c r="Z9" s="9" t="s">
        <v>793</v>
      </c>
      <c r="AA9" s="9" t="s">
        <v>794</v>
      </c>
      <c r="AB9" s="9" t="s">
        <v>793</v>
      </c>
      <c r="AC9" s="9" t="s">
        <v>794</v>
      </c>
      <c r="AD9" s="9" t="s">
        <v>794</v>
      </c>
    </row>
    <row r="10" spans="1:30" x14ac:dyDescent="0.3">
      <c r="A10" s="131" t="s">
        <v>143</v>
      </c>
      <c r="B10" s="131" t="s">
        <v>144</v>
      </c>
      <c r="C10" s="9" t="s">
        <v>757</v>
      </c>
      <c r="D10" s="9" t="s">
        <v>795</v>
      </c>
      <c r="E10" s="9" t="s">
        <v>794</v>
      </c>
      <c r="F10" s="9" t="s">
        <v>793</v>
      </c>
      <c r="G10" s="9" t="s">
        <v>796</v>
      </c>
      <c r="H10" s="9" t="s">
        <v>794</v>
      </c>
      <c r="I10" s="9" t="s">
        <v>795</v>
      </c>
      <c r="J10" s="9" t="s">
        <v>794</v>
      </c>
      <c r="K10" s="9" t="s">
        <v>793</v>
      </c>
      <c r="L10" s="9" t="s">
        <v>793</v>
      </c>
      <c r="M10" s="9" t="s">
        <v>795</v>
      </c>
      <c r="N10" s="9" t="s">
        <v>794</v>
      </c>
      <c r="O10" s="9" t="s">
        <v>793</v>
      </c>
      <c r="P10" s="9" t="s">
        <v>796</v>
      </c>
      <c r="Q10" s="9" t="s">
        <v>794</v>
      </c>
      <c r="R10" s="9" t="s">
        <v>795</v>
      </c>
      <c r="S10" s="9" t="s">
        <v>794</v>
      </c>
      <c r="T10" s="9" t="s">
        <v>793</v>
      </c>
      <c r="U10" s="9" t="s">
        <v>793</v>
      </c>
      <c r="V10" s="9" t="s">
        <v>795</v>
      </c>
      <c r="W10" s="9" t="s">
        <v>794</v>
      </c>
      <c r="X10" s="9" t="s">
        <v>793</v>
      </c>
      <c r="Y10" s="9" t="s">
        <v>796</v>
      </c>
      <c r="Z10" s="9" t="s">
        <v>794</v>
      </c>
      <c r="AA10" s="9" t="s">
        <v>795</v>
      </c>
      <c r="AB10" s="9" t="s">
        <v>794</v>
      </c>
      <c r="AC10" s="9" t="s">
        <v>793</v>
      </c>
      <c r="AD10" s="9" t="s">
        <v>793</v>
      </c>
    </row>
    <row r="11" spans="1:30" x14ac:dyDescent="0.3">
      <c r="A11" s="131" t="s">
        <v>145</v>
      </c>
      <c r="B11" s="131" t="s">
        <v>146</v>
      </c>
      <c r="C11" s="9" t="s">
        <v>757</v>
      </c>
      <c r="D11" s="9" t="s">
        <v>795</v>
      </c>
      <c r="E11" s="9" t="s">
        <v>795</v>
      </c>
      <c r="F11" s="9" t="s">
        <v>793</v>
      </c>
      <c r="G11" s="9" t="s">
        <v>793</v>
      </c>
      <c r="H11" s="9" t="s">
        <v>795</v>
      </c>
      <c r="I11" s="9" t="s">
        <v>793</v>
      </c>
      <c r="J11" s="9" t="s">
        <v>795</v>
      </c>
      <c r="K11" s="9" t="s">
        <v>795</v>
      </c>
      <c r="L11" s="9" t="s">
        <v>797</v>
      </c>
      <c r="M11" s="9" t="s">
        <v>795</v>
      </c>
      <c r="N11" s="9" t="s">
        <v>793</v>
      </c>
      <c r="O11" s="9" t="s">
        <v>793</v>
      </c>
      <c r="P11" s="9" t="s">
        <v>793</v>
      </c>
      <c r="Q11" s="9" t="s">
        <v>793</v>
      </c>
      <c r="R11" s="9" t="s">
        <v>793</v>
      </c>
      <c r="S11" s="9" t="s">
        <v>793</v>
      </c>
      <c r="T11" s="9" t="s">
        <v>795</v>
      </c>
      <c r="U11" s="9" t="s">
        <v>797</v>
      </c>
      <c r="V11" s="9" t="s">
        <v>793</v>
      </c>
      <c r="W11" s="9" t="s">
        <v>793</v>
      </c>
      <c r="X11" s="9" t="s">
        <v>794</v>
      </c>
      <c r="Y11" s="9" t="s">
        <v>793</v>
      </c>
      <c r="Z11" s="9" t="s">
        <v>793</v>
      </c>
      <c r="AA11" s="9" t="s">
        <v>794</v>
      </c>
      <c r="AB11" s="9" t="s">
        <v>793</v>
      </c>
      <c r="AC11" s="9" t="s">
        <v>793</v>
      </c>
      <c r="AD11" s="9" t="s">
        <v>797</v>
      </c>
    </row>
    <row r="12" spans="1:30" x14ac:dyDescent="0.3">
      <c r="A12" s="131" t="s">
        <v>148</v>
      </c>
      <c r="B12" s="131" t="s">
        <v>149</v>
      </c>
      <c r="C12" s="9" t="s">
        <v>757</v>
      </c>
      <c r="D12" s="9" t="s">
        <v>794</v>
      </c>
      <c r="E12" s="9" t="s">
        <v>793</v>
      </c>
      <c r="F12" s="9" t="s">
        <v>793</v>
      </c>
      <c r="G12" s="9" t="s">
        <v>793</v>
      </c>
      <c r="H12" s="9" t="s">
        <v>793</v>
      </c>
      <c r="I12" s="9" t="s">
        <v>793</v>
      </c>
      <c r="J12" s="9" t="s">
        <v>795</v>
      </c>
      <c r="K12" s="9" t="s">
        <v>795</v>
      </c>
      <c r="L12" s="9" t="s">
        <v>795</v>
      </c>
      <c r="M12" s="9" t="s">
        <v>794</v>
      </c>
      <c r="N12" s="9" t="s">
        <v>793</v>
      </c>
      <c r="O12" s="9" t="s">
        <v>793</v>
      </c>
      <c r="P12" s="9" t="s">
        <v>793</v>
      </c>
      <c r="Q12" s="9" t="s">
        <v>793</v>
      </c>
      <c r="R12" s="9" t="s">
        <v>794</v>
      </c>
      <c r="S12" s="9" t="s">
        <v>795</v>
      </c>
      <c r="T12" s="9" t="s">
        <v>795</v>
      </c>
      <c r="U12" s="9" t="s">
        <v>793</v>
      </c>
      <c r="V12" s="9" t="s">
        <v>794</v>
      </c>
      <c r="W12" s="9" t="s">
        <v>793</v>
      </c>
      <c r="X12" s="9" t="s">
        <v>793</v>
      </c>
      <c r="Y12" s="9" t="s">
        <v>793</v>
      </c>
      <c r="Z12" s="9" t="s">
        <v>793</v>
      </c>
      <c r="AA12" s="9" t="s">
        <v>794</v>
      </c>
      <c r="AB12" s="9" t="s">
        <v>793</v>
      </c>
      <c r="AC12" s="9" t="s">
        <v>793</v>
      </c>
      <c r="AD12" s="9" t="s">
        <v>793</v>
      </c>
    </row>
    <row r="13" spans="1:30" x14ac:dyDescent="0.3">
      <c r="A13" s="131" t="s">
        <v>150</v>
      </c>
      <c r="B13" s="131" t="s">
        <v>151</v>
      </c>
      <c r="C13" s="9" t="s">
        <v>757</v>
      </c>
      <c r="D13" s="9" t="s">
        <v>794</v>
      </c>
      <c r="E13" s="9" t="s">
        <v>793</v>
      </c>
      <c r="F13" s="9" t="s">
        <v>793</v>
      </c>
      <c r="G13" s="9" t="s">
        <v>793</v>
      </c>
      <c r="H13" s="9" t="s">
        <v>794</v>
      </c>
      <c r="I13" s="9" t="s">
        <v>795</v>
      </c>
      <c r="J13" s="9" t="s">
        <v>793</v>
      </c>
      <c r="K13" s="9" t="s">
        <v>794</v>
      </c>
      <c r="L13" s="9" t="s">
        <v>793</v>
      </c>
      <c r="M13" s="9" t="s">
        <v>794</v>
      </c>
      <c r="N13" s="9" t="s">
        <v>793</v>
      </c>
      <c r="O13" s="9" t="s">
        <v>793</v>
      </c>
      <c r="P13" s="9" t="s">
        <v>793</v>
      </c>
      <c r="Q13" s="9" t="s">
        <v>794</v>
      </c>
      <c r="R13" s="9" t="s">
        <v>795</v>
      </c>
      <c r="S13" s="9" t="s">
        <v>793</v>
      </c>
      <c r="T13" s="9" t="s">
        <v>794</v>
      </c>
      <c r="U13" s="9" t="s">
        <v>793</v>
      </c>
      <c r="V13" s="9" t="s">
        <v>794</v>
      </c>
      <c r="W13" s="9" t="s">
        <v>793</v>
      </c>
      <c r="X13" s="9" t="s">
        <v>793</v>
      </c>
      <c r="Y13" s="9" t="s">
        <v>793</v>
      </c>
      <c r="Z13" s="9" t="s">
        <v>794</v>
      </c>
      <c r="AA13" s="9" t="s">
        <v>795</v>
      </c>
      <c r="AB13" s="9" t="s">
        <v>793</v>
      </c>
      <c r="AC13" s="9" t="s">
        <v>794</v>
      </c>
      <c r="AD13" s="9" t="s">
        <v>793</v>
      </c>
    </row>
    <row r="14" spans="1:30" x14ac:dyDescent="0.3">
      <c r="A14" s="131" t="s">
        <v>153</v>
      </c>
      <c r="B14" s="131" t="s">
        <v>154</v>
      </c>
      <c r="C14" s="9" t="s">
        <v>757</v>
      </c>
      <c r="D14" s="9" t="s">
        <v>793</v>
      </c>
      <c r="E14" s="9" t="s">
        <v>794</v>
      </c>
      <c r="F14" s="9" t="s">
        <v>793</v>
      </c>
      <c r="G14" s="9" t="s">
        <v>793</v>
      </c>
      <c r="H14" s="9" t="s">
        <v>795</v>
      </c>
      <c r="I14" s="9" t="s">
        <v>793</v>
      </c>
      <c r="J14" s="9" t="s">
        <v>793</v>
      </c>
      <c r="K14" s="9" t="s">
        <v>793</v>
      </c>
      <c r="L14" s="9" t="s">
        <v>793</v>
      </c>
      <c r="M14" s="9" t="s">
        <v>793</v>
      </c>
      <c r="N14" s="9" t="s">
        <v>794</v>
      </c>
      <c r="O14" s="9" t="s">
        <v>793</v>
      </c>
      <c r="P14" s="9" t="s">
        <v>793</v>
      </c>
      <c r="Q14" s="9" t="s">
        <v>795</v>
      </c>
      <c r="R14" s="9" t="s">
        <v>793</v>
      </c>
      <c r="S14" s="9" t="s">
        <v>793</v>
      </c>
      <c r="T14" s="9" t="s">
        <v>793</v>
      </c>
      <c r="U14" s="9" t="s">
        <v>793</v>
      </c>
      <c r="V14" s="9" t="s">
        <v>793</v>
      </c>
      <c r="W14" s="9" t="s">
        <v>794</v>
      </c>
      <c r="X14" s="9" t="s">
        <v>793</v>
      </c>
      <c r="Y14" s="9" t="s">
        <v>793</v>
      </c>
      <c r="Z14" s="9" t="s">
        <v>793</v>
      </c>
      <c r="AA14" s="9" t="s">
        <v>794</v>
      </c>
      <c r="AB14" s="9" t="s">
        <v>793</v>
      </c>
      <c r="AC14" s="9" t="s">
        <v>794</v>
      </c>
      <c r="AD14" s="9" t="s">
        <v>793</v>
      </c>
    </row>
    <row r="15" spans="1:30" x14ac:dyDescent="0.3">
      <c r="A15" s="131" t="s">
        <v>155</v>
      </c>
      <c r="B15" s="131" t="s">
        <v>156</v>
      </c>
      <c r="C15" s="9" t="s">
        <v>757</v>
      </c>
      <c r="D15" s="9" t="s">
        <v>793</v>
      </c>
      <c r="E15" s="9" t="s">
        <v>793</v>
      </c>
      <c r="F15" s="9" t="s">
        <v>793</v>
      </c>
      <c r="G15" s="9" t="s">
        <v>793</v>
      </c>
      <c r="H15" s="9" t="s">
        <v>795</v>
      </c>
      <c r="I15" s="9" t="s">
        <v>793</v>
      </c>
      <c r="J15" s="9" t="s">
        <v>793</v>
      </c>
      <c r="K15" s="9" t="s">
        <v>793</v>
      </c>
      <c r="L15" s="9" t="s">
        <v>793</v>
      </c>
      <c r="M15" s="9" t="s">
        <v>793</v>
      </c>
      <c r="N15" s="9" t="s">
        <v>793</v>
      </c>
      <c r="O15" s="9" t="s">
        <v>793</v>
      </c>
      <c r="P15" s="9" t="s">
        <v>793</v>
      </c>
      <c r="Q15" s="9" t="s">
        <v>795</v>
      </c>
      <c r="R15" s="9" t="s">
        <v>793</v>
      </c>
      <c r="S15" s="9" t="s">
        <v>793</v>
      </c>
      <c r="T15" s="9" t="s">
        <v>793</v>
      </c>
      <c r="U15" s="9" t="s">
        <v>793</v>
      </c>
      <c r="V15" s="9" t="s">
        <v>793</v>
      </c>
      <c r="W15" s="9" t="s">
        <v>793</v>
      </c>
      <c r="X15" s="9" t="s">
        <v>793</v>
      </c>
      <c r="Y15" s="9" t="s">
        <v>793</v>
      </c>
      <c r="Z15" s="9" t="s">
        <v>793</v>
      </c>
      <c r="AA15" s="9" t="s">
        <v>793</v>
      </c>
      <c r="AB15" s="9" t="s">
        <v>793</v>
      </c>
      <c r="AC15" s="9" t="s">
        <v>793</v>
      </c>
      <c r="AD15" s="9" t="s">
        <v>793</v>
      </c>
    </row>
    <row r="16" spans="1:30" x14ac:dyDescent="0.3">
      <c r="A16" s="131" t="s">
        <v>158</v>
      </c>
      <c r="B16" s="131" t="s">
        <v>159</v>
      </c>
      <c r="C16" s="9" t="s">
        <v>757</v>
      </c>
      <c r="D16" s="9" t="s">
        <v>793</v>
      </c>
      <c r="E16" s="9" t="s">
        <v>793</v>
      </c>
      <c r="F16" s="9" t="s">
        <v>793</v>
      </c>
      <c r="G16" s="9" t="s">
        <v>793</v>
      </c>
      <c r="H16" s="9" t="s">
        <v>795</v>
      </c>
      <c r="I16" s="9" t="s">
        <v>795</v>
      </c>
      <c r="J16" s="9" t="s">
        <v>793</v>
      </c>
      <c r="K16" s="9" t="s">
        <v>793</v>
      </c>
      <c r="L16" s="9" t="s">
        <v>793</v>
      </c>
      <c r="M16" s="9" t="s">
        <v>793</v>
      </c>
      <c r="N16" s="9" t="s">
        <v>793</v>
      </c>
      <c r="O16" s="9" t="s">
        <v>793</v>
      </c>
      <c r="P16" s="9" t="s">
        <v>793</v>
      </c>
      <c r="Q16" s="9" t="s">
        <v>793</v>
      </c>
      <c r="R16" s="9" t="s">
        <v>793</v>
      </c>
      <c r="S16" s="9" t="s">
        <v>793</v>
      </c>
      <c r="T16" s="9" t="s">
        <v>793</v>
      </c>
      <c r="U16" s="9" t="s">
        <v>793</v>
      </c>
      <c r="V16" s="9" t="s">
        <v>793</v>
      </c>
      <c r="W16" s="9" t="s">
        <v>793</v>
      </c>
      <c r="X16" s="9" t="s">
        <v>793</v>
      </c>
      <c r="Y16" s="9" t="s">
        <v>793</v>
      </c>
      <c r="Z16" s="9" t="s">
        <v>793</v>
      </c>
      <c r="AA16" s="9" t="s">
        <v>793</v>
      </c>
      <c r="AB16" s="9" t="s">
        <v>793</v>
      </c>
      <c r="AC16" s="9" t="s">
        <v>793</v>
      </c>
      <c r="AD16" s="9" t="s">
        <v>793</v>
      </c>
    </row>
    <row r="17" spans="1:30" x14ac:dyDescent="0.3">
      <c r="A17" s="131" t="s">
        <v>160</v>
      </c>
      <c r="B17" s="131" t="s">
        <v>161</v>
      </c>
      <c r="C17" s="9" t="s">
        <v>757</v>
      </c>
      <c r="D17" s="9" t="s">
        <v>793</v>
      </c>
      <c r="E17" s="9" t="s">
        <v>793</v>
      </c>
      <c r="F17" s="9" t="s">
        <v>793</v>
      </c>
      <c r="G17" s="9" t="s">
        <v>793</v>
      </c>
      <c r="H17" s="9" t="s">
        <v>793</v>
      </c>
      <c r="I17" s="9" t="s">
        <v>793</v>
      </c>
      <c r="J17" s="9" t="s">
        <v>793</v>
      </c>
      <c r="K17" s="9" t="s">
        <v>793</v>
      </c>
      <c r="L17" s="9" t="s">
        <v>795</v>
      </c>
      <c r="M17" s="9" t="s">
        <v>793</v>
      </c>
      <c r="N17" s="9" t="s">
        <v>793</v>
      </c>
      <c r="O17" s="9" t="s">
        <v>794</v>
      </c>
      <c r="P17" s="9" t="s">
        <v>793</v>
      </c>
      <c r="Q17" s="9" t="s">
        <v>793</v>
      </c>
      <c r="R17" s="9" t="s">
        <v>793</v>
      </c>
      <c r="S17" s="9" t="s">
        <v>793</v>
      </c>
      <c r="T17" s="9" t="s">
        <v>793</v>
      </c>
      <c r="U17" s="9" t="s">
        <v>795</v>
      </c>
      <c r="V17" s="9" t="s">
        <v>793</v>
      </c>
      <c r="W17" s="9" t="s">
        <v>793</v>
      </c>
      <c r="X17" s="9" t="s">
        <v>794</v>
      </c>
      <c r="Y17" s="9" t="s">
        <v>793</v>
      </c>
      <c r="Z17" s="9" t="s">
        <v>793</v>
      </c>
      <c r="AA17" s="9" t="s">
        <v>793</v>
      </c>
      <c r="AB17" s="9" t="s">
        <v>793</v>
      </c>
      <c r="AC17" s="9" t="s">
        <v>793</v>
      </c>
      <c r="AD17" s="9" t="s">
        <v>795</v>
      </c>
    </row>
    <row r="18" spans="1:30" x14ac:dyDescent="0.3">
      <c r="A18" s="131" t="s">
        <v>163</v>
      </c>
      <c r="B18" s="131" t="s">
        <v>164</v>
      </c>
      <c r="C18" s="9" t="s">
        <v>757</v>
      </c>
      <c r="D18" s="9" t="s">
        <v>793</v>
      </c>
      <c r="E18" s="9" t="s">
        <v>793</v>
      </c>
      <c r="F18" s="9" t="s">
        <v>794</v>
      </c>
      <c r="G18" s="9" t="s">
        <v>794</v>
      </c>
      <c r="H18" s="9" t="s">
        <v>793</v>
      </c>
      <c r="I18" s="9" t="s">
        <v>793</v>
      </c>
      <c r="J18" s="9" t="s">
        <v>793</v>
      </c>
      <c r="K18" s="9" t="s">
        <v>795</v>
      </c>
      <c r="L18" s="9" t="s">
        <v>793</v>
      </c>
      <c r="M18" s="9" t="s">
        <v>793</v>
      </c>
      <c r="N18" s="9" t="s">
        <v>793</v>
      </c>
      <c r="O18" s="9" t="s">
        <v>793</v>
      </c>
      <c r="P18" s="9" t="s">
        <v>793</v>
      </c>
      <c r="Q18" s="9" t="s">
        <v>793</v>
      </c>
      <c r="R18" s="9" t="s">
        <v>795</v>
      </c>
      <c r="S18" s="9" t="s">
        <v>793</v>
      </c>
      <c r="T18" s="9" t="s">
        <v>795</v>
      </c>
      <c r="U18" s="9" t="s">
        <v>793</v>
      </c>
      <c r="V18" s="9" t="s">
        <v>793</v>
      </c>
      <c r="W18" s="9" t="s">
        <v>793</v>
      </c>
      <c r="X18" s="9" t="s">
        <v>794</v>
      </c>
      <c r="Y18" s="9" t="s">
        <v>794</v>
      </c>
      <c r="Z18" s="9" t="s">
        <v>793</v>
      </c>
      <c r="AA18" s="9" t="s">
        <v>793</v>
      </c>
      <c r="AB18" s="9" t="s">
        <v>793</v>
      </c>
      <c r="AC18" s="9" t="s">
        <v>793</v>
      </c>
      <c r="AD18" s="9" t="s">
        <v>793</v>
      </c>
    </row>
    <row r="19" spans="1:30" x14ac:dyDescent="0.3">
      <c r="A19" s="131" t="s">
        <v>165</v>
      </c>
      <c r="B19" s="131" t="s">
        <v>166</v>
      </c>
      <c r="C19" s="9" t="s">
        <v>757</v>
      </c>
      <c r="D19" s="9" t="s">
        <v>793</v>
      </c>
      <c r="E19" s="9" t="s">
        <v>793</v>
      </c>
      <c r="F19" s="9" t="s">
        <v>793</v>
      </c>
      <c r="G19" s="9" t="s">
        <v>793</v>
      </c>
      <c r="H19" s="9" t="s">
        <v>793</v>
      </c>
      <c r="I19" s="9" t="s">
        <v>793</v>
      </c>
      <c r="J19" s="9" t="s">
        <v>793</v>
      </c>
      <c r="K19" s="9" t="s">
        <v>793</v>
      </c>
      <c r="L19" s="9" t="s">
        <v>793</v>
      </c>
      <c r="M19" s="9" t="s">
        <v>793</v>
      </c>
      <c r="N19" s="9" t="s">
        <v>793</v>
      </c>
      <c r="O19" s="9" t="s">
        <v>793</v>
      </c>
      <c r="P19" s="9" t="s">
        <v>793</v>
      </c>
      <c r="Q19" s="9" t="s">
        <v>793</v>
      </c>
      <c r="R19" s="9" t="s">
        <v>793</v>
      </c>
      <c r="S19" s="9" t="s">
        <v>793</v>
      </c>
      <c r="T19" s="9" t="s">
        <v>793</v>
      </c>
      <c r="U19" s="9" t="s">
        <v>793</v>
      </c>
      <c r="V19" s="9" t="s">
        <v>793</v>
      </c>
      <c r="W19" s="9" t="s">
        <v>793</v>
      </c>
      <c r="X19" s="9" t="s">
        <v>793</v>
      </c>
      <c r="Y19" s="9" t="s">
        <v>793</v>
      </c>
      <c r="Z19" s="9" t="s">
        <v>793</v>
      </c>
      <c r="AA19" s="9" t="s">
        <v>793</v>
      </c>
      <c r="AB19" s="9" t="s">
        <v>793</v>
      </c>
      <c r="AC19" s="9" t="s">
        <v>793</v>
      </c>
      <c r="AD19" s="9" t="s">
        <v>793</v>
      </c>
    </row>
    <row r="20" spans="1:30" x14ac:dyDescent="0.3">
      <c r="A20" s="131" t="s">
        <v>168</v>
      </c>
      <c r="B20" s="131" t="s">
        <v>169</v>
      </c>
      <c r="C20" s="9" t="s">
        <v>798</v>
      </c>
      <c r="D20" s="9" t="s">
        <v>793</v>
      </c>
      <c r="E20" s="9" t="s">
        <v>793</v>
      </c>
      <c r="F20" s="9" t="s">
        <v>793</v>
      </c>
      <c r="G20" s="9" t="s">
        <v>793</v>
      </c>
      <c r="H20" s="9" t="s">
        <v>795</v>
      </c>
      <c r="I20" s="9" t="s">
        <v>795</v>
      </c>
      <c r="J20" s="9" t="s">
        <v>793</v>
      </c>
      <c r="K20" s="9" t="s">
        <v>795</v>
      </c>
      <c r="L20" s="9" t="s">
        <v>795</v>
      </c>
      <c r="M20" s="9" t="s">
        <v>793</v>
      </c>
      <c r="N20" s="9" t="s">
        <v>793</v>
      </c>
      <c r="O20" s="9" t="s">
        <v>793</v>
      </c>
      <c r="P20" s="9" t="s">
        <v>793</v>
      </c>
      <c r="Q20" s="9" t="s">
        <v>795</v>
      </c>
      <c r="R20" s="9" t="s">
        <v>795</v>
      </c>
      <c r="S20" s="9" t="s">
        <v>793</v>
      </c>
      <c r="T20" s="9" t="s">
        <v>795</v>
      </c>
      <c r="U20" s="9" t="s">
        <v>793</v>
      </c>
      <c r="V20" s="9" t="s">
        <v>793</v>
      </c>
      <c r="W20" s="9" t="s">
        <v>793</v>
      </c>
      <c r="X20" s="9" t="s">
        <v>793</v>
      </c>
      <c r="Y20" s="9" t="s">
        <v>793</v>
      </c>
      <c r="Z20" s="9" t="s">
        <v>795</v>
      </c>
      <c r="AA20" s="9" t="s">
        <v>795</v>
      </c>
      <c r="AB20" s="9" t="s">
        <v>793</v>
      </c>
      <c r="AC20" s="9" t="s">
        <v>795</v>
      </c>
      <c r="AD20" s="9" t="s">
        <v>793</v>
      </c>
    </row>
    <row r="21" spans="1:30" x14ac:dyDescent="0.3">
      <c r="A21" s="131" t="s">
        <v>170</v>
      </c>
      <c r="B21" s="131" t="s">
        <v>171</v>
      </c>
      <c r="C21" s="9" t="s">
        <v>757</v>
      </c>
      <c r="D21" s="9" t="s">
        <v>793</v>
      </c>
      <c r="E21" s="9" t="s">
        <v>794</v>
      </c>
      <c r="F21" s="9" t="s">
        <v>796</v>
      </c>
      <c r="G21" s="9" t="s">
        <v>796</v>
      </c>
      <c r="H21" s="9" t="s">
        <v>794</v>
      </c>
      <c r="I21" s="9" t="s">
        <v>793</v>
      </c>
      <c r="J21" s="9" t="s">
        <v>796</v>
      </c>
      <c r="K21" s="9" t="s">
        <v>793</v>
      </c>
      <c r="L21" s="9" t="s">
        <v>793</v>
      </c>
      <c r="M21" s="9" t="s">
        <v>793</v>
      </c>
      <c r="N21" s="9" t="s">
        <v>794</v>
      </c>
      <c r="O21" s="9" t="s">
        <v>796</v>
      </c>
      <c r="P21" s="9" t="s">
        <v>796</v>
      </c>
      <c r="Q21" s="9" t="s">
        <v>794</v>
      </c>
      <c r="R21" s="9" t="s">
        <v>793</v>
      </c>
      <c r="S21" s="9" t="s">
        <v>796</v>
      </c>
      <c r="T21" s="9" t="s">
        <v>793</v>
      </c>
      <c r="U21" s="9" t="s">
        <v>793</v>
      </c>
      <c r="V21" s="9" t="s">
        <v>794</v>
      </c>
      <c r="W21" s="9" t="s">
        <v>794</v>
      </c>
      <c r="X21" s="9" t="s">
        <v>796</v>
      </c>
      <c r="Y21" s="9" t="s">
        <v>796</v>
      </c>
      <c r="Z21" s="9" t="s">
        <v>794</v>
      </c>
      <c r="AA21" s="9" t="s">
        <v>794</v>
      </c>
      <c r="AB21" s="9" t="s">
        <v>794</v>
      </c>
      <c r="AC21" s="9" t="s">
        <v>793</v>
      </c>
      <c r="AD21" s="9" t="s">
        <v>793</v>
      </c>
    </row>
    <row r="22" spans="1:30" x14ac:dyDescent="0.3">
      <c r="A22" s="131" t="s">
        <v>173</v>
      </c>
      <c r="B22" s="131" t="s">
        <v>174</v>
      </c>
      <c r="C22" s="9" t="s">
        <v>757</v>
      </c>
      <c r="D22" s="9" t="s">
        <v>793</v>
      </c>
      <c r="E22" s="9" t="s">
        <v>793</v>
      </c>
      <c r="F22" s="9" t="s">
        <v>795</v>
      </c>
      <c r="G22" s="9" t="s">
        <v>797</v>
      </c>
      <c r="H22" s="9" t="s">
        <v>795</v>
      </c>
      <c r="I22" s="9" t="s">
        <v>797</v>
      </c>
      <c r="J22" s="9" t="s">
        <v>793</v>
      </c>
      <c r="K22" s="9" t="s">
        <v>793</v>
      </c>
      <c r="L22" s="9" t="s">
        <v>795</v>
      </c>
      <c r="M22" s="9" t="s">
        <v>793</v>
      </c>
      <c r="N22" s="9" t="s">
        <v>793</v>
      </c>
      <c r="O22" s="9" t="s">
        <v>795</v>
      </c>
      <c r="P22" s="9" t="s">
        <v>795</v>
      </c>
      <c r="Q22" s="9" t="s">
        <v>795</v>
      </c>
      <c r="R22" s="9" t="s">
        <v>795</v>
      </c>
      <c r="S22" s="9" t="s">
        <v>795</v>
      </c>
      <c r="T22" s="9" t="s">
        <v>793</v>
      </c>
      <c r="U22" s="9" t="s">
        <v>795</v>
      </c>
      <c r="V22" s="9" t="s">
        <v>793</v>
      </c>
      <c r="W22" s="9" t="s">
        <v>793</v>
      </c>
      <c r="X22" s="9" t="s">
        <v>795</v>
      </c>
      <c r="Y22" s="9" t="s">
        <v>793</v>
      </c>
      <c r="Z22" s="9" t="s">
        <v>795</v>
      </c>
      <c r="AA22" s="9" t="s">
        <v>795</v>
      </c>
      <c r="AB22" s="9" t="s">
        <v>795</v>
      </c>
      <c r="AC22" s="9" t="s">
        <v>793</v>
      </c>
      <c r="AD22" s="9" t="s">
        <v>793</v>
      </c>
    </row>
    <row r="23" spans="1:30" x14ac:dyDescent="0.3">
      <c r="A23" s="131" t="s">
        <v>175</v>
      </c>
      <c r="B23" s="131" t="s">
        <v>176</v>
      </c>
      <c r="C23" s="9" t="s">
        <v>757</v>
      </c>
      <c r="D23" s="9" t="s">
        <v>793</v>
      </c>
      <c r="E23" s="9" t="s">
        <v>793</v>
      </c>
      <c r="F23" s="9" t="s">
        <v>794</v>
      </c>
      <c r="G23" s="9" t="s">
        <v>795</v>
      </c>
      <c r="H23" s="9" t="s">
        <v>793</v>
      </c>
      <c r="I23" s="9" t="s">
        <v>793</v>
      </c>
      <c r="J23" s="9" t="s">
        <v>793</v>
      </c>
      <c r="K23" s="9" t="s">
        <v>793</v>
      </c>
      <c r="L23" s="9" t="s">
        <v>795</v>
      </c>
      <c r="M23" s="9" t="s">
        <v>793</v>
      </c>
      <c r="N23" s="9" t="s">
        <v>793</v>
      </c>
      <c r="O23" s="9" t="s">
        <v>794</v>
      </c>
      <c r="P23" s="9" t="s">
        <v>795</v>
      </c>
      <c r="Q23" s="9" t="s">
        <v>793</v>
      </c>
      <c r="R23" s="9" t="s">
        <v>793</v>
      </c>
      <c r="S23" s="9" t="s">
        <v>793</v>
      </c>
      <c r="T23" s="9" t="s">
        <v>793</v>
      </c>
      <c r="U23" s="9" t="s">
        <v>795</v>
      </c>
      <c r="V23" s="9" t="s">
        <v>793</v>
      </c>
      <c r="W23" s="9" t="s">
        <v>793</v>
      </c>
      <c r="X23" s="9" t="s">
        <v>794</v>
      </c>
      <c r="Y23" s="9" t="s">
        <v>795</v>
      </c>
      <c r="Z23" s="9" t="s">
        <v>793</v>
      </c>
      <c r="AA23" s="9" t="s">
        <v>793</v>
      </c>
      <c r="AB23" s="9" t="s">
        <v>793</v>
      </c>
      <c r="AC23" s="9" t="s">
        <v>793</v>
      </c>
      <c r="AD23" s="9" t="s">
        <v>793</v>
      </c>
    </row>
    <row r="24" spans="1:30" x14ac:dyDescent="0.3">
      <c r="A24" s="131" t="s">
        <v>178</v>
      </c>
      <c r="B24" s="131" t="s">
        <v>179</v>
      </c>
      <c r="C24" s="9" t="s">
        <v>757</v>
      </c>
      <c r="D24" s="9" t="s">
        <v>793</v>
      </c>
      <c r="E24" s="9" t="s">
        <v>793</v>
      </c>
      <c r="F24" s="9" t="s">
        <v>794</v>
      </c>
      <c r="G24" s="9" t="s">
        <v>793</v>
      </c>
      <c r="H24" s="9" t="s">
        <v>795</v>
      </c>
      <c r="I24" s="9" t="s">
        <v>795</v>
      </c>
      <c r="J24" s="9" t="s">
        <v>794</v>
      </c>
      <c r="K24" s="9" t="s">
        <v>794</v>
      </c>
      <c r="L24" s="9" t="s">
        <v>795</v>
      </c>
      <c r="M24" s="9" t="s">
        <v>793</v>
      </c>
      <c r="N24" s="9" t="s">
        <v>793</v>
      </c>
      <c r="O24" s="9" t="s">
        <v>794</v>
      </c>
      <c r="P24" s="9" t="s">
        <v>793</v>
      </c>
      <c r="Q24" s="9" t="s">
        <v>795</v>
      </c>
      <c r="R24" s="9" t="s">
        <v>795</v>
      </c>
      <c r="S24" s="9" t="s">
        <v>794</v>
      </c>
      <c r="T24" s="9" t="s">
        <v>794</v>
      </c>
      <c r="U24" s="9" t="s">
        <v>793</v>
      </c>
      <c r="V24" s="9" t="s">
        <v>793</v>
      </c>
      <c r="W24" s="9" t="s">
        <v>793</v>
      </c>
      <c r="X24" s="9" t="s">
        <v>794</v>
      </c>
      <c r="Y24" s="9" t="s">
        <v>793</v>
      </c>
      <c r="Z24" s="9" t="s">
        <v>793</v>
      </c>
      <c r="AA24" s="9" t="s">
        <v>793</v>
      </c>
      <c r="AB24" s="9" t="s">
        <v>794</v>
      </c>
      <c r="AC24" s="9" t="s">
        <v>794</v>
      </c>
      <c r="AD24" s="9" t="s">
        <v>794</v>
      </c>
    </row>
    <row r="25" spans="1:30" x14ac:dyDescent="0.3">
      <c r="A25" s="131" t="s">
        <v>180</v>
      </c>
      <c r="B25" s="131" t="s">
        <v>181</v>
      </c>
      <c r="C25" s="9" t="s">
        <v>757</v>
      </c>
      <c r="D25" s="9" t="s">
        <v>794</v>
      </c>
      <c r="E25" s="9" t="s">
        <v>793</v>
      </c>
      <c r="F25" s="9" t="s">
        <v>793</v>
      </c>
      <c r="G25" s="9" t="s">
        <v>793</v>
      </c>
      <c r="H25" s="9" t="s">
        <v>795</v>
      </c>
      <c r="I25" s="9" t="s">
        <v>793</v>
      </c>
      <c r="J25" s="9" t="s">
        <v>793</v>
      </c>
      <c r="K25" s="9" t="s">
        <v>793</v>
      </c>
      <c r="L25" s="9" t="s">
        <v>794</v>
      </c>
      <c r="M25" s="9" t="s">
        <v>794</v>
      </c>
      <c r="N25" s="9" t="s">
        <v>793</v>
      </c>
      <c r="O25" s="9" t="s">
        <v>795</v>
      </c>
      <c r="P25" s="9" t="s">
        <v>795</v>
      </c>
      <c r="Q25" s="9" t="s">
        <v>793</v>
      </c>
      <c r="R25" s="9" t="s">
        <v>793</v>
      </c>
      <c r="S25" s="9" t="s">
        <v>793</v>
      </c>
      <c r="T25" s="9" t="s">
        <v>793</v>
      </c>
      <c r="U25" s="9" t="s">
        <v>794</v>
      </c>
      <c r="V25" s="9" t="s">
        <v>794</v>
      </c>
      <c r="W25" s="9" t="s">
        <v>793</v>
      </c>
      <c r="X25" s="9" t="s">
        <v>793</v>
      </c>
      <c r="Y25" s="9" t="s">
        <v>795</v>
      </c>
      <c r="Z25" s="9" t="s">
        <v>793</v>
      </c>
      <c r="AA25" s="9" t="s">
        <v>794</v>
      </c>
      <c r="AB25" s="9" t="s">
        <v>793</v>
      </c>
      <c r="AC25" s="9" t="s">
        <v>793</v>
      </c>
      <c r="AD25" s="9" t="s">
        <v>794</v>
      </c>
    </row>
    <row r="26" spans="1:30" x14ac:dyDescent="0.3">
      <c r="A26" s="131" t="s">
        <v>182</v>
      </c>
      <c r="B26" s="131" t="s">
        <v>183</v>
      </c>
      <c r="C26" s="9" t="s">
        <v>757</v>
      </c>
      <c r="D26" s="9" t="s">
        <v>794</v>
      </c>
      <c r="E26" s="9" t="s">
        <v>794</v>
      </c>
      <c r="F26" s="9" t="s">
        <v>793</v>
      </c>
      <c r="G26" s="9" t="s">
        <v>793</v>
      </c>
      <c r="H26" s="9" t="s">
        <v>793</v>
      </c>
      <c r="I26" s="9" t="s">
        <v>793</v>
      </c>
      <c r="J26" s="9" t="s">
        <v>795</v>
      </c>
      <c r="K26" s="9" t="s">
        <v>793</v>
      </c>
      <c r="L26" s="9" t="s">
        <v>797</v>
      </c>
      <c r="M26" s="9" t="s">
        <v>794</v>
      </c>
      <c r="N26" s="9" t="s">
        <v>794</v>
      </c>
      <c r="O26" s="9" t="s">
        <v>793</v>
      </c>
      <c r="P26" s="9" t="s">
        <v>793</v>
      </c>
      <c r="Q26" s="9" t="s">
        <v>793</v>
      </c>
      <c r="R26" s="9" t="s">
        <v>793</v>
      </c>
      <c r="S26" s="9" t="s">
        <v>795</v>
      </c>
      <c r="T26" s="9" t="s">
        <v>793</v>
      </c>
      <c r="U26" s="9" t="s">
        <v>797</v>
      </c>
      <c r="V26" s="9" t="s">
        <v>794</v>
      </c>
      <c r="W26" s="9" t="s">
        <v>794</v>
      </c>
      <c r="X26" s="9" t="s">
        <v>793</v>
      </c>
      <c r="Y26" s="9" t="s">
        <v>793</v>
      </c>
      <c r="Z26" s="9" t="s">
        <v>793</v>
      </c>
      <c r="AA26" s="9" t="s">
        <v>793</v>
      </c>
      <c r="AB26" s="9" t="s">
        <v>793</v>
      </c>
      <c r="AC26" s="9" t="s">
        <v>793</v>
      </c>
      <c r="AD26" s="9" t="s">
        <v>795</v>
      </c>
    </row>
    <row r="27" spans="1:30" x14ac:dyDescent="0.3">
      <c r="A27" s="131" t="s">
        <v>184</v>
      </c>
      <c r="B27" s="131" t="s">
        <v>185</v>
      </c>
      <c r="C27" s="9" t="s">
        <v>757</v>
      </c>
      <c r="D27" s="9" t="s">
        <v>793</v>
      </c>
      <c r="E27" s="9" t="s">
        <v>793</v>
      </c>
      <c r="F27" s="9" t="s">
        <v>794</v>
      </c>
      <c r="G27" s="9" t="s">
        <v>795</v>
      </c>
      <c r="H27" s="9" t="s">
        <v>793</v>
      </c>
      <c r="I27" s="9" t="s">
        <v>793</v>
      </c>
      <c r="J27" s="9" t="s">
        <v>794</v>
      </c>
      <c r="K27" s="9" t="s">
        <v>793</v>
      </c>
      <c r="L27" s="9" t="s">
        <v>793</v>
      </c>
      <c r="M27" s="9" t="s">
        <v>793</v>
      </c>
      <c r="N27" s="9" t="s">
        <v>793</v>
      </c>
      <c r="O27" s="9" t="s">
        <v>794</v>
      </c>
      <c r="P27" s="9" t="s">
        <v>795</v>
      </c>
      <c r="Q27" s="9" t="s">
        <v>793</v>
      </c>
      <c r="R27" s="9" t="s">
        <v>793</v>
      </c>
      <c r="S27" s="9" t="s">
        <v>794</v>
      </c>
      <c r="T27" s="9" t="s">
        <v>794</v>
      </c>
      <c r="U27" s="9" t="s">
        <v>793</v>
      </c>
      <c r="V27" s="9" t="s">
        <v>793</v>
      </c>
      <c r="W27" s="9" t="s">
        <v>794</v>
      </c>
      <c r="X27" s="9" t="s">
        <v>794</v>
      </c>
      <c r="Y27" s="9" t="s">
        <v>795</v>
      </c>
      <c r="Z27" s="9" t="s">
        <v>793</v>
      </c>
      <c r="AA27" s="9" t="s">
        <v>793</v>
      </c>
      <c r="AB27" s="9" t="s">
        <v>794</v>
      </c>
      <c r="AC27" s="9" t="s">
        <v>794</v>
      </c>
      <c r="AD27" s="9" t="s">
        <v>794</v>
      </c>
    </row>
    <row r="28" spans="1:30" x14ac:dyDescent="0.3">
      <c r="A28" s="131" t="s">
        <v>186</v>
      </c>
      <c r="B28" s="131" t="s">
        <v>187</v>
      </c>
      <c r="C28" s="9" t="s">
        <v>757</v>
      </c>
      <c r="D28" s="9" t="s">
        <v>794</v>
      </c>
      <c r="E28" s="9" t="s">
        <v>793</v>
      </c>
      <c r="F28" s="9" t="s">
        <v>794</v>
      </c>
      <c r="G28" s="9" t="s">
        <v>794</v>
      </c>
      <c r="H28" s="9" t="s">
        <v>794</v>
      </c>
      <c r="I28" s="9" t="s">
        <v>793</v>
      </c>
      <c r="J28" s="9" t="s">
        <v>794</v>
      </c>
      <c r="K28" s="9" t="s">
        <v>793</v>
      </c>
      <c r="L28" s="9" t="s">
        <v>793</v>
      </c>
      <c r="M28" s="9" t="s">
        <v>794</v>
      </c>
      <c r="N28" s="9" t="s">
        <v>794</v>
      </c>
      <c r="O28" s="9" t="s">
        <v>794</v>
      </c>
      <c r="P28" s="9" t="s">
        <v>794</v>
      </c>
      <c r="Q28" s="9" t="s">
        <v>794</v>
      </c>
      <c r="R28" s="9" t="s">
        <v>793</v>
      </c>
      <c r="S28" s="9" t="s">
        <v>794</v>
      </c>
      <c r="T28" s="9" t="s">
        <v>793</v>
      </c>
      <c r="U28" s="9" t="s">
        <v>794</v>
      </c>
      <c r="V28" s="9" t="s">
        <v>794</v>
      </c>
      <c r="W28" s="9" t="s">
        <v>794</v>
      </c>
      <c r="X28" s="9" t="s">
        <v>794</v>
      </c>
      <c r="Y28" s="9" t="s">
        <v>794</v>
      </c>
      <c r="Z28" s="9" t="s">
        <v>794</v>
      </c>
      <c r="AA28" s="9" t="s">
        <v>793</v>
      </c>
      <c r="AB28" s="9" t="s">
        <v>794</v>
      </c>
      <c r="AC28" s="9" t="s">
        <v>793</v>
      </c>
      <c r="AD28" s="9" t="s">
        <v>794</v>
      </c>
    </row>
    <row r="29" spans="1:30" x14ac:dyDescent="0.3">
      <c r="A29" s="131" t="s">
        <v>188</v>
      </c>
      <c r="B29" s="131" t="s">
        <v>189</v>
      </c>
      <c r="C29" s="9" t="s">
        <v>757</v>
      </c>
      <c r="D29" s="9" t="s">
        <v>794</v>
      </c>
      <c r="E29" s="9" t="s">
        <v>794</v>
      </c>
      <c r="F29" s="9" t="s">
        <v>794</v>
      </c>
      <c r="G29" s="9" t="s">
        <v>793</v>
      </c>
      <c r="H29" s="9" t="s">
        <v>795</v>
      </c>
      <c r="I29" s="9" t="s">
        <v>795</v>
      </c>
      <c r="J29" s="9" t="s">
        <v>794</v>
      </c>
      <c r="K29" s="9" t="s">
        <v>793</v>
      </c>
      <c r="L29" s="9" t="s">
        <v>794</v>
      </c>
      <c r="M29" s="9" t="s">
        <v>794</v>
      </c>
      <c r="N29" s="9" t="s">
        <v>794</v>
      </c>
      <c r="O29" s="9" t="s">
        <v>794</v>
      </c>
      <c r="P29" s="9" t="s">
        <v>794</v>
      </c>
      <c r="Q29" s="9" t="s">
        <v>795</v>
      </c>
      <c r="R29" s="9" t="s">
        <v>793</v>
      </c>
      <c r="S29" s="9" t="s">
        <v>794</v>
      </c>
      <c r="T29" s="9" t="s">
        <v>794</v>
      </c>
      <c r="U29" s="9" t="s">
        <v>794</v>
      </c>
      <c r="V29" s="9" t="s">
        <v>794</v>
      </c>
      <c r="W29" s="9" t="s">
        <v>794</v>
      </c>
      <c r="X29" s="9" t="s">
        <v>794</v>
      </c>
      <c r="Y29" s="9" t="s">
        <v>794</v>
      </c>
      <c r="Z29" s="9" t="s">
        <v>795</v>
      </c>
      <c r="AA29" s="9" t="s">
        <v>793</v>
      </c>
      <c r="AB29" s="9" t="s">
        <v>794</v>
      </c>
      <c r="AC29" s="9" t="s">
        <v>794</v>
      </c>
      <c r="AD29" s="9" t="s">
        <v>795</v>
      </c>
    </row>
    <row r="30" spans="1:30" x14ac:dyDescent="0.3">
      <c r="A30" s="131" t="s">
        <v>190</v>
      </c>
      <c r="B30" s="131" t="s">
        <v>191</v>
      </c>
      <c r="C30" s="9" t="s">
        <v>757</v>
      </c>
      <c r="D30" s="9" t="s">
        <v>794</v>
      </c>
      <c r="E30" s="9" t="s">
        <v>794</v>
      </c>
      <c r="F30" s="9" t="s">
        <v>794</v>
      </c>
      <c r="G30" s="9" t="s">
        <v>794</v>
      </c>
      <c r="H30" s="9" t="s">
        <v>793</v>
      </c>
      <c r="I30" s="9" t="s">
        <v>797</v>
      </c>
      <c r="J30" s="9" t="s">
        <v>793</v>
      </c>
      <c r="K30" s="9" t="s">
        <v>794</v>
      </c>
      <c r="L30" s="9" t="s">
        <v>797</v>
      </c>
      <c r="M30" s="9" t="s">
        <v>794</v>
      </c>
      <c r="N30" s="9" t="s">
        <v>794</v>
      </c>
      <c r="O30" s="9" t="s">
        <v>794</v>
      </c>
      <c r="P30" s="9" t="s">
        <v>794</v>
      </c>
      <c r="Q30" s="9" t="s">
        <v>793</v>
      </c>
      <c r="R30" s="9" t="s">
        <v>795</v>
      </c>
      <c r="S30" s="9" t="s">
        <v>793</v>
      </c>
      <c r="T30" s="9" t="s">
        <v>793</v>
      </c>
      <c r="U30" s="9" t="s">
        <v>797</v>
      </c>
      <c r="V30" s="9" t="s">
        <v>794</v>
      </c>
      <c r="W30" s="9" t="s">
        <v>794</v>
      </c>
      <c r="X30" s="9" t="s">
        <v>794</v>
      </c>
      <c r="Y30" s="9" t="s">
        <v>794</v>
      </c>
      <c r="Z30" s="9" t="s">
        <v>793</v>
      </c>
      <c r="AA30" s="9" t="s">
        <v>795</v>
      </c>
      <c r="AB30" s="9" t="s">
        <v>793</v>
      </c>
      <c r="AC30" s="9" t="s">
        <v>793</v>
      </c>
      <c r="AD30" s="9" t="s">
        <v>797</v>
      </c>
    </row>
    <row r="31" spans="1:30" x14ac:dyDescent="0.3">
      <c r="A31" s="131" t="s">
        <v>192</v>
      </c>
      <c r="B31" s="131" t="s">
        <v>193</v>
      </c>
      <c r="C31" s="9" t="s">
        <v>757</v>
      </c>
      <c r="D31" s="9" t="s">
        <v>793</v>
      </c>
      <c r="E31" s="9" t="s">
        <v>793</v>
      </c>
      <c r="F31" s="9" t="s">
        <v>793</v>
      </c>
      <c r="G31" s="9" t="s">
        <v>793</v>
      </c>
      <c r="H31" s="9" t="s">
        <v>793</v>
      </c>
      <c r="I31" s="9" t="s">
        <v>793</v>
      </c>
      <c r="J31" s="9" t="s">
        <v>793</v>
      </c>
      <c r="K31" s="9" t="s">
        <v>795</v>
      </c>
      <c r="L31" s="9" t="s">
        <v>795</v>
      </c>
      <c r="M31" s="9" t="s">
        <v>793</v>
      </c>
      <c r="N31" s="9" t="s">
        <v>793</v>
      </c>
      <c r="O31" s="9" t="s">
        <v>793</v>
      </c>
      <c r="P31" s="9" t="s">
        <v>793</v>
      </c>
      <c r="Q31" s="9" t="s">
        <v>793</v>
      </c>
      <c r="R31" s="9" t="s">
        <v>793</v>
      </c>
      <c r="S31" s="9" t="s">
        <v>793</v>
      </c>
      <c r="T31" s="9" t="s">
        <v>795</v>
      </c>
      <c r="U31" s="9" t="s">
        <v>795</v>
      </c>
      <c r="V31" s="9" t="s">
        <v>793</v>
      </c>
      <c r="W31" s="9" t="s">
        <v>793</v>
      </c>
      <c r="X31" s="9" t="s">
        <v>793</v>
      </c>
      <c r="Y31" s="9" t="s">
        <v>793</v>
      </c>
      <c r="Z31" s="9" t="s">
        <v>793</v>
      </c>
      <c r="AA31" s="9" t="s">
        <v>793</v>
      </c>
      <c r="AB31" s="9" t="s">
        <v>793</v>
      </c>
      <c r="AC31" s="9" t="s">
        <v>793</v>
      </c>
      <c r="AD31" s="9" t="s">
        <v>793</v>
      </c>
    </row>
    <row r="32" spans="1:30" x14ac:dyDescent="0.3">
      <c r="A32" s="131" t="s">
        <v>195</v>
      </c>
      <c r="B32" s="131" t="s">
        <v>196</v>
      </c>
      <c r="C32" s="9" t="s">
        <v>757</v>
      </c>
      <c r="D32" s="9" t="s">
        <v>795</v>
      </c>
      <c r="E32" s="9" t="s">
        <v>793</v>
      </c>
      <c r="F32" s="9" t="s">
        <v>793</v>
      </c>
      <c r="G32" s="9" t="s">
        <v>793</v>
      </c>
      <c r="H32" s="9" t="s">
        <v>795</v>
      </c>
      <c r="I32" s="9" t="s">
        <v>793</v>
      </c>
      <c r="J32" s="9" t="s">
        <v>795</v>
      </c>
      <c r="K32" s="9" t="s">
        <v>793</v>
      </c>
      <c r="L32" s="9" t="s">
        <v>793</v>
      </c>
      <c r="M32" s="9" t="s">
        <v>795</v>
      </c>
      <c r="N32" s="9" t="s">
        <v>793</v>
      </c>
      <c r="O32" s="9" t="s">
        <v>793</v>
      </c>
      <c r="P32" s="9" t="s">
        <v>793</v>
      </c>
      <c r="Q32" s="9" t="s">
        <v>795</v>
      </c>
      <c r="R32" s="9" t="s">
        <v>793</v>
      </c>
      <c r="S32" s="9" t="s">
        <v>793</v>
      </c>
      <c r="T32" s="9" t="s">
        <v>793</v>
      </c>
      <c r="U32" s="9" t="s">
        <v>793</v>
      </c>
      <c r="V32" s="9" t="s">
        <v>795</v>
      </c>
      <c r="W32" s="9" t="s">
        <v>793</v>
      </c>
      <c r="X32" s="9" t="s">
        <v>793</v>
      </c>
      <c r="Y32" s="9" t="s">
        <v>793</v>
      </c>
      <c r="Z32" s="9" t="s">
        <v>795</v>
      </c>
      <c r="AA32" s="9" t="s">
        <v>793</v>
      </c>
      <c r="AB32" s="9" t="s">
        <v>793</v>
      </c>
      <c r="AC32" s="9" t="s">
        <v>793</v>
      </c>
      <c r="AD32" s="9" t="s">
        <v>793</v>
      </c>
    </row>
    <row r="33" spans="1:30" x14ac:dyDescent="0.3">
      <c r="A33" s="131" t="s">
        <v>198</v>
      </c>
      <c r="B33" s="131" t="s">
        <v>199</v>
      </c>
      <c r="C33" s="9" t="s">
        <v>757</v>
      </c>
      <c r="D33" s="9" t="s">
        <v>793</v>
      </c>
      <c r="E33" s="9" t="s">
        <v>793</v>
      </c>
      <c r="F33" s="9" t="s">
        <v>794</v>
      </c>
      <c r="G33" s="9" t="s">
        <v>794</v>
      </c>
      <c r="H33" s="9" t="s">
        <v>795</v>
      </c>
      <c r="I33" s="9" t="s">
        <v>795</v>
      </c>
      <c r="J33" s="9" t="s">
        <v>795</v>
      </c>
      <c r="K33" s="9" t="s">
        <v>793</v>
      </c>
      <c r="L33" s="9" t="s">
        <v>795</v>
      </c>
      <c r="M33" s="9" t="s">
        <v>793</v>
      </c>
      <c r="N33" s="9" t="s">
        <v>793</v>
      </c>
      <c r="O33" s="9" t="s">
        <v>794</v>
      </c>
      <c r="P33" s="9" t="s">
        <v>794</v>
      </c>
      <c r="Q33" s="9" t="s">
        <v>795</v>
      </c>
      <c r="R33" s="9" t="s">
        <v>795</v>
      </c>
      <c r="S33" s="9" t="s">
        <v>795</v>
      </c>
      <c r="T33" s="9" t="s">
        <v>793</v>
      </c>
      <c r="U33" s="9" t="s">
        <v>793</v>
      </c>
      <c r="V33" s="9" t="s">
        <v>793</v>
      </c>
      <c r="W33" s="9" t="s">
        <v>793</v>
      </c>
      <c r="X33" s="9" t="s">
        <v>794</v>
      </c>
      <c r="Y33" s="9" t="s">
        <v>794</v>
      </c>
      <c r="Z33" s="9" t="s">
        <v>795</v>
      </c>
      <c r="AA33" s="9" t="s">
        <v>795</v>
      </c>
      <c r="AB33" s="9" t="s">
        <v>793</v>
      </c>
      <c r="AC33" s="9" t="s">
        <v>793</v>
      </c>
      <c r="AD33" s="9" t="s">
        <v>793</v>
      </c>
    </row>
    <row r="34" spans="1:30" x14ac:dyDescent="0.3">
      <c r="A34" s="131" t="s">
        <v>200</v>
      </c>
      <c r="B34" s="131" t="s">
        <v>201</v>
      </c>
      <c r="C34" s="9" t="s">
        <v>757</v>
      </c>
      <c r="D34" s="9" t="s">
        <v>793</v>
      </c>
      <c r="E34" s="9" t="s">
        <v>795</v>
      </c>
      <c r="F34" s="9" t="s">
        <v>793</v>
      </c>
      <c r="G34" s="9" t="s">
        <v>793</v>
      </c>
      <c r="H34" s="9" t="s">
        <v>793</v>
      </c>
      <c r="I34" s="9" t="s">
        <v>793</v>
      </c>
      <c r="J34" s="9" t="s">
        <v>793</v>
      </c>
      <c r="K34" s="9" t="s">
        <v>795</v>
      </c>
      <c r="L34" s="9" t="s">
        <v>797</v>
      </c>
      <c r="M34" s="9" t="s">
        <v>793</v>
      </c>
      <c r="N34" s="9" t="s">
        <v>793</v>
      </c>
      <c r="O34" s="9" t="s">
        <v>793</v>
      </c>
      <c r="P34" s="9" t="s">
        <v>794</v>
      </c>
      <c r="Q34" s="9" t="s">
        <v>793</v>
      </c>
      <c r="R34" s="9" t="s">
        <v>793</v>
      </c>
      <c r="S34" s="9" t="s">
        <v>793</v>
      </c>
      <c r="T34" s="9" t="s">
        <v>793</v>
      </c>
      <c r="U34" s="9" t="s">
        <v>795</v>
      </c>
      <c r="V34" s="9" t="s">
        <v>793</v>
      </c>
      <c r="W34" s="9" t="s">
        <v>793</v>
      </c>
      <c r="X34" s="9" t="s">
        <v>793</v>
      </c>
      <c r="Y34" s="9" t="s">
        <v>794</v>
      </c>
      <c r="Z34" s="9" t="s">
        <v>794</v>
      </c>
      <c r="AA34" s="9" t="s">
        <v>793</v>
      </c>
      <c r="AB34" s="9" t="s">
        <v>793</v>
      </c>
      <c r="AC34" s="9" t="s">
        <v>794</v>
      </c>
      <c r="AD34" s="9" t="s">
        <v>793</v>
      </c>
    </row>
    <row r="35" spans="1:30" x14ac:dyDescent="0.3">
      <c r="A35" s="131" t="s">
        <v>202</v>
      </c>
      <c r="B35" s="131" t="s">
        <v>203</v>
      </c>
      <c r="C35" s="9" t="s">
        <v>757</v>
      </c>
      <c r="D35" s="9" t="s">
        <v>793</v>
      </c>
      <c r="E35" s="9" t="s">
        <v>793</v>
      </c>
      <c r="F35" s="9" t="s">
        <v>793</v>
      </c>
      <c r="G35" s="9" t="s">
        <v>793</v>
      </c>
      <c r="H35" s="9" t="s">
        <v>793</v>
      </c>
      <c r="I35" s="9" t="s">
        <v>797</v>
      </c>
      <c r="J35" s="9" t="s">
        <v>793</v>
      </c>
      <c r="K35" s="9" t="s">
        <v>795</v>
      </c>
      <c r="L35" s="9" t="s">
        <v>795</v>
      </c>
      <c r="M35" s="9" t="s">
        <v>793</v>
      </c>
      <c r="N35" s="9" t="s">
        <v>793</v>
      </c>
      <c r="O35" s="9" t="s">
        <v>793</v>
      </c>
      <c r="P35" s="9" t="s">
        <v>793</v>
      </c>
      <c r="Q35" s="9" t="s">
        <v>793</v>
      </c>
      <c r="R35" s="9" t="s">
        <v>795</v>
      </c>
      <c r="S35" s="9" t="s">
        <v>793</v>
      </c>
      <c r="T35" s="9" t="s">
        <v>795</v>
      </c>
      <c r="U35" s="9" t="s">
        <v>795</v>
      </c>
      <c r="V35" s="9" t="s">
        <v>793</v>
      </c>
      <c r="W35" s="9" t="s">
        <v>793</v>
      </c>
      <c r="X35" s="9" t="s">
        <v>793</v>
      </c>
      <c r="Y35" s="9" t="s">
        <v>793</v>
      </c>
      <c r="Z35" s="9" t="s">
        <v>793</v>
      </c>
      <c r="AA35" s="9" t="s">
        <v>795</v>
      </c>
      <c r="AB35" s="9" t="s">
        <v>793</v>
      </c>
      <c r="AC35" s="9" t="s">
        <v>793</v>
      </c>
      <c r="AD35" s="9" t="s">
        <v>793</v>
      </c>
    </row>
    <row r="36" spans="1:30" x14ac:dyDescent="0.3">
      <c r="A36" s="131" t="s">
        <v>204</v>
      </c>
      <c r="B36" s="131" t="s">
        <v>205</v>
      </c>
      <c r="C36" s="9" t="s">
        <v>757</v>
      </c>
      <c r="D36" s="9" t="s">
        <v>793</v>
      </c>
      <c r="E36" s="9" t="s">
        <v>793</v>
      </c>
      <c r="F36" s="9" t="s">
        <v>794</v>
      </c>
      <c r="G36" s="9" t="s">
        <v>795</v>
      </c>
      <c r="H36" s="9" t="s">
        <v>793</v>
      </c>
      <c r="I36" s="9" t="s">
        <v>795</v>
      </c>
      <c r="J36" s="9" t="s">
        <v>795</v>
      </c>
      <c r="K36" s="9" t="s">
        <v>793</v>
      </c>
      <c r="L36" s="9" t="s">
        <v>795</v>
      </c>
      <c r="M36" s="9" t="s">
        <v>793</v>
      </c>
      <c r="N36" s="9" t="s">
        <v>793</v>
      </c>
      <c r="O36" s="9" t="s">
        <v>794</v>
      </c>
      <c r="P36" s="9" t="s">
        <v>795</v>
      </c>
      <c r="Q36" s="9" t="s">
        <v>793</v>
      </c>
      <c r="R36" s="9" t="s">
        <v>795</v>
      </c>
      <c r="S36" s="9" t="s">
        <v>793</v>
      </c>
      <c r="T36" s="9" t="s">
        <v>793</v>
      </c>
      <c r="U36" s="9" t="s">
        <v>795</v>
      </c>
      <c r="V36" s="9" t="s">
        <v>793</v>
      </c>
      <c r="W36" s="9" t="s">
        <v>793</v>
      </c>
      <c r="X36" s="9" t="s">
        <v>794</v>
      </c>
      <c r="Y36" s="9" t="s">
        <v>793</v>
      </c>
      <c r="Z36" s="9" t="s">
        <v>793</v>
      </c>
      <c r="AA36" s="9" t="s">
        <v>795</v>
      </c>
      <c r="AB36" s="9" t="s">
        <v>793</v>
      </c>
      <c r="AC36" s="9" t="s">
        <v>793</v>
      </c>
      <c r="AD36" s="9" t="s">
        <v>793</v>
      </c>
    </row>
    <row r="37" spans="1:30" x14ac:dyDescent="0.3">
      <c r="A37" s="131" t="s">
        <v>206</v>
      </c>
      <c r="B37" s="131" t="s">
        <v>207</v>
      </c>
      <c r="C37" s="9" t="s">
        <v>757</v>
      </c>
      <c r="D37" s="9" t="s">
        <v>793</v>
      </c>
      <c r="E37" s="9" t="s">
        <v>795</v>
      </c>
      <c r="F37" s="9" t="s">
        <v>793</v>
      </c>
      <c r="G37" s="9" t="s">
        <v>793</v>
      </c>
      <c r="H37" s="9" t="s">
        <v>795</v>
      </c>
      <c r="I37" s="9" t="s">
        <v>795</v>
      </c>
      <c r="J37" s="9" t="s">
        <v>793</v>
      </c>
      <c r="K37" s="9" t="s">
        <v>793</v>
      </c>
      <c r="L37" s="9" t="s">
        <v>795</v>
      </c>
      <c r="M37" s="9" t="s">
        <v>793</v>
      </c>
      <c r="N37" s="9" t="s">
        <v>795</v>
      </c>
      <c r="O37" s="9" t="s">
        <v>793</v>
      </c>
      <c r="P37" s="9" t="s">
        <v>793</v>
      </c>
      <c r="Q37" s="9" t="s">
        <v>795</v>
      </c>
      <c r="R37" s="9" t="s">
        <v>793</v>
      </c>
      <c r="S37" s="9" t="s">
        <v>793</v>
      </c>
      <c r="T37" s="9" t="s">
        <v>793</v>
      </c>
      <c r="U37" s="9" t="s">
        <v>793</v>
      </c>
      <c r="V37" s="9" t="s">
        <v>793</v>
      </c>
      <c r="W37" s="9" t="s">
        <v>793</v>
      </c>
      <c r="X37" s="9" t="s">
        <v>793</v>
      </c>
      <c r="Y37" s="9" t="s">
        <v>793</v>
      </c>
      <c r="Z37" s="9" t="s">
        <v>795</v>
      </c>
      <c r="AA37" s="9" t="s">
        <v>793</v>
      </c>
      <c r="AB37" s="9" t="s">
        <v>793</v>
      </c>
      <c r="AC37" s="9" t="s">
        <v>793</v>
      </c>
      <c r="AD37" s="9" t="s">
        <v>793</v>
      </c>
    </row>
    <row r="38" spans="1:30" x14ac:dyDescent="0.3">
      <c r="A38" s="131" t="s">
        <v>208</v>
      </c>
      <c r="B38" s="131" t="s">
        <v>209</v>
      </c>
      <c r="C38" s="9" t="s">
        <v>757</v>
      </c>
      <c r="D38" s="9" t="s">
        <v>793</v>
      </c>
      <c r="E38" s="9" t="s">
        <v>795</v>
      </c>
      <c r="F38" s="9" t="s">
        <v>793</v>
      </c>
      <c r="G38" s="9" t="s">
        <v>793</v>
      </c>
      <c r="H38" s="9" t="s">
        <v>795</v>
      </c>
      <c r="I38" s="9" t="s">
        <v>795</v>
      </c>
      <c r="J38" s="9" t="s">
        <v>793</v>
      </c>
      <c r="K38" s="9" t="s">
        <v>793</v>
      </c>
      <c r="L38" s="9" t="s">
        <v>793</v>
      </c>
      <c r="M38" s="9" t="s">
        <v>793</v>
      </c>
      <c r="N38" s="9" t="s">
        <v>795</v>
      </c>
      <c r="O38" s="9" t="s">
        <v>793</v>
      </c>
      <c r="P38" s="9" t="s">
        <v>793</v>
      </c>
      <c r="Q38" s="9" t="s">
        <v>795</v>
      </c>
      <c r="R38" s="9" t="s">
        <v>793</v>
      </c>
      <c r="S38" s="9" t="s">
        <v>793</v>
      </c>
      <c r="T38" s="9" t="s">
        <v>793</v>
      </c>
      <c r="U38" s="9" t="s">
        <v>793</v>
      </c>
      <c r="V38" s="9" t="s">
        <v>793</v>
      </c>
      <c r="W38" s="9" t="s">
        <v>793</v>
      </c>
      <c r="X38" s="9" t="s">
        <v>793</v>
      </c>
      <c r="Y38" s="9" t="s">
        <v>793</v>
      </c>
      <c r="Z38" s="9" t="s">
        <v>795</v>
      </c>
      <c r="AA38" s="9" t="s">
        <v>793</v>
      </c>
      <c r="AB38" s="9" t="s">
        <v>793</v>
      </c>
      <c r="AC38" s="9" t="s">
        <v>793</v>
      </c>
      <c r="AD38" s="9" t="s">
        <v>793</v>
      </c>
    </row>
    <row r="39" spans="1:30" x14ac:dyDescent="0.3">
      <c r="A39" s="131" t="s">
        <v>210</v>
      </c>
      <c r="B39" s="131" t="s">
        <v>211</v>
      </c>
      <c r="C39" s="9" t="s">
        <v>757</v>
      </c>
      <c r="D39" s="9" t="s">
        <v>793</v>
      </c>
      <c r="E39" s="9" t="s">
        <v>794</v>
      </c>
      <c r="F39" s="9" t="s">
        <v>794</v>
      </c>
      <c r="G39" s="9" t="s">
        <v>793</v>
      </c>
      <c r="H39" s="9" t="s">
        <v>793</v>
      </c>
      <c r="I39" s="9" t="s">
        <v>793</v>
      </c>
      <c r="J39" s="9" t="s">
        <v>793</v>
      </c>
      <c r="K39" s="9" t="s">
        <v>793</v>
      </c>
      <c r="L39" s="9" t="s">
        <v>794</v>
      </c>
      <c r="M39" s="9" t="s">
        <v>794</v>
      </c>
      <c r="N39" s="9" t="s">
        <v>794</v>
      </c>
      <c r="O39" s="9" t="s">
        <v>796</v>
      </c>
      <c r="P39" s="9" t="s">
        <v>793</v>
      </c>
      <c r="Q39" s="9" t="s">
        <v>793</v>
      </c>
      <c r="R39" s="9" t="s">
        <v>793</v>
      </c>
      <c r="S39" s="9" t="s">
        <v>794</v>
      </c>
      <c r="T39" s="9" t="s">
        <v>793</v>
      </c>
      <c r="U39" s="9" t="s">
        <v>794</v>
      </c>
      <c r="V39" s="9" t="s">
        <v>794</v>
      </c>
      <c r="W39" s="9" t="s">
        <v>794</v>
      </c>
      <c r="X39" s="9" t="s">
        <v>796</v>
      </c>
      <c r="Y39" s="9" t="s">
        <v>794</v>
      </c>
      <c r="Z39" s="9" t="s">
        <v>793</v>
      </c>
      <c r="AA39" s="9" t="s">
        <v>793</v>
      </c>
      <c r="AB39" s="9" t="s">
        <v>794</v>
      </c>
      <c r="AC39" s="9" t="s">
        <v>793</v>
      </c>
      <c r="AD39" s="9" t="s">
        <v>794</v>
      </c>
    </row>
    <row r="40" spans="1:30" x14ac:dyDescent="0.3">
      <c r="A40" s="131" t="s">
        <v>213</v>
      </c>
      <c r="B40" s="131" t="s">
        <v>214</v>
      </c>
      <c r="C40" s="9" t="s">
        <v>757</v>
      </c>
      <c r="D40" s="9" t="s">
        <v>793</v>
      </c>
      <c r="E40" s="9" t="s">
        <v>793</v>
      </c>
      <c r="F40" s="9" t="s">
        <v>793</v>
      </c>
      <c r="G40" s="9" t="s">
        <v>793</v>
      </c>
      <c r="H40" s="9" t="s">
        <v>793</v>
      </c>
      <c r="I40" s="9" t="s">
        <v>793</v>
      </c>
      <c r="J40" s="9" t="s">
        <v>793</v>
      </c>
      <c r="K40" s="9" t="s">
        <v>795</v>
      </c>
      <c r="L40" s="9" t="s">
        <v>795</v>
      </c>
      <c r="M40" s="9" t="s">
        <v>793</v>
      </c>
      <c r="N40" s="9" t="s">
        <v>793</v>
      </c>
      <c r="O40" s="9" t="s">
        <v>793</v>
      </c>
      <c r="P40" s="9" t="s">
        <v>793</v>
      </c>
      <c r="Q40" s="9" t="s">
        <v>793</v>
      </c>
      <c r="R40" s="9" t="s">
        <v>795</v>
      </c>
      <c r="S40" s="9" t="s">
        <v>793</v>
      </c>
      <c r="T40" s="9" t="s">
        <v>793</v>
      </c>
      <c r="U40" s="9" t="s">
        <v>795</v>
      </c>
      <c r="V40" s="9" t="s">
        <v>793</v>
      </c>
      <c r="W40" s="9" t="s">
        <v>793</v>
      </c>
      <c r="X40" s="9" t="s">
        <v>793</v>
      </c>
      <c r="Y40" s="9" t="s">
        <v>793</v>
      </c>
      <c r="Z40" s="9" t="s">
        <v>793</v>
      </c>
      <c r="AA40" s="9" t="s">
        <v>795</v>
      </c>
      <c r="AB40" s="9" t="s">
        <v>793</v>
      </c>
      <c r="AC40" s="9" t="s">
        <v>793</v>
      </c>
      <c r="AD40" s="9" t="s">
        <v>795</v>
      </c>
    </row>
    <row r="41" spans="1:30" x14ac:dyDescent="0.3">
      <c r="A41" s="131" t="s">
        <v>215</v>
      </c>
      <c r="B41" s="131" t="s">
        <v>216</v>
      </c>
      <c r="C41" s="9" t="s">
        <v>757</v>
      </c>
      <c r="D41" s="9" t="s">
        <v>793</v>
      </c>
      <c r="E41" s="9" t="s">
        <v>793</v>
      </c>
      <c r="F41" s="9" t="s">
        <v>793</v>
      </c>
      <c r="G41" s="9" t="s">
        <v>793</v>
      </c>
      <c r="H41" s="9" t="s">
        <v>795</v>
      </c>
      <c r="I41" s="9" t="s">
        <v>793</v>
      </c>
      <c r="J41" s="9" t="s">
        <v>793</v>
      </c>
      <c r="K41" s="9" t="s">
        <v>793</v>
      </c>
      <c r="L41" s="9" t="s">
        <v>793</v>
      </c>
      <c r="M41" s="9" t="s">
        <v>793</v>
      </c>
      <c r="N41" s="9" t="s">
        <v>793</v>
      </c>
      <c r="O41" s="9" t="s">
        <v>793</v>
      </c>
      <c r="P41" s="9" t="s">
        <v>793</v>
      </c>
      <c r="Q41" s="9" t="s">
        <v>795</v>
      </c>
      <c r="R41" s="9" t="s">
        <v>793</v>
      </c>
      <c r="S41" s="9" t="s">
        <v>793</v>
      </c>
      <c r="T41" s="9" t="s">
        <v>793</v>
      </c>
      <c r="U41" s="9" t="s">
        <v>793</v>
      </c>
      <c r="V41" s="9" t="s">
        <v>793</v>
      </c>
      <c r="W41" s="9" t="s">
        <v>793</v>
      </c>
      <c r="X41" s="9" t="s">
        <v>793</v>
      </c>
      <c r="Y41" s="9" t="s">
        <v>793</v>
      </c>
      <c r="Z41" s="9" t="s">
        <v>795</v>
      </c>
      <c r="AA41" s="9" t="s">
        <v>793</v>
      </c>
      <c r="AB41" s="9" t="s">
        <v>793</v>
      </c>
      <c r="AC41" s="9" t="s">
        <v>793</v>
      </c>
      <c r="AD41" s="9" t="s">
        <v>793</v>
      </c>
    </row>
    <row r="42" spans="1:30" x14ac:dyDescent="0.3">
      <c r="A42" s="131" t="s">
        <v>217</v>
      </c>
      <c r="B42" s="131" t="s">
        <v>218</v>
      </c>
      <c r="C42" s="9" t="s">
        <v>757</v>
      </c>
      <c r="D42" s="9" t="s">
        <v>793</v>
      </c>
      <c r="E42" s="9" t="s">
        <v>793</v>
      </c>
      <c r="F42" s="9" t="s">
        <v>793</v>
      </c>
      <c r="G42" s="9" t="s">
        <v>796</v>
      </c>
      <c r="H42" s="9" t="s">
        <v>794</v>
      </c>
      <c r="I42" s="9" t="s">
        <v>793</v>
      </c>
      <c r="J42" s="9" t="s">
        <v>795</v>
      </c>
      <c r="K42" s="9" t="s">
        <v>793</v>
      </c>
      <c r="L42" s="9" t="s">
        <v>793</v>
      </c>
      <c r="M42" s="9" t="s">
        <v>794</v>
      </c>
      <c r="N42" s="9" t="s">
        <v>793</v>
      </c>
      <c r="O42" s="9" t="s">
        <v>794</v>
      </c>
      <c r="P42" s="9" t="s">
        <v>796</v>
      </c>
      <c r="Q42" s="9" t="s">
        <v>794</v>
      </c>
      <c r="R42" s="9" t="s">
        <v>793</v>
      </c>
      <c r="S42" s="9" t="s">
        <v>793</v>
      </c>
      <c r="T42" s="9" t="s">
        <v>794</v>
      </c>
      <c r="U42" s="9" t="s">
        <v>793</v>
      </c>
      <c r="V42" s="9" t="s">
        <v>794</v>
      </c>
      <c r="W42" s="9" t="s">
        <v>793</v>
      </c>
      <c r="X42" s="9" t="s">
        <v>794</v>
      </c>
      <c r="Y42" s="9" t="s">
        <v>796</v>
      </c>
      <c r="Z42" s="9" t="s">
        <v>794</v>
      </c>
      <c r="AA42" s="9" t="s">
        <v>793</v>
      </c>
      <c r="AB42" s="9" t="s">
        <v>793</v>
      </c>
      <c r="AC42" s="9" t="s">
        <v>794</v>
      </c>
      <c r="AD42" s="9" t="s">
        <v>793</v>
      </c>
    </row>
    <row r="43" spans="1:30" x14ac:dyDescent="0.3">
      <c r="A43" s="131" t="s">
        <v>219</v>
      </c>
      <c r="B43" s="131" t="s">
        <v>220</v>
      </c>
      <c r="C43" s="9" t="s">
        <v>757</v>
      </c>
      <c r="D43" s="9" t="s">
        <v>793</v>
      </c>
      <c r="E43" s="9" t="s">
        <v>793</v>
      </c>
      <c r="F43" s="9" t="s">
        <v>793</v>
      </c>
      <c r="G43" s="9" t="s">
        <v>793</v>
      </c>
      <c r="H43" s="9" t="s">
        <v>793</v>
      </c>
      <c r="I43" s="9" t="s">
        <v>795</v>
      </c>
      <c r="J43" s="9" t="s">
        <v>793</v>
      </c>
      <c r="K43" s="9" t="s">
        <v>793</v>
      </c>
      <c r="L43" s="9" t="s">
        <v>795</v>
      </c>
      <c r="M43" s="9" t="s">
        <v>793</v>
      </c>
      <c r="N43" s="9" t="s">
        <v>793</v>
      </c>
      <c r="O43" s="9" t="s">
        <v>793</v>
      </c>
      <c r="P43" s="9" t="s">
        <v>793</v>
      </c>
      <c r="Q43" s="9" t="s">
        <v>793</v>
      </c>
      <c r="R43" s="9" t="s">
        <v>793</v>
      </c>
      <c r="S43" s="9" t="s">
        <v>793</v>
      </c>
      <c r="T43" s="9" t="s">
        <v>793</v>
      </c>
      <c r="U43" s="9" t="s">
        <v>795</v>
      </c>
      <c r="V43" s="9" t="s">
        <v>793</v>
      </c>
      <c r="W43" s="9" t="s">
        <v>794</v>
      </c>
      <c r="X43" s="9" t="s">
        <v>794</v>
      </c>
      <c r="Y43" s="9" t="s">
        <v>793</v>
      </c>
      <c r="Z43" s="9" t="s">
        <v>793</v>
      </c>
      <c r="AA43" s="9" t="s">
        <v>793</v>
      </c>
      <c r="AB43" s="9" t="s">
        <v>793</v>
      </c>
      <c r="AC43" s="9" t="s">
        <v>793</v>
      </c>
      <c r="AD43" s="9" t="s">
        <v>795</v>
      </c>
    </row>
    <row r="44" spans="1:30" x14ac:dyDescent="0.3">
      <c r="A44" s="131" t="s">
        <v>223</v>
      </c>
      <c r="B44" s="131" t="s">
        <v>224</v>
      </c>
      <c r="C44" s="9" t="s">
        <v>757</v>
      </c>
      <c r="D44" s="9" t="s">
        <v>795</v>
      </c>
      <c r="E44" s="9" t="s">
        <v>793</v>
      </c>
      <c r="F44" s="9" t="s">
        <v>793</v>
      </c>
      <c r="G44" s="9" t="s">
        <v>795</v>
      </c>
      <c r="H44" s="9" t="s">
        <v>793</v>
      </c>
      <c r="I44" s="9" t="s">
        <v>795</v>
      </c>
      <c r="J44" s="9" t="s">
        <v>793</v>
      </c>
      <c r="K44" s="9" t="s">
        <v>793</v>
      </c>
      <c r="L44" s="9" t="s">
        <v>795</v>
      </c>
      <c r="M44" s="9" t="s">
        <v>795</v>
      </c>
      <c r="N44" s="9" t="s">
        <v>793</v>
      </c>
      <c r="O44" s="9" t="s">
        <v>793</v>
      </c>
      <c r="P44" s="9" t="s">
        <v>795</v>
      </c>
      <c r="Q44" s="9" t="s">
        <v>793</v>
      </c>
      <c r="R44" s="9" t="s">
        <v>795</v>
      </c>
      <c r="S44" s="9" t="s">
        <v>793</v>
      </c>
      <c r="T44" s="9" t="s">
        <v>793</v>
      </c>
      <c r="U44" s="9" t="s">
        <v>795</v>
      </c>
      <c r="V44" s="9" t="s">
        <v>795</v>
      </c>
      <c r="W44" s="9" t="s">
        <v>793</v>
      </c>
      <c r="X44" s="9" t="s">
        <v>793</v>
      </c>
      <c r="Y44" s="9" t="s">
        <v>795</v>
      </c>
      <c r="Z44" s="9" t="s">
        <v>793</v>
      </c>
      <c r="AA44" s="9" t="s">
        <v>795</v>
      </c>
      <c r="AB44" s="9" t="s">
        <v>793</v>
      </c>
      <c r="AC44" s="9" t="s">
        <v>793</v>
      </c>
      <c r="AD44" s="9" t="s">
        <v>795</v>
      </c>
    </row>
    <row r="45" spans="1:30" x14ac:dyDescent="0.3">
      <c r="A45" s="131" t="s">
        <v>227</v>
      </c>
      <c r="B45" s="131" t="s">
        <v>228</v>
      </c>
      <c r="C45" s="9" t="s">
        <v>798</v>
      </c>
      <c r="D45" s="9" t="s">
        <v>793</v>
      </c>
      <c r="E45" s="9" t="s">
        <v>793</v>
      </c>
      <c r="F45" s="9" t="s">
        <v>793</v>
      </c>
      <c r="G45" s="9" t="s">
        <v>795</v>
      </c>
      <c r="H45" s="9" t="s">
        <v>793</v>
      </c>
      <c r="I45" s="9" t="s">
        <v>793</v>
      </c>
      <c r="J45" s="9" t="s">
        <v>793</v>
      </c>
      <c r="K45" s="9" t="s">
        <v>793</v>
      </c>
      <c r="L45" s="9" t="s">
        <v>797</v>
      </c>
      <c r="M45" s="9" t="s">
        <v>793</v>
      </c>
      <c r="N45" s="9" t="s">
        <v>793</v>
      </c>
      <c r="O45" s="9" t="s">
        <v>793</v>
      </c>
      <c r="P45" s="9" t="s">
        <v>795</v>
      </c>
      <c r="Q45" s="9" t="s">
        <v>793</v>
      </c>
      <c r="R45" s="9" t="s">
        <v>793</v>
      </c>
      <c r="S45" s="9" t="s">
        <v>793</v>
      </c>
      <c r="T45" s="9" t="s">
        <v>793</v>
      </c>
      <c r="U45" s="9" t="s">
        <v>797</v>
      </c>
      <c r="V45" s="9" t="s">
        <v>793</v>
      </c>
      <c r="W45" s="9" t="s">
        <v>793</v>
      </c>
      <c r="X45" s="9" t="s">
        <v>793</v>
      </c>
      <c r="Y45" s="9" t="s">
        <v>795</v>
      </c>
      <c r="Z45" s="9" t="s">
        <v>793</v>
      </c>
      <c r="AA45" s="9" t="s">
        <v>793</v>
      </c>
      <c r="AB45" s="9" t="s">
        <v>793</v>
      </c>
      <c r="AC45" s="9" t="s">
        <v>793</v>
      </c>
      <c r="AD45" s="9" t="s">
        <v>797</v>
      </c>
    </row>
    <row r="46" spans="1:30" x14ac:dyDescent="0.3">
      <c r="A46" s="131" t="s">
        <v>230</v>
      </c>
      <c r="B46" s="131" t="s">
        <v>231</v>
      </c>
      <c r="C46" s="9" t="s">
        <v>757</v>
      </c>
      <c r="D46" s="9" t="s">
        <v>795</v>
      </c>
      <c r="E46" s="9" t="s">
        <v>793</v>
      </c>
      <c r="F46" s="9" t="s">
        <v>795</v>
      </c>
      <c r="G46" s="9" t="s">
        <v>793</v>
      </c>
      <c r="H46" s="9" t="s">
        <v>795</v>
      </c>
      <c r="I46" s="9" t="s">
        <v>795</v>
      </c>
      <c r="J46" s="9" t="s">
        <v>793</v>
      </c>
      <c r="K46" s="9" t="s">
        <v>794</v>
      </c>
      <c r="L46" s="9" t="s">
        <v>795</v>
      </c>
      <c r="M46" s="9" t="s">
        <v>795</v>
      </c>
      <c r="N46" s="9" t="s">
        <v>793</v>
      </c>
      <c r="O46" s="9" t="s">
        <v>795</v>
      </c>
      <c r="P46" s="9" t="s">
        <v>793</v>
      </c>
      <c r="Q46" s="9" t="s">
        <v>795</v>
      </c>
      <c r="R46" s="9" t="s">
        <v>795</v>
      </c>
      <c r="S46" s="9" t="s">
        <v>793</v>
      </c>
      <c r="T46" s="9" t="s">
        <v>794</v>
      </c>
      <c r="U46" s="9" t="s">
        <v>795</v>
      </c>
      <c r="V46" s="9" t="s">
        <v>793</v>
      </c>
      <c r="W46" s="9" t="s">
        <v>793</v>
      </c>
      <c r="X46" s="9" t="s">
        <v>795</v>
      </c>
      <c r="Y46" s="9" t="s">
        <v>793</v>
      </c>
      <c r="Z46" s="9" t="s">
        <v>795</v>
      </c>
      <c r="AA46" s="9" t="s">
        <v>795</v>
      </c>
      <c r="AB46" s="9" t="s">
        <v>793</v>
      </c>
      <c r="AC46" s="9" t="s">
        <v>794</v>
      </c>
      <c r="AD46" s="9" t="s">
        <v>795</v>
      </c>
    </row>
    <row r="47" spans="1:30" x14ac:dyDescent="0.3">
      <c r="A47" s="131" t="s">
        <v>233</v>
      </c>
      <c r="B47" s="131" t="s">
        <v>234</v>
      </c>
      <c r="C47" s="9" t="s">
        <v>757</v>
      </c>
      <c r="D47" s="9" t="s">
        <v>793</v>
      </c>
      <c r="E47" s="9" t="s">
        <v>793</v>
      </c>
      <c r="F47" s="9" t="s">
        <v>793</v>
      </c>
      <c r="G47" s="9" t="s">
        <v>793</v>
      </c>
      <c r="H47" s="9" t="s">
        <v>793</v>
      </c>
      <c r="I47" s="9" t="s">
        <v>795</v>
      </c>
      <c r="J47" s="9" t="s">
        <v>793</v>
      </c>
      <c r="K47" s="9" t="s">
        <v>793</v>
      </c>
      <c r="L47" s="9" t="s">
        <v>795</v>
      </c>
      <c r="M47" s="9" t="s">
        <v>793</v>
      </c>
      <c r="N47" s="9" t="s">
        <v>793</v>
      </c>
      <c r="O47" s="9" t="s">
        <v>793</v>
      </c>
      <c r="P47" s="9" t="s">
        <v>793</v>
      </c>
      <c r="Q47" s="9" t="s">
        <v>793</v>
      </c>
      <c r="R47" s="9" t="s">
        <v>795</v>
      </c>
      <c r="S47" s="9" t="s">
        <v>793</v>
      </c>
      <c r="T47" s="9" t="s">
        <v>793</v>
      </c>
      <c r="U47" s="9" t="s">
        <v>795</v>
      </c>
      <c r="V47" s="9" t="s">
        <v>793</v>
      </c>
      <c r="W47" s="9" t="s">
        <v>793</v>
      </c>
      <c r="X47" s="9" t="s">
        <v>793</v>
      </c>
      <c r="Y47" s="9" t="s">
        <v>793</v>
      </c>
      <c r="Z47" s="9" t="s">
        <v>793</v>
      </c>
      <c r="AA47" s="9" t="s">
        <v>793</v>
      </c>
      <c r="AB47" s="9" t="s">
        <v>793</v>
      </c>
      <c r="AC47" s="9" t="s">
        <v>793</v>
      </c>
      <c r="AD47" s="9" t="s">
        <v>793</v>
      </c>
    </row>
    <row r="48" spans="1:30" x14ac:dyDescent="0.3">
      <c r="A48" s="131" t="s">
        <v>236</v>
      </c>
      <c r="B48" s="131" t="s">
        <v>237</v>
      </c>
      <c r="C48" s="9" t="s">
        <v>757</v>
      </c>
      <c r="D48" s="9" t="s">
        <v>794</v>
      </c>
      <c r="E48" s="9" t="s">
        <v>794</v>
      </c>
      <c r="F48" s="9" t="s">
        <v>793</v>
      </c>
      <c r="G48" s="9" t="s">
        <v>795</v>
      </c>
      <c r="H48" s="9" t="s">
        <v>795</v>
      </c>
      <c r="I48" s="9" t="s">
        <v>793</v>
      </c>
      <c r="J48" s="9" t="s">
        <v>794</v>
      </c>
      <c r="K48" s="9" t="s">
        <v>794</v>
      </c>
      <c r="L48" s="9" t="s">
        <v>796</v>
      </c>
      <c r="M48" s="9" t="s">
        <v>794</v>
      </c>
      <c r="N48" s="9" t="s">
        <v>794</v>
      </c>
      <c r="O48" s="9" t="s">
        <v>793</v>
      </c>
      <c r="P48" s="9" t="s">
        <v>795</v>
      </c>
      <c r="Q48" s="9" t="s">
        <v>795</v>
      </c>
      <c r="R48" s="9" t="s">
        <v>793</v>
      </c>
      <c r="S48" s="9" t="s">
        <v>794</v>
      </c>
      <c r="T48" s="9" t="s">
        <v>796</v>
      </c>
      <c r="U48" s="9" t="s">
        <v>796</v>
      </c>
      <c r="V48" s="9" t="s">
        <v>794</v>
      </c>
      <c r="W48" s="9" t="s">
        <v>794</v>
      </c>
      <c r="X48" s="9" t="s">
        <v>793</v>
      </c>
      <c r="Y48" s="9" t="s">
        <v>793</v>
      </c>
      <c r="Z48" s="9" t="s">
        <v>793</v>
      </c>
      <c r="AA48" s="9" t="s">
        <v>793</v>
      </c>
      <c r="AB48" s="9" t="s">
        <v>794</v>
      </c>
      <c r="AC48" s="9" t="s">
        <v>796</v>
      </c>
      <c r="AD48" s="9" t="s">
        <v>796</v>
      </c>
    </row>
    <row r="49" spans="1:30" x14ac:dyDescent="0.3">
      <c r="A49" s="131" t="s">
        <v>239</v>
      </c>
      <c r="B49" s="131" t="s">
        <v>240</v>
      </c>
      <c r="C49" s="9" t="s">
        <v>757</v>
      </c>
      <c r="D49" s="9" t="s">
        <v>793</v>
      </c>
      <c r="E49" s="9" t="s">
        <v>793</v>
      </c>
      <c r="F49" s="9" t="s">
        <v>793</v>
      </c>
      <c r="G49" s="9" t="s">
        <v>793</v>
      </c>
      <c r="H49" s="9" t="s">
        <v>793</v>
      </c>
      <c r="I49" s="9" t="s">
        <v>793</v>
      </c>
      <c r="J49" s="9" t="s">
        <v>793</v>
      </c>
      <c r="K49" s="9" t="s">
        <v>794</v>
      </c>
      <c r="L49" s="9" t="s">
        <v>793</v>
      </c>
      <c r="M49" s="9" t="s">
        <v>793</v>
      </c>
      <c r="N49" s="9" t="s">
        <v>793</v>
      </c>
      <c r="O49" s="9" t="s">
        <v>793</v>
      </c>
      <c r="P49" s="9" t="s">
        <v>793</v>
      </c>
      <c r="Q49" s="9" t="s">
        <v>793</v>
      </c>
      <c r="R49" s="9" t="s">
        <v>793</v>
      </c>
      <c r="S49" s="9" t="s">
        <v>793</v>
      </c>
      <c r="T49" s="9" t="s">
        <v>794</v>
      </c>
      <c r="U49" s="9" t="s">
        <v>793</v>
      </c>
      <c r="V49" s="9" t="s">
        <v>793</v>
      </c>
      <c r="W49" s="9" t="s">
        <v>793</v>
      </c>
      <c r="X49" s="9" t="s">
        <v>793</v>
      </c>
      <c r="Y49" s="9" t="s">
        <v>793</v>
      </c>
      <c r="Z49" s="9" t="s">
        <v>793</v>
      </c>
      <c r="AA49" s="9" t="s">
        <v>793</v>
      </c>
      <c r="AB49" s="9" t="s">
        <v>793</v>
      </c>
      <c r="AC49" s="9" t="s">
        <v>794</v>
      </c>
      <c r="AD49" s="9" t="s">
        <v>793</v>
      </c>
    </row>
    <row r="50" spans="1:30" x14ac:dyDescent="0.3">
      <c r="A50" s="131" t="s">
        <v>241</v>
      </c>
      <c r="B50" s="131" t="s">
        <v>242</v>
      </c>
      <c r="C50" s="9" t="s">
        <v>757</v>
      </c>
      <c r="D50" s="9" t="s">
        <v>793</v>
      </c>
      <c r="E50" s="9" t="s">
        <v>793</v>
      </c>
      <c r="F50" s="9" t="s">
        <v>793</v>
      </c>
      <c r="G50" s="9" t="s">
        <v>793</v>
      </c>
      <c r="H50" s="9" t="s">
        <v>793</v>
      </c>
      <c r="I50" s="9" t="s">
        <v>793</v>
      </c>
      <c r="J50" s="9" t="s">
        <v>793</v>
      </c>
      <c r="K50" s="9" t="s">
        <v>793</v>
      </c>
      <c r="L50" s="9" t="s">
        <v>793</v>
      </c>
      <c r="M50" s="9" t="s">
        <v>793</v>
      </c>
      <c r="N50" s="9" t="s">
        <v>793</v>
      </c>
      <c r="O50" s="9" t="s">
        <v>793</v>
      </c>
      <c r="P50" s="9" t="s">
        <v>793</v>
      </c>
      <c r="Q50" s="9" t="s">
        <v>793</v>
      </c>
      <c r="R50" s="9" t="s">
        <v>793</v>
      </c>
      <c r="S50" s="9" t="s">
        <v>793</v>
      </c>
      <c r="T50" s="9" t="s">
        <v>793</v>
      </c>
      <c r="U50" s="9" t="s">
        <v>793</v>
      </c>
      <c r="V50" s="9" t="s">
        <v>793</v>
      </c>
      <c r="W50" s="9" t="s">
        <v>793</v>
      </c>
      <c r="X50" s="9" t="s">
        <v>793</v>
      </c>
      <c r="Y50" s="9" t="s">
        <v>793</v>
      </c>
      <c r="Z50" s="9" t="s">
        <v>793</v>
      </c>
      <c r="AA50" s="9" t="s">
        <v>793</v>
      </c>
      <c r="AB50" s="9" t="s">
        <v>793</v>
      </c>
      <c r="AC50" s="9" t="s">
        <v>793</v>
      </c>
      <c r="AD50" s="9" t="s">
        <v>793</v>
      </c>
    </row>
    <row r="51" spans="1:30" x14ac:dyDescent="0.3">
      <c r="A51" s="131" t="s">
        <v>244</v>
      </c>
      <c r="B51" s="131" t="s">
        <v>245</v>
      </c>
      <c r="C51" s="9" t="s">
        <v>757</v>
      </c>
      <c r="D51" s="9" t="s">
        <v>794</v>
      </c>
      <c r="E51" s="9" t="s">
        <v>793</v>
      </c>
      <c r="F51" s="9" t="s">
        <v>794</v>
      </c>
      <c r="G51" s="9" t="s">
        <v>793</v>
      </c>
      <c r="H51" s="9" t="s">
        <v>793</v>
      </c>
      <c r="I51" s="9" t="s">
        <v>793</v>
      </c>
      <c r="J51" s="9" t="s">
        <v>794</v>
      </c>
      <c r="K51" s="9" t="s">
        <v>793</v>
      </c>
      <c r="L51" s="9" t="s">
        <v>797</v>
      </c>
      <c r="M51" s="9" t="s">
        <v>794</v>
      </c>
      <c r="N51" s="9" t="s">
        <v>793</v>
      </c>
      <c r="O51" s="9" t="s">
        <v>794</v>
      </c>
      <c r="P51" s="9" t="s">
        <v>793</v>
      </c>
      <c r="Q51" s="9" t="s">
        <v>793</v>
      </c>
      <c r="R51" s="9" t="s">
        <v>793</v>
      </c>
      <c r="S51" s="9" t="s">
        <v>794</v>
      </c>
      <c r="T51" s="9" t="s">
        <v>793</v>
      </c>
      <c r="U51" s="9" t="s">
        <v>797</v>
      </c>
      <c r="V51" s="9" t="s">
        <v>794</v>
      </c>
      <c r="W51" s="9" t="s">
        <v>794</v>
      </c>
      <c r="X51" s="9" t="s">
        <v>794</v>
      </c>
      <c r="Y51" s="9" t="s">
        <v>793</v>
      </c>
      <c r="Z51" s="9" t="s">
        <v>793</v>
      </c>
      <c r="AA51" s="9" t="s">
        <v>793</v>
      </c>
      <c r="AB51" s="9" t="s">
        <v>794</v>
      </c>
      <c r="AC51" s="9" t="s">
        <v>793</v>
      </c>
      <c r="AD51" s="9" t="s">
        <v>797</v>
      </c>
    </row>
    <row r="52" spans="1:30" x14ac:dyDescent="0.3">
      <c r="A52" s="131" t="s">
        <v>246</v>
      </c>
      <c r="B52" s="131" t="s">
        <v>247</v>
      </c>
      <c r="C52" s="9" t="s">
        <v>757</v>
      </c>
      <c r="D52" s="9" t="s">
        <v>794</v>
      </c>
      <c r="E52" s="9" t="s">
        <v>793</v>
      </c>
      <c r="F52" s="9" t="s">
        <v>794</v>
      </c>
      <c r="G52" s="9" t="s">
        <v>795</v>
      </c>
      <c r="H52" s="9" t="s">
        <v>793</v>
      </c>
      <c r="I52" s="9" t="s">
        <v>795</v>
      </c>
      <c r="J52" s="9" t="s">
        <v>794</v>
      </c>
      <c r="K52" s="9" t="s">
        <v>793</v>
      </c>
      <c r="L52" s="9" t="s">
        <v>793</v>
      </c>
      <c r="M52" s="9" t="s">
        <v>794</v>
      </c>
      <c r="N52" s="9" t="s">
        <v>793</v>
      </c>
      <c r="O52" s="9" t="s">
        <v>794</v>
      </c>
      <c r="P52" s="9" t="s">
        <v>793</v>
      </c>
      <c r="Q52" s="9" t="s">
        <v>794</v>
      </c>
      <c r="R52" s="9" t="s">
        <v>795</v>
      </c>
      <c r="S52" s="9" t="s">
        <v>794</v>
      </c>
      <c r="T52" s="9" t="s">
        <v>793</v>
      </c>
      <c r="U52" s="9" t="s">
        <v>793</v>
      </c>
      <c r="V52" s="9" t="s">
        <v>794</v>
      </c>
      <c r="W52" s="9" t="s">
        <v>793</v>
      </c>
      <c r="X52" s="9" t="s">
        <v>794</v>
      </c>
      <c r="Y52" s="9" t="s">
        <v>793</v>
      </c>
      <c r="Z52" s="9" t="s">
        <v>794</v>
      </c>
      <c r="AA52" s="9" t="s">
        <v>795</v>
      </c>
      <c r="AB52" s="9" t="s">
        <v>794</v>
      </c>
      <c r="AC52" s="9" t="s">
        <v>793</v>
      </c>
      <c r="AD52" s="9" t="s">
        <v>793</v>
      </c>
    </row>
    <row r="53" spans="1:30" x14ac:dyDescent="0.3">
      <c r="A53" s="131" t="s">
        <v>249</v>
      </c>
      <c r="B53" s="131" t="s">
        <v>250</v>
      </c>
      <c r="C53" s="9" t="s">
        <v>757</v>
      </c>
      <c r="D53" s="9" t="s">
        <v>793</v>
      </c>
      <c r="E53" s="9" t="s">
        <v>793</v>
      </c>
      <c r="F53" s="9" t="s">
        <v>793</v>
      </c>
      <c r="G53" s="9" t="s">
        <v>793</v>
      </c>
      <c r="H53" s="9" t="s">
        <v>794</v>
      </c>
      <c r="I53" s="9" t="s">
        <v>793</v>
      </c>
      <c r="J53" s="9" t="s">
        <v>793</v>
      </c>
      <c r="K53" s="9" t="s">
        <v>793</v>
      </c>
      <c r="L53" s="9" t="s">
        <v>793</v>
      </c>
      <c r="M53" s="9" t="s">
        <v>793</v>
      </c>
      <c r="N53" s="9" t="s">
        <v>793</v>
      </c>
      <c r="O53" s="9" t="s">
        <v>793</v>
      </c>
      <c r="P53" s="9" t="s">
        <v>793</v>
      </c>
      <c r="Q53" s="9" t="s">
        <v>794</v>
      </c>
      <c r="R53" s="9" t="s">
        <v>795</v>
      </c>
      <c r="S53" s="9" t="s">
        <v>793</v>
      </c>
      <c r="T53" s="9" t="s">
        <v>793</v>
      </c>
      <c r="U53" s="9" t="s">
        <v>793</v>
      </c>
      <c r="V53" s="9" t="s">
        <v>793</v>
      </c>
      <c r="W53" s="9" t="s">
        <v>793</v>
      </c>
      <c r="X53" s="9" t="s">
        <v>793</v>
      </c>
      <c r="Y53" s="9" t="s">
        <v>793</v>
      </c>
      <c r="Z53" s="9" t="s">
        <v>794</v>
      </c>
      <c r="AA53" s="9" t="s">
        <v>793</v>
      </c>
      <c r="AB53" s="9" t="s">
        <v>793</v>
      </c>
      <c r="AC53" s="9" t="s">
        <v>793</v>
      </c>
      <c r="AD53" s="9" t="s">
        <v>793</v>
      </c>
    </row>
    <row r="54" spans="1:30" x14ac:dyDescent="0.3">
      <c r="A54" s="131" t="s">
        <v>251</v>
      </c>
      <c r="B54" s="131" t="s">
        <v>252</v>
      </c>
      <c r="C54" s="9" t="s">
        <v>757</v>
      </c>
      <c r="D54" s="9" t="s">
        <v>795</v>
      </c>
      <c r="E54" s="9" t="s">
        <v>795</v>
      </c>
      <c r="F54" s="9" t="s">
        <v>793</v>
      </c>
      <c r="G54" s="9" t="s">
        <v>795</v>
      </c>
      <c r="H54" s="9" t="s">
        <v>795</v>
      </c>
      <c r="I54" s="9" t="s">
        <v>793</v>
      </c>
      <c r="J54" s="9" t="s">
        <v>793</v>
      </c>
      <c r="K54" s="9" t="s">
        <v>795</v>
      </c>
      <c r="L54" s="9" t="s">
        <v>795</v>
      </c>
      <c r="M54" s="9" t="s">
        <v>793</v>
      </c>
      <c r="N54" s="9" t="s">
        <v>795</v>
      </c>
      <c r="O54" s="9" t="s">
        <v>793</v>
      </c>
      <c r="P54" s="9" t="s">
        <v>793</v>
      </c>
      <c r="Q54" s="9" t="s">
        <v>795</v>
      </c>
      <c r="R54" s="9" t="s">
        <v>793</v>
      </c>
      <c r="S54" s="9" t="s">
        <v>793</v>
      </c>
      <c r="T54" s="9" t="s">
        <v>793</v>
      </c>
      <c r="U54" s="9" t="s">
        <v>795</v>
      </c>
      <c r="V54" s="9" t="s">
        <v>793</v>
      </c>
      <c r="W54" s="9" t="s">
        <v>795</v>
      </c>
      <c r="X54" s="9" t="s">
        <v>793</v>
      </c>
      <c r="Y54" s="9" t="s">
        <v>793</v>
      </c>
      <c r="Z54" s="9" t="s">
        <v>795</v>
      </c>
      <c r="AA54" s="9" t="s">
        <v>795</v>
      </c>
      <c r="AB54" s="9" t="s">
        <v>793</v>
      </c>
      <c r="AC54" s="9" t="s">
        <v>793</v>
      </c>
      <c r="AD54" s="9" t="s">
        <v>795</v>
      </c>
    </row>
    <row r="55" spans="1:30" x14ac:dyDescent="0.3">
      <c r="A55" s="131" t="s">
        <v>254</v>
      </c>
      <c r="B55" s="131" t="s">
        <v>255</v>
      </c>
      <c r="C55" s="9" t="s">
        <v>757</v>
      </c>
      <c r="D55" s="9" t="s">
        <v>795</v>
      </c>
      <c r="E55" s="9" t="s">
        <v>795</v>
      </c>
      <c r="F55" s="9" t="s">
        <v>793</v>
      </c>
      <c r="G55" s="9" t="s">
        <v>793</v>
      </c>
      <c r="H55" s="9" t="s">
        <v>795</v>
      </c>
      <c r="I55" s="9" t="s">
        <v>795</v>
      </c>
      <c r="J55" s="9" t="s">
        <v>793</v>
      </c>
      <c r="K55" s="9" t="s">
        <v>795</v>
      </c>
      <c r="L55" s="9" t="s">
        <v>795</v>
      </c>
      <c r="M55" s="9" t="s">
        <v>795</v>
      </c>
      <c r="N55" s="9" t="s">
        <v>795</v>
      </c>
      <c r="O55" s="9" t="s">
        <v>793</v>
      </c>
      <c r="P55" s="9" t="s">
        <v>793</v>
      </c>
      <c r="Q55" s="9" t="s">
        <v>795</v>
      </c>
      <c r="R55" s="9" t="s">
        <v>795</v>
      </c>
      <c r="S55" s="9" t="s">
        <v>793</v>
      </c>
      <c r="T55" s="9" t="s">
        <v>795</v>
      </c>
      <c r="U55" s="9" t="s">
        <v>795</v>
      </c>
      <c r="V55" s="9" t="s">
        <v>795</v>
      </c>
      <c r="W55" s="9" t="s">
        <v>795</v>
      </c>
      <c r="X55" s="9" t="s">
        <v>793</v>
      </c>
      <c r="Y55" s="9" t="s">
        <v>793</v>
      </c>
      <c r="Z55" s="9" t="s">
        <v>795</v>
      </c>
      <c r="AA55" s="9" t="s">
        <v>795</v>
      </c>
      <c r="AB55" s="9" t="s">
        <v>793</v>
      </c>
      <c r="AC55" s="9" t="s">
        <v>795</v>
      </c>
      <c r="AD55" s="9" t="s">
        <v>795</v>
      </c>
    </row>
    <row r="56" spans="1:30" x14ac:dyDescent="0.3">
      <c r="A56" s="131" t="s">
        <v>258</v>
      </c>
      <c r="B56" s="131" t="s">
        <v>259</v>
      </c>
      <c r="C56" s="9" t="s">
        <v>757</v>
      </c>
      <c r="D56" s="9" t="s">
        <v>793</v>
      </c>
      <c r="E56" s="9" t="s">
        <v>793</v>
      </c>
      <c r="F56" s="9" t="s">
        <v>793</v>
      </c>
      <c r="G56" s="9" t="s">
        <v>793</v>
      </c>
      <c r="H56" s="9" t="s">
        <v>793</v>
      </c>
      <c r="I56" s="9" t="s">
        <v>793</v>
      </c>
      <c r="J56" s="9" t="s">
        <v>793</v>
      </c>
      <c r="K56" s="9" t="s">
        <v>793</v>
      </c>
      <c r="L56" s="9" t="s">
        <v>793</v>
      </c>
      <c r="M56" s="9" t="s">
        <v>793</v>
      </c>
      <c r="N56" s="9" t="s">
        <v>793</v>
      </c>
      <c r="O56" s="9" t="s">
        <v>793</v>
      </c>
      <c r="P56" s="9" t="s">
        <v>793</v>
      </c>
      <c r="Q56" s="9" t="s">
        <v>793</v>
      </c>
      <c r="R56" s="9" t="s">
        <v>793</v>
      </c>
      <c r="S56" s="9" t="s">
        <v>793</v>
      </c>
      <c r="T56" s="9" t="s">
        <v>793</v>
      </c>
      <c r="U56" s="9" t="s">
        <v>793</v>
      </c>
      <c r="V56" s="9" t="s">
        <v>793</v>
      </c>
      <c r="W56" s="9" t="s">
        <v>793</v>
      </c>
      <c r="X56" s="9" t="s">
        <v>793</v>
      </c>
      <c r="Y56" s="9" t="s">
        <v>793</v>
      </c>
      <c r="Z56" s="9" t="s">
        <v>793</v>
      </c>
      <c r="AA56" s="9" t="s">
        <v>793</v>
      </c>
      <c r="AB56" s="9" t="s">
        <v>793</v>
      </c>
      <c r="AC56" s="9" t="s">
        <v>793</v>
      </c>
      <c r="AD56" s="9" t="s">
        <v>793</v>
      </c>
    </row>
    <row r="57" spans="1:30" x14ac:dyDescent="0.3">
      <c r="A57" s="131" t="s">
        <v>261</v>
      </c>
      <c r="B57" s="131" t="s">
        <v>262</v>
      </c>
      <c r="C57" s="9" t="s">
        <v>757</v>
      </c>
      <c r="D57" s="9" t="s">
        <v>793</v>
      </c>
      <c r="E57" s="9" t="s">
        <v>794</v>
      </c>
      <c r="F57" s="9" t="s">
        <v>794</v>
      </c>
      <c r="G57" s="9" t="s">
        <v>793</v>
      </c>
      <c r="H57" s="9" t="s">
        <v>795</v>
      </c>
      <c r="I57" s="9" t="s">
        <v>793</v>
      </c>
      <c r="J57" s="9" t="s">
        <v>794</v>
      </c>
      <c r="K57" s="9" t="s">
        <v>794</v>
      </c>
      <c r="L57" s="9" t="s">
        <v>795</v>
      </c>
      <c r="M57" s="9" t="s">
        <v>793</v>
      </c>
      <c r="N57" s="9" t="s">
        <v>794</v>
      </c>
      <c r="O57" s="9" t="s">
        <v>794</v>
      </c>
      <c r="P57" s="9" t="s">
        <v>793</v>
      </c>
      <c r="Q57" s="9" t="s">
        <v>795</v>
      </c>
      <c r="R57" s="9" t="s">
        <v>793</v>
      </c>
      <c r="S57" s="9" t="s">
        <v>794</v>
      </c>
      <c r="T57" s="9" t="s">
        <v>794</v>
      </c>
      <c r="U57" s="9" t="s">
        <v>793</v>
      </c>
      <c r="V57" s="9" t="s">
        <v>793</v>
      </c>
      <c r="W57" s="9" t="s">
        <v>794</v>
      </c>
      <c r="X57" s="9" t="s">
        <v>794</v>
      </c>
      <c r="Y57" s="9" t="s">
        <v>793</v>
      </c>
      <c r="Z57" s="9" t="s">
        <v>793</v>
      </c>
      <c r="AA57" s="9" t="s">
        <v>793</v>
      </c>
      <c r="AB57" s="9" t="s">
        <v>794</v>
      </c>
      <c r="AC57" s="9" t="s">
        <v>794</v>
      </c>
      <c r="AD57" s="9" t="s">
        <v>793</v>
      </c>
    </row>
    <row r="58" spans="1:30" x14ac:dyDescent="0.3">
      <c r="A58" s="131" t="s">
        <v>265</v>
      </c>
      <c r="B58" s="131" t="s">
        <v>266</v>
      </c>
      <c r="C58" s="9" t="s">
        <v>757</v>
      </c>
      <c r="D58" s="9" t="s">
        <v>793</v>
      </c>
      <c r="E58" s="9" t="s">
        <v>793</v>
      </c>
      <c r="F58" s="9" t="s">
        <v>793</v>
      </c>
      <c r="G58" s="9" t="s">
        <v>793</v>
      </c>
      <c r="H58" s="9" t="s">
        <v>793</v>
      </c>
      <c r="I58" s="9" t="s">
        <v>793</v>
      </c>
      <c r="J58" s="9" t="s">
        <v>793</v>
      </c>
      <c r="K58" s="9" t="s">
        <v>795</v>
      </c>
      <c r="L58" s="9" t="s">
        <v>795</v>
      </c>
      <c r="M58" s="9" t="s">
        <v>793</v>
      </c>
      <c r="N58" s="9" t="s">
        <v>793</v>
      </c>
      <c r="O58" s="9" t="s">
        <v>793</v>
      </c>
      <c r="P58" s="9" t="s">
        <v>793</v>
      </c>
      <c r="Q58" s="9" t="s">
        <v>793</v>
      </c>
      <c r="R58" s="9" t="s">
        <v>793</v>
      </c>
      <c r="S58" s="9" t="s">
        <v>793</v>
      </c>
      <c r="T58" s="9" t="s">
        <v>793</v>
      </c>
      <c r="U58" s="9" t="s">
        <v>795</v>
      </c>
      <c r="V58" s="9" t="s">
        <v>793</v>
      </c>
      <c r="W58" s="9" t="s">
        <v>793</v>
      </c>
      <c r="X58" s="9" t="s">
        <v>793</v>
      </c>
      <c r="Y58" s="9" t="s">
        <v>793</v>
      </c>
      <c r="Z58" s="9" t="s">
        <v>793</v>
      </c>
      <c r="AA58" s="9" t="s">
        <v>793</v>
      </c>
      <c r="AB58" s="9" t="s">
        <v>793</v>
      </c>
      <c r="AC58" s="9" t="s">
        <v>793</v>
      </c>
      <c r="AD58" s="9" t="s">
        <v>793</v>
      </c>
    </row>
    <row r="59" spans="1:30" x14ac:dyDescent="0.3">
      <c r="A59" s="131" t="s">
        <v>269</v>
      </c>
      <c r="B59" s="131" t="s">
        <v>270</v>
      </c>
      <c r="C59" s="9" t="s">
        <v>757</v>
      </c>
      <c r="D59" s="9" t="s">
        <v>793</v>
      </c>
      <c r="E59" s="9" t="s">
        <v>795</v>
      </c>
      <c r="F59" s="9" t="s">
        <v>795</v>
      </c>
      <c r="G59" s="9" t="s">
        <v>795</v>
      </c>
      <c r="H59" s="9" t="s">
        <v>795</v>
      </c>
      <c r="I59" s="9" t="s">
        <v>795</v>
      </c>
      <c r="J59" s="9" t="s">
        <v>795</v>
      </c>
      <c r="K59" s="9" t="s">
        <v>793</v>
      </c>
      <c r="L59" s="9" t="s">
        <v>793</v>
      </c>
      <c r="M59" s="9" t="s">
        <v>795</v>
      </c>
      <c r="N59" s="9" t="s">
        <v>797</v>
      </c>
      <c r="O59" s="9" t="s">
        <v>795</v>
      </c>
      <c r="P59" s="9" t="s">
        <v>795</v>
      </c>
      <c r="Q59" s="9" t="s">
        <v>797</v>
      </c>
      <c r="R59" s="9" t="s">
        <v>795</v>
      </c>
      <c r="S59" s="9" t="s">
        <v>795</v>
      </c>
      <c r="T59" s="9" t="s">
        <v>795</v>
      </c>
      <c r="U59" s="9" t="s">
        <v>793</v>
      </c>
      <c r="V59" s="9" t="s">
        <v>795</v>
      </c>
      <c r="W59" s="9" t="s">
        <v>795</v>
      </c>
      <c r="X59" s="9" t="s">
        <v>795</v>
      </c>
      <c r="Y59" s="9" t="s">
        <v>793</v>
      </c>
      <c r="Z59" s="9" t="s">
        <v>795</v>
      </c>
      <c r="AA59" s="9" t="s">
        <v>795</v>
      </c>
      <c r="AB59" s="9" t="s">
        <v>793</v>
      </c>
      <c r="AC59" s="9" t="s">
        <v>795</v>
      </c>
      <c r="AD59" s="9" t="s">
        <v>793</v>
      </c>
    </row>
    <row r="60" spans="1:30" x14ac:dyDescent="0.3">
      <c r="A60" s="131" t="s">
        <v>273</v>
      </c>
      <c r="B60" s="131" t="s">
        <v>274</v>
      </c>
      <c r="C60" s="9" t="s">
        <v>757</v>
      </c>
      <c r="D60" s="9" t="s">
        <v>793</v>
      </c>
      <c r="E60" s="9" t="s">
        <v>795</v>
      </c>
      <c r="F60" s="9" t="s">
        <v>793</v>
      </c>
      <c r="G60" s="9" t="s">
        <v>793</v>
      </c>
      <c r="H60" s="9" t="s">
        <v>793</v>
      </c>
      <c r="I60" s="9" t="s">
        <v>793</v>
      </c>
      <c r="J60" s="9" t="s">
        <v>793</v>
      </c>
      <c r="K60" s="9" t="s">
        <v>793</v>
      </c>
      <c r="L60" s="9" t="s">
        <v>793</v>
      </c>
      <c r="M60" s="9" t="s">
        <v>793</v>
      </c>
      <c r="N60" s="9" t="s">
        <v>793</v>
      </c>
      <c r="O60" s="9" t="s">
        <v>794</v>
      </c>
      <c r="P60" s="9" t="s">
        <v>793</v>
      </c>
      <c r="Q60" s="9" t="s">
        <v>793</v>
      </c>
      <c r="R60" s="9" t="s">
        <v>794</v>
      </c>
      <c r="S60" s="9" t="s">
        <v>793</v>
      </c>
      <c r="T60" s="9" t="s">
        <v>794</v>
      </c>
      <c r="U60" s="9" t="s">
        <v>793</v>
      </c>
      <c r="V60" s="9" t="s">
        <v>793</v>
      </c>
      <c r="W60" s="9" t="s">
        <v>793</v>
      </c>
      <c r="X60" s="9" t="s">
        <v>794</v>
      </c>
      <c r="Y60" s="9" t="s">
        <v>793</v>
      </c>
      <c r="Z60" s="9" t="s">
        <v>793</v>
      </c>
      <c r="AA60" s="9" t="s">
        <v>794</v>
      </c>
      <c r="AB60" s="9" t="s">
        <v>793</v>
      </c>
      <c r="AC60" s="9" t="s">
        <v>794</v>
      </c>
      <c r="AD60" s="9" t="s">
        <v>793</v>
      </c>
    </row>
    <row r="61" spans="1:30" x14ac:dyDescent="0.3">
      <c r="A61" s="131" t="s">
        <v>277</v>
      </c>
      <c r="B61" s="131" t="s">
        <v>278</v>
      </c>
      <c r="C61" s="9" t="s">
        <v>757</v>
      </c>
      <c r="D61" s="9" t="s">
        <v>793</v>
      </c>
      <c r="E61" s="9" t="s">
        <v>793</v>
      </c>
      <c r="F61" s="9" t="s">
        <v>793</v>
      </c>
      <c r="G61" s="9" t="s">
        <v>793</v>
      </c>
      <c r="H61" s="9" t="s">
        <v>795</v>
      </c>
      <c r="I61" s="9" t="s">
        <v>795</v>
      </c>
      <c r="J61" s="9" t="s">
        <v>795</v>
      </c>
      <c r="K61" s="9" t="s">
        <v>793</v>
      </c>
      <c r="L61" s="9" t="s">
        <v>793</v>
      </c>
      <c r="M61" s="9" t="s">
        <v>793</v>
      </c>
      <c r="N61" s="9" t="s">
        <v>793</v>
      </c>
      <c r="O61" s="9" t="s">
        <v>793</v>
      </c>
      <c r="P61" s="9" t="s">
        <v>793</v>
      </c>
      <c r="Q61" s="9" t="s">
        <v>795</v>
      </c>
      <c r="R61" s="9" t="s">
        <v>795</v>
      </c>
      <c r="S61" s="9" t="s">
        <v>795</v>
      </c>
      <c r="T61" s="9" t="s">
        <v>795</v>
      </c>
      <c r="U61" s="9" t="s">
        <v>794</v>
      </c>
      <c r="V61" s="9" t="s">
        <v>793</v>
      </c>
      <c r="W61" s="9" t="s">
        <v>793</v>
      </c>
      <c r="X61" s="9" t="s">
        <v>793</v>
      </c>
      <c r="Y61" s="9" t="s">
        <v>793</v>
      </c>
      <c r="Z61" s="9" t="s">
        <v>795</v>
      </c>
      <c r="AA61" s="9" t="s">
        <v>795</v>
      </c>
      <c r="AB61" s="9" t="s">
        <v>795</v>
      </c>
      <c r="AC61" s="9" t="s">
        <v>795</v>
      </c>
      <c r="AD61" s="9" t="s">
        <v>794</v>
      </c>
    </row>
    <row r="62" spans="1:30" x14ac:dyDescent="0.3">
      <c r="A62" s="131" t="s">
        <v>281</v>
      </c>
      <c r="B62" s="131" t="s">
        <v>282</v>
      </c>
      <c r="C62" s="9" t="s">
        <v>757</v>
      </c>
      <c r="D62" s="9" t="s">
        <v>794</v>
      </c>
      <c r="E62" s="9" t="s">
        <v>793</v>
      </c>
      <c r="F62" s="9" t="s">
        <v>793</v>
      </c>
      <c r="G62" s="9" t="s">
        <v>793</v>
      </c>
      <c r="H62" s="9" t="s">
        <v>793</v>
      </c>
      <c r="I62" s="9" t="s">
        <v>793</v>
      </c>
      <c r="J62" s="9" t="s">
        <v>793</v>
      </c>
      <c r="K62" s="9" t="s">
        <v>793</v>
      </c>
      <c r="L62" s="9" t="s">
        <v>793</v>
      </c>
      <c r="M62" s="9" t="s">
        <v>794</v>
      </c>
      <c r="N62" s="9" t="s">
        <v>793</v>
      </c>
      <c r="O62" s="9" t="s">
        <v>793</v>
      </c>
      <c r="P62" s="9" t="s">
        <v>793</v>
      </c>
      <c r="Q62" s="9" t="s">
        <v>794</v>
      </c>
      <c r="R62" s="9" t="s">
        <v>793</v>
      </c>
      <c r="S62" s="9" t="s">
        <v>793</v>
      </c>
      <c r="T62" s="9" t="s">
        <v>793</v>
      </c>
      <c r="U62" s="9" t="s">
        <v>793</v>
      </c>
      <c r="V62" s="9" t="s">
        <v>794</v>
      </c>
      <c r="W62" s="9" t="s">
        <v>793</v>
      </c>
      <c r="X62" s="9" t="s">
        <v>793</v>
      </c>
      <c r="Y62" s="9" t="s">
        <v>793</v>
      </c>
      <c r="Z62" s="9" t="s">
        <v>794</v>
      </c>
      <c r="AA62" s="9" t="s">
        <v>793</v>
      </c>
      <c r="AB62" s="9" t="s">
        <v>793</v>
      </c>
      <c r="AC62" s="9" t="s">
        <v>793</v>
      </c>
      <c r="AD62" s="9" t="s">
        <v>793</v>
      </c>
    </row>
    <row r="63" spans="1:30" x14ac:dyDescent="0.3">
      <c r="A63" s="131" t="s">
        <v>285</v>
      </c>
      <c r="B63" s="131" t="s">
        <v>286</v>
      </c>
      <c r="C63" s="9" t="s">
        <v>757</v>
      </c>
      <c r="D63" s="9" t="s">
        <v>795</v>
      </c>
      <c r="E63" s="9" t="s">
        <v>795</v>
      </c>
      <c r="F63" s="9" t="s">
        <v>795</v>
      </c>
      <c r="G63" s="9" t="s">
        <v>795</v>
      </c>
      <c r="H63" s="9" t="s">
        <v>795</v>
      </c>
      <c r="I63" s="9" t="s">
        <v>795</v>
      </c>
      <c r="J63" s="9" t="s">
        <v>795</v>
      </c>
      <c r="K63" s="9" t="s">
        <v>795</v>
      </c>
      <c r="L63" s="9" t="s">
        <v>793</v>
      </c>
      <c r="M63" s="9" t="s">
        <v>795</v>
      </c>
      <c r="N63" s="9" t="s">
        <v>795</v>
      </c>
      <c r="O63" s="9" t="s">
        <v>795</v>
      </c>
      <c r="P63" s="9" t="s">
        <v>795</v>
      </c>
      <c r="Q63" s="9" t="s">
        <v>795</v>
      </c>
      <c r="R63" s="9" t="s">
        <v>795</v>
      </c>
      <c r="S63" s="9" t="s">
        <v>795</v>
      </c>
      <c r="T63" s="9" t="s">
        <v>795</v>
      </c>
      <c r="U63" s="9" t="s">
        <v>793</v>
      </c>
      <c r="V63" s="9" t="s">
        <v>795</v>
      </c>
      <c r="W63" s="9" t="s">
        <v>795</v>
      </c>
      <c r="X63" s="9" t="s">
        <v>795</v>
      </c>
      <c r="Y63" s="9" t="s">
        <v>795</v>
      </c>
      <c r="Z63" s="9" t="s">
        <v>795</v>
      </c>
      <c r="AA63" s="9" t="s">
        <v>795</v>
      </c>
      <c r="AB63" s="9" t="s">
        <v>795</v>
      </c>
      <c r="AC63" s="9" t="s">
        <v>795</v>
      </c>
      <c r="AD63" s="9" t="s">
        <v>793</v>
      </c>
    </row>
    <row r="64" spans="1:30" x14ac:dyDescent="0.3">
      <c r="A64" s="131" t="s">
        <v>289</v>
      </c>
      <c r="B64" s="131" t="s">
        <v>290</v>
      </c>
      <c r="C64" s="9" t="s">
        <v>757</v>
      </c>
      <c r="D64" s="9" t="s">
        <v>795</v>
      </c>
      <c r="E64" s="9" t="s">
        <v>795</v>
      </c>
      <c r="F64" s="9" t="s">
        <v>794</v>
      </c>
      <c r="G64" s="9" t="s">
        <v>793</v>
      </c>
      <c r="H64" s="9" t="s">
        <v>795</v>
      </c>
      <c r="I64" s="9" t="s">
        <v>795</v>
      </c>
      <c r="J64" s="9" t="s">
        <v>795</v>
      </c>
      <c r="K64" s="9" t="s">
        <v>793</v>
      </c>
      <c r="L64" s="9" t="s">
        <v>794</v>
      </c>
      <c r="M64" s="9" t="s">
        <v>795</v>
      </c>
      <c r="N64" s="9" t="s">
        <v>793</v>
      </c>
      <c r="O64" s="9" t="s">
        <v>794</v>
      </c>
      <c r="P64" s="9" t="s">
        <v>793</v>
      </c>
      <c r="Q64" s="9" t="s">
        <v>795</v>
      </c>
      <c r="R64" s="9" t="s">
        <v>795</v>
      </c>
      <c r="S64" s="9" t="s">
        <v>795</v>
      </c>
      <c r="T64" s="9" t="s">
        <v>793</v>
      </c>
      <c r="U64" s="9" t="s">
        <v>794</v>
      </c>
      <c r="V64" s="9" t="s">
        <v>795</v>
      </c>
      <c r="W64" s="9" t="s">
        <v>793</v>
      </c>
      <c r="X64" s="9" t="s">
        <v>794</v>
      </c>
      <c r="Y64" s="9" t="s">
        <v>793</v>
      </c>
      <c r="Z64" s="9" t="s">
        <v>795</v>
      </c>
      <c r="AA64" s="9" t="s">
        <v>795</v>
      </c>
      <c r="AB64" s="9" t="s">
        <v>795</v>
      </c>
      <c r="AC64" s="9" t="s">
        <v>793</v>
      </c>
      <c r="AD64" s="9" t="s">
        <v>794</v>
      </c>
    </row>
    <row r="65" spans="1:30" x14ac:dyDescent="0.3">
      <c r="A65" s="131" t="s">
        <v>293</v>
      </c>
      <c r="B65" s="131" t="s">
        <v>294</v>
      </c>
      <c r="C65" s="9" t="s">
        <v>757</v>
      </c>
      <c r="D65" s="9" t="s">
        <v>793</v>
      </c>
      <c r="E65" s="9" t="s">
        <v>793</v>
      </c>
      <c r="F65" s="9" t="s">
        <v>793</v>
      </c>
      <c r="G65" s="9" t="s">
        <v>793</v>
      </c>
      <c r="H65" s="9" t="s">
        <v>794</v>
      </c>
      <c r="I65" s="9" t="s">
        <v>793</v>
      </c>
      <c r="J65" s="9" t="s">
        <v>793</v>
      </c>
      <c r="K65" s="9" t="s">
        <v>793</v>
      </c>
      <c r="L65" s="9" t="s">
        <v>793</v>
      </c>
      <c r="M65" s="9" t="s">
        <v>793</v>
      </c>
      <c r="N65" s="9" t="s">
        <v>793</v>
      </c>
      <c r="O65" s="9" t="s">
        <v>793</v>
      </c>
      <c r="P65" s="9" t="s">
        <v>793</v>
      </c>
      <c r="Q65" s="9" t="s">
        <v>794</v>
      </c>
      <c r="R65" s="9" t="s">
        <v>795</v>
      </c>
      <c r="S65" s="9" t="s">
        <v>793</v>
      </c>
      <c r="T65" s="9" t="s">
        <v>793</v>
      </c>
      <c r="U65" s="9" t="s">
        <v>793</v>
      </c>
      <c r="V65" s="9" t="s">
        <v>793</v>
      </c>
      <c r="W65" s="9" t="s">
        <v>793</v>
      </c>
      <c r="X65" s="9" t="s">
        <v>793</v>
      </c>
      <c r="Y65" s="9" t="s">
        <v>793</v>
      </c>
      <c r="Z65" s="9" t="s">
        <v>794</v>
      </c>
      <c r="AA65" s="9" t="s">
        <v>793</v>
      </c>
      <c r="AB65" s="9" t="s">
        <v>793</v>
      </c>
      <c r="AC65" s="9" t="s">
        <v>793</v>
      </c>
      <c r="AD65" s="9" t="s">
        <v>793</v>
      </c>
    </row>
    <row r="66" spans="1:30" x14ac:dyDescent="0.3">
      <c r="A66" s="131" t="s">
        <v>295</v>
      </c>
      <c r="B66" s="131" t="s">
        <v>296</v>
      </c>
      <c r="C66" s="9" t="s">
        <v>757</v>
      </c>
      <c r="D66" s="9" t="s">
        <v>793</v>
      </c>
      <c r="E66" s="9" t="s">
        <v>793</v>
      </c>
      <c r="F66" s="9" t="s">
        <v>793</v>
      </c>
      <c r="G66" s="9" t="s">
        <v>793</v>
      </c>
      <c r="H66" s="9" t="s">
        <v>794</v>
      </c>
      <c r="I66" s="9" t="s">
        <v>794</v>
      </c>
      <c r="J66" s="9" t="s">
        <v>795</v>
      </c>
      <c r="K66" s="9" t="s">
        <v>795</v>
      </c>
      <c r="L66" s="9" t="s">
        <v>795</v>
      </c>
      <c r="M66" s="9" t="s">
        <v>793</v>
      </c>
      <c r="N66" s="9" t="s">
        <v>793</v>
      </c>
      <c r="O66" s="9" t="s">
        <v>793</v>
      </c>
      <c r="P66" s="9" t="s">
        <v>793</v>
      </c>
      <c r="Q66" s="9" t="s">
        <v>794</v>
      </c>
      <c r="R66" s="9" t="s">
        <v>793</v>
      </c>
      <c r="S66" s="9" t="s">
        <v>795</v>
      </c>
      <c r="T66" s="9" t="s">
        <v>795</v>
      </c>
      <c r="U66" s="9" t="s">
        <v>795</v>
      </c>
      <c r="V66" s="9" t="s">
        <v>793</v>
      </c>
      <c r="W66" s="9" t="s">
        <v>793</v>
      </c>
      <c r="X66" s="9" t="s">
        <v>793</v>
      </c>
      <c r="Y66" s="9" t="s">
        <v>793</v>
      </c>
      <c r="Z66" s="9" t="s">
        <v>793</v>
      </c>
      <c r="AA66" s="9" t="s">
        <v>793</v>
      </c>
      <c r="AB66" s="9" t="s">
        <v>793</v>
      </c>
      <c r="AC66" s="9" t="s">
        <v>795</v>
      </c>
      <c r="AD66" s="9" t="s">
        <v>795</v>
      </c>
    </row>
    <row r="67" spans="1:30" x14ac:dyDescent="0.3">
      <c r="A67" s="131" t="s">
        <v>297</v>
      </c>
      <c r="B67" s="131" t="s">
        <v>298</v>
      </c>
      <c r="C67" s="9" t="s">
        <v>757</v>
      </c>
      <c r="D67" s="9" t="s">
        <v>795</v>
      </c>
      <c r="E67" s="9" t="s">
        <v>793</v>
      </c>
      <c r="F67" s="9" t="s">
        <v>793</v>
      </c>
      <c r="G67" s="9" t="s">
        <v>793</v>
      </c>
      <c r="H67" s="9" t="s">
        <v>793</v>
      </c>
      <c r="I67" s="9" t="s">
        <v>795</v>
      </c>
      <c r="J67" s="9" t="s">
        <v>793</v>
      </c>
      <c r="K67" s="9" t="s">
        <v>793</v>
      </c>
      <c r="L67" s="9" t="s">
        <v>797</v>
      </c>
      <c r="M67" s="9" t="s">
        <v>795</v>
      </c>
      <c r="N67" s="9" t="s">
        <v>793</v>
      </c>
      <c r="O67" s="9" t="s">
        <v>793</v>
      </c>
      <c r="P67" s="9" t="s">
        <v>793</v>
      </c>
      <c r="Q67" s="9" t="s">
        <v>793</v>
      </c>
      <c r="R67" s="9" t="s">
        <v>793</v>
      </c>
      <c r="S67" s="9" t="s">
        <v>793</v>
      </c>
      <c r="T67" s="9" t="s">
        <v>793</v>
      </c>
      <c r="U67" s="9" t="s">
        <v>797</v>
      </c>
      <c r="V67" s="9" t="s">
        <v>793</v>
      </c>
      <c r="W67" s="9" t="s">
        <v>793</v>
      </c>
      <c r="X67" s="9" t="s">
        <v>793</v>
      </c>
      <c r="Y67" s="9" t="s">
        <v>793</v>
      </c>
      <c r="Z67" s="9" t="s">
        <v>793</v>
      </c>
      <c r="AA67" s="9" t="s">
        <v>793</v>
      </c>
      <c r="AB67" s="9" t="s">
        <v>793</v>
      </c>
      <c r="AC67" s="9" t="s">
        <v>793</v>
      </c>
      <c r="AD67" s="9" t="s">
        <v>797</v>
      </c>
    </row>
    <row r="68" spans="1:30" x14ac:dyDescent="0.3">
      <c r="A68" s="131" t="s">
        <v>299</v>
      </c>
      <c r="B68" s="131" t="s">
        <v>300</v>
      </c>
      <c r="C68" s="9" t="s">
        <v>757</v>
      </c>
      <c r="D68" s="9" t="s">
        <v>794</v>
      </c>
      <c r="E68" s="9" t="s">
        <v>795</v>
      </c>
      <c r="F68" s="9" t="s">
        <v>795</v>
      </c>
      <c r="G68" s="9" t="s">
        <v>795</v>
      </c>
      <c r="H68" s="9" t="s">
        <v>793</v>
      </c>
      <c r="I68" s="9" t="s">
        <v>795</v>
      </c>
      <c r="J68" s="9" t="s">
        <v>793</v>
      </c>
      <c r="K68" s="9" t="s">
        <v>793</v>
      </c>
      <c r="L68" s="9" t="s">
        <v>794</v>
      </c>
      <c r="M68" s="9" t="s">
        <v>794</v>
      </c>
      <c r="N68" s="9" t="s">
        <v>793</v>
      </c>
      <c r="O68" s="9" t="s">
        <v>795</v>
      </c>
      <c r="P68" s="9" t="s">
        <v>793</v>
      </c>
      <c r="Q68" s="9" t="s">
        <v>793</v>
      </c>
      <c r="R68" s="9" t="s">
        <v>793</v>
      </c>
      <c r="S68" s="9" t="s">
        <v>793</v>
      </c>
      <c r="T68" s="9" t="s">
        <v>793</v>
      </c>
      <c r="U68" s="9" t="s">
        <v>794</v>
      </c>
      <c r="V68" s="9" t="s">
        <v>794</v>
      </c>
      <c r="W68" s="9" t="s">
        <v>793</v>
      </c>
      <c r="X68" s="9" t="s">
        <v>793</v>
      </c>
      <c r="Y68" s="9" t="s">
        <v>794</v>
      </c>
      <c r="Z68" s="9" t="s">
        <v>793</v>
      </c>
      <c r="AA68" s="9" t="s">
        <v>793</v>
      </c>
      <c r="AB68" s="9" t="s">
        <v>793</v>
      </c>
      <c r="AC68" s="9" t="s">
        <v>793</v>
      </c>
      <c r="AD68" s="9" t="s">
        <v>794</v>
      </c>
    </row>
    <row r="69" spans="1:30" x14ac:dyDescent="0.3">
      <c r="A69" s="131" t="s">
        <v>302</v>
      </c>
      <c r="B69" s="131" t="s">
        <v>303</v>
      </c>
      <c r="C69" s="9" t="s">
        <v>757</v>
      </c>
      <c r="D69" s="9" t="s">
        <v>795</v>
      </c>
      <c r="E69" s="9" t="s">
        <v>795</v>
      </c>
      <c r="F69" s="9" t="s">
        <v>793</v>
      </c>
      <c r="G69" s="9" t="s">
        <v>795</v>
      </c>
      <c r="H69" s="9" t="s">
        <v>795</v>
      </c>
      <c r="I69" s="9" t="s">
        <v>795</v>
      </c>
      <c r="J69" s="9" t="s">
        <v>794</v>
      </c>
      <c r="K69" s="9" t="s">
        <v>795</v>
      </c>
      <c r="L69" s="9" t="s">
        <v>795</v>
      </c>
      <c r="M69" s="9" t="s">
        <v>793</v>
      </c>
      <c r="N69" s="9" t="s">
        <v>793</v>
      </c>
      <c r="O69" s="9" t="s">
        <v>793</v>
      </c>
      <c r="P69" s="9" t="s">
        <v>795</v>
      </c>
      <c r="Q69" s="9" t="s">
        <v>795</v>
      </c>
      <c r="R69" s="9" t="s">
        <v>793</v>
      </c>
      <c r="S69" s="9" t="s">
        <v>794</v>
      </c>
      <c r="T69" s="9" t="s">
        <v>795</v>
      </c>
      <c r="U69" s="9" t="s">
        <v>793</v>
      </c>
      <c r="V69" s="9" t="s">
        <v>793</v>
      </c>
      <c r="W69" s="9" t="s">
        <v>793</v>
      </c>
      <c r="X69" s="9" t="s">
        <v>793</v>
      </c>
      <c r="Y69" s="9" t="s">
        <v>793</v>
      </c>
      <c r="Z69" s="9" t="s">
        <v>795</v>
      </c>
      <c r="AA69" s="9" t="s">
        <v>793</v>
      </c>
      <c r="AB69" s="9" t="s">
        <v>794</v>
      </c>
      <c r="AC69" s="9" t="s">
        <v>795</v>
      </c>
      <c r="AD69" s="9" t="s">
        <v>793</v>
      </c>
    </row>
    <row r="70" spans="1:30" x14ac:dyDescent="0.3">
      <c r="A70" s="131" t="s">
        <v>304</v>
      </c>
      <c r="B70" s="131" t="s">
        <v>305</v>
      </c>
      <c r="C70" s="9" t="s">
        <v>757</v>
      </c>
      <c r="D70" s="9" t="s">
        <v>794</v>
      </c>
      <c r="E70" s="9" t="s">
        <v>794</v>
      </c>
      <c r="F70" s="9" t="s">
        <v>794</v>
      </c>
      <c r="G70" s="9" t="s">
        <v>793</v>
      </c>
      <c r="H70" s="9" t="s">
        <v>795</v>
      </c>
      <c r="I70" s="9" t="s">
        <v>793</v>
      </c>
      <c r="J70" s="9" t="s">
        <v>793</v>
      </c>
      <c r="K70" s="9" t="s">
        <v>793</v>
      </c>
      <c r="L70" s="9" t="s">
        <v>797</v>
      </c>
      <c r="M70" s="9" t="s">
        <v>794</v>
      </c>
      <c r="N70" s="9" t="s">
        <v>794</v>
      </c>
      <c r="O70" s="9" t="s">
        <v>794</v>
      </c>
      <c r="P70" s="9" t="s">
        <v>793</v>
      </c>
      <c r="Q70" s="9" t="s">
        <v>795</v>
      </c>
      <c r="R70" s="9" t="s">
        <v>793</v>
      </c>
      <c r="S70" s="9" t="s">
        <v>793</v>
      </c>
      <c r="T70" s="9" t="s">
        <v>793</v>
      </c>
      <c r="U70" s="9" t="s">
        <v>795</v>
      </c>
      <c r="V70" s="9" t="s">
        <v>794</v>
      </c>
      <c r="W70" s="9" t="s">
        <v>794</v>
      </c>
      <c r="X70" s="9" t="s">
        <v>794</v>
      </c>
      <c r="Y70" s="9" t="s">
        <v>793</v>
      </c>
      <c r="Z70" s="9" t="s">
        <v>795</v>
      </c>
      <c r="AA70" s="9" t="s">
        <v>793</v>
      </c>
      <c r="AB70" s="9" t="s">
        <v>793</v>
      </c>
      <c r="AC70" s="9" t="s">
        <v>793</v>
      </c>
      <c r="AD70" s="9" t="s">
        <v>795</v>
      </c>
    </row>
    <row r="71" spans="1:30" x14ac:dyDescent="0.3">
      <c r="A71" s="131" t="s">
        <v>307</v>
      </c>
      <c r="B71" s="131" t="s">
        <v>308</v>
      </c>
      <c r="C71" s="9" t="s">
        <v>757</v>
      </c>
      <c r="D71" s="9" t="s">
        <v>793</v>
      </c>
      <c r="E71" s="9" t="s">
        <v>793</v>
      </c>
      <c r="F71" s="9" t="s">
        <v>793</v>
      </c>
      <c r="G71" s="9" t="s">
        <v>793</v>
      </c>
      <c r="H71" s="9" t="s">
        <v>795</v>
      </c>
      <c r="I71" s="9" t="s">
        <v>795</v>
      </c>
      <c r="J71" s="9" t="s">
        <v>793</v>
      </c>
      <c r="K71" s="9" t="s">
        <v>793</v>
      </c>
      <c r="L71" s="9" t="s">
        <v>793</v>
      </c>
      <c r="M71" s="9" t="s">
        <v>794</v>
      </c>
      <c r="N71" s="9" t="s">
        <v>794</v>
      </c>
      <c r="O71" s="9" t="s">
        <v>794</v>
      </c>
      <c r="P71" s="9" t="s">
        <v>794</v>
      </c>
      <c r="Q71" s="9" t="s">
        <v>794</v>
      </c>
      <c r="R71" s="9" t="s">
        <v>794</v>
      </c>
      <c r="S71" s="9" t="s">
        <v>794</v>
      </c>
      <c r="T71" s="9" t="s">
        <v>794</v>
      </c>
      <c r="U71" s="9" t="s">
        <v>793</v>
      </c>
      <c r="V71" s="9" t="s">
        <v>793</v>
      </c>
      <c r="W71" s="9" t="s">
        <v>794</v>
      </c>
      <c r="X71" s="9" t="s">
        <v>794</v>
      </c>
      <c r="Y71" s="9" t="s">
        <v>793</v>
      </c>
      <c r="Z71" s="9" t="s">
        <v>793</v>
      </c>
      <c r="AA71" s="9" t="s">
        <v>793</v>
      </c>
      <c r="AB71" s="9" t="s">
        <v>794</v>
      </c>
      <c r="AC71" s="9" t="s">
        <v>793</v>
      </c>
      <c r="AD71" s="9" t="s">
        <v>793</v>
      </c>
    </row>
    <row r="72" spans="1:30" x14ac:dyDescent="0.3">
      <c r="A72" s="131" t="s">
        <v>311</v>
      </c>
      <c r="B72" s="131" t="s">
        <v>312</v>
      </c>
      <c r="C72" s="9" t="s">
        <v>757</v>
      </c>
      <c r="D72" s="9" t="s">
        <v>793</v>
      </c>
      <c r="E72" s="9" t="s">
        <v>793</v>
      </c>
      <c r="F72" s="9" t="s">
        <v>793</v>
      </c>
      <c r="G72" s="9" t="s">
        <v>793</v>
      </c>
      <c r="H72" s="9" t="s">
        <v>794</v>
      </c>
      <c r="I72" s="9" t="s">
        <v>793</v>
      </c>
      <c r="J72" s="9" t="s">
        <v>794</v>
      </c>
      <c r="K72" s="9" t="s">
        <v>793</v>
      </c>
      <c r="L72" s="9" t="s">
        <v>793</v>
      </c>
      <c r="M72" s="9" t="s">
        <v>793</v>
      </c>
      <c r="N72" s="9" t="s">
        <v>793</v>
      </c>
      <c r="O72" s="9" t="s">
        <v>793</v>
      </c>
      <c r="P72" s="9" t="s">
        <v>793</v>
      </c>
      <c r="Q72" s="9" t="s">
        <v>793</v>
      </c>
      <c r="R72" s="9" t="s">
        <v>793</v>
      </c>
      <c r="S72" s="9" t="s">
        <v>793</v>
      </c>
      <c r="T72" s="9" t="s">
        <v>793</v>
      </c>
      <c r="U72" s="9" t="s">
        <v>793</v>
      </c>
      <c r="V72" s="9" t="s">
        <v>793</v>
      </c>
      <c r="W72" s="9" t="s">
        <v>793</v>
      </c>
      <c r="X72" s="9" t="s">
        <v>793</v>
      </c>
      <c r="Y72" s="9" t="s">
        <v>794</v>
      </c>
      <c r="Z72" s="9" t="s">
        <v>793</v>
      </c>
      <c r="AA72" s="9" t="s">
        <v>793</v>
      </c>
      <c r="AB72" s="9" t="s">
        <v>793</v>
      </c>
      <c r="AC72" s="9" t="s">
        <v>793</v>
      </c>
      <c r="AD72" s="9" t="s">
        <v>793</v>
      </c>
    </row>
    <row r="73" spans="1:30" x14ac:dyDescent="0.3">
      <c r="A73" s="131" t="s">
        <v>315</v>
      </c>
      <c r="B73" s="131" t="s">
        <v>316</v>
      </c>
      <c r="C73" s="9" t="s">
        <v>757</v>
      </c>
      <c r="D73" s="9" t="s">
        <v>793</v>
      </c>
      <c r="E73" s="9" t="s">
        <v>793</v>
      </c>
      <c r="F73" s="9" t="s">
        <v>793</v>
      </c>
      <c r="G73" s="9" t="s">
        <v>793</v>
      </c>
      <c r="H73" s="9" t="s">
        <v>797</v>
      </c>
      <c r="I73" s="9" t="s">
        <v>793</v>
      </c>
      <c r="J73" s="9" t="s">
        <v>794</v>
      </c>
      <c r="K73" s="9" t="s">
        <v>793</v>
      </c>
      <c r="L73" s="9" t="s">
        <v>793</v>
      </c>
      <c r="M73" s="9" t="s">
        <v>793</v>
      </c>
      <c r="N73" s="9" t="s">
        <v>793</v>
      </c>
      <c r="O73" s="9" t="s">
        <v>793</v>
      </c>
      <c r="P73" s="9" t="s">
        <v>793</v>
      </c>
      <c r="Q73" s="9" t="s">
        <v>797</v>
      </c>
      <c r="R73" s="9" t="s">
        <v>793</v>
      </c>
      <c r="S73" s="9" t="s">
        <v>794</v>
      </c>
      <c r="T73" s="9" t="s">
        <v>793</v>
      </c>
      <c r="U73" s="9" t="s">
        <v>793</v>
      </c>
      <c r="V73" s="9" t="s">
        <v>793</v>
      </c>
      <c r="W73" s="9" t="s">
        <v>793</v>
      </c>
      <c r="X73" s="9" t="s">
        <v>794</v>
      </c>
      <c r="Y73" s="9" t="s">
        <v>793</v>
      </c>
      <c r="Z73" s="9" t="s">
        <v>797</v>
      </c>
      <c r="AA73" s="9" t="s">
        <v>794</v>
      </c>
      <c r="AB73" s="9" t="s">
        <v>794</v>
      </c>
      <c r="AC73" s="9" t="s">
        <v>793</v>
      </c>
      <c r="AD73" s="9" t="s">
        <v>793</v>
      </c>
    </row>
    <row r="74" spans="1:30" x14ac:dyDescent="0.3">
      <c r="A74" s="131" t="s">
        <v>319</v>
      </c>
      <c r="B74" s="131" t="s">
        <v>320</v>
      </c>
      <c r="C74" s="9" t="s">
        <v>757</v>
      </c>
      <c r="D74" s="9" t="s">
        <v>793</v>
      </c>
      <c r="E74" s="9" t="s">
        <v>793</v>
      </c>
      <c r="F74" s="9" t="s">
        <v>793</v>
      </c>
      <c r="G74" s="9" t="s">
        <v>793</v>
      </c>
      <c r="H74" s="9" t="s">
        <v>793</v>
      </c>
      <c r="I74" s="9" t="s">
        <v>795</v>
      </c>
      <c r="J74" s="9" t="s">
        <v>793</v>
      </c>
      <c r="K74" s="9" t="s">
        <v>793</v>
      </c>
      <c r="L74" s="9" t="s">
        <v>795</v>
      </c>
      <c r="M74" s="9" t="s">
        <v>793</v>
      </c>
      <c r="N74" s="9" t="s">
        <v>793</v>
      </c>
      <c r="O74" s="9" t="s">
        <v>793</v>
      </c>
      <c r="P74" s="9" t="s">
        <v>793</v>
      </c>
      <c r="Q74" s="9" t="s">
        <v>793</v>
      </c>
      <c r="R74" s="9" t="s">
        <v>795</v>
      </c>
      <c r="S74" s="9" t="s">
        <v>793</v>
      </c>
      <c r="T74" s="9" t="s">
        <v>793</v>
      </c>
      <c r="U74" s="9" t="s">
        <v>795</v>
      </c>
      <c r="V74" s="9" t="s">
        <v>793</v>
      </c>
      <c r="W74" s="9" t="s">
        <v>793</v>
      </c>
      <c r="X74" s="9" t="s">
        <v>793</v>
      </c>
      <c r="Y74" s="9" t="s">
        <v>793</v>
      </c>
      <c r="Z74" s="9" t="s">
        <v>793</v>
      </c>
      <c r="AA74" s="9" t="s">
        <v>793</v>
      </c>
      <c r="AB74" s="9" t="s">
        <v>793</v>
      </c>
      <c r="AC74" s="9" t="s">
        <v>793</v>
      </c>
      <c r="AD74" s="9" t="s">
        <v>795</v>
      </c>
    </row>
    <row r="75" spans="1:30" x14ac:dyDescent="0.3">
      <c r="A75" s="131" t="s">
        <v>323</v>
      </c>
      <c r="B75" s="131" t="s">
        <v>324</v>
      </c>
      <c r="C75" s="9" t="s">
        <v>757</v>
      </c>
      <c r="D75" s="9" t="s">
        <v>795</v>
      </c>
      <c r="E75" s="9" t="s">
        <v>793</v>
      </c>
      <c r="F75" s="9" t="s">
        <v>795</v>
      </c>
      <c r="G75" s="9" t="s">
        <v>795</v>
      </c>
      <c r="H75" s="9" t="s">
        <v>795</v>
      </c>
      <c r="I75" s="9" t="s">
        <v>795</v>
      </c>
      <c r="J75" s="9" t="s">
        <v>795</v>
      </c>
      <c r="K75" s="9" t="s">
        <v>793</v>
      </c>
      <c r="L75" s="9" t="s">
        <v>795</v>
      </c>
      <c r="M75" s="9" t="s">
        <v>795</v>
      </c>
      <c r="N75" s="9" t="s">
        <v>795</v>
      </c>
      <c r="O75" s="9" t="s">
        <v>795</v>
      </c>
      <c r="P75" s="9" t="s">
        <v>795</v>
      </c>
      <c r="Q75" s="9" t="s">
        <v>795</v>
      </c>
      <c r="R75" s="9" t="s">
        <v>795</v>
      </c>
      <c r="S75" s="9" t="s">
        <v>793</v>
      </c>
      <c r="T75" s="9" t="s">
        <v>793</v>
      </c>
      <c r="U75" s="9" t="s">
        <v>795</v>
      </c>
      <c r="V75" s="9" t="s">
        <v>793</v>
      </c>
      <c r="W75" s="9" t="s">
        <v>795</v>
      </c>
      <c r="X75" s="9" t="s">
        <v>793</v>
      </c>
      <c r="Y75" s="9" t="s">
        <v>793</v>
      </c>
      <c r="Z75" s="9" t="s">
        <v>795</v>
      </c>
      <c r="AA75" s="9" t="s">
        <v>795</v>
      </c>
      <c r="AB75" s="9" t="s">
        <v>793</v>
      </c>
      <c r="AC75" s="9" t="s">
        <v>793</v>
      </c>
      <c r="AD75" s="9" t="s">
        <v>795</v>
      </c>
    </row>
    <row r="76" spans="1:30" x14ac:dyDescent="0.3">
      <c r="A76" s="131" t="s">
        <v>327</v>
      </c>
      <c r="B76" s="131" t="s">
        <v>328</v>
      </c>
      <c r="C76" s="9" t="s">
        <v>757</v>
      </c>
      <c r="D76" s="9" t="s">
        <v>793</v>
      </c>
      <c r="E76" s="9" t="s">
        <v>793</v>
      </c>
      <c r="F76" s="9" t="s">
        <v>793</v>
      </c>
      <c r="G76" s="9" t="s">
        <v>793</v>
      </c>
      <c r="H76" s="9" t="s">
        <v>793</v>
      </c>
      <c r="I76" s="9" t="s">
        <v>793</v>
      </c>
      <c r="J76" s="9" t="s">
        <v>793</v>
      </c>
      <c r="K76" s="9" t="s">
        <v>793</v>
      </c>
      <c r="L76" s="9" t="s">
        <v>793</v>
      </c>
      <c r="M76" s="9" t="s">
        <v>793</v>
      </c>
      <c r="N76" s="9" t="s">
        <v>793</v>
      </c>
      <c r="O76" s="9" t="s">
        <v>793</v>
      </c>
      <c r="P76" s="9" t="s">
        <v>793</v>
      </c>
      <c r="Q76" s="9" t="s">
        <v>793</v>
      </c>
      <c r="R76" s="9" t="s">
        <v>793</v>
      </c>
      <c r="S76" s="9" t="s">
        <v>793</v>
      </c>
      <c r="T76" s="9" t="s">
        <v>793</v>
      </c>
      <c r="U76" s="9" t="s">
        <v>793</v>
      </c>
      <c r="V76" s="9" t="s">
        <v>793</v>
      </c>
      <c r="W76" s="9" t="s">
        <v>793</v>
      </c>
      <c r="X76" s="9" t="s">
        <v>793</v>
      </c>
      <c r="Y76" s="9" t="s">
        <v>793</v>
      </c>
      <c r="Z76" s="9" t="s">
        <v>793</v>
      </c>
      <c r="AA76" s="9" t="s">
        <v>793</v>
      </c>
      <c r="AB76" s="9" t="s">
        <v>793</v>
      </c>
      <c r="AC76" s="9" t="s">
        <v>793</v>
      </c>
      <c r="AD76" s="9" t="s">
        <v>793</v>
      </c>
    </row>
    <row r="77" spans="1:30" x14ac:dyDescent="0.3">
      <c r="A77" s="131" t="s">
        <v>331</v>
      </c>
      <c r="B77" s="131" t="s">
        <v>332</v>
      </c>
      <c r="C77" s="9" t="s">
        <v>757</v>
      </c>
      <c r="D77" s="9" t="s">
        <v>793</v>
      </c>
      <c r="E77" s="9" t="s">
        <v>793</v>
      </c>
      <c r="F77" s="9" t="s">
        <v>793</v>
      </c>
      <c r="G77" s="9" t="s">
        <v>793</v>
      </c>
      <c r="H77" s="9" t="s">
        <v>795</v>
      </c>
      <c r="I77" s="9" t="s">
        <v>795</v>
      </c>
      <c r="J77" s="9" t="s">
        <v>795</v>
      </c>
      <c r="K77" s="9" t="s">
        <v>795</v>
      </c>
      <c r="L77" s="9" t="s">
        <v>797</v>
      </c>
      <c r="M77" s="9" t="s">
        <v>793</v>
      </c>
      <c r="N77" s="9" t="s">
        <v>793</v>
      </c>
      <c r="O77" s="9" t="s">
        <v>793</v>
      </c>
      <c r="P77" s="9" t="s">
        <v>793</v>
      </c>
      <c r="Q77" s="9" t="s">
        <v>795</v>
      </c>
      <c r="R77" s="9" t="s">
        <v>795</v>
      </c>
      <c r="S77" s="9" t="s">
        <v>795</v>
      </c>
      <c r="T77" s="9" t="s">
        <v>795</v>
      </c>
      <c r="U77" s="9" t="s">
        <v>795</v>
      </c>
      <c r="V77" s="9" t="s">
        <v>793</v>
      </c>
      <c r="W77" s="9" t="s">
        <v>793</v>
      </c>
      <c r="X77" s="9" t="s">
        <v>793</v>
      </c>
      <c r="Y77" s="9" t="s">
        <v>793</v>
      </c>
      <c r="Z77" s="9" t="s">
        <v>795</v>
      </c>
      <c r="AA77" s="9" t="s">
        <v>795</v>
      </c>
      <c r="AB77" s="9" t="s">
        <v>793</v>
      </c>
      <c r="AC77" s="9" t="s">
        <v>795</v>
      </c>
      <c r="AD77" s="9" t="s">
        <v>795</v>
      </c>
    </row>
    <row r="78" spans="1:30" x14ac:dyDescent="0.3">
      <c r="A78" s="131" t="s">
        <v>335</v>
      </c>
      <c r="B78" s="131" t="s">
        <v>336</v>
      </c>
      <c r="C78" s="9" t="s">
        <v>757</v>
      </c>
      <c r="D78" s="9" t="s">
        <v>795</v>
      </c>
      <c r="E78" s="9" t="s">
        <v>793</v>
      </c>
      <c r="F78" s="9" t="s">
        <v>795</v>
      </c>
      <c r="G78" s="9" t="s">
        <v>793</v>
      </c>
      <c r="H78" s="9" t="s">
        <v>795</v>
      </c>
      <c r="I78" s="9" t="s">
        <v>793</v>
      </c>
      <c r="J78" s="9" t="s">
        <v>793</v>
      </c>
      <c r="K78" s="9" t="s">
        <v>793</v>
      </c>
      <c r="L78" s="9" t="s">
        <v>797</v>
      </c>
      <c r="M78" s="9" t="s">
        <v>795</v>
      </c>
      <c r="N78" s="9" t="s">
        <v>793</v>
      </c>
      <c r="O78" s="9" t="s">
        <v>795</v>
      </c>
      <c r="P78" s="9" t="s">
        <v>793</v>
      </c>
      <c r="Q78" s="9" t="s">
        <v>795</v>
      </c>
      <c r="R78" s="9" t="s">
        <v>793</v>
      </c>
      <c r="S78" s="9" t="s">
        <v>793</v>
      </c>
      <c r="T78" s="9" t="s">
        <v>793</v>
      </c>
      <c r="U78" s="9" t="s">
        <v>797</v>
      </c>
      <c r="V78" s="9" t="s">
        <v>795</v>
      </c>
      <c r="W78" s="9" t="s">
        <v>793</v>
      </c>
      <c r="X78" s="9" t="s">
        <v>795</v>
      </c>
      <c r="Y78" s="9" t="s">
        <v>793</v>
      </c>
      <c r="Z78" s="9" t="s">
        <v>795</v>
      </c>
      <c r="AA78" s="9" t="s">
        <v>793</v>
      </c>
      <c r="AB78" s="9" t="s">
        <v>793</v>
      </c>
      <c r="AC78" s="9" t="s">
        <v>793</v>
      </c>
      <c r="AD78" s="9" t="s">
        <v>797</v>
      </c>
    </row>
    <row r="79" spans="1:30" x14ac:dyDescent="0.3">
      <c r="A79" s="131" t="s">
        <v>339</v>
      </c>
      <c r="B79" s="131" t="s">
        <v>340</v>
      </c>
      <c r="C79" s="9" t="s">
        <v>757</v>
      </c>
      <c r="D79" s="9" t="s">
        <v>796</v>
      </c>
      <c r="E79" s="9" t="s">
        <v>794</v>
      </c>
      <c r="F79" s="9" t="s">
        <v>796</v>
      </c>
      <c r="G79" s="9" t="s">
        <v>796</v>
      </c>
      <c r="H79" s="9" t="s">
        <v>794</v>
      </c>
      <c r="I79" s="9" t="s">
        <v>795</v>
      </c>
      <c r="J79" s="9" t="s">
        <v>796</v>
      </c>
      <c r="K79" s="9" t="s">
        <v>793</v>
      </c>
      <c r="L79" s="9" t="s">
        <v>793</v>
      </c>
      <c r="M79" s="9" t="s">
        <v>796</v>
      </c>
      <c r="N79" s="9" t="s">
        <v>794</v>
      </c>
      <c r="O79" s="9" t="s">
        <v>796</v>
      </c>
      <c r="P79" s="9" t="s">
        <v>796</v>
      </c>
      <c r="Q79" s="9" t="s">
        <v>794</v>
      </c>
      <c r="R79" s="9" t="s">
        <v>793</v>
      </c>
      <c r="S79" s="9" t="s">
        <v>796</v>
      </c>
      <c r="T79" s="9" t="s">
        <v>794</v>
      </c>
      <c r="U79" s="9" t="s">
        <v>793</v>
      </c>
      <c r="V79" s="9" t="s">
        <v>796</v>
      </c>
      <c r="W79" s="9" t="s">
        <v>796</v>
      </c>
      <c r="X79" s="9" t="s">
        <v>796</v>
      </c>
      <c r="Y79" s="9" t="s">
        <v>796</v>
      </c>
      <c r="Z79" s="9" t="s">
        <v>796</v>
      </c>
      <c r="AA79" s="9" t="s">
        <v>793</v>
      </c>
      <c r="AB79" s="9" t="s">
        <v>796</v>
      </c>
      <c r="AC79" s="9" t="s">
        <v>794</v>
      </c>
      <c r="AD79" s="9" t="s">
        <v>794</v>
      </c>
    </row>
    <row r="80" spans="1:30" x14ac:dyDescent="0.3">
      <c r="A80" s="131" t="s">
        <v>343</v>
      </c>
      <c r="B80" s="131" t="s">
        <v>344</v>
      </c>
      <c r="C80" s="9" t="s">
        <v>757</v>
      </c>
      <c r="D80" s="9" t="s">
        <v>795</v>
      </c>
      <c r="E80" s="9" t="s">
        <v>793</v>
      </c>
      <c r="F80" s="9" t="s">
        <v>795</v>
      </c>
      <c r="G80" s="9" t="s">
        <v>795</v>
      </c>
      <c r="H80" s="9" t="s">
        <v>795</v>
      </c>
      <c r="I80" s="9" t="s">
        <v>795</v>
      </c>
      <c r="J80" s="9" t="s">
        <v>795</v>
      </c>
      <c r="K80" s="9" t="s">
        <v>795</v>
      </c>
      <c r="L80" s="9" t="s">
        <v>795</v>
      </c>
      <c r="M80" s="9" t="s">
        <v>795</v>
      </c>
      <c r="N80" s="9" t="s">
        <v>793</v>
      </c>
      <c r="O80" s="9" t="s">
        <v>795</v>
      </c>
      <c r="P80" s="9" t="s">
        <v>795</v>
      </c>
      <c r="Q80" s="9" t="s">
        <v>795</v>
      </c>
      <c r="R80" s="9" t="s">
        <v>795</v>
      </c>
      <c r="S80" s="9" t="s">
        <v>795</v>
      </c>
      <c r="T80" s="9" t="s">
        <v>795</v>
      </c>
      <c r="U80" s="9" t="s">
        <v>795</v>
      </c>
      <c r="V80" s="9" t="s">
        <v>799</v>
      </c>
      <c r="W80" s="9" t="s">
        <v>799</v>
      </c>
      <c r="X80" s="9" t="s">
        <v>800</v>
      </c>
      <c r="Y80" s="9" t="s">
        <v>799</v>
      </c>
      <c r="Z80" s="9" t="s">
        <v>799</v>
      </c>
      <c r="AA80" s="9" t="s">
        <v>795</v>
      </c>
      <c r="AB80" s="9" t="s">
        <v>795</v>
      </c>
      <c r="AC80" s="9" t="s">
        <v>799</v>
      </c>
      <c r="AD80" s="9" t="s">
        <v>799</v>
      </c>
    </row>
    <row r="81" spans="1:30" x14ac:dyDescent="0.3">
      <c r="A81" s="131" t="s">
        <v>347</v>
      </c>
      <c r="B81" s="131" t="s">
        <v>348</v>
      </c>
      <c r="C81" s="9" t="s">
        <v>757</v>
      </c>
      <c r="D81" s="9" t="s">
        <v>793</v>
      </c>
      <c r="E81" s="9" t="s">
        <v>793</v>
      </c>
      <c r="F81" s="9" t="s">
        <v>793</v>
      </c>
      <c r="G81" s="9" t="s">
        <v>793</v>
      </c>
      <c r="H81" s="9" t="s">
        <v>795</v>
      </c>
      <c r="I81" s="9" t="s">
        <v>795</v>
      </c>
      <c r="J81" s="9" t="s">
        <v>793</v>
      </c>
      <c r="K81" s="9" t="s">
        <v>795</v>
      </c>
      <c r="L81" s="9" t="s">
        <v>793</v>
      </c>
      <c r="M81" s="9" t="s">
        <v>793</v>
      </c>
      <c r="N81" s="9" t="s">
        <v>793</v>
      </c>
      <c r="O81" s="9" t="s">
        <v>793</v>
      </c>
      <c r="P81" s="9" t="s">
        <v>793</v>
      </c>
      <c r="Q81" s="9" t="s">
        <v>795</v>
      </c>
      <c r="R81" s="9" t="s">
        <v>795</v>
      </c>
      <c r="S81" s="9" t="s">
        <v>793</v>
      </c>
      <c r="T81" s="9" t="s">
        <v>795</v>
      </c>
      <c r="U81" s="9" t="s">
        <v>793</v>
      </c>
      <c r="V81" s="9" t="s">
        <v>793</v>
      </c>
      <c r="W81" s="9" t="s">
        <v>793</v>
      </c>
      <c r="X81" s="9" t="s">
        <v>793</v>
      </c>
      <c r="Y81" s="9" t="s">
        <v>793</v>
      </c>
      <c r="Z81" s="9" t="s">
        <v>795</v>
      </c>
      <c r="AA81" s="9" t="s">
        <v>795</v>
      </c>
      <c r="AB81" s="9" t="s">
        <v>794</v>
      </c>
      <c r="AC81" s="9" t="s">
        <v>793</v>
      </c>
      <c r="AD81" s="9" t="s">
        <v>793</v>
      </c>
    </row>
    <row r="82" spans="1:30" x14ac:dyDescent="0.3">
      <c r="A82" s="131" t="s">
        <v>351</v>
      </c>
      <c r="B82" s="131" t="s">
        <v>352</v>
      </c>
      <c r="C82" s="9" t="s">
        <v>757</v>
      </c>
      <c r="D82" s="9" t="s">
        <v>795</v>
      </c>
      <c r="E82" s="9" t="s">
        <v>793</v>
      </c>
      <c r="F82" s="9" t="s">
        <v>793</v>
      </c>
      <c r="G82" s="9" t="s">
        <v>793</v>
      </c>
      <c r="H82" s="9" t="s">
        <v>795</v>
      </c>
      <c r="I82" s="9" t="s">
        <v>795</v>
      </c>
      <c r="J82" s="9" t="s">
        <v>795</v>
      </c>
      <c r="K82" s="9" t="s">
        <v>793</v>
      </c>
      <c r="L82" s="9" t="s">
        <v>793</v>
      </c>
      <c r="M82" s="9" t="s">
        <v>795</v>
      </c>
      <c r="N82" s="9" t="s">
        <v>793</v>
      </c>
      <c r="O82" s="9" t="s">
        <v>793</v>
      </c>
      <c r="P82" s="9" t="s">
        <v>793</v>
      </c>
      <c r="Q82" s="9" t="s">
        <v>795</v>
      </c>
      <c r="R82" s="9" t="s">
        <v>793</v>
      </c>
      <c r="S82" s="9" t="s">
        <v>795</v>
      </c>
      <c r="T82" s="9" t="s">
        <v>793</v>
      </c>
      <c r="U82" s="9" t="s">
        <v>793</v>
      </c>
      <c r="V82" s="9" t="s">
        <v>795</v>
      </c>
      <c r="W82" s="9" t="s">
        <v>793</v>
      </c>
      <c r="X82" s="9" t="s">
        <v>793</v>
      </c>
      <c r="Y82" s="9" t="s">
        <v>793</v>
      </c>
      <c r="Z82" s="9" t="s">
        <v>795</v>
      </c>
      <c r="AA82" s="9" t="s">
        <v>793</v>
      </c>
      <c r="AB82" s="9" t="s">
        <v>793</v>
      </c>
      <c r="AC82" s="9" t="s">
        <v>793</v>
      </c>
      <c r="AD82" s="9" t="s">
        <v>793</v>
      </c>
    </row>
    <row r="83" spans="1:30" x14ac:dyDescent="0.3">
      <c r="A83" s="131" t="s">
        <v>355</v>
      </c>
      <c r="B83" s="131" t="s">
        <v>356</v>
      </c>
      <c r="C83" s="9" t="s">
        <v>757</v>
      </c>
      <c r="D83" s="9" t="s">
        <v>795</v>
      </c>
      <c r="E83" s="9" t="s">
        <v>793</v>
      </c>
      <c r="F83" s="9" t="s">
        <v>793</v>
      </c>
      <c r="G83" s="9" t="s">
        <v>795</v>
      </c>
      <c r="H83" s="9" t="s">
        <v>795</v>
      </c>
      <c r="I83" s="9" t="s">
        <v>795</v>
      </c>
      <c r="J83" s="9" t="s">
        <v>793</v>
      </c>
      <c r="K83" s="9" t="s">
        <v>793</v>
      </c>
      <c r="L83" s="9" t="s">
        <v>795</v>
      </c>
      <c r="M83" s="9" t="s">
        <v>795</v>
      </c>
      <c r="N83" s="9" t="s">
        <v>793</v>
      </c>
      <c r="O83" s="9" t="s">
        <v>793</v>
      </c>
      <c r="P83" s="9" t="s">
        <v>795</v>
      </c>
      <c r="Q83" s="9" t="s">
        <v>795</v>
      </c>
      <c r="R83" s="9" t="s">
        <v>795</v>
      </c>
      <c r="S83" s="9" t="s">
        <v>793</v>
      </c>
      <c r="T83" s="9" t="s">
        <v>793</v>
      </c>
      <c r="U83" s="9" t="s">
        <v>793</v>
      </c>
      <c r="V83" s="9" t="s">
        <v>793</v>
      </c>
      <c r="W83" s="9" t="s">
        <v>793</v>
      </c>
      <c r="X83" s="9" t="s">
        <v>793</v>
      </c>
      <c r="Y83" s="9" t="s">
        <v>793</v>
      </c>
      <c r="Z83" s="9" t="s">
        <v>795</v>
      </c>
      <c r="AA83" s="9" t="s">
        <v>795</v>
      </c>
      <c r="AB83" s="9" t="s">
        <v>793</v>
      </c>
      <c r="AC83" s="9" t="s">
        <v>793</v>
      </c>
      <c r="AD83" s="9" t="s">
        <v>793</v>
      </c>
    </row>
    <row r="84" spans="1:30" x14ac:dyDescent="0.3">
      <c r="A84" s="131" t="s">
        <v>359</v>
      </c>
      <c r="B84" s="131" t="s">
        <v>360</v>
      </c>
      <c r="C84" s="9" t="s">
        <v>757</v>
      </c>
      <c r="D84" s="9" t="s">
        <v>795</v>
      </c>
      <c r="E84" s="9" t="s">
        <v>793</v>
      </c>
      <c r="F84" s="9" t="s">
        <v>793</v>
      </c>
      <c r="G84" s="9" t="s">
        <v>793</v>
      </c>
      <c r="H84" s="9" t="s">
        <v>795</v>
      </c>
      <c r="I84" s="9" t="s">
        <v>795</v>
      </c>
      <c r="J84" s="9" t="s">
        <v>795</v>
      </c>
      <c r="K84" s="9" t="s">
        <v>793</v>
      </c>
      <c r="L84" s="9" t="s">
        <v>793</v>
      </c>
      <c r="M84" s="9" t="s">
        <v>795</v>
      </c>
      <c r="N84" s="9" t="s">
        <v>793</v>
      </c>
      <c r="O84" s="9" t="s">
        <v>793</v>
      </c>
      <c r="P84" s="9" t="s">
        <v>793</v>
      </c>
      <c r="Q84" s="9" t="s">
        <v>795</v>
      </c>
      <c r="R84" s="9" t="s">
        <v>795</v>
      </c>
      <c r="S84" s="9" t="s">
        <v>795</v>
      </c>
      <c r="T84" s="9" t="s">
        <v>793</v>
      </c>
      <c r="U84" s="9" t="s">
        <v>793</v>
      </c>
      <c r="V84" s="9" t="s">
        <v>795</v>
      </c>
      <c r="W84" s="9" t="s">
        <v>793</v>
      </c>
      <c r="X84" s="9" t="s">
        <v>793</v>
      </c>
      <c r="Y84" s="9" t="s">
        <v>793</v>
      </c>
      <c r="Z84" s="9" t="s">
        <v>795</v>
      </c>
      <c r="AA84" s="9" t="s">
        <v>793</v>
      </c>
      <c r="AB84" s="9" t="s">
        <v>793</v>
      </c>
      <c r="AC84" s="9" t="s">
        <v>793</v>
      </c>
      <c r="AD84" s="9" t="s">
        <v>793</v>
      </c>
    </row>
    <row r="85" spans="1:30" x14ac:dyDescent="0.3">
      <c r="A85" s="131" t="s">
        <v>363</v>
      </c>
      <c r="B85" s="131" t="s">
        <v>364</v>
      </c>
      <c r="C85" s="9" t="s">
        <v>757</v>
      </c>
      <c r="D85" s="9" t="s">
        <v>793</v>
      </c>
      <c r="E85" s="9" t="s">
        <v>794</v>
      </c>
      <c r="F85" s="9" t="s">
        <v>794</v>
      </c>
      <c r="G85" s="9" t="s">
        <v>793</v>
      </c>
      <c r="H85" s="9" t="s">
        <v>795</v>
      </c>
      <c r="I85" s="9" t="s">
        <v>795</v>
      </c>
      <c r="J85" s="9" t="s">
        <v>795</v>
      </c>
      <c r="K85" s="9" t="s">
        <v>793</v>
      </c>
      <c r="L85" s="9" t="s">
        <v>793</v>
      </c>
      <c r="M85" s="9" t="s">
        <v>793</v>
      </c>
      <c r="N85" s="9" t="s">
        <v>794</v>
      </c>
      <c r="O85" s="9" t="s">
        <v>794</v>
      </c>
      <c r="P85" s="9" t="s">
        <v>793</v>
      </c>
      <c r="Q85" s="9" t="s">
        <v>795</v>
      </c>
      <c r="R85" s="9" t="s">
        <v>795</v>
      </c>
      <c r="S85" s="9" t="s">
        <v>795</v>
      </c>
      <c r="T85" s="9" t="s">
        <v>793</v>
      </c>
      <c r="U85" s="9" t="s">
        <v>794</v>
      </c>
      <c r="V85" s="9" t="s">
        <v>793</v>
      </c>
      <c r="W85" s="9" t="s">
        <v>794</v>
      </c>
      <c r="X85" s="9" t="s">
        <v>794</v>
      </c>
      <c r="Y85" s="9" t="s">
        <v>793</v>
      </c>
      <c r="Z85" s="9" t="s">
        <v>795</v>
      </c>
      <c r="AA85" s="9" t="s">
        <v>795</v>
      </c>
      <c r="AB85" s="9" t="s">
        <v>795</v>
      </c>
      <c r="AC85" s="9" t="s">
        <v>793</v>
      </c>
      <c r="AD85" s="9" t="s">
        <v>794</v>
      </c>
    </row>
    <row r="86" spans="1:30" x14ac:dyDescent="0.3">
      <c r="A86" s="131" t="s">
        <v>367</v>
      </c>
      <c r="B86" s="131" t="s">
        <v>368</v>
      </c>
      <c r="C86" s="9" t="s">
        <v>757</v>
      </c>
      <c r="D86" s="9" t="s">
        <v>795</v>
      </c>
      <c r="E86" s="9" t="s">
        <v>793</v>
      </c>
      <c r="F86" s="9" t="s">
        <v>793</v>
      </c>
      <c r="G86" s="9" t="s">
        <v>793</v>
      </c>
      <c r="H86" s="9" t="s">
        <v>793</v>
      </c>
      <c r="I86" s="9" t="s">
        <v>795</v>
      </c>
      <c r="J86" s="9" t="s">
        <v>793</v>
      </c>
      <c r="K86" s="9" t="s">
        <v>793</v>
      </c>
      <c r="L86" s="9" t="s">
        <v>795</v>
      </c>
      <c r="M86" s="9" t="s">
        <v>795</v>
      </c>
      <c r="N86" s="9" t="s">
        <v>793</v>
      </c>
      <c r="O86" s="9" t="s">
        <v>793</v>
      </c>
      <c r="P86" s="9" t="s">
        <v>793</v>
      </c>
      <c r="Q86" s="9" t="s">
        <v>793</v>
      </c>
      <c r="R86" s="9" t="s">
        <v>795</v>
      </c>
      <c r="S86" s="9" t="s">
        <v>793</v>
      </c>
      <c r="T86" s="9" t="s">
        <v>793</v>
      </c>
      <c r="U86" s="9" t="s">
        <v>793</v>
      </c>
      <c r="V86" s="9" t="s">
        <v>795</v>
      </c>
      <c r="W86" s="9" t="s">
        <v>793</v>
      </c>
      <c r="X86" s="9" t="s">
        <v>793</v>
      </c>
      <c r="Y86" s="9" t="s">
        <v>793</v>
      </c>
      <c r="Z86" s="9" t="s">
        <v>793</v>
      </c>
      <c r="AA86" s="9" t="s">
        <v>795</v>
      </c>
      <c r="AB86" s="9" t="s">
        <v>793</v>
      </c>
      <c r="AC86" s="9" t="s">
        <v>793</v>
      </c>
      <c r="AD86" s="9" t="s">
        <v>793</v>
      </c>
    </row>
    <row r="87" spans="1:30" x14ac:dyDescent="0.3">
      <c r="A87" s="131" t="s">
        <v>369</v>
      </c>
      <c r="B87" s="131" t="s">
        <v>370</v>
      </c>
      <c r="C87" s="9" t="s">
        <v>757</v>
      </c>
      <c r="D87" s="9" t="s">
        <v>795</v>
      </c>
      <c r="E87" s="9" t="s">
        <v>795</v>
      </c>
      <c r="F87" s="9" t="s">
        <v>793</v>
      </c>
      <c r="G87" s="9" t="s">
        <v>793</v>
      </c>
      <c r="H87" s="9" t="s">
        <v>795</v>
      </c>
      <c r="I87" s="9" t="s">
        <v>793</v>
      </c>
      <c r="J87" s="9" t="s">
        <v>795</v>
      </c>
      <c r="K87" s="9" t="s">
        <v>793</v>
      </c>
      <c r="L87" s="9" t="s">
        <v>793</v>
      </c>
      <c r="M87" s="9" t="s">
        <v>795</v>
      </c>
      <c r="N87" s="9" t="s">
        <v>795</v>
      </c>
      <c r="O87" s="9" t="s">
        <v>793</v>
      </c>
      <c r="P87" s="9" t="s">
        <v>793</v>
      </c>
      <c r="Q87" s="9" t="s">
        <v>795</v>
      </c>
      <c r="R87" s="9" t="s">
        <v>793</v>
      </c>
      <c r="S87" s="9" t="s">
        <v>795</v>
      </c>
      <c r="T87" s="9" t="s">
        <v>793</v>
      </c>
      <c r="U87" s="9" t="s">
        <v>793</v>
      </c>
      <c r="V87" s="9" t="s">
        <v>795</v>
      </c>
      <c r="W87" s="9" t="s">
        <v>795</v>
      </c>
      <c r="X87" s="9" t="s">
        <v>793</v>
      </c>
      <c r="Y87" s="9" t="s">
        <v>793</v>
      </c>
      <c r="Z87" s="9" t="s">
        <v>793</v>
      </c>
      <c r="AA87" s="9" t="s">
        <v>793</v>
      </c>
      <c r="AB87" s="9" t="s">
        <v>793</v>
      </c>
      <c r="AC87" s="9" t="s">
        <v>793</v>
      </c>
      <c r="AD87" s="9" t="s">
        <v>793</v>
      </c>
    </row>
    <row r="88" spans="1:30" x14ac:dyDescent="0.3">
      <c r="A88" s="131" t="s">
        <v>371</v>
      </c>
      <c r="B88" s="131" t="s">
        <v>372</v>
      </c>
      <c r="C88" s="9" t="s">
        <v>757</v>
      </c>
      <c r="D88" s="9" t="s">
        <v>793</v>
      </c>
      <c r="E88" s="9" t="s">
        <v>793</v>
      </c>
      <c r="F88" s="9" t="s">
        <v>793</v>
      </c>
      <c r="G88" s="9" t="s">
        <v>793</v>
      </c>
      <c r="H88" s="9" t="s">
        <v>793</v>
      </c>
      <c r="I88" s="9" t="s">
        <v>793</v>
      </c>
      <c r="J88" s="9" t="s">
        <v>795</v>
      </c>
      <c r="K88" s="9" t="s">
        <v>793</v>
      </c>
      <c r="L88" s="9" t="s">
        <v>795</v>
      </c>
      <c r="M88" s="9" t="s">
        <v>793</v>
      </c>
      <c r="N88" s="9" t="s">
        <v>793</v>
      </c>
      <c r="O88" s="9" t="s">
        <v>793</v>
      </c>
      <c r="P88" s="9" t="s">
        <v>793</v>
      </c>
      <c r="Q88" s="9" t="s">
        <v>793</v>
      </c>
      <c r="R88" s="9" t="s">
        <v>793</v>
      </c>
      <c r="S88" s="9" t="s">
        <v>795</v>
      </c>
      <c r="T88" s="9" t="s">
        <v>793</v>
      </c>
      <c r="U88" s="9" t="s">
        <v>795</v>
      </c>
      <c r="V88" s="9" t="s">
        <v>793</v>
      </c>
      <c r="W88" s="9" t="s">
        <v>793</v>
      </c>
      <c r="X88" s="9" t="s">
        <v>793</v>
      </c>
      <c r="Y88" s="9" t="s">
        <v>793</v>
      </c>
      <c r="Z88" s="9" t="s">
        <v>793</v>
      </c>
      <c r="AA88" s="9" t="s">
        <v>793</v>
      </c>
      <c r="AB88" s="9" t="s">
        <v>793</v>
      </c>
      <c r="AC88" s="9" t="s">
        <v>793</v>
      </c>
      <c r="AD88" s="9" t="s">
        <v>795</v>
      </c>
    </row>
    <row r="89" spans="1:30" x14ac:dyDescent="0.3">
      <c r="A89" s="131" t="s">
        <v>373</v>
      </c>
      <c r="B89" s="131" t="s">
        <v>374</v>
      </c>
      <c r="C89" s="9" t="s">
        <v>757</v>
      </c>
      <c r="D89" s="9" t="s">
        <v>793</v>
      </c>
      <c r="E89" s="9" t="s">
        <v>793</v>
      </c>
      <c r="F89" s="9" t="s">
        <v>793</v>
      </c>
      <c r="G89" s="9" t="s">
        <v>793</v>
      </c>
      <c r="H89" s="9" t="s">
        <v>793</v>
      </c>
      <c r="I89" s="9" t="s">
        <v>793</v>
      </c>
      <c r="J89" s="9" t="s">
        <v>793</v>
      </c>
      <c r="K89" s="9" t="s">
        <v>793</v>
      </c>
      <c r="L89" s="9" t="s">
        <v>795</v>
      </c>
      <c r="M89" s="9" t="s">
        <v>793</v>
      </c>
      <c r="N89" s="9" t="s">
        <v>793</v>
      </c>
      <c r="O89" s="9" t="s">
        <v>793</v>
      </c>
      <c r="P89" s="9" t="s">
        <v>793</v>
      </c>
      <c r="Q89" s="9" t="s">
        <v>793</v>
      </c>
      <c r="R89" s="9" t="s">
        <v>793</v>
      </c>
      <c r="S89" s="9" t="s">
        <v>793</v>
      </c>
      <c r="T89" s="9" t="s">
        <v>793</v>
      </c>
      <c r="U89" s="9" t="s">
        <v>793</v>
      </c>
      <c r="V89" s="9" t="s">
        <v>793</v>
      </c>
      <c r="W89" s="9" t="s">
        <v>793</v>
      </c>
      <c r="X89" s="9" t="s">
        <v>793</v>
      </c>
      <c r="Y89" s="9" t="s">
        <v>793</v>
      </c>
      <c r="Z89" s="9" t="s">
        <v>793</v>
      </c>
      <c r="AA89" s="9" t="s">
        <v>793</v>
      </c>
      <c r="AB89" s="9" t="s">
        <v>793</v>
      </c>
      <c r="AC89" s="9" t="s">
        <v>793</v>
      </c>
      <c r="AD89" s="9" t="s">
        <v>793</v>
      </c>
    </row>
    <row r="90" spans="1:30" x14ac:dyDescent="0.3">
      <c r="A90" s="131" t="s">
        <v>375</v>
      </c>
      <c r="B90" s="131" t="s">
        <v>376</v>
      </c>
      <c r="C90" s="9" t="s">
        <v>798</v>
      </c>
      <c r="D90" s="9" t="s">
        <v>793</v>
      </c>
      <c r="E90" s="9" t="s">
        <v>793</v>
      </c>
      <c r="F90" s="9" t="s">
        <v>793</v>
      </c>
      <c r="G90" s="9" t="s">
        <v>793</v>
      </c>
      <c r="H90" s="9" t="s">
        <v>795</v>
      </c>
      <c r="I90" s="9" t="s">
        <v>795</v>
      </c>
      <c r="J90" s="9" t="s">
        <v>793</v>
      </c>
      <c r="K90" s="9" t="s">
        <v>795</v>
      </c>
      <c r="L90" s="9" t="s">
        <v>795</v>
      </c>
      <c r="M90" s="9" t="s">
        <v>793</v>
      </c>
      <c r="N90" s="9" t="s">
        <v>793</v>
      </c>
      <c r="O90" s="9" t="s">
        <v>793</v>
      </c>
      <c r="P90" s="9" t="s">
        <v>793</v>
      </c>
      <c r="Q90" s="9" t="s">
        <v>795</v>
      </c>
      <c r="R90" s="9" t="s">
        <v>795</v>
      </c>
      <c r="S90" s="9" t="s">
        <v>793</v>
      </c>
      <c r="T90" s="9" t="s">
        <v>795</v>
      </c>
      <c r="U90" s="9" t="s">
        <v>793</v>
      </c>
      <c r="V90" s="9" t="s">
        <v>793</v>
      </c>
      <c r="W90" s="9" t="s">
        <v>793</v>
      </c>
      <c r="X90" s="9" t="s">
        <v>793</v>
      </c>
      <c r="Y90" s="9" t="s">
        <v>793</v>
      </c>
      <c r="Z90" s="9" t="s">
        <v>795</v>
      </c>
      <c r="AA90" s="9" t="s">
        <v>795</v>
      </c>
      <c r="AB90" s="9" t="s">
        <v>793</v>
      </c>
      <c r="AC90" s="9" t="s">
        <v>795</v>
      </c>
      <c r="AD90" s="9" t="s">
        <v>793</v>
      </c>
    </row>
    <row r="91" spans="1:30" x14ac:dyDescent="0.3">
      <c r="A91" s="131" t="s">
        <v>377</v>
      </c>
      <c r="B91" s="131" t="s">
        <v>378</v>
      </c>
      <c r="C91" s="9" t="s">
        <v>798</v>
      </c>
      <c r="D91" s="9" t="s">
        <v>795</v>
      </c>
      <c r="E91" s="9" t="s">
        <v>795</v>
      </c>
      <c r="F91" s="9" t="s">
        <v>793</v>
      </c>
      <c r="G91" s="9" t="s">
        <v>793</v>
      </c>
      <c r="H91" s="9" t="s">
        <v>793</v>
      </c>
      <c r="I91" s="9" t="s">
        <v>793</v>
      </c>
      <c r="J91" s="9" t="s">
        <v>794</v>
      </c>
      <c r="K91" s="9" t="s">
        <v>794</v>
      </c>
      <c r="L91" s="9" t="s">
        <v>797</v>
      </c>
      <c r="M91" s="9" t="s">
        <v>795</v>
      </c>
      <c r="N91" s="9" t="s">
        <v>795</v>
      </c>
      <c r="O91" s="9" t="s">
        <v>793</v>
      </c>
      <c r="P91" s="9" t="s">
        <v>793</v>
      </c>
      <c r="Q91" s="9" t="s">
        <v>793</v>
      </c>
      <c r="R91" s="9" t="s">
        <v>793</v>
      </c>
      <c r="S91" s="9" t="s">
        <v>794</v>
      </c>
      <c r="T91" s="9" t="s">
        <v>794</v>
      </c>
      <c r="U91" s="9" t="s">
        <v>795</v>
      </c>
      <c r="V91" s="9" t="s">
        <v>793</v>
      </c>
      <c r="W91" s="9" t="s">
        <v>793</v>
      </c>
      <c r="X91" s="9" t="s">
        <v>793</v>
      </c>
      <c r="Y91" s="9" t="s">
        <v>793</v>
      </c>
      <c r="Z91" s="9" t="s">
        <v>793</v>
      </c>
      <c r="AA91" s="9" t="s">
        <v>793</v>
      </c>
      <c r="AB91" s="9" t="s">
        <v>794</v>
      </c>
      <c r="AC91" s="9" t="s">
        <v>794</v>
      </c>
      <c r="AD91" s="9" t="s">
        <v>793</v>
      </c>
    </row>
    <row r="92" spans="1:30" x14ac:dyDescent="0.3">
      <c r="A92" s="131" t="s">
        <v>380</v>
      </c>
      <c r="B92" s="131" t="s">
        <v>381</v>
      </c>
      <c r="C92" s="9" t="s">
        <v>757</v>
      </c>
      <c r="D92" s="9" t="s">
        <v>793</v>
      </c>
      <c r="E92" s="9" t="s">
        <v>794</v>
      </c>
      <c r="F92" s="9" t="s">
        <v>793</v>
      </c>
      <c r="G92" s="9" t="s">
        <v>793</v>
      </c>
      <c r="H92" s="9" t="s">
        <v>795</v>
      </c>
      <c r="I92" s="9" t="s">
        <v>795</v>
      </c>
      <c r="J92" s="9" t="s">
        <v>793</v>
      </c>
      <c r="K92" s="9" t="s">
        <v>793</v>
      </c>
      <c r="L92" s="9" t="s">
        <v>797</v>
      </c>
      <c r="M92" s="9" t="s">
        <v>793</v>
      </c>
      <c r="N92" s="9" t="s">
        <v>794</v>
      </c>
      <c r="O92" s="9" t="s">
        <v>793</v>
      </c>
      <c r="P92" s="9" t="s">
        <v>793</v>
      </c>
      <c r="Q92" s="9" t="s">
        <v>795</v>
      </c>
      <c r="R92" s="9" t="s">
        <v>795</v>
      </c>
      <c r="S92" s="9" t="s">
        <v>793</v>
      </c>
      <c r="T92" s="9" t="s">
        <v>793</v>
      </c>
      <c r="U92" s="9" t="s">
        <v>795</v>
      </c>
      <c r="V92" s="9" t="s">
        <v>793</v>
      </c>
      <c r="W92" s="9" t="s">
        <v>793</v>
      </c>
      <c r="X92" s="9" t="s">
        <v>793</v>
      </c>
      <c r="Y92" s="9" t="s">
        <v>793</v>
      </c>
      <c r="Z92" s="9" t="s">
        <v>793</v>
      </c>
      <c r="AA92" s="9" t="s">
        <v>793</v>
      </c>
      <c r="AB92" s="9" t="s">
        <v>793</v>
      </c>
      <c r="AC92" s="9" t="s">
        <v>793</v>
      </c>
      <c r="AD92" s="9" t="s">
        <v>795</v>
      </c>
    </row>
    <row r="93" spans="1:30" x14ac:dyDescent="0.3">
      <c r="A93" s="131" t="s">
        <v>383</v>
      </c>
      <c r="B93" s="131" t="s">
        <v>384</v>
      </c>
      <c r="C93" s="9" t="s">
        <v>798</v>
      </c>
      <c r="D93" s="9" t="s">
        <v>793</v>
      </c>
      <c r="E93" s="9" t="s">
        <v>793</v>
      </c>
      <c r="F93" s="9" t="s">
        <v>793</v>
      </c>
      <c r="G93" s="9" t="s">
        <v>794</v>
      </c>
      <c r="H93" s="9" t="s">
        <v>795</v>
      </c>
      <c r="I93" s="9" t="s">
        <v>793</v>
      </c>
      <c r="J93" s="9" t="s">
        <v>793</v>
      </c>
      <c r="K93" s="9" t="s">
        <v>793</v>
      </c>
      <c r="L93" s="9" t="s">
        <v>795</v>
      </c>
      <c r="M93" s="9" t="s">
        <v>793</v>
      </c>
      <c r="N93" s="9" t="s">
        <v>793</v>
      </c>
      <c r="O93" s="9" t="s">
        <v>793</v>
      </c>
      <c r="P93" s="9" t="s">
        <v>794</v>
      </c>
      <c r="Q93" s="9" t="s">
        <v>795</v>
      </c>
      <c r="R93" s="9" t="s">
        <v>793</v>
      </c>
      <c r="S93" s="9" t="s">
        <v>793</v>
      </c>
      <c r="T93" s="9" t="s">
        <v>793</v>
      </c>
      <c r="U93" s="9" t="s">
        <v>795</v>
      </c>
      <c r="V93" s="9" t="s">
        <v>793</v>
      </c>
      <c r="W93" s="9" t="s">
        <v>793</v>
      </c>
      <c r="X93" s="9" t="s">
        <v>793</v>
      </c>
      <c r="Y93" s="9" t="s">
        <v>794</v>
      </c>
      <c r="Z93" s="9" t="s">
        <v>795</v>
      </c>
      <c r="AA93" s="9" t="s">
        <v>793</v>
      </c>
      <c r="AB93" s="9" t="s">
        <v>793</v>
      </c>
      <c r="AC93" s="9" t="s">
        <v>793</v>
      </c>
      <c r="AD93" s="9" t="s">
        <v>795</v>
      </c>
    </row>
    <row r="94" spans="1:30" x14ac:dyDescent="0.3">
      <c r="A94" s="131" t="s">
        <v>386</v>
      </c>
      <c r="B94" s="131" t="s">
        <v>387</v>
      </c>
      <c r="C94" s="9" t="s">
        <v>757</v>
      </c>
      <c r="D94" s="9" t="s">
        <v>793</v>
      </c>
      <c r="E94" s="9" t="s">
        <v>793</v>
      </c>
      <c r="F94" s="9" t="s">
        <v>794</v>
      </c>
      <c r="G94" s="9" t="s">
        <v>795</v>
      </c>
      <c r="H94" s="9" t="s">
        <v>793</v>
      </c>
      <c r="I94" s="9" t="s">
        <v>795</v>
      </c>
      <c r="J94" s="9" t="s">
        <v>793</v>
      </c>
      <c r="K94" s="9" t="s">
        <v>793</v>
      </c>
      <c r="L94" s="9" t="s">
        <v>795</v>
      </c>
      <c r="M94" s="9" t="s">
        <v>793</v>
      </c>
      <c r="N94" s="9" t="s">
        <v>793</v>
      </c>
      <c r="O94" s="9" t="s">
        <v>794</v>
      </c>
      <c r="P94" s="9" t="s">
        <v>795</v>
      </c>
      <c r="Q94" s="9" t="s">
        <v>793</v>
      </c>
      <c r="R94" s="9" t="s">
        <v>795</v>
      </c>
      <c r="S94" s="9" t="s">
        <v>793</v>
      </c>
      <c r="T94" s="9" t="s">
        <v>793</v>
      </c>
      <c r="U94" s="9" t="s">
        <v>795</v>
      </c>
      <c r="V94" s="9" t="s">
        <v>793</v>
      </c>
      <c r="W94" s="9" t="s">
        <v>793</v>
      </c>
      <c r="X94" s="9" t="s">
        <v>794</v>
      </c>
      <c r="Y94" s="9" t="s">
        <v>795</v>
      </c>
      <c r="Z94" s="9" t="s">
        <v>793</v>
      </c>
      <c r="AA94" s="9" t="s">
        <v>795</v>
      </c>
      <c r="AB94" s="9" t="s">
        <v>793</v>
      </c>
      <c r="AC94" s="9" t="s">
        <v>793</v>
      </c>
      <c r="AD94" s="9" t="s">
        <v>795</v>
      </c>
    </row>
    <row r="95" spans="1:30" x14ac:dyDescent="0.3">
      <c r="A95" s="131" t="s">
        <v>390</v>
      </c>
      <c r="B95" s="131" t="s">
        <v>391</v>
      </c>
      <c r="C95" s="9" t="s">
        <v>757</v>
      </c>
      <c r="D95" s="9" t="s">
        <v>793</v>
      </c>
      <c r="E95" s="9" t="s">
        <v>793</v>
      </c>
      <c r="F95" s="9" t="s">
        <v>793</v>
      </c>
      <c r="G95" s="9" t="s">
        <v>793</v>
      </c>
      <c r="H95" s="9" t="s">
        <v>795</v>
      </c>
      <c r="I95" s="9" t="s">
        <v>795</v>
      </c>
      <c r="J95" s="9" t="s">
        <v>793</v>
      </c>
      <c r="K95" s="9" t="s">
        <v>793</v>
      </c>
      <c r="L95" s="9" t="s">
        <v>793</v>
      </c>
      <c r="M95" s="9" t="s">
        <v>793</v>
      </c>
      <c r="N95" s="9" t="s">
        <v>793</v>
      </c>
      <c r="O95" s="9" t="s">
        <v>793</v>
      </c>
      <c r="P95" s="9" t="s">
        <v>793</v>
      </c>
      <c r="Q95" s="9" t="s">
        <v>793</v>
      </c>
      <c r="R95" s="9" t="s">
        <v>795</v>
      </c>
      <c r="S95" s="9" t="s">
        <v>795</v>
      </c>
      <c r="T95" s="9" t="s">
        <v>795</v>
      </c>
      <c r="U95" s="9" t="s">
        <v>793</v>
      </c>
      <c r="V95" s="9" t="s">
        <v>793</v>
      </c>
      <c r="W95" s="9" t="s">
        <v>793</v>
      </c>
      <c r="X95" s="9" t="s">
        <v>793</v>
      </c>
      <c r="Y95" s="9" t="s">
        <v>793</v>
      </c>
      <c r="Z95" s="9" t="s">
        <v>793</v>
      </c>
      <c r="AA95" s="9" t="s">
        <v>795</v>
      </c>
      <c r="AB95" s="9" t="s">
        <v>793</v>
      </c>
      <c r="AC95" s="9" t="s">
        <v>793</v>
      </c>
      <c r="AD95" s="9" t="s">
        <v>793</v>
      </c>
    </row>
    <row r="96" spans="1:30" x14ac:dyDescent="0.3">
      <c r="A96" s="131" t="s">
        <v>394</v>
      </c>
      <c r="B96" s="131" t="s">
        <v>395</v>
      </c>
      <c r="C96" s="9" t="s">
        <v>757</v>
      </c>
      <c r="D96" s="9" t="s">
        <v>793</v>
      </c>
      <c r="E96" s="9" t="s">
        <v>793</v>
      </c>
      <c r="F96" s="9" t="s">
        <v>793</v>
      </c>
      <c r="G96" s="9" t="s">
        <v>794</v>
      </c>
      <c r="H96" s="9" t="s">
        <v>795</v>
      </c>
      <c r="I96" s="9" t="s">
        <v>795</v>
      </c>
      <c r="J96" s="9" t="s">
        <v>793</v>
      </c>
      <c r="K96" s="9" t="s">
        <v>793</v>
      </c>
      <c r="L96" s="9" t="s">
        <v>793</v>
      </c>
      <c r="M96" s="9" t="s">
        <v>793</v>
      </c>
      <c r="N96" s="9" t="s">
        <v>793</v>
      </c>
      <c r="O96" s="9" t="s">
        <v>793</v>
      </c>
      <c r="P96" s="9" t="s">
        <v>793</v>
      </c>
      <c r="Q96" s="9" t="s">
        <v>793</v>
      </c>
      <c r="R96" s="9" t="s">
        <v>795</v>
      </c>
      <c r="S96" s="9" t="s">
        <v>793</v>
      </c>
      <c r="T96" s="9" t="s">
        <v>793</v>
      </c>
      <c r="U96" s="9" t="s">
        <v>793</v>
      </c>
      <c r="V96" s="9" t="s">
        <v>793</v>
      </c>
      <c r="W96" s="9" t="s">
        <v>793</v>
      </c>
      <c r="X96" s="9" t="s">
        <v>793</v>
      </c>
      <c r="Y96" s="9" t="s">
        <v>793</v>
      </c>
      <c r="Z96" s="9" t="s">
        <v>793</v>
      </c>
      <c r="AA96" s="9" t="s">
        <v>795</v>
      </c>
      <c r="AB96" s="9" t="s">
        <v>793</v>
      </c>
      <c r="AC96" s="9" t="s">
        <v>793</v>
      </c>
      <c r="AD96" s="9" t="s">
        <v>793</v>
      </c>
    </row>
    <row r="97" spans="1:30" x14ac:dyDescent="0.3">
      <c r="A97" s="131" t="s">
        <v>398</v>
      </c>
      <c r="B97" s="131" t="s">
        <v>399</v>
      </c>
      <c r="C97" s="9" t="s">
        <v>757</v>
      </c>
      <c r="D97" s="9" t="s">
        <v>793</v>
      </c>
      <c r="E97" s="9" t="s">
        <v>793</v>
      </c>
      <c r="F97" s="9" t="s">
        <v>793</v>
      </c>
      <c r="G97" s="9" t="s">
        <v>793</v>
      </c>
      <c r="H97" s="9" t="s">
        <v>795</v>
      </c>
      <c r="I97" s="9" t="s">
        <v>795</v>
      </c>
      <c r="J97" s="9" t="s">
        <v>793</v>
      </c>
      <c r="K97" s="9" t="s">
        <v>795</v>
      </c>
      <c r="L97" s="9" t="s">
        <v>797</v>
      </c>
      <c r="M97" s="9" t="s">
        <v>793</v>
      </c>
      <c r="N97" s="9" t="s">
        <v>793</v>
      </c>
      <c r="O97" s="9" t="s">
        <v>793</v>
      </c>
      <c r="P97" s="9" t="s">
        <v>793</v>
      </c>
      <c r="Q97" s="9" t="s">
        <v>795</v>
      </c>
      <c r="R97" s="9" t="s">
        <v>795</v>
      </c>
      <c r="S97" s="9" t="s">
        <v>793</v>
      </c>
      <c r="T97" s="9" t="s">
        <v>795</v>
      </c>
      <c r="U97" s="9" t="s">
        <v>797</v>
      </c>
      <c r="V97" s="9" t="s">
        <v>793</v>
      </c>
      <c r="W97" s="9" t="s">
        <v>793</v>
      </c>
      <c r="X97" s="9" t="s">
        <v>793</v>
      </c>
      <c r="Y97" s="9" t="s">
        <v>793</v>
      </c>
      <c r="Z97" s="9" t="s">
        <v>795</v>
      </c>
      <c r="AA97" s="9" t="s">
        <v>793</v>
      </c>
      <c r="AB97" s="9" t="s">
        <v>793</v>
      </c>
      <c r="AC97" s="9" t="s">
        <v>793</v>
      </c>
      <c r="AD97" s="9" t="s">
        <v>797</v>
      </c>
    </row>
    <row r="98" spans="1:30" x14ac:dyDescent="0.3">
      <c r="A98" s="131" t="s">
        <v>402</v>
      </c>
      <c r="B98" s="131" t="s">
        <v>403</v>
      </c>
      <c r="C98" s="9" t="s">
        <v>757</v>
      </c>
      <c r="D98" s="9" t="s">
        <v>795</v>
      </c>
      <c r="E98" s="9" t="s">
        <v>795</v>
      </c>
      <c r="F98" s="9" t="s">
        <v>793</v>
      </c>
      <c r="G98" s="9" t="s">
        <v>795</v>
      </c>
      <c r="H98" s="9" t="s">
        <v>793</v>
      </c>
      <c r="I98" s="9" t="s">
        <v>795</v>
      </c>
      <c r="J98" s="9" t="s">
        <v>793</v>
      </c>
      <c r="K98" s="9" t="s">
        <v>795</v>
      </c>
      <c r="L98" s="9" t="s">
        <v>795</v>
      </c>
      <c r="M98" s="9" t="s">
        <v>793</v>
      </c>
      <c r="N98" s="9" t="s">
        <v>795</v>
      </c>
      <c r="O98" s="9" t="s">
        <v>793</v>
      </c>
      <c r="P98" s="9" t="s">
        <v>795</v>
      </c>
      <c r="Q98" s="9" t="s">
        <v>793</v>
      </c>
      <c r="R98" s="9" t="s">
        <v>795</v>
      </c>
      <c r="S98" s="9" t="s">
        <v>793</v>
      </c>
      <c r="T98" s="9" t="s">
        <v>795</v>
      </c>
      <c r="U98" s="9" t="s">
        <v>795</v>
      </c>
      <c r="V98" s="9" t="s">
        <v>793</v>
      </c>
      <c r="W98" s="9" t="s">
        <v>793</v>
      </c>
      <c r="X98" s="9" t="s">
        <v>793</v>
      </c>
      <c r="Y98" s="9" t="s">
        <v>795</v>
      </c>
      <c r="Z98" s="9" t="s">
        <v>793</v>
      </c>
      <c r="AA98" s="9" t="s">
        <v>795</v>
      </c>
      <c r="AB98" s="9" t="s">
        <v>793</v>
      </c>
      <c r="AC98" s="9" t="s">
        <v>793</v>
      </c>
      <c r="AD98" s="9" t="s">
        <v>793</v>
      </c>
    </row>
    <row r="99" spans="1:30" x14ac:dyDescent="0.3">
      <c r="A99" s="131" t="s">
        <v>406</v>
      </c>
      <c r="B99" s="131" t="s">
        <v>407</v>
      </c>
      <c r="C99" s="9" t="s">
        <v>757</v>
      </c>
      <c r="D99" s="9" t="s">
        <v>794</v>
      </c>
      <c r="E99" s="9" t="s">
        <v>793</v>
      </c>
      <c r="F99" s="9" t="s">
        <v>793</v>
      </c>
      <c r="G99" s="9" t="s">
        <v>793</v>
      </c>
      <c r="H99" s="9" t="s">
        <v>795</v>
      </c>
      <c r="I99" s="9" t="s">
        <v>793</v>
      </c>
      <c r="J99" s="9" t="s">
        <v>793</v>
      </c>
      <c r="K99" s="9" t="s">
        <v>793</v>
      </c>
      <c r="L99" s="9" t="s">
        <v>794</v>
      </c>
      <c r="M99" s="9" t="s">
        <v>794</v>
      </c>
      <c r="N99" s="9" t="s">
        <v>795</v>
      </c>
      <c r="O99" s="9" t="s">
        <v>795</v>
      </c>
      <c r="P99" s="9" t="s">
        <v>795</v>
      </c>
      <c r="Q99" s="9" t="s">
        <v>793</v>
      </c>
      <c r="R99" s="9" t="s">
        <v>794</v>
      </c>
      <c r="S99" s="9" t="s">
        <v>795</v>
      </c>
      <c r="T99" s="9" t="s">
        <v>793</v>
      </c>
      <c r="U99" s="9" t="s">
        <v>794</v>
      </c>
      <c r="V99" s="9" t="s">
        <v>794</v>
      </c>
      <c r="W99" s="9" t="s">
        <v>793</v>
      </c>
      <c r="X99" s="9" t="s">
        <v>793</v>
      </c>
      <c r="Y99" s="9" t="s">
        <v>795</v>
      </c>
      <c r="Z99" s="9" t="s">
        <v>793</v>
      </c>
      <c r="AA99" s="9" t="s">
        <v>794</v>
      </c>
      <c r="AB99" s="9" t="s">
        <v>793</v>
      </c>
      <c r="AC99" s="9" t="s">
        <v>793</v>
      </c>
      <c r="AD99" s="9" t="s">
        <v>794</v>
      </c>
    </row>
    <row r="100" spans="1:30" x14ac:dyDescent="0.3">
      <c r="A100" s="131" t="s">
        <v>410</v>
      </c>
      <c r="B100" s="131" t="s">
        <v>411</v>
      </c>
      <c r="C100" s="9" t="s">
        <v>757</v>
      </c>
      <c r="D100" s="9" t="s">
        <v>794</v>
      </c>
      <c r="E100" s="9" t="s">
        <v>794</v>
      </c>
      <c r="F100" s="9" t="s">
        <v>794</v>
      </c>
      <c r="G100" s="9" t="s">
        <v>793</v>
      </c>
      <c r="H100" s="9" t="s">
        <v>795</v>
      </c>
      <c r="I100" s="9" t="s">
        <v>794</v>
      </c>
      <c r="J100" s="9" t="s">
        <v>795</v>
      </c>
      <c r="K100" s="9" t="s">
        <v>793</v>
      </c>
      <c r="L100" s="9" t="s">
        <v>793</v>
      </c>
      <c r="M100" s="9" t="s">
        <v>794</v>
      </c>
      <c r="N100" s="9" t="s">
        <v>794</v>
      </c>
      <c r="O100" s="9" t="s">
        <v>794</v>
      </c>
      <c r="P100" s="9" t="s">
        <v>793</v>
      </c>
      <c r="Q100" s="9" t="s">
        <v>795</v>
      </c>
      <c r="R100" s="9" t="s">
        <v>794</v>
      </c>
      <c r="S100" s="9" t="s">
        <v>793</v>
      </c>
      <c r="T100" s="9" t="s">
        <v>793</v>
      </c>
      <c r="U100" s="9" t="s">
        <v>793</v>
      </c>
      <c r="V100" s="9" t="s">
        <v>794</v>
      </c>
      <c r="W100" s="9" t="s">
        <v>794</v>
      </c>
      <c r="X100" s="9" t="s">
        <v>794</v>
      </c>
      <c r="Y100" s="9" t="s">
        <v>793</v>
      </c>
      <c r="Z100" s="9" t="s">
        <v>795</v>
      </c>
      <c r="AA100" s="9" t="s">
        <v>794</v>
      </c>
      <c r="AB100" s="9" t="s">
        <v>793</v>
      </c>
      <c r="AC100" s="9" t="s">
        <v>793</v>
      </c>
      <c r="AD100" s="9" t="s">
        <v>793</v>
      </c>
    </row>
    <row r="101" spans="1:30" x14ac:dyDescent="0.3">
      <c r="A101" s="131" t="s">
        <v>414</v>
      </c>
      <c r="B101" s="131" t="s">
        <v>415</v>
      </c>
      <c r="C101" s="9" t="s">
        <v>757</v>
      </c>
      <c r="D101" s="9" t="s">
        <v>795</v>
      </c>
      <c r="E101" s="9" t="s">
        <v>795</v>
      </c>
      <c r="F101" s="9" t="s">
        <v>793</v>
      </c>
      <c r="G101" s="9" t="s">
        <v>793</v>
      </c>
      <c r="H101" s="9" t="s">
        <v>793</v>
      </c>
      <c r="I101" s="9" t="s">
        <v>795</v>
      </c>
      <c r="J101" s="9" t="s">
        <v>795</v>
      </c>
      <c r="K101" s="9" t="s">
        <v>793</v>
      </c>
      <c r="L101" s="9" t="s">
        <v>793</v>
      </c>
      <c r="M101" s="9" t="s">
        <v>795</v>
      </c>
      <c r="N101" s="9" t="s">
        <v>793</v>
      </c>
      <c r="O101" s="9" t="s">
        <v>795</v>
      </c>
      <c r="P101" s="9" t="s">
        <v>797</v>
      </c>
      <c r="Q101" s="9" t="s">
        <v>793</v>
      </c>
      <c r="R101" s="9" t="s">
        <v>795</v>
      </c>
      <c r="S101" s="9" t="s">
        <v>795</v>
      </c>
      <c r="T101" s="9" t="s">
        <v>793</v>
      </c>
      <c r="U101" s="9" t="s">
        <v>793</v>
      </c>
      <c r="V101" s="9" t="s">
        <v>795</v>
      </c>
      <c r="W101" s="9" t="s">
        <v>793</v>
      </c>
      <c r="X101" s="9" t="s">
        <v>795</v>
      </c>
      <c r="Y101" s="9" t="s">
        <v>795</v>
      </c>
      <c r="Z101" s="9" t="s">
        <v>793</v>
      </c>
      <c r="AA101" s="9" t="s">
        <v>793</v>
      </c>
      <c r="AB101" s="9" t="s">
        <v>795</v>
      </c>
      <c r="AC101" s="9" t="s">
        <v>793</v>
      </c>
      <c r="AD101" s="9" t="s">
        <v>793</v>
      </c>
    </row>
    <row r="102" spans="1:30" x14ac:dyDescent="0.3">
      <c r="A102" s="131" t="s">
        <v>418</v>
      </c>
      <c r="B102" s="131" t="s">
        <v>419</v>
      </c>
      <c r="C102" s="9" t="s">
        <v>757</v>
      </c>
      <c r="D102" s="9" t="s">
        <v>797</v>
      </c>
      <c r="E102" s="9" t="s">
        <v>797</v>
      </c>
      <c r="F102" s="9" t="s">
        <v>795</v>
      </c>
      <c r="G102" s="9" t="s">
        <v>795</v>
      </c>
      <c r="H102" s="9" t="s">
        <v>797</v>
      </c>
      <c r="I102" s="9" t="s">
        <v>797</v>
      </c>
      <c r="J102" s="9" t="s">
        <v>797</v>
      </c>
      <c r="K102" s="9" t="s">
        <v>793</v>
      </c>
      <c r="L102" s="9" t="s">
        <v>794</v>
      </c>
      <c r="M102" s="9" t="s">
        <v>794</v>
      </c>
      <c r="N102" s="9" t="s">
        <v>795</v>
      </c>
      <c r="O102" s="9" t="s">
        <v>795</v>
      </c>
      <c r="P102" s="9" t="s">
        <v>795</v>
      </c>
      <c r="Q102" s="9" t="s">
        <v>795</v>
      </c>
      <c r="R102" s="9" t="s">
        <v>795</v>
      </c>
      <c r="S102" s="9" t="s">
        <v>795</v>
      </c>
      <c r="T102" s="9" t="s">
        <v>793</v>
      </c>
      <c r="U102" s="9" t="s">
        <v>794</v>
      </c>
      <c r="V102" s="9" t="s">
        <v>794</v>
      </c>
      <c r="W102" s="9" t="s">
        <v>793</v>
      </c>
      <c r="X102" s="9" t="s">
        <v>793</v>
      </c>
      <c r="Y102" s="9" t="s">
        <v>795</v>
      </c>
      <c r="Z102" s="9" t="s">
        <v>795</v>
      </c>
      <c r="AA102" s="9" t="s">
        <v>795</v>
      </c>
      <c r="AB102" s="9" t="s">
        <v>794</v>
      </c>
      <c r="AC102" s="9" t="s">
        <v>793</v>
      </c>
      <c r="AD102" s="9" t="s">
        <v>794</v>
      </c>
    </row>
    <row r="103" spans="1:30" x14ac:dyDescent="0.3">
      <c r="A103" s="131" t="s">
        <v>422</v>
      </c>
      <c r="B103" s="131" t="s">
        <v>423</v>
      </c>
      <c r="C103" s="9" t="s">
        <v>757</v>
      </c>
      <c r="D103" s="9" t="s">
        <v>794</v>
      </c>
      <c r="E103" s="9" t="s">
        <v>793</v>
      </c>
      <c r="F103" s="9" t="s">
        <v>795</v>
      </c>
      <c r="G103" s="9" t="s">
        <v>793</v>
      </c>
      <c r="H103" s="9" t="s">
        <v>794</v>
      </c>
      <c r="I103" s="9" t="s">
        <v>795</v>
      </c>
      <c r="J103" s="9" t="s">
        <v>794</v>
      </c>
      <c r="K103" s="9" t="s">
        <v>795</v>
      </c>
      <c r="L103" s="9" t="s">
        <v>795</v>
      </c>
      <c r="M103" s="9" t="s">
        <v>794</v>
      </c>
      <c r="N103" s="9" t="s">
        <v>793</v>
      </c>
      <c r="O103" s="9" t="s">
        <v>793</v>
      </c>
      <c r="P103" s="9" t="s">
        <v>794</v>
      </c>
      <c r="Q103" s="9" t="s">
        <v>794</v>
      </c>
      <c r="R103" s="9" t="s">
        <v>793</v>
      </c>
      <c r="S103" s="9" t="s">
        <v>794</v>
      </c>
      <c r="T103" s="9" t="s">
        <v>793</v>
      </c>
      <c r="U103" s="9" t="s">
        <v>797</v>
      </c>
      <c r="V103" s="9" t="s">
        <v>794</v>
      </c>
      <c r="W103" s="9" t="s">
        <v>794</v>
      </c>
      <c r="X103" s="9" t="s">
        <v>793</v>
      </c>
      <c r="Y103" s="9" t="s">
        <v>794</v>
      </c>
      <c r="Z103" s="9" t="s">
        <v>794</v>
      </c>
      <c r="AA103" s="9" t="s">
        <v>793</v>
      </c>
      <c r="AB103" s="9" t="s">
        <v>794</v>
      </c>
      <c r="AC103" s="9" t="s">
        <v>793</v>
      </c>
      <c r="AD103" s="9" t="s">
        <v>793</v>
      </c>
    </row>
    <row r="104" spans="1:30" x14ac:dyDescent="0.3">
      <c r="A104" s="131" t="s">
        <v>426</v>
      </c>
      <c r="B104" s="131" t="s">
        <v>427</v>
      </c>
      <c r="C104" s="9" t="s">
        <v>757</v>
      </c>
      <c r="D104" s="9" t="s">
        <v>795</v>
      </c>
      <c r="E104" s="9" t="s">
        <v>793</v>
      </c>
      <c r="F104" s="9" t="s">
        <v>793</v>
      </c>
      <c r="G104" s="9" t="s">
        <v>795</v>
      </c>
      <c r="H104" s="9" t="s">
        <v>795</v>
      </c>
      <c r="I104" s="9" t="s">
        <v>795</v>
      </c>
      <c r="J104" s="9" t="s">
        <v>793</v>
      </c>
      <c r="K104" s="9" t="s">
        <v>793</v>
      </c>
      <c r="L104" s="9" t="s">
        <v>795</v>
      </c>
      <c r="M104" s="9" t="s">
        <v>795</v>
      </c>
      <c r="N104" s="9" t="s">
        <v>793</v>
      </c>
      <c r="O104" s="9" t="s">
        <v>793</v>
      </c>
      <c r="P104" s="9" t="s">
        <v>795</v>
      </c>
      <c r="Q104" s="9" t="s">
        <v>795</v>
      </c>
      <c r="R104" s="9" t="s">
        <v>793</v>
      </c>
      <c r="S104" s="9" t="s">
        <v>793</v>
      </c>
      <c r="T104" s="9" t="s">
        <v>793</v>
      </c>
      <c r="U104" s="9" t="s">
        <v>793</v>
      </c>
      <c r="V104" s="9" t="s">
        <v>793</v>
      </c>
      <c r="W104" s="9" t="s">
        <v>793</v>
      </c>
      <c r="X104" s="9" t="s">
        <v>793</v>
      </c>
      <c r="Y104" s="9" t="s">
        <v>793</v>
      </c>
      <c r="Z104" s="9" t="s">
        <v>795</v>
      </c>
      <c r="AA104" s="9" t="s">
        <v>793</v>
      </c>
      <c r="AB104" s="9" t="s">
        <v>793</v>
      </c>
      <c r="AC104" s="9" t="s">
        <v>793</v>
      </c>
      <c r="AD104" s="9" t="s">
        <v>793</v>
      </c>
    </row>
    <row r="105" spans="1:30" x14ac:dyDescent="0.3">
      <c r="A105" s="131" t="s">
        <v>430</v>
      </c>
      <c r="B105" s="131" t="s">
        <v>431</v>
      </c>
      <c r="C105" s="9" t="s">
        <v>757</v>
      </c>
      <c r="D105" s="9" t="s">
        <v>793</v>
      </c>
      <c r="E105" s="9" t="s">
        <v>793</v>
      </c>
      <c r="F105" s="9" t="s">
        <v>793</v>
      </c>
      <c r="G105" s="9" t="s">
        <v>793</v>
      </c>
      <c r="H105" s="9" t="s">
        <v>793</v>
      </c>
      <c r="I105" s="9" t="s">
        <v>793</v>
      </c>
      <c r="J105" s="9" t="s">
        <v>795</v>
      </c>
      <c r="K105" s="9" t="s">
        <v>793</v>
      </c>
      <c r="L105" s="9" t="s">
        <v>794</v>
      </c>
      <c r="M105" s="9" t="s">
        <v>793</v>
      </c>
      <c r="N105" s="9" t="s">
        <v>794</v>
      </c>
      <c r="O105" s="9" t="s">
        <v>794</v>
      </c>
      <c r="P105" s="9" t="s">
        <v>793</v>
      </c>
      <c r="Q105" s="9" t="s">
        <v>793</v>
      </c>
      <c r="R105" s="9" t="s">
        <v>793</v>
      </c>
      <c r="S105" s="9" t="s">
        <v>793</v>
      </c>
      <c r="T105" s="9" t="s">
        <v>794</v>
      </c>
      <c r="U105" s="9" t="s">
        <v>794</v>
      </c>
      <c r="V105" s="9" t="s">
        <v>793</v>
      </c>
      <c r="W105" s="9" t="s">
        <v>794</v>
      </c>
      <c r="X105" s="9" t="s">
        <v>794</v>
      </c>
      <c r="Y105" s="9" t="s">
        <v>793</v>
      </c>
      <c r="Z105" s="9" t="s">
        <v>793</v>
      </c>
      <c r="AA105" s="9" t="s">
        <v>793</v>
      </c>
      <c r="AB105" s="9" t="s">
        <v>793</v>
      </c>
      <c r="AC105" s="9" t="s">
        <v>794</v>
      </c>
      <c r="AD105" s="9" t="s">
        <v>794</v>
      </c>
    </row>
    <row r="106" spans="1:30" x14ac:dyDescent="0.3">
      <c r="A106" s="131" t="s">
        <v>433</v>
      </c>
      <c r="B106" s="131" t="s">
        <v>434</v>
      </c>
      <c r="C106" s="9" t="s">
        <v>757</v>
      </c>
      <c r="D106" s="9" t="s">
        <v>793</v>
      </c>
      <c r="E106" s="9" t="s">
        <v>793</v>
      </c>
      <c r="F106" s="9" t="s">
        <v>793</v>
      </c>
      <c r="G106" s="9" t="s">
        <v>794</v>
      </c>
      <c r="H106" s="9" t="s">
        <v>793</v>
      </c>
      <c r="I106" s="9" t="s">
        <v>793</v>
      </c>
      <c r="J106" s="9" t="s">
        <v>793</v>
      </c>
      <c r="K106" s="9" t="s">
        <v>793</v>
      </c>
      <c r="L106" s="9" t="s">
        <v>795</v>
      </c>
      <c r="M106" s="9" t="s">
        <v>793</v>
      </c>
      <c r="N106" s="9" t="s">
        <v>793</v>
      </c>
      <c r="O106" s="9" t="s">
        <v>793</v>
      </c>
      <c r="P106" s="9" t="s">
        <v>794</v>
      </c>
      <c r="Q106" s="9" t="s">
        <v>793</v>
      </c>
      <c r="R106" s="9" t="s">
        <v>793</v>
      </c>
      <c r="S106" s="9" t="s">
        <v>793</v>
      </c>
      <c r="T106" s="9" t="s">
        <v>793</v>
      </c>
      <c r="U106" s="9" t="s">
        <v>795</v>
      </c>
      <c r="V106" s="9" t="s">
        <v>793</v>
      </c>
      <c r="W106" s="9" t="s">
        <v>793</v>
      </c>
      <c r="X106" s="9" t="s">
        <v>793</v>
      </c>
      <c r="Y106" s="9" t="s">
        <v>794</v>
      </c>
      <c r="Z106" s="9" t="s">
        <v>793</v>
      </c>
      <c r="AA106" s="9" t="s">
        <v>793</v>
      </c>
      <c r="AB106" s="9" t="s">
        <v>793</v>
      </c>
      <c r="AC106" s="9" t="s">
        <v>793</v>
      </c>
      <c r="AD106" s="9" t="s">
        <v>795</v>
      </c>
    </row>
    <row r="107" spans="1:30" x14ac:dyDescent="0.3">
      <c r="A107" s="131" t="s">
        <v>437</v>
      </c>
      <c r="B107" s="131" t="s">
        <v>438</v>
      </c>
      <c r="C107" s="9" t="s">
        <v>757</v>
      </c>
      <c r="D107" s="9" t="s">
        <v>793</v>
      </c>
      <c r="E107" s="9" t="s">
        <v>794</v>
      </c>
      <c r="F107" s="9" t="s">
        <v>794</v>
      </c>
      <c r="G107" s="9" t="s">
        <v>793</v>
      </c>
      <c r="H107" s="9" t="s">
        <v>793</v>
      </c>
      <c r="I107" s="9" t="s">
        <v>793</v>
      </c>
      <c r="J107" s="9" t="s">
        <v>793</v>
      </c>
      <c r="K107" s="9" t="s">
        <v>793</v>
      </c>
      <c r="L107" s="9" t="s">
        <v>794</v>
      </c>
      <c r="M107" s="9" t="s">
        <v>793</v>
      </c>
      <c r="N107" s="9" t="s">
        <v>794</v>
      </c>
      <c r="O107" s="9" t="s">
        <v>794</v>
      </c>
      <c r="P107" s="9" t="s">
        <v>793</v>
      </c>
      <c r="Q107" s="9" t="s">
        <v>793</v>
      </c>
      <c r="R107" s="9" t="s">
        <v>793</v>
      </c>
      <c r="S107" s="9" t="s">
        <v>793</v>
      </c>
      <c r="T107" s="9" t="s">
        <v>794</v>
      </c>
      <c r="U107" s="9" t="s">
        <v>794</v>
      </c>
      <c r="V107" s="9" t="s">
        <v>793</v>
      </c>
      <c r="W107" s="9" t="s">
        <v>794</v>
      </c>
      <c r="X107" s="9" t="s">
        <v>794</v>
      </c>
      <c r="Y107" s="9" t="s">
        <v>793</v>
      </c>
      <c r="Z107" s="9" t="s">
        <v>793</v>
      </c>
      <c r="AA107" s="9" t="s">
        <v>793</v>
      </c>
      <c r="AB107" s="9" t="s">
        <v>793</v>
      </c>
      <c r="AC107" s="9" t="s">
        <v>794</v>
      </c>
      <c r="AD107" s="9" t="s">
        <v>794</v>
      </c>
    </row>
    <row r="108" spans="1:30" x14ac:dyDescent="0.3">
      <c r="A108" s="131" t="s">
        <v>441</v>
      </c>
      <c r="B108" s="131" t="s">
        <v>442</v>
      </c>
      <c r="C108" s="9" t="s">
        <v>757</v>
      </c>
      <c r="D108" s="9" t="s">
        <v>794</v>
      </c>
      <c r="E108" s="9" t="s">
        <v>794</v>
      </c>
      <c r="F108" s="9" t="s">
        <v>796</v>
      </c>
      <c r="G108" s="9" t="s">
        <v>794</v>
      </c>
      <c r="H108" s="9" t="s">
        <v>794</v>
      </c>
      <c r="I108" s="9" t="s">
        <v>793</v>
      </c>
      <c r="J108" s="9" t="s">
        <v>793</v>
      </c>
      <c r="K108" s="9" t="s">
        <v>793</v>
      </c>
      <c r="L108" s="9" t="s">
        <v>795</v>
      </c>
      <c r="M108" s="9" t="s">
        <v>794</v>
      </c>
      <c r="N108" s="9" t="s">
        <v>794</v>
      </c>
      <c r="O108" s="9" t="s">
        <v>796</v>
      </c>
      <c r="P108" s="9" t="s">
        <v>794</v>
      </c>
      <c r="Q108" s="9" t="s">
        <v>794</v>
      </c>
      <c r="R108" s="9" t="s">
        <v>793</v>
      </c>
      <c r="S108" s="9" t="s">
        <v>793</v>
      </c>
      <c r="T108" s="9" t="s">
        <v>793</v>
      </c>
      <c r="U108" s="9" t="s">
        <v>795</v>
      </c>
      <c r="V108" s="9" t="s">
        <v>794</v>
      </c>
      <c r="W108" s="9" t="s">
        <v>794</v>
      </c>
      <c r="X108" s="9" t="s">
        <v>796</v>
      </c>
      <c r="Y108" s="9" t="s">
        <v>794</v>
      </c>
      <c r="Z108" s="9" t="s">
        <v>794</v>
      </c>
      <c r="AA108" s="9" t="s">
        <v>794</v>
      </c>
      <c r="AB108" s="9" t="s">
        <v>793</v>
      </c>
      <c r="AC108" s="9" t="s">
        <v>794</v>
      </c>
      <c r="AD108" s="9" t="s">
        <v>793</v>
      </c>
    </row>
    <row r="109" spans="1:30" x14ac:dyDescent="0.3">
      <c r="A109" s="131" t="s">
        <v>445</v>
      </c>
      <c r="B109" s="131" t="s">
        <v>446</v>
      </c>
      <c r="C109" s="9" t="s">
        <v>757</v>
      </c>
      <c r="D109" s="9" t="s">
        <v>793</v>
      </c>
      <c r="E109" s="9" t="s">
        <v>793</v>
      </c>
      <c r="F109" s="9" t="s">
        <v>793</v>
      </c>
      <c r="G109" s="9" t="s">
        <v>793</v>
      </c>
      <c r="H109" s="9" t="s">
        <v>793</v>
      </c>
      <c r="I109" s="9" t="s">
        <v>795</v>
      </c>
      <c r="J109" s="9" t="s">
        <v>795</v>
      </c>
      <c r="K109" s="9" t="s">
        <v>793</v>
      </c>
      <c r="L109" s="9" t="s">
        <v>795</v>
      </c>
      <c r="M109" s="9" t="s">
        <v>793</v>
      </c>
      <c r="N109" s="9" t="s">
        <v>793</v>
      </c>
      <c r="O109" s="9" t="s">
        <v>793</v>
      </c>
      <c r="P109" s="9" t="s">
        <v>793</v>
      </c>
      <c r="Q109" s="9" t="s">
        <v>793</v>
      </c>
      <c r="R109" s="9" t="s">
        <v>795</v>
      </c>
      <c r="S109" s="9" t="s">
        <v>795</v>
      </c>
      <c r="T109" s="9" t="s">
        <v>793</v>
      </c>
      <c r="U109" s="9" t="s">
        <v>795</v>
      </c>
      <c r="V109" s="9" t="s">
        <v>793</v>
      </c>
      <c r="W109" s="9" t="s">
        <v>793</v>
      </c>
      <c r="X109" s="9" t="s">
        <v>793</v>
      </c>
      <c r="Y109" s="9" t="s">
        <v>793</v>
      </c>
      <c r="Z109" s="9" t="s">
        <v>793</v>
      </c>
      <c r="AA109" s="9" t="s">
        <v>795</v>
      </c>
      <c r="AB109" s="9" t="s">
        <v>793</v>
      </c>
      <c r="AC109" s="9" t="s">
        <v>793</v>
      </c>
      <c r="AD109" s="9" t="s">
        <v>795</v>
      </c>
    </row>
    <row r="110" spans="1:30" x14ac:dyDescent="0.3">
      <c r="A110" s="131" t="s">
        <v>449</v>
      </c>
      <c r="B110" s="131" t="s">
        <v>450</v>
      </c>
      <c r="C110" s="9" t="s">
        <v>757</v>
      </c>
      <c r="D110" s="9" t="s">
        <v>793</v>
      </c>
      <c r="E110" s="9" t="s">
        <v>793</v>
      </c>
      <c r="F110" s="9" t="s">
        <v>793</v>
      </c>
      <c r="G110" s="9" t="s">
        <v>793</v>
      </c>
      <c r="H110" s="9" t="s">
        <v>793</v>
      </c>
      <c r="I110" s="9" t="s">
        <v>793</v>
      </c>
      <c r="J110" s="9" t="s">
        <v>795</v>
      </c>
      <c r="K110" s="9" t="s">
        <v>793</v>
      </c>
      <c r="L110" s="9" t="s">
        <v>795</v>
      </c>
      <c r="M110" s="9" t="s">
        <v>795</v>
      </c>
      <c r="N110" s="9" t="s">
        <v>795</v>
      </c>
      <c r="O110" s="9" t="s">
        <v>793</v>
      </c>
      <c r="P110" s="9" t="s">
        <v>797</v>
      </c>
      <c r="Q110" s="9" t="s">
        <v>793</v>
      </c>
      <c r="R110" s="9" t="s">
        <v>795</v>
      </c>
      <c r="S110" s="9" t="s">
        <v>793</v>
      </c>
      <c r="T110" s="9" t="s">
        <v>795</v>
      </c>
      <c r="U110" s="9" t="s">
        <v>795</v>
      </c>
      <c r="V110" s="9" t="s">
        <v>793</v>
      </c>
      <c r="W110" s="9" t="s">
        <v>795</v>
      </c>
      <c r="X110" s="9" t="s">
        <v>793</v>
      </c>
      <c r="Y110" s="9" t="s">
        <v>793</v>
      </c>
      <c r="Z110" s="9" t="s">
        <v>794</v>
      </c>
      <c r="AA110" s="9" t="s">
        <v>795</v>
      </c>
      <c r="AB110" s="9" t="s">
        <v>793</v>
      </c>
      <c r="AC110" s="9" t="s">
        <v>793</v>
      </c>
      <c r="AD110" s="9" t="s">
        <v>793</v>
      </c>
    </row>
    <row r="111" spans="1:30" x14ac:dyDescent="0.3">
      <c r="A111" s="131" t="s">
        <v>453</v>
      </c>
      <c r="B111" s="131" t="s">
        <v>454</v>
      </c>
      <c r="C111" s="9" t="s">
        <v>757</v>
      </c>
      <c r="D111" s="9" t="s">
        <v>795</v>
      </c>
      <c r="E111" s="9" t="s">
        <v>795</v>
      </c>
      <c r="F111" s="9" t="s">
        <v>795</v>
      </c>
      <c r="G111" s="9" t="s">
        <v>793</v>
      </c>
      <c r="H111" s="9" t="s">
        <v>795</v>
      </c>
      <c r="I111" s="9" t="s">
        <v>795</v>
      </c>
      <c r="J111" s="9" t="s">
        <v>797</v>
      </c>
      <c r="K111" s="9" t="s">
        <v>795</v>
      </c>
      <c r="L111" s="9" t="s">
        <v>793</v>
      </c>
      <c r="M111" s="9" t="s">
        <v>795</v>
      </c>
      <c r="N111" s="9" t="s">
        <v>795</v>
      </c>
      <c r="O111" s="9" t="s">
        <v>795</v>
      </c>
      <c r="P111" s="9" t="s">
        <v>795</v>
      </c>
      <c r="Q111" s="9" t="s">
        <v>795</v>
      </c>
      <c r="R111" s="9" t="s">
        <v>795</v>
      </c>
      <c r="S111" s="9" t="s">
        <v>795</v>
      </c>
      <c r="T111" s="9" t="s">
        <v>795</v>
      </c>
      <c r="U111" s="9" t="s">
        <v>793</v>
      </c>
      <c r="V111" s="9" t="s">
        <v>795</v>
      </c>
      <c r="W111" s="9" t="s">
        <v>795</v>
      </c>
      <c r="X111" s="9" t="s">
        <v>793</v>
      </c>
      <c r="Y111" s="9" t="s">
        <v>795</v>
      </c>
      <c r="Z111" s="9" t="s">
        <v>795</v>
      </c>
      <c r="AA111" s="9" t="s">
        <v>795</v>
      </c>
      <c r="AB111" s="9" t="s">
        <v>795</v>
      </c>
      <c r="AC111" s="9" t="s">
        <v>795</v>
      </c>
      <c r="AD111" s="9" t="s">
        <v>793</v>
      </c>
    </row>
    <row r="112" spans="1:30" x14ac:dyDescent="0.3">
      <c r="A112" s="131" t="s">
        <v>457</v>
      </c>
      <c r="B112" s="131" t="s">
        <v>458</v>
      </c>
      <c r="C112" s="9" t="s">
        <v>757</v>
      </c>
      <c r="D112" s="9" t="s">
        <v>793</v>
      </c>
      <c r="E112" s="9" t="s">
        <v>794</v>
      </c>
      <c r="F112" s="9" t="s">
        <v>794</v>
      </c>
      <c r="G112" s="9" t="s">
        <v>794</v>
      </c>
      <c r="H112" s="9" t="s">
        <v>793</v>
      </c>
      <c r="I112" s="9" t="s">
        <v>793</v>
      </c>
      <c r="J112" s="9" t="s">
        <v>793</v>
      </c>
      <c r="K112" s="9" t="s">
        <v>793</v>
      </c>
      <c r="L112" s="9" t="s">
        <v>794</v>
      </c>
      <c r="M112" s="9" t="s">
        <v>793</v>
      </c>
      <c r="N112" s="9" t="s">
        <v>794</v>
      </c>
      <c r="O112" s="9" t="s">
        <v>793</v>
      </c>
      <c r="P112" s="9" t="s">
        <v>793</v>
      </c>
      <c r="Q112" s="9" t="s">
        <v>797</v>
      </c>
      <c r="R112" s="9" t="s">
        <v>793</v>
      </c>
      <c r="S112" s="9" t="s">
        <v>797</v>
      </c>
      <c r="T112" s="9" t="s">
        <v>794</v>
      </c>
      <c r="U112" s="9" t="s">
        <v>794</v>
      </c>
      <c r="V112" s="9" t="s">
        <v>793</v>
      </c>
      <c r="W112" s="9" t="s">
        <v>793</v>
      </c>
      <c r="X112" s="9" t="s">
        <v>793</v>
      </c>
      <c r="Y112" s="9" t="s">
        <v>793</v>
      </c>
      <c r="Z112" s="9" t="s">
        <v>793</v>
      </c>
      <c r="AA112" s="9" t="s">
        <v>793</v>
      </c>
      <c r="AB112" s="9" t="s">
        <v>793</v>
      </c>
      <c r="AC112" s="9" t="s">
        <v>794</v>
      </c>
      <c r="AD112" s="9" t="s">
        <v>794</v>
      </c>
    </row>
    <row r="113" spans="1:30" x14ac:dyDescent="0.3">
      <c r="A113" s="131" t="s">
        <v>461</v>
      </c>
      <c r="B113" s="131" t="s">
        <v>462</v>
      </c>
      <c r="C113" s="9" t="s">
        <v>757</v>
      </c>
      <c r="D113" s="9" t="s">
        <v>793</v>
      </c>
      <c r="E113" s="9" t="s">
        <v>793</v>
      </c>
      <c r="F113" s="9" t="s">
        <v>794</v>
      </c>
      <c r="G113" s="9" t="s">
        <v>794</v>
      </c>
      <c r="H113" s="9" t="s">
        <v>797</v>
      </c>
      <c r="I113" s="9" t="s">
        <v>793</v>
      </c>
      <c r="J113" s="9" t="s">
        <v>795</v>
      </c>
      <c r="K113" s="9" t="s">
        <v>793</v>
      </c>
      <c r="L113" s="9" t="s">
        <v>797</v>
      </c>
      <c r="M113" s="9" t="s">
        <v>793</v>
      </c>
      <c r="N113" s="9" t="s">
        <v>793</v>
      </c>
      <c r="O113" s="9" t="s">
        <v>794</v>
      </c>
      <c r="P113" s="9" t="s">
        <v>794</v>
      </c>
      <c r="Q113" s="9" t="s">
        <v>797</v>
      </c>
      <c r="R113" s="9" t="s">
        <v>794</v>
      </c>
      <c r="S113" s="9" t="s">
        <v>793</v>
      </c>
      <c r="T113" s="9" t="s">
        <v>793</v>
      </c>
      <c r="U113" s="9" t="s">
        <v>797</v>
      </c>
      <c r="V113" s="9" t="s">
        <v>793</v>
      </c>
      <c r="W113" s="9" t="s">
        <v>793</v>
      </c>
      <c r="X113" s="9" t="s">
        <v>794</v>
      </c>
      <c r="Y113" s="9" t="s">
        <v>794</v>
      </c>
      <c r="Z113" s="9" t="s">
        <v>795</v>
      </c>
      <c r="AA113" s="9" t="s">
        <v>794</v>
      </c>
      <c r="AB113" s="9" t="s">
        <v>793</v>
      </c>
      <c r="AC113" s="9" t="s">
        <v>793</v>
      </c>
      <c r="AD113" s="9" t="s">
        <v>795</v>
      </c>
    </row>
    <row r="114" spans="1:30" x14ac:dyDescent="0.3">
      <c r="A114" s="131" t="s">
        <v>465</v>
      </c>
      <c r="B114" s="131" t="s">
        <v>466</v>
      </c>
      <c r="C114" s="9" t="s">
        <v>757</v>
      </c>
      <c r="D114" s="9" t="s">
        <v>793</v>
      </c>
      <c r="E114" s="9" t="s">
        <v>793</v>
      </c>
      <c r="F114" s="9" t="s">
        <v>793</v>
      </c>
      <c r="G114" s="9" t="s">
        <v>795</v>
      </c>
      <c r="H114" s="9" t="s">
        <v>795</v>
      </c>
      <c r="I114" s="9" t="s">
        <v>795</v>
      </c>
      <c r="J114" s="9" t="s">
        <v>793</v>
      </c>
      <c r="K114" s="9" t="s">
        <v>793</v>
      </c>
      <c r="L114" s="9" t="s">
        <v>793</v>
      </c>
      <c r="M114" s="9" t="s">
        <v>793</v>
      </c>
      <c r="N114" s="9" t="s">
        <v>793</v>
      </c>
      <c r="O114" s="9" t="s">
        <v>793</v>
      </c>
      <c r="P114" s="9" t="s">
        <v>795</v>
      </c>
      <c r="Q114" s="9" t="s">
        <v>795</v>
      </c>
      <c r="R114" s="9" t="s">
        <v>795</v>
      </c>
      <c r="S114" s="9" t="s">
        <v>793</v>
      </c>
      <c r="T114" s="9" t="s">
        <v>793</v>
      </c>
      <c r="U114" s="9" t="s">
        <v>793</v>
      </c>
      <c r="V114" s="9" t="s">
        <v>793</v>
      </c>
      <c r="W114" s="9" t="s">
        <v>793</v>
      </c>
      <c r="X114" s="9" t="s">
        <v>793</v>
      </c>
      <c r="Y114" s="9" t="s">
        <v>793</v>
      </c>
      <c r="Z114" s="9" t="s">
        <v>795</v>
      </c>
      <c r="AA114" s="9" t="s">
        <v>793</v>
      </c>
      <c r="AB114" s="9" t="s">
        <v>793</v>
      </c>
      <c r="AC114" s="9" t="s">
        <v>793</v>
      </c>
      <c r="AD114" s="9" t="s">
        <v>793</v>
      </c>
    </row>
    <row r="115" spans="1:30" x14ac:dyDescent="0.3">
      <c r="A115" s="131" t="s">
        <v>469</v>
      </c>
      <c r="B115" s="131" t="s">
        <v>470</v>
      </c>
      <c r="C115" s="9" t="s">
        <v>757</v>
      </c>
      <c r="D115" s="9" t="s">
        <v>795</v>
      </c>
      <c r="E115" s="9" t="s">
        <v>795</v>
      </c>
      <c r="F115" s="9" t="s">
        <v>793</v>
      </c>
      <c r="G115" s="9" t="s">
        <v>793</v>
      </c>
      <c r="H115" s="9" t="s">
        <v>795</v>
      </c>
      <c r="I115" s="9" t="s">
        <v>795</v>
      </c>
      <c r="J115" s="9" t="s">
        <v>793</v>
      </c>
      <c r="K115" s="9" t="s">
        <v>793</v>
      </c>
      <c r="L115" s="9" t="s">
        <v>793</v>
      </c>
      <c r="M115" s="9" t="s">
        <v>793</v>
      </c>
      <c r="N115" s="9" t="s">
        <v>793</v>
      </c>
      <c r="O115" s="9" t="s">
        <v>793</v>
      </c>
      <c r="P115" s="9" t="s">
        <v>793</v>
      </c>
      <c r="Q115" s="9" t="s">
        <v>793</v>
      </c>
      <c r="R115" s="9" t="s">
        <v>793</v>
      </c>
      <c r="S115" s="9" t="s">
        <v>793</v>
      </c>
      <c r="T115" s="9" t="s">
        <v>793</v>
      </c>
      <c r="U115" s="9" t="s">
        <v>793</v>
      </c>
      <c r="V115" s="9" t="s">
        <v>793</v>
      </c>
      <c r="W115" s="9" t="s">
        <v>793</v>
      </c>
      <c r="X115" s="9" t="s">
        <v>793</v>
      </c>
      <c r="Y115" s="9" t="s">
        <v>794</v>
      </c>
      <c r="Z115" s="9" t="s">
        <v>793</v>
      </c>
      <c r="AA115" s="9" t="s">
        <v>793</v>
      </c>
      <c r="AB115" s="9" t="s">
        <v>793</v>
      </c>
      <c r="AC115" s="9" t="s">
        <v>793</v>
      </c>
      <c r="AD115" s="9" t="s">
        <v>793</v>
      </c>
    </row>
    <row r="116" spans="1:30" x14ac:dyDescent="0.3">
      <c r="A116" s="131" t="s">
        <v>473</v>
      </c>
      <c r="B116" s="131" t="s">
        <v>474</v>
      </c>
      <c r="C116" s="9" t="s">
        <v>757</v>
      </c>
      <c r="D116" s="9" t="s">
        <v>793</v>
      </c>
      <c r="E116" s="9" t="s">
        <v>794</v>
      </c>
      <c r="F116" s="9" t="s">
        <v>793</v>
      </c>
      <c r="G116" s="9" t="s">
        <v>794</v>
      </c>
      <c r="H116" s="9" t="s">
        <v>793</v>
      </c>
      <c r="I116" s="9" t="s">
        <v>793</v>
      </c>
      <c r="J116" s="9" t="s">
        <v>794</v>
      </c>
      <c r="K116" s="9" t="s">
        <v>793</v>
      </c>
      <c r="L116" s="9" t="s">
        <v>793</v>
      </c>
      <c r="M116" s="9" t="s">
        <v>793</v>
      </c>
      <c r="N116" s="9" t="s">
        <v>794</v>
      </c>
      <c r="O116" s="9" t="s">
        <v>793</v>
      </c>
      <c r="P116" s="9" t="s">
        <v>794</v>
      </c>
      <c r="Q116" s="9" t="s">
        <v>793</v>
      </c>
      <c r="R116" s="9" t="s">
        <v>793</v>
      </c>
      <c r="S116" s="9" t="s">
        <v>794</v>
      </c>
      <c r="T116" s="9" t="s">
        <v>793</v>
      </c>
      <c r="U116" s="9" t="s">
        <v>793</v>
      </c>
      <c r="V116" s="9" t="s">
        <v>794</v>
      </c>
      <c r="W116" s="9" t="s">
        <v>794</v>
      </c>
      <c r="X116" s="9" t="s">
        <v>794</v>
      </c>
      <c r="Y116" s="9" t="s">
        <v>794</v>
      </c>
      <c r="Z116" s="9" t="s">
        <v>793</v>
      </c>
      <c r="AA116" s="9" t="s">
        <v>793</v>
      </c>
      <c r="AB116" s="9" t="s">
        <v>794</v>
      </c>
      <c r="AC116" s="9" t="s">
        <v>793</v>
      </c>
      <c r="AD116" s="9" t="s">
        <v>793</v>
      </c>
    </row>
    <row r="117" spans="1:30" x14ac:dyDescent="0.3">
      <c r="A117" s="131" t="s">
        <v>477</v>
      </c>
      <c r="B117" s="131" t="s">
        <v>478</v>
      </c>
      <c r="C117" s="9" t="s">
        <v>798</v>
      </c>
      <c r="D117" s="9" t="s">
        <v>793</v>
      </c>
      <c r="E117" s="9" t="s">
        <v>793</v>
      </c>
      <c r="F117" s="9" t="s">
        <v>793</v>
      </c>
      <c r="G117" s="9" t="s">
        <v>793</v>
      </c>
      <c r="H117" s="9" t="s">
        <v>795</v>
      </c>
      <c r="I117" s="9" t="s">
        <v>795</v>
      </c>
      <c r="J117" s="9" t="s">
        <v>793</v>
      </c>
      <c r="K117" s="9" t="s">
        <v>795</v>
      </c>
      <c r="L117" s="9" t="s">
        <v>795</v>
      </c>
      <c r="M117" s="9" t="s">
        <v>793</v>
      </c>
      <c r="N117" s="9" t="s">
        <v>793</v>
      </c>
      <c r="O117" s="9" t="s">
        <v>793</v>
      </c>
      <c r="P117" s="9" t="s">
        <v>793</v>
      </c>
      <c r="Q117" s="9" t="s">
        <v>795</v>
      </c>
      <c r="R117" s="9" t="s">
        <v>795</v>
      </c>
      <c r="S117" s="9" t="s">
        <v>793</v>
      </c>
      <c r="T117" s="9" t="s">
        <v>795</v>
      </c>
      <c r="U117" s="9" t="s">
        <v>793</v>
      </c>
      <c r="V117" s="9" t="s">
        <v>793</v>
      </c>
      <c r="W117" s="9" t="s">
        <v>793</v>
      </c>
      <c r="X117" s="9" t="s">
        <v>793</v>
      </c>
      <c r="Y117" s="9" t="s">
        <v>793</v>
      </c>
      <c r="Z117" s="9" t="s">
        <v>795</v>
      </c>
      <c r="AA117" s="9" t="s">
        <v>795</v>
      </c>
      <c r="AB117" s="9" t="s">
        <v>793</v>
      </c>
      <c r="AC117" s="9" t="s">
        <v>795</v>
      </c>
      <c r="AD117" s="9" t="s">
        <v>793</v>
      </c>
    </row>
    <row r="118" spans="1:30" x14ac:dyDescent="0.3">
      <c r="A118" s="131" t="s">
        <v>481</v>
      </c>
      <c r="B118" s="131" t="s">
        <v>482</v>
      </c>
      <c r="C118" s="9" t="s">
        <v>757</v>
      </c>
      <c r="D118" s="9" t="s">
        <v>794</v>
      </c>
      <c r="E118" s="9" t="s">
        <v>794</v>
      </c>
      <c r="F118" s="9" t="s">
        <v>793</v>
      </c>
      <c r="G118" s="9" t="s">
        <v>793</v>
      </c>
      <c r="H118" s="9" t="s">
        <v>793</v>
      </c>
      <c r="I118" s="9" t="s">
        <v>795</v>
      </c>
      <c r="J118" s="9" t="s">
        <v>793</v>
      </c>
      <c r="K118" s="9" t="s">
        <v>795</v>
      </c>
      <c r="L118" s="9" t="s">
        <v>793</v>
      </c>
      <c r="M118" s="9" t="s">
        <v>794</v>
      </c>
      <c r="N118" s="9" t="s">
        <v>794</v>
      </c>
      <c r="O118" s="9" t="s">
        <v>793</v>
      </c>
      <c r="P118" s="9" t="s">
        <v>794</v>
      </c>
      <c r="Q118" s="9" t="s">
        <v>793</v>
      </c>
      <c r="R118" s="9" t="s">
        <v>793</v>
      </c>
      <c r="S118" s="9" t="s">
        <v>793</v>
      </c>
      <c r="T118" s="9" t="s">
        <v>793</v>
      </c>
      <c r="U118" s="9" t="s">
        <v>793</v>
      </c>
      <c r="V118" s="9" t="s">
        <v>794</v>
      </c>
      <c r="W118" s="9" t="s">
        <v>794</v>
      </c>
      <c r="X118" s="9" t="s">
        <v>794</v>
      </c>
      <c r="Y118" s="9" t="s">
        <v>794</v>
      </c>
      <c r="Z118" s="9" t="s">
        <v>793</v>
      </c>
      <c r="AA118" s="9" t="s">
        <v>793</v>
      </c>
      <c r="AB118" s="9" t="s">
        <v>793</v>
      </c>
      <c r="AC118" s="9" t="s">
        <v>793</v>
      </c>
      <c r="AD118" s="9" t="s">
        <v>793</v>
      </c>
    </row>
    <row r="119" spans="1:30" x14ac:dyDescent="0.3">
      <c r="A119" s="131" t="s">
        <v>485</v>
      </c>
      <c r="B119" s="131" t="s">
        <v>486</v>
      </c>
      <c r="C119" s="9" t="s">
        <v>757</v>
      </c>
      <c r="D119" s="9" t="s">
        <v>793</v>
      </c>
      <c r="E119" s="9" t="s">
        <v>793</v>
      </c>
      <c r="F119" s="9" t="s">
        <v>794</v>
      </c>
      <c r="G119" s="9" t="s">
        <v>794</v>
      </c>
      <c r="H119" s="9" t="s">
        <v>795</v>
      </c>
      <c r="I119" s="9" t="s">
        <v>793</v>
      </c>
      <c r="J119" s="9" t="s">
        <v>794</v>
      </c>
      <c r="K119" s="9" t="s">
        <v>793</v>
      </c>
      <c r="L119" s="9" t="s">
        <v>795</v>
      </c>
      <c r="M119" s="9" t="s">
        <v>793</v>
      </c>
      <c r="N119" s="9" t="s">
        <v>793</v>
      </c>
      <c r="O119" s="9" t="s">
        <v>794</v>
      </c>
      <c r="P119" s="9" t="s">
        <v>794</v>
      </c>
      <c r="Q119" s="9" t="s">
        <v>795</v>
      </c>
      <c r="R119" s="9" t="s">
        <v>793</v>
      </c>
      <c r="S119" s="9" t="s">
        <v>793</v>
      </c>
      <c r="T119" s="9" t="s">
        <v>793</v>
      </c>
      <c r="U119" s="9" t="s">
        <v>793</v>
      </c>
      <c r="V119" s="9" t="s">
        <v>793</v>
      </c>
      <c r="W119" s="9" t="s">
        <v>793</v>
      </c>
      <c r="X119" s="9" t="s">
        <v>794</v>
      </c>
      <c r="Y119" s="9" t="s">
        <v>794</v>
      </c>
      <c r="Z119" s="9" t="s">
        <v>795</v>
      </c>
      <c r="AA119" s="9" t="s">
        <v>797</v>
      </c>
      <c r="AB119" s="9" t="s">
        <v>794</v>
      </c>
      <c r="AC119" s="9" t="s">
        <v>793</v>
      </c>
      <c r="AD119" s="9" t="s">
        <v>793</v>
      </c>
    </row>
    <row r="120" spans="1:30" x14ac:dyDescent="0.3">
      <c r="A120" s="131" t="s">
        <v>489</v>
      </c>
      <c r="B120" s="131" t="s">
        <v>490</v>
      </c>
      <c r="C120" s="9" t="s">
        <v>757</v>
      </c>
      <c r="D120" s="9" t="s">
        <v>793</v>
      </c>
      <c r="E120" s="9" t="s">
        <v>793</v>
      </c>
      <c r="F120" s="9" t="s">
        <v>793</v>
      </c>
      <c r="G120" s="9" t="s">
        <v>793</v>
      </c>
      <c r="H120" s="9" t="s">
        <v>795</v>
      </c>
      <c r="I120" s="9" t="s">
        <v>795</v>
      </c>
      <c r="J120" s="9" t="s">
        <v>795</v>
      </c>
      <c r="K120" s="9" t="s">
        <v>795</v>
      </c>
      <c r="L120" s="9" t="s">
        <v>793</v>
      </c>
      <c r="M120" s="9" t="s">
        <v>793</v>
      </c>
      <c r="N120" s="9" t="s">
        <v>793</v>
      </c>
      <c r="O120" s="9" t="s">
        <v>793</v>
      </c>
      <c r="P120" s="9" t="s">
        <v>793</v>
      </c>
      <c r="Q120" s="9" t="s">
        <v>795</v>
      </c>
      <c r="R120" s="9" t="s">
        <v>793</v>
      </c>
      <c r="S120" s="9" t="s">
        <v>795</v>
      </c>
      <c r="T120" s="9" t="s">
        <v>793</v>
      </c>
      <c r="U120" s="9" t="s">
        <v>794</v>
      </c>
      <c r="V120" s="9" t="s">
        <v>793</v>
      </c>
      <c r="W120" s="9" t="s">
        <v>793</v>
      </c>
      <c r="X120" s="9" t="s">
        <v>793</v>
      </c>
      <c r="Y120" s="9" t="s">
        <v>793</v>
      </c>
      <c r="Z120" s="9" t="s">
        <v>793</v>
      </c>
      <c r="AA120" s="9" t="s">
        <v>793</v>
      </c>
      <c r="AB120" s="9" t="s">
        <v>793</v>
      </c>
      <c r="AC120" s="9" t="s">
        <v>793</v>
      </c>
      <c r="AD120" s="9" t="s">
        <v>794</v>
      </c>
    </row>
    <row r="121" spans="1:30" x14ac:dyDescent="0.3">
      <c r="A121" s="131" t="s">
        <v>493</v>
      </c>
      <c r="B121" s="131" t="s">
        <v>494</v>
      </c>
      <c r="C121" s="9" t="s">
        <v>757</v>
      </c>
      <c r="D121" s="9" t="s">
        <v>795</v>
      </c>
      <c r="E121" s="9" t="s">
        <v>795</v>
      </c>
      <c r="F121" s="9" t="s">
        <v>793</v>
      </c>
      <c r="G121" s="9" t="s">
        <v>793</v>
      </c>
      <c r="H121" s="9" t="s">
        <v>793</v>
      </c>
      <c r="I121" s="9" t="s">
        <v>795</v>
      </c>
      <c r="J121" s="9" t="s">
        <v>795</v>
      </c>
      <c r="K121" s="9" t="s">
        <v>793</v>
      </c>
      <c r="L121" s="9" t="s">
        <v>795</v>
      </c>
      <c r="M121" s="9" t="s">
        <v>795</v>
      </c>
      <c r="N121" s="9" t="s">
        <v>795</v>
      </c>
      <c r="O121" s="9" t="s">
        <v>793</v>
      </c>
      <c r="P121" s="9" t="s">
        <v>793</v>
      </c>
      <c r="Q121" s="9" t="s">
        <v>793</v>
      </c>
      <c r="R121" s="9" t="s">
        <v>795</v>
      </c>
      <c r="S121" s="9" t="s">
        <v>795</v>
      </c>
      <c r="T121" s="9" t="s">
        <v>793</v>
      </c>
      <c r="U121" s="9" t="s">
        <v>795</v>
      </c>
      <c r="V121" s="9" t="s">
        <v>795</v>
      </c>
      <c r="W121" s="9" t="s">
        <v>795</v>
      </c>
      <c r="X121" s="9" t="s">
        <v>793</v>
      </c>
      <c r="Y121" s="9" t="s">
        <v>795</v>
      </c>
      <c r="Z121" s="9" t="s">
        <v>795</v>
      </c>
      <c r="AA121" s="9" t="s">
        <v>795</v>
      </c>
      <c r="AB121" s="9" t="s">
        <v>795</v>
      </c>
      <c r="AC121" s="9" t="s">
        <v>793</v>
      </c>
      <c r="AD121" s="9" t="s">
        <v>793</v>
      </c>
    </row>
    <row r="122" spans="1:30" x14ac:dyDescent="0.3">
      <c r="A122" s="131" t="s">
        <v>497</v>
      </c>
      <c r="B122" s="131" t="s">
        <v>498</v>
      </c>
      <c r="C122" s="9" t="s">
        <v>757</v>
      </c>
      <c r="D122" s="9" t="s">
        <v>794</v>
      </c>
      <c r="E122" s="9" t="s">
        <v>793</v>
      </c>
      <c r="F122" s="9" t="s">
        <v>794</v>
      </c>
      <c r="G122" s="9" t="s">
        <v>793</v>
      </c>
      <c r="H122" s="9" t="s">
        <v>793</v>
      </c>
      <c r="I122" s="9" t="s">
        <v>793</v>
      </c>
      <c r="J122" s="9" t="s">
        <v>794</v>
      </c>
      <c r="K122" s="9" t="s">
        <v>794</v>
      </c>
      <c r="L122" s="9" t="s">
        <v>793</v>
      </c>
      <c r="M122" s="9" t="s">
        <v>794</v>
      </c>
      <c r="N122" s="9" t="s">
        <v>793</v>
      </c>
      <c r="O122" s="9" t="s">
        <v>794</v>
      </c>
      <c r="P122" s="9" t="s">
        <v>793</v>
      </c>
      <c r="Q122" s="9" t="s">
        <v>793</v>
      </c>
      <c r="R122" s="9" t="s">
        <v>793</v>
      </c>
      <c r="S122" s="9" t="s">
        <v>794</v>
      </c>
      <c r="T122" s="9" t="s">
        <v>794</v>
      </c>
      <c r="U122" s="9" t="s">
        <v>793</v>
      </c>
      <c r="V122" s="9" t="s">
        <v>794</v>
      </c>
      <c r="W122" s="9" t="s">
        <v>793</v>
      </c>
      <c r="X122" s="9" t="s">
        <v>794</v>
      </c>
      <c r="Y122" s="9" t="s">
        <v>793</v>
      </c>
      <c r="Z122" s="9" t="s">
        <v>793</v>
      </c>
      <c r="AA122" s="9" t="s">
        <v>793</v>
      </c>
      <c r="AB122" s="9" t="s">
        <v>794</v>
      </c>
      <c r="AC122" s="9" t="s">
        <v>794</v>
      </c>
      <c r="AD122" s="9" t="s">
        <v>793</v>
      </c>
    </row>
    <row r="123" spans="1:30" x14ac:dyDescent="0.3">
      <c r="A123" s="131" t="s">
        <v>501</v>
      </c>
      <c r="B123" s="131" t="s">
        <v>502</v>
      </c>
      <c r="C123" s="9" t="s">
        <v>757</v>
      </c>
      <c r="D123" s="9" t="s">
        <v>793</v>
      </c>
      <c r="E123" s="9" t="s">
        <v>793</v>
      </c>
      <c r="F123" s="9" t="s">
        <v>793</v>
      </c>
      <c r="G123" s="9" t="s">
        <v>793</v>
      </c>
      <c r="H123" s="9" t="s">
        <v>793</v>
      </c>
      <c r="I123" s="9" t="s">
        <v>795</v>
      </c>
      <c r="J123" s="9" t="s">
        <v>793</v>
      </c>
      <c r="K123" s="9" t="s">
        <v>793</v>
      </c>
      <c r="L123" s="9" t="s">
        <v>795</v>
      </c>
      <c r="M123" s="9" t="s">
        <v>793</v>
      </c>
      <c r="N123" s="9" t="s">
        <v>794</v>
      </c>
      <c r="O123" s="9" t="s">
        <v>794</v>
      </c>
      <c r="P123" s="9" t="s">
        <v>793</v>
      </c>
      <c r="Q123" s="9" t="s">
        <v>794</v>
      </c>
      <c r="R123" s="9" t="s">
        <v>793</v>
      </c>
      <c r="S123" s="9" t="s">
        <v>793</v>
      </c>
      <c r="T123" s="9" t="s">
        <v>793</v>
      </c>
      <c r="U123" s="9" t="s">
        <v>795</v>
      </c>
      <c r="V123" s="9" t="s">
        <v>793</v>
      </c>
      <c r="W123" s="9" t="s">
        <v>794</v>
      </c>
      <c r="X123" s="9" t="s">
        <v>794</v>
      </c>
      <c r="Y123" s="9" t="s">
        <v>793</v>
      </c>
      <c r="Z123" s="9" t="s">
        <v>794</v>
      </c>
      <c r="AA123" s="9" t="s">
        <v>793</v>
      </c>
      <c r="AB123" s="9" t="s">
        <v>793</v>
      </c>
      <c r="AC123" s="9" t="s">
        <v>793</v>
      </c>
      <c r="AD123" s="9" t="s">
        <v>795</v>
      </c>
    </row>
    <row r="124" spans="1:30" x14ac:dyDescent="0.3">
      <c r="A124" s="131" t="s">
        <v>505</v>
      </c>
      <c r="B124" s="131" t="s">
        <v>506</v>
      </c>
      <c r="C124" s="9" t="s">
        <v>757</v>
      </c>
      <c r="D124" s="9" t="s">
        <v>795</v>
      </c>
      <c r="E124" s="9" t="s">
        <v>793</v>
      </c>
      <c r="F124" s="9" t="s">
        <v>793</v>
      </c>
      <c r="G124" s="9" t="s">
        <v>793</v>
      </c>
      <c r="H124" s="9" t="s">
        <v>793</v>
      </c>
      <c r="I124" s="9" t="s">
        <v>793</v>
      </c>
      <c r="J124" s="9" t="s">
        <v>793</v>
      </c>
      <c r="K124" s="9" t="s">
        <v>793</v>
      </c>
      <c r="L124" s="9" t="s">
        <v>795</v>
      </c>
      <c r="M124" s="9" t="s">
        <v>795</v>
      </c>
      <c r="N124" s="9" t="s">
        <v>795</v>
      </c>
      <c r="O124" s="9" t="s">
        <v>793</v>
      </c>
      <c r="P124" s="9" t="s">
        <v>793</v>
      </c>
      <c r="Q124" s="9" t="s">
        <v>793</v>
      </c>
      <c r="R124" s="9" t="s">
        <v>793</v>
      </c>
      <c r="S124" s="9" t="s">
        <v>794</v>
      </c>
      <c r="T124" s="9" t="s">
        <v>793</v>
      </c>
      <c r="U124" s="9" t="s">
        <v>793</v>
      </c>
      <c r="V124" s="9" t="s">
        <v>795</v>
      </c>
      <c r="W124" s="9" t="s">
        <v>795</v>
      </c>
      <c r="X124" s="9" t="s">
        <v>793</v>
      </c>
      <c r="Y124" s="9" t="s">
        <v>793</v>
      </c>
      <c r="Z124" s="9" t="s">
        <v>793</v>
      </c>
      <c r="AA124" s="9" t="s">
        <v>793</v>
      </c>
      <c r="AB124" s="9" t="s">
        <v>794</v>
      </c>
      <c r="AC124" s="9" t="s">
        <v>793</v>
      </c>
      <c r="AD124" s="9" t="s">
        <v>793</v>
      </c>
    </row>
    <row r="125" spans="1:30" x14ac:dyDescent="0.3">
      <c r="A125" s="131" t="s">
        <v>509</v>
      </c>
      <c r="B125" s="131" t="s">
        <v>510</v>
      </c>
      <c r="C125" s="9" t="s">
        <v>757</v>
      </c>
      <c r="D125" s="9" t="s">
        <v>793</v>
      </c>
      <c r="E125" s="9" t="s">
        <v>794</v>
      </c>
      <c r="F125" s="9" t="s">
        <v>794</v>
      </c>
      <c r="G125" s="9" t="s">
        <v>793</v>
      </c>
      <c r="H125" s="9" t="s">
        <v>795</v>
      </c>
      <c r="I125" s="9" t="s">
        <v>793</v>
      </c>
      <c r="J125" s="9" t="s">
        <v>794</v>
      </c>
      <c r="K125" s="9" t="s">
        <v>794</v>
      </c>
      <c r="L125" s="9" t="s">
        <v>795</v>
      </c>
      <c r="M125" s="9" t="s">
        <v>793</v>
      </c>
      <c r="N125" s="9" t="s">
        <v>794</v>
      </c>
      <c r="O125" s="9" t="s">
        <v>794</v>
      </c>
      <c r="P125" s="9" t="s">
        <v>793</v>
      </c>
      <c r="Q125" s="9" t="s">
        <v>795</v>
      </c>
      <c r="R125" s="9" t="s">
        <v>793</v>
      </c>
      <c r="S125" s="9" t="s">
        <v>794</v>
      </c>
      <c r="T125" s="9" t="s">
        <v>794</v>
      </c>
      <c r="U125" s="9" t="s">
        <v>795</v>
      </c>
      <c r="V125" s="9" t="s">
        <v>793</v>
      </c>
      <c r="W125" s="9" t="s">
        <v>794</v>
      </c>
      <c r="X125" s="9" t="s">
        <v>794</v>
      </c>
      <c r="Y125" s="9" t="s">
        <v>793</v>
      </c>
      <c r="Z125" s="9" t="s">
        <v>793</v>
      </c>
      <c r="AA125" s="9" t="s">
        <v>793</v>
      </c>
      <c r="AB125" s="9" t="s">
        <v>794</v>
      </c>
      <c r="AC125" s="9" t="s">
        <v>794</v>
      </c>
      <c r="AD125" s="9" t="s">
        <v>793</v>
      </c>
    </row>
    <row r="126" spans="1:30" x14ac:dyDescent="0.3">
      <c r="A126" s="131" t="s">
        <v>513</v>
      </c>
      <c r="B126" s="131" t="s">
        <v>514</v>
      </c>
      <c r="C126" s="9" t="s">
        <v>757</v>
      </c>
      <c r="D126" s="9" t="s">
        <v>793</v>
      </c>
      <c r="E126" s="9" t="s">
        <v>793</v>
      </c>
      <c r="F126" s="9" t="s">
        <v>793</v>
      </c>
      <c r="G126" s="9" t="s">
        <v>793</v>
      </c>
      <c r="H126" s="9" t="s">
        <v>793</v>
      </c>
      <c r="I126" s="9" t="s">
        <v>795</v>
      </c>
      <c r="J126" s="9" t="s">
        <v>793</v>
      </c>
      <c r="K126" s="9" t="s">
        <v>793</v>
      </c>
      <c r="L126" s="9" t="s">
        <v>795</v>
      </c>
      <c r="M126" s="9" t="s">
        <v>793</v>
      </c>
      <c r="N126" s="9" t="s">
        <v>793</v>
      </c>
      <c r="O126" s="9" t="s">
        <v>793</v>
      </c>
      <c r="P126" s="9" t="s">
        <v>793</v>
      </c>
      <c r="Q126" s="9" t="s">
        <v>793</v>
      </c>
      <c r="R126" s="9" t="s">
        <v>795</v>
      </c>
      <c r="S126" s="9" t="s">
        <v>793</v>
      </c>
      <c r="T126" s="9" t="s">
        <v>793</v>
      </c>
      <c r="U126" s="9" t="s">
        <v>793</v>
      </c>
      <c r="V126" s="9" t="s">
        <v>793</v>
      </c>
      <c r="W126" s="9" t="s">
        <v>793</v>
      </c>
      <c r="X126" s="9" t="s">
        <v>793</v>
      </c>
      <c r="Y126" s="9" t="s">
        <v>793</v>
      </c>
      <c r="Z126" s="9" t="s">
        <v>793</v>
      </c>
      <c r="AA126" s="9" t="s">
        <v>795</v>
      </c>
      <c r="AB126" s="9" t="s">
        <v>793</v>
      </c>
      <c r="AC126" s="9" t="s">
        <v>793</v>
      </c>
      <c r="AD126" s="9" t="s">
        <v>795</v>
      </c>
    </row>
    <row r="127" spans="1:30" x14ac:dyDescent="0.3">
      <c r="A127" s="131" t="s">
        <v>517</v>
      </c>
      <c r="B127" s="131" t="s">
        <v>518</v>
      </c>
      <c r="C127" s="9" t="s">
        <v>757</v>
      </c>
      <c r="D127" s="9" t="s">
        <v>795</v>
      </c>
      <c r="E127" s="9" t="s">
        <v>795</v>
      </c>
      <c r="F127" s="9" t="s">
        <v>795</v>
      </c>
      <c r="G127" s="9" t="s">
        <v>795</v>
      </c>
      <c r="H127" s="9" t="s">
        <v>795</v>
      </c>
      <c r="I127" s="9" t="s">
        <v>795</v>
      </c>
      <c r="J127" s="9" t="s">
        <v>793</v>
      </c>
      <c r="K127" s="9" t="s">
        <v>793</v>
      </c>
      <c r="L127" s="9" t="s">
        <v>795</v>
      </c>
      <c r="M127" s="9" t="s">
        <v>793</v>
      </c>
      <c r="N127" s="9" t="s">
        <v>793</v>
      </c>
      <c r="O127" s="9" t="s">
        <v>793</v>
      </c>
      <c r="P127" s="9" t="s">
        <v>793</v>
      </c>
      <c r="Q127" s="9" t="s">
        <v>795</v>
      </c>
      <c r="R127" s="9" t="s">
        <v>795</v>
      </c>
      <c r="S127" s="9" t="s">
        <v>793</v>
      </c>
      <c r="T127" s="9" t="s">
        <v>793</v>
      </c>
      <c r="U127" s="9" t="s">
        <v>793</v>
      </c>
      <c r="V127" s="9" t="s">
        <v>793</v>
      </c>
      <c r="W127" s="9" t="s">
        <v>793</v>
      </c>
      <c r="X127" s="9" t="s">
        <v>793</v>
      </c>
      <c r="Y127" s="9" t="s">
        <v>793</v>
      </c>
      <c r="Z127" s="9" t="s">
        <v>793</v>
      </c>
      <c r="AA127" s="9" t="s">
        <v>793</v>
      </c>
      <c r="AB127" s="9" t="s">
        <v>793</v>
      </c>
      <c r="AC127" s="9" t="s">
        <v>793</v>
      </c>
      <c r="AD127" s="9" t="s">
        <v>793</v>
      </c>
    </row>
    <row r="128" spans="1:30" x14ac:dyDescent="0.3">
      <c r="A128" s="131" t="s">
        <v>521</v>
      </c>
      <c r="B128" s="131" t="s">
        <v>522</v>
      </c>
      <c r="C128" s="9" t="s">
        <v>757</v>
      </c>
      <c r="D128" s="9" t="s">
        <v>795</v>
      </c>
      <c r="E128" s="9" t="s">
        <v>794</v>
      </c>
      <c r="F128" s="9" t="s">
        <v>794</v>
      </c>
      <c r="G128" s="9" t="s">
        <v>796</v>
      </c>
      <c r="H128" s="9" t="s">
        <v>794</v>
      </c>
      <c r="I128" s="9" t="s">
        <v>793</v>
      </c>
      <c r="J128" s="9" t="s">
        <v>793</v>
      </c>
      <c r="K128" s="9" t="s">
        <v>794</v>
      </c>
      <c r="L128" s="9" t="s">
        <v>793</v>
      </c>
      <c r="M128" s="9" t="s">
        <v>795</v>
      </c>
      <c r="N128" s="9" t="s">
        <v>794</v>
      </c>
      <c r="O128" s="9" t="s">
        <v>794</v>
      </c>
      <c r="P128" s="9" t="s">
        <v>796</v>
      </c>
      <c r="Q128" s="9" t="s">
        <v>794</v>
      </c>
      <c r="R128" s="9" t="s">
        <v>793</v>
      </c>
      <c r="S128" s="9" t="s">
        <v>793</v>
      </c>
      <c r="T128" s="9" t="s">
        <v>794</v>
      </c>
      <c r="U128" s="9" t="s">
        <v>793</v>
      </c>
      <c r="V128" s="9" t="s">
        <v>795</v>
      </c>
      <c r="W128" s="9" t="s">
        <v>794</v>
      </c>
      <c r="X128" s="9" t="s">
        <v>794</v>
      </c>
      <c r="Y128" s="9" t="s">
        <v>796</v>
      </c>
      <c r="Z128" s="9" t="s">
        <v>794</v>
      </c>
      <c r="AA128" s="9" t="s">
        <v>793</v>
      </c>
      <c r="AB128" s="9" t="s">
        <v>793</v>
      </c>
      <c r="AC128" s="9" t="s">
        <v>794</v>
      </c>
      <c r="AD128" s="9" t="s">
        <v>793</v>
      </c>
    </row>
    <row r="129" spans="1:30" x14ac:dyDescent="0.3">
      <c r="A129" s="131" t="s">
        <v>525</v>
      </c>
      <c r="B129" s="131" t="s">
        <v>526</v>
      </c>
      <c r="C129" s="9" t="s">
        <v>757</v>
      </c>
      <c r="D129" s="9" t="s">
        <v>793</v>
      </c>
      <c r="E129" s="9" t="s">
        <v>794</v>
      </c>
      <c r="F129" s="9" t="s">
        <v>793</v>
      </c>
      <c r="G129" s="9" t="s">
        <v>793</v>
      </c>
      <c r="H129" s="9" t="s">
        <v>793</v>
      </c>
      <c r="I129" s="9" t="s">
        <v>795</v>
      </c>
      <c r="J129" s="9" t="s">
        <v>794</v>
      </c>
      <c r="K129" s="9" t="s">
        <v>793</v>
      </c>
      <c r="L129" s="9" t="s">
        <v>793</v>
      </c>
      <c r="M129" s="9" t="s">
        <v>793</v>
      </c>
      <c r="N129" s="9" t="s">
        <v>794</v>
      </c>
      <c r="O129" s="9" t="s">
        <v>793</v>
      </c>
      <c r="P129" s="9" t="s">
        <v>793</v>
      </c>
      <c r="Q129" s="9" t="s">
        <v>793</v>
      </c>
      <c r="R129" s="9" t="s">
        <v>795</v>
      </c>
      <c r="S129" s="9" t="s">
        <v>794</v>
      </c>
      <c r="T129" s="9" t="s">
        <v>793</v>
      </c>
      <c r="U129" s="9" t="s">
        <v>793</v>
      </c>
      <c r="V129" s="9" t="s">
        <v>793</v>
      </c>
      <c r="W129" s="9" t="s">
        <v>794</v>
      </c>
      <c r="X129" s="9" t="s">
        <v>793</v>
      </c>
      <c r="Y129" s="9" t="s">
        <v>793</v>
      </c>
      <c r="Z129" s="9" t="s">
        <v>793</v>
      </c>
      <c r="AA129" s="9" t="s">
        <v>795</v>
      </c>
      <c r="AB129" s="9" t="s">
        <v>794</v>
      </c>
      <c r="AC129" s="9" t="s">
        <v>793</v>
      </c>
      <c r="AD129" s="9" t="s">
        <v>793</v>
      </c>
    </row>
    <row r="130" spans="1:30" x14ac:dyDescent="0.3">
      <c r="A130" s="131" t="s">
        <v>529</v>
      </c>
      <c r="B130" s="131" t="s">
        <v>530</v>
      </c>
      <c r="C130" s="9" t="s">
        <v>757</v>
      </c>
      <c r="D130" s="9" t="s">
        <v>793</v>
      </c>
      <c r="E130" s="9" t="s">
        <v>793</v>
      </c>
      <c r="F130" s="9" t="s">
        <v>793</v>
      </c>
      <c r="G130" s="9" t="s">
        <v>793</v>
      </c>
      <c r="H130" s="9" t="s">
        <v>793</v>
      </c>
      <c r="I130" s="9" t="s">
        <v>793</v>
      </c>
      <c r="J130" s="9" t="s">
        <v>793</v>
      </c>
      <c r="K130" s="9" t="s">
        <v>796</v>
      </c>
      <c r="L130" s="9" t="s">
        <v>796</v>
      </c>
      <c r="M130" s="9" t="s">
        <v>793</v>
      </c>
      <c r="N130" s="9" t="s">
        <v>793</v>
      </c>
      <c r="O130" s="9" t="s">
        <v>793</v>
      </c>
      <c r="P130" s="9" t="s">
        <v>793</v>
      </c>
      <c r="Q130" s="9" t="s">
        <v>793</v>
      </c>
      <c r="R130" s="9" t="s">
        <v>793</v>
      </c>
      <c r="S130" s="9" t="s">
        <v>793</v>
      </c>
      <c r="T130" s="9" t="s">
        <v>796</v>
      </c>
      <c r="U130" s="9" t="s">
        <v>796</v>
      </c>
      <c r="V130" s="9" t="s">
        <v>793</v>
      </c>
      <c r="W130" s="9" t="s">
        <v>793</v>
      </c>
      <c r="X130" s="9" t="s">
        <v>793</v>
      </c>
      <c r="Y130" s="9" t="s">
        <v>793</v>
      </c>
      <c r="Z130" s="9" t="s">
        <v>793</v>
      </c>
      <c r="AA130" s="9" t="s">
        <v>793</v>
      </c>
      <c r="AB130" s="9" t="s">
        <v>793</v>
      </c>
      <c r="AC130" s="9" t="s">
        <v>796</v>
      </c>
      <c r="AD130" s="9" t="s">
        <v>796</v>
      </c>
    </row>
    <row r="131" spans="1:30" x14ac:dyDescent="0.3">
      <c r="A131" s="131" t="s">
        <v>533</v>
      </c>
      <c r="B131" s="131" t="s">
        <v>534</v>
      </c>
      <c r="C131" s="9" t="s">
        <v>757</v>
      </c>
      <c r="D131" s="9" t="s">
        <v>793</v>
      </c>
      <c r="E131" s="9" t="s">
        <v>793</v>
      </c>
      <c r="F131" s="9" t="s">
        <v>793</v>
      </c>
      <c r="G131" s="9" t="s">
        <v>794</v>
      </c>
      <c r="H131" s="9" t="s">
        <v>793</v>
      </c>
      <c r="I131" s="9" t="s">
        <v>793</v>
      </c>
      <c r="J131" s="9" t="s">
        <v>793</v>
      </c>
      <c r="K131" s="9" t="s">
        <v>793</v>
      </c>
      <c r="L131" s="9" t="s">
        <v>795</v>
      </c>
      <c r="M131" s="9" t="s">
        <v>793</v>
      </c>
      <c r="N131" s="9" t="s">
        <v>793</v>
      </c>
      <c r="O131" s="9" t="s">
        <v>793</v>
      </c>
      <c r="P131" s="9" t="s">
        <v>793</v>
      </c>
      <c r="Q131" s="9" t="s">
        <v>793</v>
      </c>
      <c r="R131" s="9" t="s">
        <v>793</v>
      </c>
      <c r="S131" s="9" t="s">
        <v>793</v>
      </c>
      <c r="T131" s="9" t="s">
        <v>793</v>
      </c>
      <c r="U131" s="9" t="s">
        <v>795</v>
      </c>
      <c r="V131" s="9" t="s">
        <v>793</v>
      </c>
      <c r="W131" s="9" t="s">
        <v>795</v>
      </c>
      <c r="X131" s="9" t="s">
        <v>793</v>
      </c>
      <c r="Y131" s="9" t="s">
        <v>793</v>
      </c>
      <c r="Z131" s="9" t="s">
        <v>793</v>
      </c>
      <c r="AA131" s="9" t="s">
        <v>793</v>
      </c>
      <c r="AB131" s="9" t="s">
        <v>793</v>
      </c>
      <c r="AC131" s="9" t="s">
        <v>793</v>
      </c>
      <c r="AD131" s="9" t="s">
        <v>793</v>
      </c>
    </row>
    <row r="132" spans="1:30" x14ac:dyDescent="0.3">
      <c r="A132" s="131" t="s">
        <v>537</v>
      </c>
      <c r="B132" s="131" t="s">
        <v>538</v>
      </c>
      <c r="C132" s="9" t="s">
        <v>757</v>
      </c>
      <c r="D132" s="9" t="s">
        <v>795</v>
      </c>
      <c r="E132" s="9" t="s">
        <v>794</v>
      </c>
      <c r="F132" s="9" t="s">
        <v>794</v>
      </c>
      <c r="G132" s="9" t="s">
        <v>794</v>
      </c>
      <c r="H132" s="9" t="s">
        <v>793</v>
      </c>
      <c r="I132" s="9" t="s">
        <v>794</v>
      </c>
      <c r="J132" s="9" t="s">
        <v>794</v>
      </c>
      <c r="K132" s="9" t="s">
        <v>794</v>
      </c>
      <c r="L132" s="9" t="s">
        <v>795</v>
      </c>
      <c r="M132" s="9" t="s">
        <v>795</v>
      </c>
      <c r="N132" s="9" t="s">
        <v>794</v>
      </c>
      <c r="O132" s="9" t="s">
        <v>794</v>
      </c>
      <c r="P132" s="9" t="s">
        <v>794</v>
      </c>
      <c r="Q132" s="9" t="s">
        <v>793</v>
      </c>
      <c r="R132" s="9" t="s">
        <v>794</v>
      </c>
      <c r="S132" s="9" t="s">
        <v>794</v>
      </c>
      <c r="T132" s="9" t="s">
        <v>794</v>
      </c>
      <c r="U132" s="9" t="s">
        <v>793</v>
      </c>
      <c r="V132" s="9" t="s">
        <v>795</v>
      </c>
      <c r="W132" s="9" t="s">
        <v>794</v>
      </c>
      <c r="X132" s="9" t="s">
        <v>794</v>
      </c>
      <c r="Y132" s="9" t="s">
        <v>794</v>
      </c>
      <c r="Z132" s="9" t="s">
        <v>793</v>
      </c>
      <c r="AA132" s="9" t="s">
        <v>794</v>
      </c>
      <c r="AB132" s="9" t="s">
        <v>794</v>
      </c>
      <c r="AC132" s="9" t="s">
        <v>794</v>
      </c>
      <c r="AD132" s="9" t="s">
        <v>794</v>
      </c>
    </row>
    <row r="133" spans="1:30" x14ac:dyDescent="0.3">
      <c r="A133" s="131" t="s">
        <v>541</v>
      </c>
      <c r="B133" s="131" t="s">
        <v>542</v>
      </c>
      <c r="C133" s="9" t="s">
        <v>757</v>
      </c>
      <c r="D133" s="9" t="s">
        <v>795</v>
      </c>
      <c r="E133" s="9" t="s">
        <v>793</v>
      </c>
      <c r="F133" s="9" t="s">
        <v>794</v>
      </c>
      <c r="G133" s="9" t="s">
        <v>794</v>
      </c>
      <c r="H133" s="9" t="s">
        <v>793</v>
      </c>
      <c r="I133" s="9" t="s">
        <v>793</v>
      </c>
      <c r="J133" s="9" t="s">
        <v>793</v>
      </c>
      <c r="K133" s="9" t="s">
        <v>793</v>
      </c>
      <c r="L133" s="9" t="s">
        <v>793</v>
      </c>
      <c r="M133" s="9" t="s">
        <v>793</v>
      </c>
      <c r="N133" s="9" t="s">
        <v>793</v>
      </c>
      <c r="O133" s="9" t="s">
        <v>794</v>
      </c>
      <c r="P133" s="9" t="s">
        <v>794</v>
      </c>
      <c r="Q133" s="9" t="s">
        <v>793</v>
      </c>
      <c r="R133" s="9" t="s">
        <v>793</v>
      </c>
      <c r="S133" s="9" t="s">
        <v>793</v>
      </c>
      <c r="T133" s="9" t="s">
        <v>793</v>
      </c>
      <c r="U133" s="9" t="s">
        <v>793</v>
      </c>
      <c r="V133" s="9" t="s">
        <v>793</v>
      </c>
      <c r="W133" s="9" t="s">
        <v>793</v>
      </c>
      <c r="X133" s="9" t="s">
        <v>794</v>
      </c>
      <c r="Y133" s="9" t="s">
        <v>794</v>
      </c>
      <c r="Z133" s="9" t="s">
        <v>793</v>
      </c>
      <c r="AA133" s="9" t="s">
        <v>793</v>
      </c>
      <c r="AB133" s="9" t="s">
        <v>793</v>
      </c>
      <c r="AC133" s="9" t="s">
        <v>793</v>
      </c>
      <c r="AD133" s="9" t="s">
        <v>793</v>
      </c>
    </row>
    <row r="134" spans="1:30" x14ac:dyDescent="0.3">
      <c r="A134" s="131" t="s">
        <v>545</v>
      </c>
      <c r="B134" s="131" t="s">
        <v>546</v>
      </c>
      <c r="C134" s="9" t="s">
        <v>757</v>
      </c>
      <c r="D134" s="9" t="s">
        <v>793</v>
      </c>
      <c r="E134" s="9" t="s">
        <v>793</v>
      </c>
      <c r="F134" s="9" t="s">
        <v>793</v>
      </c>
      <c r="G134" s="9" t="s">
        <v>795</v>
      </c>
      <c r="H134" s="9" t="s">
        <v>793</v>
      </c>
      <c r="I134" s="9" t="s">
        <v>797</v>
      </c>
      <c r="J134" s="9" t="s">
        <v>795</v>
      </c>
      <c r="K134" s="9" t="s">
        <v>793</v>
      </c>
      <c r="L134" s="9" t="s">
        <v>795</v>
      </c>
      <c r="M134" s="9" t="s">
        <v>793</v>
      </c>
      <c r="N134" s="9" t="s">
        <v>793</v>
      </c>
      <c r="O134" s="9" t="s">
        <v>793</v>
      </c>
      <c r="P134" s="9" t="s">
        <v>795</v>
      </c>
      <c r="Q134" s="9" t="s">
        <v>795</v>
      </c>
      <c r="R134" s="9" t="s">
        <v>793</v>
      </c>
      <c r="S134" s="9" t="s">
        <v>795</v>
      </c>
      <c r="T134" s="9" t="s">
        <v>793</v>
      </c>
      <c r="U134" s="9" t="s">
        <v>795</v>
      </c>
      <c r="V134" s="9" t="s">
        <v>794</v>
      </c>
      <c r="W134" s="9" t="s">
        <v>794</v>
      </c>
      <c r="X134" s="9" t="s">
        <v>794</v>
      </c>
      <c r="Y134" s="9" t="s">
        <v>795</v>
      </c>
      <c r="Z134" s="9" t="s">
        <v>793</v>
      </c>
      <c r="AA134" s="9" t="s">
        <v>793</v>
      </c>
      <c r="AB134" s="9" t="s">
        <v>793</v>
      </c>
      <c r="AC134" s="9" t="s">
        <v>793</v>
      </c>
      <c r="AD134" s="9" t="s">
        <v>793</v>
      </c>
    </row>
    <row r="135" spans="1:30" x14ac:dyDescent="0.3">
      <c r="A135" s="131" t="s">
        <v>549</v>
      </c>
      <c r="B135" s="131" t="s">
        <v>550</v>
      </c>
      <c r="C135" s="9" t="s">
        <v>757</v>
      </c>
      <c r="D135" s="9" t="s">
        <v>796</v>
      </c>
      <c r="E135" s="9" t="s">
        <v>794</v>
      </c>
      <c r="F135" s="9" t="s">
        <v>794</v>
      </c>
      <c r="G135" s="9" t="s">
        <v>793</v>
      </c>
      <c r="H135" s="9" t="s">
        <v>793</v>
      </c>
      <c r="I135" s="9" t="s">
        <v>796</v>
      </c>
      <c r="J135" s="9" t="s">
        <v>794</v>
      </c>
      <c r="K135" s="9" t="s">
        <v>793</v>
      </c>
      <c r="L135" s="9" t="s">
        <v>795</v>
      </c>
      <c r="M135" s="9" t="s">
        <v>796</v>
      </c>
      <c r="N135" s="9" t="s">
        <v>794</v>
      </c>
      <c r="O135" s="9" t="s">
        <v>794</v>
      </c>
      <c r="P135" s="9" t="s">
        <v>793</v>
      </c>
      <c r="Q135" s="9" t="s">
        <v>793</v>
      </c>
      <c r="R135" s="9" t="s">
        <v>796</v>
      </c>
      <c r="S135" s="9" t="s">
        <v>794</v>
      </c>
      <c r="T135" s="9" t="s">
        <v>793</v>
      </c>
      <c r="U135" s="9" t="s">
        <v>795</v>
      </c>
      <c r="V135" s="9" t="s">
        <v>796</v>
      </c>
      <c r="W135" s="9" t="s">
        <v>794</v>
      </c>
      <c r="X135" s="9" t="s">
        <v>794</v>
      </c>
      <c r="Y135" s="9" t="s">
        <v>793</v>
      </c>
      <c r="Z135" s="9" t="s">
        <v>793</v>
      </c>
      <c r="AA135" s="9" t="s">
        <v>796</v>
      </c>
      <c r="AB135" s="9" t="s">
        <v>794</v>
      </c>
      <c r="AC135" s="9" t="s">
        <v>793</v>
      </c>
      <c r="AD135" s="9" t="s">
        <v>795</v>
      </c>
    </row>
    <row r="136" spans="1:30" x14ac:dyDescent="0.3">
      <c r="A136" s="131" t="s">
        <v>553</v>
      </c>
      <c r="B136" s="131" t="s">
        <v>554</v>
      </c>
      <c r="C136" s="9" t="s">
        <v>757</v>
      </c>
      <c r="D136" s="9" t="s">
        <v>793</v>
      </c>
      <c r="E136" s="9" t="s">
        <v>794</v>
      </c>
      <c r="F136" s="9" t="s">
        <v>793</v>
      </c>
      <c r="G136" s="9" t="s">
        <v>793</v>
      </c>
      <c r="H136" s="9" t="s">
        <v>793</v>
      </c>
      <c r="I136" s="9" t="s">
        <v>793</v>
      </c>
      <c r="J136" s="9" t="s">
        <v>793</v>
      </c>
      <c r="K136" s="9" t="s">
        <v>793</v>
      </c>
      <c r="L136" s="9" t="s">
        <v>793</v>
      </c>
      <c r="M136" s="9" t="s">
        <v>793</v>
      </c>
      <c r="N136" s="9" t="s">
        <v>794</v>
      </c>
      <c r="O136" s="9" t="s">
        <v>793</v>
      </c>
      <c r="P136" s="9" t="s">
        <v>793</v>
      </c>
      <c r="Q136" s="9" t="s">
        <v>793</v>
      </c>
      <c r="R136" s="9" t="s">
        <v>793</v>
      </c>
      <c r="S136" s="9" t="s">
        <v>793</v>
      </c>
      <c r="T136" s="9" t="s">
        <v>793</v>
      </c>
      <c r="U136" s="9" t="s">
        <v>793</v>
      </c>
      <c r="V136" s="9" t="s">
        <v>793</v>
      </c>
      <c r="W136" s="9" t="s">
        <v>794</v>
      </c>
      <c r="X136" s="9" t="s">
        <v>794</v>
      </c>
      <c r="Y136" s="9" t="s">
        <v>793</v>
      </c>
      <c r="Z136" s="9" t="s">
        <v>793</v>
      </c>
      <c r="AA136" s="9" t="s">
        <v>793</v>
      </c>
      <c r="AB136" s="9" t="s">
        <v>793</v>
      </c>
      <c r="AC136" s="9" t="s">
        <v>794</v>
      </c>
      <c r="AD136" s="9" t="s">
        <v>793</v>
      </c>
    </row>
    <row r="137" spans="1:30" x14ac:dyDescent="0.3">
      <c r="A137" s="131" t="s">
        <v>555</v>
      </c>
      <c r="B137" s="131" t="s">
        <v>556</v>
      </c>
      <c r="C137" s="9" t="s">
        <v>798</v>
      </c>
      <c r="D137" s="9" t="s">
        <v>793</v>
      </c>
      <c r="E137" s="9" t="s">
        <v>793</v>
      </c>
      <c r="F137" s="9" t="s">
        <v>793</v>
      </c>
      <c r="G137" s="9" t="s">
        <v>793</v>
      </c>
      <c r="H137" s="9" t="s">
        <v>793</v>
      </c>
      <c r="I137" s="9" t="s">
        <v>795</v>
      </c>
      <c r="J137" s="9" t="s">
        <v>793</v>
      </c>
      <c r="K137" s="9" t="s">
        <v>793</v>
      </c>
      <c r="L137" s="9" t="s">
        <v>795</v>
      </c>
      <c r="M137" s="9" t="s">
        <v>793</v>
      </c>
      <c r="N137" s="9" t="s">
        <v>794</v>
      </c>
      <c r="O137" s="9" t="s">
        <v>793</v>
      </c>
      <c r="P137" s="9" t="s">
        <v>793</v>
      </c>
      <c r="Q137" s="9" t="s">
        <v>793</v>
      </c>
      <c r="R137" s="9" t="s">
        <v>793</v>
      </c>
      <c r="S137" s="9" t="s">
        <v>793</v>
      </c>
      <c r="T137" s="9" t="s">
        <v>793</v>
      </c>
      <c r="U137" s="9" t="s">
        <v>795</v>
      </c>
      <c r="V137" s="9" t="s">
        <v>793</v>
      </c>
      <c r="W137" s="9" t="s">
        <v>794</v>
      </c>
      <c r="X137" s="9" t="s">
        <v>793</v>
      </c>
      <c r="Y137" s="9" t="s">
        <v>793</v>
      </c>
      <c r="Z137" s="9" t="s">
        <v>793</v>
      </c>
      <c r="AA137" s="9" t="s">
        <v>793</v>
      </c>
      <c r="AB137" s="9" t="s">
        <v>793</v>
      </c>
      <c r="AC137" s="9" t="s">
        <v>793</v>
      </c>
      <c r="AD137" s="9" t="s">
        <v>795</v>
      </c>
    </row>
    <row r="138" spans="1:30" x14ac:dyDescent="0.3">
      <c r="A138" s="131" t="s">
        <v>557</v>
      </c>
      <c r="B138" s="131" t="s">
        <v>558</v>
      </c>
      <c r="C138" s="9" t="s">
        <v>757</v>
      </c>
      <c r="D138" s="9" t="s">
        <v>793</v>
      </c>
      <c r="E138" s="9" t="s">
        <v>795</v>
      </c>
      <c r="F138" s="9" t="s">
        <v>795</v>
      </c>
      <c r="G138" s="9" t="s">
        <v>795</v>
      </c>
      <c r="H138" s="9" t="s">
        <v>795</v>
      </c>
      <c r="I138" s="9" t="s">
        <v>795</v>
      </c>
      <c r="J138" s="9" t="s">
        <v>795</v>
      </c>
      <c r="K138" s="9" t="s">
        <v>793</v>
      </c>
      <c r="L138" s="9" t="s">
        <v>793</v>
      </c>
      <c r="M138" s="9" t="s">
        <v>793</v>
      </c>
      <c r="N138" s="9" t="s">
        <v>795</v>
      </c>
      <c r="O138" s="9" t="s">
        <v>795</v>
      </c>
      <c r="P138" s="9" t="s">
        <v>795</v>
      </c>
      <c r="Q138" s="9" t="s">
        <v>795</v>
      </c>
      <c r="R138" s="9" t="s">
        <v>795</v>
      </c>
      <c r="S138" s="9" t="s">
        <v>795</v>
      </c>
      <c r="T138" s="9" t="s">
        <v>793</v>
      </c>
      <c r="U138" s="9" t="s">
        <v>793</v>
      </c>
      <c r="V138" s="9" t="s">
        <v>793</v>
      </c>
      <c r="W138" s="9" t="s">
        <v>795</v>
      </c>
      <c r="X138" s="9" t="s">
        <v>795</v>
      </c>
      <c r="Y138" s="9" t="s">
        <v>795</v>
      </c>
      <c r="Z138" s="9" t="s">
        <v>795</v>
      </c>
      <c r="AA138" s="9" t="s">
        <v>795</v>
      </c>
      <c r="AB138" s="9" t="s">
        <v>795</v>
      </c>
      <c r="AC138" s="9" t="s">
        <v>793</v>
      </c>
      <c r="AD138" s="9" t="s">
        <v>793</v>
      </c>
    </row>
    <row r="139" spans="1:30" x14ac:dyDescent="0.3">
      <c r="A139" s="131" t="s">
        <v>559</v>
      </c>
      <c r="B139" s="131" t="s">
        <v>560</v>
      </c>
      <c r="C139" s="9" t="s">
        <v>757</v>
      </c>
      <c r="D139" s="9" t="s">
        <v>793</v>
      </c>
      <c r="E139" s="9" t="s">
        <v>793</v>
      </c>
      <c r="F139" s="9" t="s">
        <v>793</v>
      </c>
      <c r="G139" s="9" t="s">
        <v>793</v>
      </c>
      <c r="H139" s="9" t="s">
        <v>793</v>
      </c>
      <c r="I139" s="9" t="s">
        <v>795</v>
      </c>
      <c r="J139" s="9" t="s">
        <v>793</v>
      </c>
      <c r="K139" s="9" t="s">
        <v>794</v>
      </c>
      <c r="L139" s="9" t="s">
        <v>795</v>
      </c>
      <c r="M139" s="9" t="s">
        <v>793</v>
      </c>
      <c r="N139" s="9" t="s">
        <v>793</v>
      </c>
      <c r="O139" s="9" t="s">
        <v>793</v>
      </c>
      <c r="P139" s="9" t="s">
        <v>793</v>
      </c>
      <c r="Q139" s="9" t="s">
        <v>793</v>
      </c>
      <c r="R139" s="9" t="s">
        <v>793</v>
      </c>
      <c r="S139" s="9" t="s">
        <v>793</v>
      </c>
      <c r="T139" s="9" t="s">
        <v>794</v>
      </c>
      <c r="U139" s="9" t="s">
        <v>795</v>
      </c>
      <c r="V139" s="9" t="s">
        <v>793</v>
      </c>
      <c r="W139" s="9" t="s">
        <v>793</v>
      </c>
      <c r="X139" s="9" t="s">
        <v>793</v>
      </c>
      <c r="Y139" s="9" t="s">
        <v>794</v>
      </c>
      <c r="Z139" s="9" t="s">
        <v>793</v>
      </c>
      <c r="AA139" s="9" t="s">
        <v>793</v>
      </c>
      <c r="AB139" s="9" t="s">
        <v>793</v>
      </c>
      <c r="AC139" s="9" t="s">
        <v>794</v>
      </c>
      <c r="AD139" s="9" t="s">
        <v>795</v>
      </c>
    </row>
    <row r="140" spans="1:30" x14ac:dyDescent="0.3">
      <c r="A140" s="131" t="s">
        <v>561</v>
      </c>
      <c r="B140" s="131" t="s">
        <v>562</v>
      </c>
      <c r="C140" s="9" t="s">
        <v>757</v>
      </c>
      <c r="D140" s="9" t="s">
        <v>793</v>
      </c>
      <c r="E140" s="9" t="s">
        <v>793</v>
      </c>
      <c r="F140" s="9" t="s">
        <v>793</v>
      </c>
      <c r="G140" s="9" t="s">
        <v>793</v>
      </c>
      <c r="H140" s="9" t="s">
        <v>795</v>
      </c>
      <c r="I140" s="9" t="s">
        <v>795</v>
      </c>
      <c r="J140" s="9" t="s">
        <v>793</v>
      </c>
      <c r="K140" s="9" t="s">
        <v>793</v>
      </c>
      <c r="L140" s="9" t="s">
        <v>793</v>
      </c>
      <c r="M140" s="9" t="s">
        <v>793</v>
      </c>
      <c r="N140" s="9" t="s">
        <v>793</v>
      </c>
      <c r="O140" s="9" t="s">
        <v>793</v>
      </c>
      <c r="P140" s="9" t="s">
        <v>793</v>
      </c>
      <c r="Q140" s="9" t="s">
        <v>795</v>
      </c>
      <c r="R140" s="9" t="s">
        <v>795</v>
      </c>
      <c r="S140" s="9" t="s">
        <v>793</v>
      </c>
      <c r="T140" s="9" t="s">
        <v>793</v>
      </c>
      <c r="U140" s="9" t="s">
        <v>793</v>
      </c>
      <c r="V140" s="9" t="s">
        <v>793</v>
      </c>
      <c r="W140" s="9" t="s">
        <v>793</v>
      </c>
      <c r="X140" s="9" t="s">
        <v>793</v>
      </c>
      <c r="Y140" s="9" t="s">
        <v>793</v>
      </c>
      <c r="Z140" s="9" t="s">
        <v>793</v>
      </c>
      <c r="AA140" s="9" t="s">
        <v>793</v>
      </c>
      <c r="AB140" s="9" t="s">
        <v>793</v>
      </c>
      <c r="AC140" s="9" t="s">
        <v>793</v>
      </c>
      <c r="AD140" s="9" t="s">
        <v>793</v>
      </c>
    </row>
    <row r="141" spans="1:30" x14ac:dyDescent="0.3">
      <c r="A141" s="131" t="s">
        <v>563</v>
      </c>
      <c r="B141" s="131" t="s">
        <v>564</v>
      </c>
      <c r="C141" s="9" t="s">
        <v>757</v>
      </c>
      <c r="D141" s="9" t="s">
        <v>795</v>
      </c>
      <c r="E141" s="9" t="s">
        <v>793</v>
      </c>
      <c r="F141" s="9" t="s">
        <v>795</v>
      </c>
      <c r="G141" s="9" t="s">
        <v>795</v>
      </c>
      <c r="H141" s="9" t="s">
        <v>795</v>
      </c>
      <c r="I141" s="9" t="s">
        <v>795</v>
      </c>
      <c r="J141" s="9" t="s">
        <v>795</v>
      </c>
      <c r="K141" s="9" t="s">
        <v>795</v>
      </c>
      <c r="L141" s="9" t="s">
        <v>793</v>
      </c>
      <c r="M141" s="9" t="s">
        <v>795</v>
      </c>
      <c r="N141" s="9" t="s">
        <v>793</v>
      </c>
      <c r="O141" s="9" t="s">
        <v>795</v>
      </c>
      <c r="P141" s="9" t="s">
        <v>795</v>
      </c>
      <c r="Q141" s="9" t="s">
        <v>795</v>
      </c>
      <c r="R141" s="9" t="s">
        <v>795</v>
      </c>
      <c r="S141" s="9" t="s">
        <v>795</v>
      </c>
      <c r="T141" s="9" t="s">
        <v>795</v>
      </c>
      <c r="U141" s="9" t="s">
        <v>794</v>
      </c>
      <c r="V141" s="9" t="s">
        <v>793</v>
      </c>
      <c r="W141" s="9" t="s">
        <v>793</v>
      </c>
      <c r="X141" s="9" t="s">
        <v>794</v>
      </c>
      <c r="Y141" s="9" t="s">
        <v>793</v>
      </c>
      <c r="Z141" s="9" t="s">
        <v>793</v>
      </c>
      <c r="AA141" s="9" t="s">
        <v>793</v>
      </c>
      <c r="AB141" s="9" t="s">
        <v>793</v>
      </c>
      <c r="AC141" s="9" t="s">
        <v>795</v>
      </c>
      <c r="AD141" s="9" t="s">
        <v>794</v>
      </c>
    </row>
    <row r="142" spans="1:30" x14ac:dyDescent="0.3">
      <c r="A142" s="131" t="s">
        <v>566</v>
      </c>
      <c r="B142" s="131" t="s">
        <v>567</v>
      </c>
      <c r="C142" s="9" t="s">
        <v>757</v>
      </c>
      <c r="D142" s="9" t="s">
        <v>793</v>
      </c>
      <c r="E142" s="9" t="s">
        <v>793</v>
      </c>
      <c r="F142" s="9" t="s">
        <v>793</v>
      </c>
      <c r="G142" s="9" t="s">
        <v>795</v>
      </c>
      <c r="H142" s="9" t="s">
        <v>793</v>
      </c>
      <c r="I142" s="9" t="s">
        <v>795</v>
      </c>
      <c r="J142" s="9" t="s">
        <v>793</v>
      </c>
      <c r="K142" s="9" t="s">
        <v>793</v>
      </c>
      <c r="L142" s="9" t="s">
        <v>793</v>
      </c>
      <c r="M142" s="9" t="s">
        <v>793</v>
      </c>
      <c r="N142" s="9" t="s">
        <v>793</v>
      </c>
      <c r="O142" s="9" t="s">
        <v>793</v>
      </c>
      <c r="P142" s="9" t="s">
        <v>793</v>
      </c>
      <c r="Q142" s="9" t="s">
        <v>793</v>
      </c>
      <c r="R142" s="9" t="s">
        <v>793</v>
      </c>
      <c r="S142" s="9" t="s">
        <v>793</v>
      </c>
      <c r="T142" s="9" t="s">
        <v>793</v>
      </c>
      <c r="U142" s="9" t="s">
        <v>793</v>
      </c>
      <c r="V142" s="9" t="s">
        <v>793</v>
      </c>
      <c r="W142" s="9" t="s">
        <v>793</v>
      </c>
      <c r="X142" s="9" t="s">
        <v>793</v>
      </c>
      <c r="Y142" s="9" t="s">
        <v>793</v>
      </c>
      <c r="Z142" s="9" t="s">
        <v>793</v>
      </c>
      <c r="AA142" s="9" t="s">
        <v>793</v>
      </c>
      <c r="AB142" s="9" t="s">
        <v>793</v>
      </c>
      <c r="AC142" s="9" t="s">
        <v>793</v>
      </c>
      <c r="AD142" s="9" t="s">
        <v>793</v>
      </c>
    </row>
    <row r="143" spans="1:30" x14ac:dyDescent="0.3">
      <c r="A143" s="131" t="s">
        <v>569</v>
      </c>
      <c r="B143" s="131" t="s">
        <v>570</v>
      </c>
      <c r="C143" s="9" t="s">
        <v>757</v>
      </c>
      <c r="D143" s="9" t="s">
        <v>793</v>
      </c>
      <c r="E143" s="9" t="s">
        <v>793</v>
      </c>
      <c r="F143" s="9" t="s">
        <v>793</v>
      </c>
      <c r="G143" s="9" t="s">
        <v>793</v>
      </c>
      <c r="H143" s="9" t="s">
        <v>793</v>
      </c>
      <c r="I143" s="9" t="s">
        <v>795</v>
      </c>
      <c r="J143" s="9" t="s">
        <v>793</v>
      </c>
      <c r="K143" s="9" t="s">
        <v>795</v>
      </c>
      <c r="L143" s="9" t="s">
        <v>795</v>
      </c>
      <c r="M143" s="9" t="s">
        <v>794</v>
      </c>
      <c r="N143" s="9" t="s">
        <v>793</v>
      </c>
      <c r="O143" s="9" t="s">
        <v>793</v>
      </c>
      <c r="P143" s="9" t="s">
        <v>793</v>
      </c>
      <c r="Q143" s="9" t="s">
        <v>793</v>
      </c>
      <c r="R143" s="9" t="s">
        <v>793</v>
      </c>
      <c r="S143" s="9" t="s">
        <v>793</v>
      </c>
      <c r="T143" s="9" t="s">
        <v>795</v>
      </c>
      <c r="U143" s="9" t="s">
        <v>795</v>
      </c>
      <c r="V143" s="9" t="s">
        <v>794</v>
      </c>
      <c r="W143" s="9" t="s">
        <v>794</v>
      </c>
      <c r="X143" s="9" t="s">
        <v>794</v>
      </c>
      <c r="Y143" s="9" t="s">
        <v>794</v>
      </c>
      <c r="Z143" s="9" t="s">
        <v>793</v>
      </c>
      <c r="AA143" s="9" t="s">
        <v>793</v>
      </c>
      <c r="AB143" s="9" t="s">
        <v>793</v>
      </c>
      <c r="AC143" s="9" t="s">
        <v>793</v>
      </c>
      <c r="AD143" s="9" t="s">
        <v>795</v>
      </c>
    </row>
    <row r="144" spans="1:30" x14ac:dyDescent="0.3">
      <c r="A144" s="131" t="s">
        <v>572</v>
      </c>
      <c r="B144" s="131" t="s">
        <v>573</v>
      </c>
      <c r="C144" s="9" t="s">
        <v>757</v>
      </c>
      <c r="D144" s="9" t="s">
        <v>797</v>
      </c>
      <c r="E144" s="9" t="s">
        <v>797</v>
      </c>
      <c r="F144" s="9" t="s">
        <v>795</v>
      </c>
      <c r="G144" s="9" t="s">
        <v>795</v>
      </c>
      <c r="H144" s="9" t="s">
        <v>797</v>
      </c>
      <c r="I144" s="9" t="s">
        <v>797</v>
      </c>
      <c r="J144" s="9" t="s">
        <v>797</v>
      </c>
      <c r="K144" s="9" t="s">
        <v>793</v>
      </c>
      <c r="L144" s="9" t="s">
        <v>793</v>
      </c>
      <c r="M144" s="9" t="s">
        <v>794</v>
      </c>
      <c r="N144" s="9" t="s">
        <v>795</v>
      </c>
      <c r="O144" s="9" t="s">
        <v>795</v>
      </c>
      <c r="P144" s="9" t="s">
        <v>795</v>
      </c>
      <c r="Q144" s="9" t="s">
        <v>795</v>
      </c>
      <c r="R144" s="9" t="s">
        <v>795</v>
      </c>
      <c r="S144" s="9" t="s">
        <v>795</v>
      </c>
      <c r="T144" s="9" t="s">
        <v>793</v>
      </c>
      <c r="U144" s="9" t="s">
        <v>793</v>
      </c>
      <c r="V144" s="9" t="s">
        <v>794</v>
      </c>
      <c r="W144" s="9" t="s">
        <v>793</v>
      </c>
      <c r="X144" s="9" t="s">
        <v>793</v>
      </c>
      <c r="Y144" s="9" t="s">
        <v>795</v>
      </c>
      <c r="Z144" s="9" t="s">
        <v>795</v>
      </c>
      <c r="AA144" s="9" t="s">
        <v>795</v>
      </c>
      <c r="AB144" s="9" t="s">
        <v>794</v>
      </c>
      <c r="AC144" s="9" t="s">
        <v>793</v>
      </c>
      <c r="AD144" s="9" t="s">
        <v>794</v>
      </c>
    </row>
    <row r="145" spans="1:30" x14ac:dyDescent="0.3">
      <c r="A145" s="131" t="s">
        <v>575</v>
      </c>
      <c r="B145" s="131" t="s">
        <v>576</v>
      </c>
      <c r="C145" s="9" t="s">
        <v>757</v>
      </c>
      <c r="D145" s="9" t="s">
        <v>793</v>
      </c>
      <c r="E145" s="9" t="s">
        <v>793</v>
      </c>
      <c r="F145" s="9" t="s">
        <v>795</v>
      </c>
      <c r="G145" s="9" t="s">
        <v>795</v>
      </c>
      <c r="H145" s="9" t="s">
        <v>795</v>
      </c>
      <c r="I145" s="9" t="s">
        <v>793</v>
      </c>
      <c r="J145" s="9" t="s">
        <v>793</v>
      </c>
      <c r="K145" s="9" t="s">
        <v>793</v>
      </c>
      <c r="L145" s="9" t="s">
        <v>797</v>
      </c>
      <c r="M145" s="9" t="s">
        <v>793</v>
      </c>
      <c r="N145" s="9" t="s">
        <v>793</v>
      </c>
      <c r="O145" s="9" t="s">
        <v>795</v>
      </c>
      <c r="P145" s="9" t="s">
        <v>795</v>
      </c>
      <c r="Q145" s="9" t="s">
        <v>795</v>
      </c>
      <c r="R145" s="9" t="s">
        <v>793</v>
      </c>
      <c r="S145" s="9" t="s">
        <v>793</v>
      </c>
      <c r="T145" s="9" t="s">
        <v>793</v>
      </c>
      <c r="U145" s="9" t="s">
        <v>797</v>
      </c>
      <c r="V145" s="9" t="s">
        <v>793</v>
      </c>
      <c r="W145" s="9" t="s">
        <v>793</v>
      </c>
      <c r="X145" s="9" t="s">
        <v>795</v>
      </c>
      <c r="Y145" s="9" t="s">
        <v>795</v>
      </c>
      <c r="Z145" s="9" t="s">
        <v>795</v>
      </c>
      <c r="AA145" s="9" t="s">
        <v>793</v>
      </c>
      <c r="AB145" s="9" t="s">
        <v>794</v>
      </c>
      <c r="AC145" s="9" t="s">
        <v>793</v>
      </c>
      <c r="AD145" s="9" t="s">
        <v>797</v>
      </c>
    </row>
    <row r="146" spans="1:30" x14ac:dyDescent="0.3">
      <c r="A146" s="131" t="s">
        <v>579</v>
      </c>
      <c r="B146" s="131" t="s">
        <v>580</v>
      </c>
      <c r="C146" s="9" t="s">
        <v>757</v>
      </c>
      <c r="D146" s="9" t="s">
        <v>793</v>
      </c>
      <c r="E146" s="9" t="s">
        <v>793</v>
      </c>
      <c r="F146" s="9" t="s">
        <v>793</v>
      </c>
      <c r="G146" s="9" t="s">
        <v>793</v>
      </c>
      <c r="H146" s="9" t="s">
        <v>794</v>
      </c>
      <c r="I146" s="9" t="s">
        <v>793</v>
      </c>
      <c r="J146" s="9" t="s">
        <v>793</v>
      </c>
      <c r="K146" s="9" t="s">
        <v>793</v>
      </c>
      <c r="L146" s="9" t="s">
        <v>793</v>
      </c>
      <c r="M146" s="9" t="s">
        <v>793</v>
      </c>
      <c r="N146" s="9" t="s">
        <v>793</v>
      </c>
      <c r="O146" s="9" t="s">
        <v>793</v>
      </c>
      <c r="P146" s="9" t="s">
        <v>793</v>
      </c>
      <c r="Q146" s="9" t="s">
        <v>794</v>
      </c>
      <c r="R146" s="9" t="s">
        <v>795</v>
      </c>
      <c r="S146" s="9" t="s">
        <v>793</v>
      </c>
      <c r="T146" s="9" t="s">
        <v>793</v>
      </c>
      <c r="U146" s="9" t="s">
        <v>793</v>
      </c>
      <c r="V146" s="9" t="s">
        <v>793</v>
      </c>
      <c r="W146" s="9" t="s">
        <v>793</v>
      </c>
      <c r="X146" s="9" t="s">
        <v>793</v>
      </c>
      <c r="Y146" s="9" t="s">
        <v>793</v>
      </c>
      <c r="Z146" s="9" t="s">
        <v>794</v>
      </c>
      <c r="AA146" s="9" t="s">
        <v>793</v>
      </c>
      <c r="AB146" s="9" t="s">
        <v>793</v>
      </c>
      <c r="AC146" s="9" t="s">
        <v>793</v>
      </c>
      <c r="AD146" s="9" t="s">
        <v>793</v>
      </c>
    </row>
    <row r="147" spans="1:30" x14ac:dyDescent="0.3">
      <c r="A147" s="131" t="s">
        <v>583</v>
      </c>
      <c r="B147" s="131" t="s">
        <v>584</v>
      </c>
      <c r="C147" s="9" t="s">
        <v>757</v>
      </c>
      <c r="D147" s="9" t="s">
        <v>793</v>
      </c>
      <c r="E147" s="9" t="s">
        <v>793</v>
      </c>
      <c r="F147" s="9" t="s">
        <v>796</v>
      </c>
      <c r="G147" s="9" t="s">
        <v>793</v>
      </c>
      <c r="H147" s="9" t="s">
        <v>793</v>
      </c>
      <c r="I147" s="9" t="s">
        <v>795</v>
      </c>
      <c r="J147" s="9" t="s">
        <v>793</v>
      </c>
      <c r="K147" s="9" t="s">
        <v>793</v>
      </c>
      <c r="L147" s="9" t="s">
        <v>795</v>
      </c>
      <c r="M147" s="9" t="s">
        <v>793</v>
      </c>
      <c r="N147" s="9" t="s">
        <v>793</v>
      </c>
      <c r="O147" s="9" t="s">
        <v>796</v>
      </c>
      <c r="P147" s="9" t="s">
        <v>793</v>
      </c>
      <c r="Q147" s="9" t="s">
        <v>793</v>
      </c>
      <c r="R147" s="9" t="s">
        <v>795</v>
      </c>
      <c r="S147" s="9" t="s">
        <v>793</v>
      </c>
      <c r="T147" s="9" t="s">
        <v>793</v>
      </c>
      <c r="U147" s="9" t="s">
        <v>795</v>
      </c>
      <c r="V147" s="9" t="s">
        <v>793</v>
      </c>
      <c r="W147" s="9" t="s">
        <v>793</v>
      </c>
      <c r="X147" s="9" t="s">
        <v>796</v>
      </c>
      <c r="Y147" s="9" t="s">
        <v>793</v>
      </c>
      <c r="Z147" s="9" t="s">
        <v>793</v>
      </c>
      <c r="AA147" s="9" t="s">
        <v>795</v>
      </c>
      <c r="AB147" s="9" t="s">
        <v>793</v>
      </c>
      <c r="AC147" s="9" t="s">
        <v>793</v>
      </c>
      <c r="AD147" s="9" t="s">
        <v>795</v>
      </c>
    </row>
    <row r="148" spans="1:30" x14ac:dyDescent="0.3">
      <c r="A148" s="131" t="s">
        <v>587</v>
      </c>
      <c r="B148" s="131" t="s">
        <v>588</v>
      </c>
      <c r="C148" s="9" t="s">
        <v>757</v>
      </c>
      <c r="D148" s="9" t="s">
        <v>794</v>
      </c>
      <c r="E148" s="9" t="s">
        <v>793</v>
      </c>
      <c r="F148" s="9" t="s">
        <v>793</v>
      </c>
      <c r="G148" s="9" t="s">
        <v>793</v>
      </c>
      <c r="H148" s="9" t="s">
        <v>795</v>
      </c>
      <c r="I148" s="9" t="s">
        <v>793</v>
      </c>
      <c r="J148" s="9" t="s">
        <v>793</v>
      </c>
      <c r="K148" s="9" t="s">
        <v>793</v>
      </c>
      <c r="L148" s="9" t="s">
        <v>797</v>
      </c>
      <c r="M148" s="9" t="s">
        <v>794</v>
      </c>
      <c r="N148" s="9" t="s">
        <v>793</v>
      </c>
      <c r="O148" s="9" t="s">
        <v>793</v>
      </c>
      <c r="P148" s="9" t="s">
        <v>794</v>
      </c>
      <c r="Q148" s="9" t="s">
        <v>793</v>
      </c>
      <c r="R148" s="9" t="s">
        <v>793</v>
      </c>
      <c r="S148" s="9" t="s">
        <v>793</v>
      </c>
      <c r="T148" s="9" t="s">
        <v>793</v>
      </c>
      <c r="U148" s="9" t="s">
        <v>795</v>
      </c>
      <c r="V148" s="9" t="s">
        <v>794</v>
      </c>
      <c r="W148" s="9" t="s">
        <v>793</v>
      </c>
      <c r="X148" s="9" t="s">
        <v>793</v>
      </c>
      <c r="Y148" s="9" t="s">
        <v>794</v>
      </c>
      <c r="Z148" s="9" t="s">
        <v>793</v>
      </c>
      <c r="AA148" s="9" t="s">
        <v>793</v>
      </c>
      <c r="AB148" s="9" t="s">
        <v>793</v>
      </c>
      <c r="AC148" s="9" t="s">
        <v>793</v>
      </c>
      <c r="AD148" s="9" t="s">
        <v>795</v>
      </c>
    </row>
    <row r="149" spans="1:30" x14ac:dyDescent="0.3">
      <c r="A149" s="131" t="s">
        <v>591</v>
      </c>
      <c r="B149" s="131" t="s">
        <v>592</v>
      </c>
      <c r="C149" s="9" t="s">
        <v>757</v>
      </c>
      <c r="D149" s="9" t="s">
        <v>793</v>
      </c>
      <c r="E149" s="9" t="s">
        <v>793</v>
      </c>
      <c r="F149" s="9" t="s">
        <v>793</v>
      </c>
      <c r="G149" s="9" t="s">
        <v>793</v>
      </c>
      <c r="H149" s="9" t="s">
        <v>795</v>
      </c>
      <c r="I149" s="9" t="s">
        <v>795</v>
      </c>
      <c r="J149" s="9" t="s">
        <v>793</v>
      </c>
      <c r="K149" s="9" t="s">
        <v>793</v>
      </c>
      <c r="L149" s="9" t="s">
        <v>793</v>
      </c>
      <c r="M149" s="9" t="s">
        <v>793</v>
      </c>
      <c r="N149" s="9" t="s">
        <v>793</v>
      </c>
      <c r="O149" s="9" t="s">
        <v>793</v>
      </c>
      <c r="P149" s="9" t="s">
        <v>793</v>
      </c>
      <c r="Q149" s="9" t="s">
        <v>795</v>
      </c>
      <c r="R149" s="9" t="s">
        <v>793</v>
      </c>
      <c r="S149" s="9" t="s">
        <v>793</v>
      </c>
      <c r="T149" s="9" t="s">
        <v>793</v>
      </c>
      <c r="U149" s="9" t="s">
        <v>793</v>
      </c>
      <c r="V149" s="9" t="s">
        <v>793</v>
      </c>
      <c r="W149" s="9" t="s">
        <v>793</v>
      </c>
      <c r="X149" s="9" t="s">
        <v>793</v>
      </c>
      <c r="Y149" s="9" t="s">
        <v>793</v>
      </c>
      <c r="Z149" s="9" t="s">
        <v>795</v>
      </c>
      <c r="AA149" s="9" t="s">
        <v>793</v>
      </c>
      <c r="AB149" s="9" t="s">
        <v>793</v>
      </c>
      <c r="AC149" s="9" t="s">
        <v>793</v>
      </c>
      <c r="AD149" s="9" t="s">
        <v>793</v>
      </c>
    </row>
    <row r="150" spans="1:30" x14ac:dyDescent="0.3">
      <c r="A150" s="131" t="s">
        <v>593</v>
      </c>
      <c r="B150" s="131" t="s">
        <v>594</v>
      </c>
      <c r="C150" s="9" t="s">
        <v>757</v>
      </c>
      <c r="D150" s="9" t="s">
        <v>793</v>
      </c>
      <c r="E150" s="9" t="s">
        <v>793</v>
      </c>
      <c r="F150" s="9" t="s">
        <v>793</v>
      </c>
      <c r="G150" s="9" t="s">
        <v>793</v>
      </c>
      <c r="H150" s="9" t="s">
        <v>793</v>
      </c>
      <c r="I150" s="9" t="s">
        <v>793</v>
      </c>
      <c r="J150" s="9" t="s">
        <v>793</v>
      </c>
      <c r="K150" s="9" t="s">
        <v>793</v>
      </c>
      <c r="L150" s="9" t="s">
        <v>793</v>
      </c>
      <c r="M150" s="9" t="s">
        <v>793</v>
      </c>
      <c r="N150" s="9" t="s">
        <v>793</v>
      </c>
      <c r="O150" s="9" t="s">
        <v>793</v>
      </c>
      <c r="P150" s="9" t="s">
        <v>793</v>
      </c>
      <c r="Q150" s="9" t="s">
        <v>793</v>
      </c>
      <c r="R150" s="9" t="s">
        <v>793</v>
      </c>
      <c r="S150" s="9" t="s">
        <v>793</v>
      </c>
      <c r="T150" s="9" t="s">
        <v>794</v>
      </c>
      <c r="U150" s="9" t="s">
        <v>793</v>
      </c>
      <c r="V150" s="9" t="s">
        <v>794</v>
      </c>
      <c r="W150" s="9" t="s">
        <v>794</v>
      </c>
      <c r="X150" s="9" t="s">
        <v>794</v>
      </c>
      <c r="Y150" s="9" t="s">
        <v>794</v>
      </c>
      <c r="Z150" s="9" t="s">
        <v>794</v>
      </c>
      <c r="AA150" s="9" t="s">
        <v>794</v>
      </c>
      <c r="AB150" s="9" t="s">
        <v>794</v>
      </c>
      <c r="AC150" s="9" t="s">
        <v>794</v>
      </c>
      <c r="AD150" s="9" t="s">
        <v>794</v>
      </c>
    </row>
    <row r="151" spans="1:30" x14ac:dyDescent="0.3">
      <c r="A151" s="131" t="s">
        <v>595</v>
      </c>
      <c r="B151" s="131" t="s">
        <v>596</v>
      </c>
      <c r="C151" s="9" t="s">
        <v>757</v>
      </c>
      <c r="D151" s="9" t="s">
        <v>797</v>
      </c>
      <c r="E151" s="9" t="s">
        <v>797</v>
      </c>
      <c r="F151" s="9" t="s">
        <v>795</v>
      </c>
      <c r="G151" s="9" t="s">
        <v>795</v>
      </c>
      <c r="H151" s="9" t="s">
        <v>797</v>
      </c>
      <c r="I151" s="9" t="s">
        <v>797</v>
      </c>
      <c r="J151" s="9" t="s">
        <v>797</v>
      </c>
      <c r="K151" s="9" t="s">
        <v>793</v>
      </c>
      <c r="L151" s="9" t="s">
        <v>793</v>
      </c>
      <c r="M151" s="9" t="s">
        <v>794</v>
      </c>
      <c r="N151" s="9" t="s">
        <v>795</v>
      </c>
      <c r="O151" s="9" t="s">
        <v>795</v>
      </c>
      <c r="P151" s="9" t="s">
        <v>795</v>
      </c>
      <c r="Q151" s="9" t="s">
        <v>795</v>
      </c>
      <c r="R151" s="9" t="s">
        <v>795</v>
      </c>
      <c r="S151" s="9" t="s">
        <v>795</v>
      </c>
      <c r="T151" s="9" t="s">
        <v>793</v>
      </c>
      <c r="U151" s="9" t="s">
        <v>793</v>
      </c>
      <c r="V151" s="9" t="s">
        <v>794</v>
      </c>
      <c r="W151" s="9" t="s">
        <v>793</v>
      </c>
      <c r="X151" s="9" t="s">
        <v>793</v>
      </c>
      <c r="Y151" s="9" t="s">
        <v>795</v>
      </c>
      <c r="Z151" s="9" t="s">
        <v>795</v>
      </c>
      <c r="AA151" s="9" t="s">
        <v>795</v>
      </c>
      <c r="AB151" s="9" t="s">
        <v>794</v>
      </c>
      <c r="AC151" s="9" t="s">
        <v>793</v>
      </c>
      <c r="AD151" s="9" t="s">
        <v>794</v>
      </c>
    </row>
    <row r="152" spans="1:30" x14ac:dyDescent="0.3">
      <c r="A152" s="131" t="s">
        <v>597</v>
      </c>
      <c r="B152" s="131" t="s">
        <v>598</v>
      </c>
      <c r="C152" s="9" t="s">
        <v>757</v>
      </c>
      <c r="D152" s="9" t="s">
        <v>793</v>
      </c>
      <c r="E152" s="9" t="s">
        <v>793</v>
      </c>
      <c r="F152" s="9" t="s">
        <v>793</v>
      </c>
      <c r="G152" s="9" t="s">
        <v>793</v>
      </c>
      <c r="H152" s="9" t="s">
        <v>793</v>
      </c>
      <c r="I152" s="9" t="s">
        <v>793</v>
      </c>
      <c r="J152" s="9" t="s">
        <v>794</v>
      </c>
      <c r="K152" s="9" t="s">
        <v>793</v>
      </c>
      <c r="L152" s="9" t="s">
        <v>793</v>
      </c>
      <c r="M152" s="9" t="s">
        <v>793</v>
      </c>
      <c r="N152" s="9" t="s">
        <v>793</v>
      </c>
      <c r="O152" s="9" t="s">
        <v>793</v>
      </c>
      <c r="P152" s="9" t="s">
        <v>793</v>
      </c>
      <c r="Q152" s="9" t="s">
        <v>793</v>
      </c>
      <c r="R152" s="9" t="s">
        <v>793</v>
      </c>
      <c r="S152" s="9" t="s">
        <v>794</v>
      </c>
      <c r="T152" s="9" t="s">
        <v>793</v>
      </c>
      <c r="U152" s="9" t="s">
        <v>793</v>
      </c>
      <c r="V152" s="9" t="s">
        <v>793</v>
      </c>
      <c r="W152" s="9" t="s">
        <v>793</v>
      </c>
      <c r="X152" s="9" t="s">
        <v>793</v>
      </c>
      <c r="Y152" s="9" t="s">
        <v>793</v>
      </c>
      <c r="Z152" s="9" t="s">
        <v>793</v>
      </c>
      <c r="AA152" s="9" t="s">
        <v>793</v>
      </c>
      <c r="AB152" s="9" t="s">
        <v>794</v>
      </c>
      <c r="AC152" s="9" t="s">
        <v>793</v>
      </c>
      <c r="AD152" s="9" t="s">
        <v>793</v>
      </c>
    </row>
    <row r="153" spans="1:30" x14ac:dyDescent="0.3">
      <c r="A153" s="131" t="s">
        <v>599</v>
      </c>
      <c r="B153" s="131" t="s">
        <v>600</v>
      </c>
      <c r="C153" s="9" t="s">
        <v>757</v>
      </c>
      <c r="D153" s="9" t="s">
        <v>795</v>
      </c>
      <c r="E153" s="9" t="s">
        <v>794</v>
      </c>
      <c r="F153" s="9" t="s">
        <v>795</v>
      </c>
      <c r="G153" s="9" t="s">
        <v>793</v>
      </c>
      <c r="H153" s="9" t="s">
        <v>795</v>
      </c>
      <c r="I153" s="9" t="s">
        <v>793</v>
      </c>
      <c r="J153" s="9" t="s">
        <v>795</v>
      </c>
      <c r="K153" s="9" t="s">
        <v>795</v>
      </c>
      <c r="L153" s="9" t="s">
        <v>793</v>
      </c>
      <c r="M153" s="9" t="s">
        <v>793</v>
      </c>
      <c r="N153" s="9" t="s">
        <v>794</v>
      </c>
      <c r="O153" s="9" t="s">
        <v>795</v>
      </c>
      <c r="P153" s="9" t="s">
        <v>794</v>
      </c>
      <c r="Q153" s="9" t="s">
        <v>795</v>
      </c>
      <c r="R153" s="9" t="s">
        <v>793</v>
      </c>
      <c r="S153" s="9" t="s">
        <v>793</v>
      </c>
      <c r="T153" s="9" t="s">
        <v>793</v>
      </c>
      <c r="U153" s="9" t="s">
        <v>793</v>
      </c>
      <c r="V153" s="9" t="s">
        <v>793</v>
      </c>
      <c r="W153" s="9" t="s">
        <v>794</v>
      </c>
      <c r="X153" s="9" t="s">
        <v>793</v>
      </c>
      <c r="Y153" s="9" t="s">
        <v>794</v>
      </c>
      <c r="Z153" s="9" t="s">
        <v>795</v>
      </c>
      <c r="AA153" s="9" t="s">
        <v>793</v>
      </c>
      <c r="AB153" s="9" t="s">
        <v>793</v>
      </c>
      <c r="AC153" s="9" t="s">
        <v>795</v>
      </c>
      <c r="AD153" s="9" t="s">
        <v>793</v>
      </c>
    </row>
    <row r="154" spans="1:30" x14ac:dyDescent="0.3">
      <c r="A154" s="131" t="s">
        <v>601</v>
      </c>
      <c r="B154" s="131" t="s">
        <v>602</v>
      </c>
      <c r="C154" s="9" t="s">
        <v>757</v>
      </c>
      <c r="D154" s="9" t="s">
        <v>793</v>
      </c>
      <c r="E154" s="9" t="s">
        <v>795</v>
      </c>
      <c r="F154" s="9" t="s">
        <v>793</v>
      </c>
      <c r="G154" s="9" t="s">
        <v>793</v>
      </c>
      <c r="H154" s="9" t="s">
        <v>795</v>
      </c>
      <c r="I154" s="9" t="s">
        <v>795</v>
      </c>
      <c r="J154" s="9" t="s">
        <v>795</v>
      </c>
      <c r="K154" s="9" t="s">
        <v>793</v>
      </c>
      <c r="L154" s="9" t="s">
        <v>795</v>
      </c>
      <c r="M154" s="9" t="s">
        <v>793</v>
      </c>
      <c r="N154" s="9" t="s">
        <v>795</v>
      </c>
      <c r="O154" s="9" t="s">
        <v>793</v>
      </c>
      <c r="P154" s="9" t="s">
        <v>793</v>
      </c>
      <c r="Q154" s="9" t="s">
        <v>795</v>
      </c>
      <c r="R154" s="9" t="s">
        <v>795</v>
      </c>
      <c r="S154" s="9" t="s">
        <v>795</v>
      </c>
      <c r="T154" s="9" t="s">
        <v>793</v>
      </c>
      <c r="U154" s="9" t="s">
        <v>795</v>
      </c>
      <c r="V154" s="9" t="s">
        <v>793</v>
      </c>
      <c r="W154" s="9" t="s">
        <v>795</v>
      </c>
      <c r="X154" s="9" t="s">
        <v>793</v>
      </c>
      <c r="Y154" s="9" t="s">
        <v>793</v>
      </c>
      <c r="Z154" s="9" t="s">
        <v>795</v>
      </c>
      <c r="AA154" s="9" t="s">
        <v>795</v>
      </c>
      <c r="AB154" s="9" t="s">
        <v>795</v>
      </c>
      <c r="AC154" s="9" t="s">
        <v>793</v>
      </c>
      <c r="AD154" s="9" t="s">
        <v>795</v>
      </c>
    </row>
  </sheetData>
  <mergeCells count="4">
    <mergeCell ref="D3:L3"/>
    <mergeCell ref="D2:L2"/>
    <mergeCell ref="M3:U3"/>
    <mergeCell ref="V3:A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8"/>
  <sheetViews>
    <sheetView showGridLines="0" zoomScale="90" zoomScaleNormal="90" workbookViewId="0"/>
  </sheetViews>
  <sheetFormatPr defaultColWidth="0" defaultRowHeight="14.4" zeroHeight="1" x14ac:dyDescent="0.3"/>
  <cols>
    <col min="1" max="1" width="4.6640625" customWidth="1"/>
    <col min="2" max="2" width="15.6640625" customWidth="1"/>
    <col min="3" max="3" width="30.6640625" customWidth="1"/>
    <col min="4" max="4" width="23.6640625" customWidth="1"/>
    <col min="5" max="7" width="35.6640625" customWidth="1"/>
    <col min="8" max="8" width="4.6640625" customWidth="1"/>
    <col min="9" max="12" width="9.109375" style="2" hidden="1" customWidth="1"/>
    <col min="13" max="13" width="4.6640625" customWidth="1"/>
    <col min="14" max="14" width="9.109375" style="2" hidden="1" customWidth="1"/>
    <col min="15" max="15" width="4.6640625" customWidth="1"/>
    <col min="16" max="16384" width="9.109375" hidden="1"/>
  </cols>
  <sheetData>
    <row r="1" spans="2:14" ht="18.600000000000001" thickBot="1" x14ac:dyDescent="0.4">
      <c r="B1" s="158" t="str">
        <f>'1. Cover'!B1</f>
        <v>Better Care Fund Template Q4 2018/19</v>
      </c>
      <c r="C1" s="159"/>
      <c r="D1" s="160"/>
      <c r="E1" s="131"/>
      <c r="F1" s="131"/>
      <c r="G1" s="131"/>
      <c r="H1" s="131"/>
      <c r="M1" s="131"/>
    </row>
    <row r="2" spans="2:14" x14ac:dyDescent="0.3">
      <c r="B2" s="161" t="s">
        <v>801</v>
      </c>
      <c r="C2" s="161"/>
      <c r="D2" s="161"/>
      <c r="E2" s="131"/>
      <c r="F2" s="131"/>
      <c r="G2" s="131"/>
      <c r="H2" s="131"/>
      <c r="M2" s="131"/>
      <c r="N2" s="2" t="s">
        <v>756</v>
      </c>
    </row>
    <row r="3" spans="2:14" x14ac:dyDescent="0.3">
      <c r="B3" s="131"/>
      <c r="C3" s="131"/>
      <c r="D3" s="131"/>
      <c r="E3" s="131"/>
      <c r="F3" s="131"/>
      <c r="G3" s="131"/>
      <c r="H3" s="131"/>
      <c r="M3" s="131"/>
      <c r="N3" s="2" t="s">
        <v>802</v>
      </c>
    </row>
    <row r="4" spans="2:14" x14ac:dyDescent="0.3">
      <c r="B4" s="131" t="s">
        <v>758</v>
      </c>
      <c r="C4" s="131"/>
      <c r="D4" s="162" t="str">
        <f>IF('Backsheet for muncher'!D10="&lt;Please select a Health and Wellbeing Board&gt;","Please select in '1. Cover' sheet",'Backsheet for muncher'!D10)</f>
        <v>Please select in '1. Cover' sheet</v>
      </c>
      <c r="E4" s="162"/>
      <c r="F4" s="131"/>
      <c r="G4" s="131"/>
      <c r="H4" s="131"/>
      <c r="M4" s="131"/>
      <c r="N4" s="2" t="s">
        <v>803</v>
      </c>
    </row>
    <row r="5" spans="2:14" s="52" customFormat="1" x14ac:dyDescent="0.3">
      <c r="B5" s="131"/>
      <c r="C5" s="131"/>
      <c r="D5" s="54"/>
      <c r="E5" s="54"/>
      <c r="F5" s="131"/>
      <c r="G5" s="131"/>
      <c r="H5" s="131"/>
      <c r="I5" s="2"/>
      <c r="J5" s="2"/>
      <c r="K5" s="2"/>
      <c r="L5" s="2"/>
      <c r="M5" s="131"/>
      <c r="N5" s="2" t="s">
        <v>804</v>
      </c>
    </row>
    <row r="6" spans="2:14" s="52" customFormat="1" x14ac:dyDescent="0.3">
      <c r="B6" s="132" t="s">
        <v>805</v>
      </c>
      <c r="C6" s="165" t="s">
        <v>806</v>
      </c>
      <c r="D6" s="165"/>
      <c r="E6" s="165"/>
      <c r="F6" s="165"/>
      <c r="G6" s="131"/>
      <c r="H6" s="131"/>
      <c r="I6" s="2"/>
      <c r="J6" s="2"/>
      <c r="K6" s="2"/>
      <c r="L6" s="2"/>
      <c r="M6" s="131"/>
      <c r="N6" s="2"/>
    </row>
    <row r="7" spans="2:14" s="52" customFormat="1" x14ac:dyDescent="0.3">
      <c r="B7" s="132" t="s">
        <v>807</v>
      </c>
      <c r="C7" s="165" t="s">
        <v>808</v>
      </c>
      <c r="D7" s="165"/>
      <c r="E7" s="165"/>
      <c r="F7" s="165"/>
      <c r="G7" s="131"/>
      <c r="H7" s="131"/>
      <c r="I7" s="2"/>
      <c r="J7" s="2"/>
      <c r="K7" s="2"/>
      <c r="L7" s="2"/>
      <c r="M7" s="131"/>
      <c r="N7" s="2"/>
    </row>
    <row r="8" spans="2:14" s="52" customFormat="1" x14ac:dyDescent="0.3">
      <c r="B8" s="132" t="s">
        <v>809</v>
      </c>
      <c r="C8" s="165" t="s">
        <v>810</v>
      </c>
      <c r="D8" s="165"/>
      <c r="E8" s="165"/>
      <c r="F8" s="165"/>
      <c r="G8" s="131"/>
      <c r="H8" s="131"/>
      <c r="I8" s="2"/>
      <c r="J8" s="2"/>
      <c r="K8" s="2"/>
      <c r="L8" s="2"/>
      <c r="M8" s="131"/>
      <c r="N8" s="2"/>
    </row>
    <row r="9" spans="2:14" x14ac:dyDescent="0.3">
      <c r="B9" s="131"/>
      <c r="C9" s="131"/>
      <c r="D9" s="131"/>
      <c r="E9" s="131"/>
      <c r="F9" s="131"/>
      <c r="G9" s="131"/>
      <c r="H9" s="131"/>
      <c r="M9" s="131"/>
    </row>
    <row r="10" spans="2:14" ht="48" customHeight="1" x14ac:dyDescent="0.3">
      <c r="B10" s="7" t="s">
        <v>811</v>
      </c>
      <c r="C10" s="7" t="s">
        <v>812</v>
      </c>
      <c r="D10" s="8" t="s">
        <v>813</v>
      </c>
      <c r="E10" s="7" t="s">
        <v>805</v>
      </c>
      <c r="F10" s="7" t="s">
        <v>807</v>
      </c>
      <c r="G10" s="7" t="s">
        <v>809</v>
      </c>
      <c r="H10" s="131"/>
      <c r="M10" s="131"/>
    </row>
    <row r="11" spans="2:14" ht="75" customHeight="1" x14ac:dyDescent="0.3">
      <c r="B11" s="4" t="s">
        <v>814</v>
      </c>
      <c r="C11" s="137" t="s">
        <v>815</v>
      </c>
      <c r="D11" s="10" t="s">
        <v>756</v>
      </c>
      <c r="E11" s="11"/>
      <c r="F11" s="11"/>
      <c r="G11" s="11"/>
      <c r="H11" s="131"/>
      <c r="I11" s="2">
        <f>COUNTIF($N$3:$N$8,$D11)</f>
        <v>0</v>
      </c>
      <c r="J11" s="2">
        <f t="shared" ref="J11:L11" si="0">IF(E11="",0,1)</f>
        <v>0</v>
      </c>
      <c r="K11" s="2">
        <f t="shared" si="0"/>
        <v>0</v>
      </c>
      <c r="L11" s="2">
        <f t="shared" si="0"/>
        <v>0</v>
      </c>
      <c r="M11" s="131"/>
    </row>
    <row r="12" spans="2:14" ht="75" customHeight="1" x14ac:dyDescent="0.3">
      <c r="B12" s="5" t="s">
        <v>816</v>
      </c>
      <c r="C12" s="137" t="s">
        <v>817</v>
      </c>
      <c r="D12" s="10" t="s">
        <v>756</v>
      </c>
      <c r="E12" s="11"/>
      <c r="F12" s="11"/>
      <c r="G12" s="11"/>
      <c r="H12" s="131"/>
      <c r="I12" s="2">
        <f>COUNTIF($N$3:$N$8,$D12)</f>
        <v>0</v>
      </c>
      <c r="J12" s="2">
        <f t="shared" ref="J12:J14" si="1">IF(E12="",0,1)</f>
        <v>0</v>
      </c>
      <c r="K12" s="2">
        <f t="shared" ref="K12:K14" si="2">IF(F12="",0,1)</f>
        <v>0</v>
      </c>
      <c r="L12" s="2">
        <f t="shared" ref="L12:L14" si="3">IF(G12="",0,1)</f>
        <v>0</v>
      </c>
      <c r="M12" s="131"/>
    </row>
    <row r="13" spans="2:14" ht="75" customHeight="1" x14ac:dyDescent="0.3">
      <c r="B13" s="5" t="s">
        <v>818</v>
      </c>
      <c r="C13" s="137" t="s">
        <v>819</v>
      </c>
      <c r="D13" s="10" t="s">
        <v>756</v>
      </c>
      <c r="E13" s="11"/>
      <c r="F13" s="11"/>
      <c r="G13" s="11"/>
      <c r="H13" s="131"/>
      <c r="I13" s="2">
        <f>COUNTIF($N$3:$N$8,$D13)</f>
        <v>0</v>
      </c>
      <c r="J13" s="2">
        <f t="shared" si="1"/>
        <v>0</v>
      </c>
      <c r="K13" s="2">
        <f t="shared" si="2"/>
        <v>0</v>
      </c>
      <c r="L13" s="2">
        <f t="shared" si="3"/>
        <v>0</v>
      </c>
      <c r="M13" s="131"/>
    </row>
    <row r="14" spans="2:14" ht="75" customHeight="1" x14ac:dyDescent="0.3">
      <c r="B14" s="5" t="s">
        <v>820</v>
      </c>
      <c r="C14" s="137" t="s">
        <v>821</v>
      </c>
      <c r="D14" s="10" t="s">
        <v>756</v>
      </c>
      <c r="E14" s="11"/>
      <c r="F14" s="11"/>
      <c r="G14" s="11"/>
      <c r="H14" s="131"/>
      <c r="I14" s="2">
        <f>COUNTIF($N$3:$N$8,$D14)</f>
        <v>0</v>
      </c>
      <c r="J14" s="2">
        <f t="shared" si="1"/>
        <v>0</v>
      </c>
      <c r="K14" s="2">
        <f t="shared" si="2"/>
        <v>0</v>
      </c>
      <c r="L14" s="2">
        <f t="shared" si="3"/>
        <v>0</v>
      </c>
      <c r="M14" s="131"/>
    </row>
    <row r="15" spans="2:14" x14ac:dyDescent="0.3">
      <c r="B15" s="131"/>
      <c r="C15" s="131"/>
      <c r="D15" s="131"/>
      <c r="E15" s="131"/>
      <c r="F15" s="131"/>
      <c r="G15" s="131"/>
      <c r="H15" s="131"/>
      <c r="M15" s="131"/>
    </row>
    <row r="16" spans="2:14" ht="15.6" x14ac:dyDescent="0.3">
      <c r="B16" s="39"/>
      <c r="C16" s="41"/>
      <c r="D16" s="41"/>
      <c r="E16" s="41"/>
      <c r="F16" s="41"/>
      <c r="G16" s="131"/>
      <c r="H16" s="131"/>
      <c r="J16" s="2">
        <f>COUNTA(I11:L14)</f>
        <v>16</v>
      </c>
      <c r="K16" s="2">
        <f>SUM(I11:L14)</f>
        <v>0</v>
      </c>
      <c r="L16" s="3">
        <f>J16-K16</f>
        <v>16</v>
      </c>
      <c r="M16" s="131"/>
    </row>
    <row r="17" spans="2:6" ht="15.6" x14ac:dyDescent="0.3">
      <c r="B17" s="39"/>
      <c r="C17" s="41"/>
      <c r="D17" s="41"/>
      <c r="E17" s="41"/>
      <c r="F17" s="41"/>
    </row>
    <row r="18" spans="2:6" ht="15.6" hidden="1" x14ac:dyDescent="0.3">
      <c r="B18" s="39"/>
      <c r="C18" s="57"/>
      <c r="D18" s="57"/>
      <c r="E18" s="57"/>
      <c r="F18" s="57"/>
    </row>
  </sheetData>
  <sheetProtection algorithmName="SHA-512" hashValue="4zk3JINOPuE7K0Zf3Sys+AHMwEFm6I0CVKzWZo3KFik3kmBsscLrBEvTeA0rlZb9PTygVDq3+Mbn1iS0lOMDvg==" saltValue="cnXT3DXsN3Wi46j9TCDJqw==" spinCount="100000" sheet="1" objects="1" scenarios="1" formatColumns="0" formatRows="0"/>
  <mergeCells count="6">
    <mergeCell ref="C8:F8"/>
    <mergeCell ref="B1:D1"/>
    <mergeCell ref="B2:D2"/>
    <mergeCell ref="D4:E4"/>
    <mergeCell ref="C6:F6"/>
    <mergeCell ref="C7:F7"/>
  </mergeCells>
  <dataValidations count="1">
    <dataValidation type="list" allowBlank="1" showInputMessage="1" showErrorMessage="1" error="Please select one option from the drop-down list" sqref="D11:D14" xr:uid="{00000000-0002-0000-0400-000000000000}">
      <formula1>$N$2:$N$5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B27"/>
  <sheetViews>
    <sheetView showGridLines="0" zoomScale="90" zoomScaleNormal="90" workbookViewId="0"/>
  </sheetViews>
  <sheetFormatPr defaultColWidth="0" defaultRowHeight="14.4" zeroHeight="1" x14ac:dyDescent="0.3"/>
  <cols>
    <col min="1" max="1" width="4.6640625" customWidth="1"/>
    <col min="2" max="2" width="6.6640625" customWidth="1"/>
    <col min="3" max="3" width="30.6640625" customWidth="1"/>
    <col min="4" max="6" width="12.6640625" customWidth="1"/>
    <col min="7" max="7" width="12.6640625" style="52" customWidth="1"/>
    <col min="8" max="11" width="37.6640625" customWidth="1"/>
    <col min="12" max="12" width="4.6640625" customWidth="1"/>
    <col min="13" max="15" width="9.109375" style="2" hidden="1" customWidth="1"/>
    <col min="16" max="16" width="4.6640625" customWidth="1"/>
    <col min="17" max="21" width="9.109375" style="2" hidden="1" customWidth="1"/>
    <col min="22" max="22" width="4.6640625" customWidth="1"/>
    <col min="23" max="28" width="0" hidden="1" customWidth="1"/>
    <col min="29" max="16384" width="9.109375" hidden="1"/>
  </cols>
  <sheetData>
    <row r="1" spans="2:28" ht="18.600000000000001" thickBot="1" x14ac:dyDescent="0.4">
      <c r="B1" s="158" t="str">
        <f>'1. Cover'!B1</f>
        <v>Better Care Fund Template Q4 2018/19</v>
      </c>
      <c r="C1" s="159"/>
      <c r="D1" s="160"/>
      <c r="E1" s="131"/>
      <c r="F1" s="131"/>
      <c r="G1" s="131"/>
      <c r="H1" s="131"/>
      <c r="I1" s="131"/>
      <c r="J1" s="131"/>
      <c r="K1" s="131"/>
      <c r="L1" s="131"/>
      <c r="P1" s="131"/>
      <c r="V1" s="131"/>
      <c r="W1" s="131"/>
      <c r="X1" s="131"/>
      <c r="Y1" s="131"/>
      <c r="Z1" s="131"/>
      <c r="AA1" s="131"/>
      <c r="AB1" s="131"/>
    </row>
    <row r="2" spans="2:28" x14ac:dyDescent="0.3">
      <c r="B2" s="161" t="s">
        <v>51</v>
      </c>
      <c r="C2" s="161"/>
      <c r="D2" s="161"/>
      <c r="E2" s="131"/>
      <c r="F2" s="131"/>
      <c r="G2" s="131"/>
      <c r="H2" s="131"/>
      <c r="I2" s="131"/>
      <c r="J2" s="131"/>
      <c r="K2" s="131"/>
      <c r="L2" s="131"/>
      <c r="M2" s="2" t="s">
        <v>756</v>
      </c>
      <c r="P2" s="131"/>
      <c r="V2" s="131"/>
      <c r="W2" s="131"/>
      <c r="X2" s="131"/>
      <c r="Y2" s="131"/>
      <c r="Z2" s="131"/>
      <c r="AA2" s="131"/>
      <c r="AB2" s="131"/>
    </row>
    <row r="3" spans="2:28" x14ac:dyDescent="0.3">
      <c r="B3" s="131"/>
      <c r="C3" s="131"/>
      <c r="D3" s="131"/>
      <c r="E3" s="131"/>
      <c r="F3" s="131"/>
      <c r="G3" s="131"/>
      <c r="H3" s="131"/>
      <c r="I3" s="131"/>
      <c r="J3" s="131"/>
      <c r="K3" s="131"/>
      <c r="L3" s="131"/>
      <c r="M3" s="2" t="s">
        <v>797</v>
      </c>
      <c r="P3" s="131"/>
      <c r="V3" s="131"/>
      <c r="W3" s="131"/>
      <c r="X3" s="131"/>
      <c r="Y3" s="131"/>
      <c r="Z3" s="131"/>
      <c r="AA3" s="131"/>
      <c r="AB3" s="131"/>
    </row>
    <row r="4" spans="2:28" x14ac:dyDescent="0.3">
      <c r="B4" s="165" t="s">
        <v>758</v>
      </c>
      <c r="C4" s="165"/>
      <c r="D4" s="162" t="str">
        <f>IF('Backsheet for muncher'!D10="&lt;Please select a Health and Wellbeing Board&gt;","Please select in '1. Cover' sheet",'Backsheet for muncher'!D10)</f>
        <v>Please select in '1. Cover' sheet</v>
      </c>
      <c r="E4" s="162"/>
      <c r="F4" s="162"/>
      <c r="G4" s="162"/>
      <c r="H4" s="53"/>
      <c r="I4" s="54"/>
      <c r="J4" s="131"/>
      <c r="K4" s="131"/>
      <c r="L4" s="131"/>
      <c r="M4" s="2" t="s">
        <v>795</v>
      </c>
      <c r="P4" s="131"/>
      <c r="V4" s="131"/>
      <c r="W4" s="131"/>
      <c r="X4" s="131"/>
      <c r="Y4" s="131"/>
      <c r="Z4" s="131"/>
      <c r="AA4" s="131"/>
      <c r="AB4" s="131"/>
    </row>
    <row r="5" spans="2:28" x14ac:dyDescent="0.3">
      <c r="B5" s="131"/>
      <c r="C5" s="131"/>
      <c r="D5" s="131"/>
      <c r="E5" s="131"/>
      <c r="F5" s="131"/>
      <c r="G5" s="131"/>
      <c r="H5" s="131"/>
      <c r="I5" s="131"/>
      <c r="J5" s="131"/>
      <c r="K5" s="131"/>
      <c r="L5" s="131"/>
      <c r="M5" s="2" t="s">
        <v>793</v>
      </c>
      <c r="P5" s="131"/>
      <c r="V5" s="131"/>
      <c r="W5" s="131"/>
      <c r="X5" s="131"/>
      <c r="Y5" s="131"/>
      <c r="Z5" s="131"/>
      <c r="AA5" s="131"/>
      <c r="AB5" s="131"/>
    </row>
    <row r="6" spans="2:28" s="52" customFormat="1" x14ac:dyDescent="0.3">
      <c r="B6" s="170" t="s">
        <v>805</v>
      </c>
      <c r="C6" s="170"/>
      <c r="D6" s="170"/>
      <c r="E6" s="165" t="s">
        <v>822</v>
      </c>
      <c r="F6" s="165"/>
      <c r="G6" s="165"/>
      <c r="H6" s="165"/>
      <c r="I6" s="165"/>
      <c r="J6" s="165"/>
      <c r="K6" s="131"/>
      <c r="L6" s="131"/>
      <c r="M6" s="2" t="s">
        <v>794</v>
      </c>
      <c r="N6" s="2"/>
      <c r="O6" s="2"/>
      <c r="P6" s="131"/>
      <c r="Q6" s="2"/>
      <c r="R6" s="2"/>
      <c r="S6" s="2"/>
      <c r="T6" s="2"/>
      <c r="U6" s="2"/>
      <c r="V6" s="131"/>
      <c r="W6" s="131"/>
      <c r="X6" s="131"/>
      <c r="Y6" s="131"/>
      <c r="Z6" s="131"/>
      <c r="AA6" s="131"/>
      <c r="AB6" s="131"/>
    </row>
    <row r="7" spans="2:28" s="52" customFormat="1" x14ac:dyDescent="0.3">
      <c r="B7" s="170" t="s">
        <v>823</v>
      </c>
      <c r="C7" s="170"/>
      <c r="D7" s="170"/>
      <c r="E7" s="165" t="s">
        <v>824</v>
      </c>
      <c r="F7" s="165"/>
      <c r="G7" s="165"/>
      <c r="H7" s="165"/>
      <c r="I7" s="165"/>
      <c r="J7" s="165"/>
      <c r="K7" s="131"/>
      <c r="L7" s="131"/>
      <c r="M7" s="2" t="s">
        <v>796</v>
      </c>
      <c r="N7" s="2"/>
      <c r="O7" s="2"/>
      <c r="P7" s="131"/>
      <c r="Q7" s="2"/>
      <c r="R7" s="2"/>
      <c r="S7" s="2"/>
      <c r="T7" s="2"/>
      <c r="U7" s="2"/>
      <c r="V7" s="131"/>
      <c r="W7" s="131"/>
      <c r="X7" s="131"/>
      <c r="Y7" s="131"/>
      <c r="Z7" s="131"/>
      <c r="AA7" s="131"/>
      <c r="AB7" s="131"/>
    </row>
    <row r="8" spans="2:28" s="52" customFormat="1" x14ac:dyDescent="0.3">
      <c r="B8" s="170" t="s">
        <v>809</v>
      </c>
      <c r="C8" s="170"/>
      <c r="D8" s="170"/>
      <c r="E8" s="165" t="s">
        <v>825</v>
      </c>
      <c r="F8" s="165"/>
      <c r="G8" s="165"/>
      <c r="H8" s="165"/>
      <c r="I8" s="165"/>
      <c r="J8" s="165"/>
      <c r="K8" s="131"/>
      <c r="L8" s="131"/>
      <c r="M8" s="2"/>
      <c r="N8" s="2"/>
      <c r="O8" s="2"/>
      <c r="P8" s="131"/>
      <c r="Q8" s="2"/>
      <c r="R8" s="2"/>
      <c r="S8" s="2"/>
      <c r="T8" s="2"/>
      <c r="U8" s="2"/>
      <c r="V8" s="131"/>
      <c r="W8" s="131"/>
      <c r="X8" s="131"/>
      <c r="Y8" s="131"/>
      <c r="Z8" s="131"/>
      <c r="AA8" s="131"/>
      <c r="AB8" s="131"/>
    </row>
    <row r="9" spans="2:28" s="52" customFormat="1" x14ac:dyDescent="0.3">
      <c r="B9" s="131"/>
      <c r="C9" s="131"/>
      <c r="D9" s="131"/>
      <c r="E9" s="131"/>
      <c r="F9" s="131"/>
      <c r="G9" s="131"/>
      <c r="H9" s="131"/>
      <c r="I9" s="131"/>
      <c r="J9" s="131"/>
      <c r="K9" s="131"/>
      <c r="L9" s="131"/>
      <c r="M9" s="2"/>
      <c r="N9" s="2"/>
      <c r="O9" s="2"/>
      <c r="P9" s="131"/>
      <c r="Q9" s="2"/>
      <c r="R9" s="2"/>
      <c r="S9" s="2"/>
      <c r="T9" s="2"/>
      <c r="U9" s="2"/>
      <c r="V9" s="131"/>
      <c r="W9" s="131"/>
      <c r="X9" s="131"/>
      <c r="Y9" s="131"/>
      <c r="Z9" s="131"/>
      <c r="AA9" s="131"/>
      <c r="AB9" s="131"/>
    </row>
    <row r="10" spans="2:28" ht="15.6" x14ac:dyDescent="0.3">
      <c r="B10" s="131"/>
      <c r="C10" s="131"/>
      <c r="D10" s="168"/>
      <c r="E10" s="168"/>
      <c r="F10" s="168"/>
      <c r="G10" s="169"/>
      <c r="H10" s="166" t="s">
        <v>826</v>
      </c>
      <c r="I10" s="166"/>
      <c r="J10" s="166"/>
      <c r="K10" s="166"/>
      <c r="L10" s="131"/>
      <c r="P10" s="131"/>
      <c r="V10" s="131"/>
      <c r="W10" s="131"/>
      <c r="X10" s="131"/>
      <c r="Y10" s="131"/>
      <c r="Z10" s="131"/>
      <c r="AA10" s="131"/>
      <c r="AB10" s="131"/>
    </row>
    <row r="11" spans="2:28" ht="45" customHeight="1" x14ac:dyDescent="0.3">
      <c r="B11" s="131"/>
      <c r="C11" s="131"/>
      <c r="D11" s="14" t="s">
        <v>772</v>
      </c>
      <c r="E11" s="14" t="s">
        <v>773</v>
      </c>
      <c r="F11" s="14" t="s">
        <v>827</v>
      </c>
      <c r="G11" s="14" t="s">
        <v>828</v>
      </c>
      <c r="H11" s="15" t="s">
        <v>829</v>
      </c>
      <c r="I11" s="16" t="s">
        <v>805</v>
      </c>
      <c r="J11" s="16" t="s">
        <v>830</v>
      </c>
      <c r="K11" s="16" t="s">
        <v>831</v>
      </c>
      <c r="L11" s="131"/>
      <c r="P11" s="131"/>
      <c r="V11" s="131"/>
      <c r="W11" s="131"/>
      <c r="X11" s="131"/>
      <c r="Y11" s="131"/>
      <c r="Z11" s="131"/>
      <c r="AA11" s="131"/>
      <c r="AB11" s="131"/>
    </row>
    <row r="12" spans="2:28" ht="75" customHeight="1" x14ac:dyDescent="0.3">
      <c r="B12" s="17" t="s">
        <v>832</v>
      </c>
      <c r="C12" s="18" t="s">
        <v>833</v>
      </c>
      <c r="D12" s="49" t="str">
        <f>IFERROR(VLOOKUP('Backsheet for muncher'!$C$10,'s75 &amp; HICM Backsheet'!$A$5:$AD$154,M12,FALSE),"")</f>
        <v/>
      </c>
      <c r="E12" s="49" t="str">
        <f>IFERROR(VLOOKUP('Backsheet for muncher'!$C$10,'s75 &amp; HICM Backsheet'!$A$5:$AD$154,N12,FALSE),"")</f>
        <v/>
      </c>
      <c r="F12" s="49" t="str">
        <f>IFERROR(VLOOKUP('Backsheet for muncher'!$C$10,'s75 &amp; HICM Backsheet'!$A$5:$AD$154,O12,FALSE),"")</f>
        <v/>
      </c>
      <c r="G12" s="10" t="s">
        <v>756</v>
      </c>
      <c r="H12" s="48"/>
      <c r="I12" s="10"/>
      <c r="J12" s="10"/>
      <c r="K12" s="10"/>
      <c r="L12" s="131"/>
      <c r="M12" s="2">
        <v>4</v>
      </c>
      <c r="N12" s="2">
        <v>13</v>
      </c>
      <c r="O12" s="2">
        <v>22</v>
      </c>
      <c r="P12" s="131"/>
      <c r="Q12" s="2">
        <f t="shared" ref="Q12:Q19" si="0">COUNTIF($M$3:$M$7,G12)</f>
        <v>0</v>
      </c>
      <c r="R12" s="2">
        <f>IF(OR(G12=$M$6,G12=$M$7),(IF(H12="",0,1)),1)</f>
        <v>1</v>
      </c>
      <c r="S12" s="2">
        <f>IF(I12="",0,1)</f>
        <v>0</v>
      </c>
      <c r="T12" s="2">
        <f t="shared" ref="T12:U12" si="1">IF(J12="",0,1)</f>
        <v>0</v>
      </c>
      <c r="U12" s="2">
        <f t="shared" si="1"/>
        <v>0</v>
      </c>
      <c r="V12" s="131"/>
      <c r="W12" s="131"/>
      <c r="X12" s="131"/>
      <c r="Y12" s="131"/>
      <c r="Z12" s="131"/>
      <c r="AA12" s="131"/>
      <c r="AB12" s="131"/>
    </row>
    <row r="13" spans="2:28" ht="75" customHeight="1" x14ac:dyDescent="0.3">
      <c r="B13" s="17" t="s">
        <v>834</v>
      </c>
      <c r="C13" s="18" t="s">
        <v>835</v>
      </c>
      <c r="D13" s="49" t="str">
        <f>IFERROR(VLOOKUP('Backsheet for muncher'!$C$10,'s75 &amp; HICM Backsheet'!$A$5:$AD$154,M13,FALSE),"")</f>
        <v/>
      </c>
      <c r="E13" s="49" t="str">
        <f>IFERROR(VLOOKUP('Backsheet for muncher'!$C$10,'s75 &amp; HICM Backsheet'!$A$5:$AD$154,N13,FALSE),"")</f>
        <v/>
      </c>
      <c r="F13" s="49" t="str">
        <f>IFERROR(VLOOKUP('Backsheet for muncher'!$C$10,'s75 &amp; HICM Backsheet'!$A$5:$AD$154,O13,FALSE),"")</f>
        <v/>
      </c>
      <c r="G13" s="10" t="s">
        <v>756</v>
      </c>
      <c r="H13" s="48"/>
      <c r="I13" s="10"/>
      <c r="J13" s="10"/>
      <c r="K13" s="10"/>
      <c r="L13" s="131"/>
      <c r="M13" s="2">
        <v>5</v>
      </c>
      <c r="N13" s="2">
        <v>14</v>
      </c>
      <c r="O13" s="2">
        <v>23</v>
      </c>
      <c r="P13" s="131"/>
      <c r="Q13" s="2">
        <f t="shared" si="0"/>
        <v>0</v>
      </c>
      <c r="R13" s="2">
        <f t="shared" ref="R13:R19" si="2">IF(OR(G13=$M$6,G13=$M$7),(IF(H13="",0,1)),1)</f>
        <v>1</v>
      </c>
      <c r="S13" s="2">
        <f t="shared" ref="S13:S19" si="3">IF(I13="",0,1)</f>
        <v>0</v>
      </c>
      <c r="T13" s="2">
        <f t="shared" ref="T13:T19" si="4">IF(J13="",0,1)</f>
        <v>0</v>
      </c>
      <c r="U13" s="2">
        <f t="shared" ref="U13:U19" si="5">IF(K13="",0,1)</f>
        <v>0</v>
      </c>
      <c r="V13" s="131"/>
      <c r="W13" s="131"/>
      <c r="X13" s="131"/>
      <c r="Y13" s="131"/>
      <c r="Z13" s="131"/>
      <c r="AA13" s="131"/>
      <c r="AB13" s="131"/>
    </row>
    <row r="14" spans="2:28" ht="75" customHeight="1" x14ac:dyDescent="0.3">
      <c r="B14" s="17" t="s">
        <v>836</v>
      </c>
      <c r="C14" s="18" t="s">
        <v>837</v>
      </c>
      <c r="D14" s="49" t="str">
        <f>IFERROR(VLOOKUP('Backsheet for muncher'!$C$10,'s75 &amp; HICM Backsheet'!$A$5:$AD$154,M14,FALSE),"")</f>
        <v/>
      </c>
      <c r="E14" s="49" t="str">
        <f>IFERROR(VLOOKUP('Backsheet for muncher'!$C$10,'s75 &amp; HICM Backsheet'!$A$5:$AD$154,N14,FALSE),"")</f>
        <v/>
      </c>
      <c r="F14" s="49" t="str">
        <f>IFERROR(VLOOKUP('Backsheet for muncher'!$C$10,'s75 &amp; HICM Backsheet'!$A$5:$AD$154,O14,FALSE),"")</f>
        <v/>
      </c>
      <c r="G14" s="10" t="s">
        <v>756</v>
      </c>
      <c r="H14" s="48"/>
      <c r="I14" s="10"/>
      <c r="J14" s="10"/>
      <c r="K14" s="10"/>
      <c r="L14" s="131"/>
      <c r="M14" s="2">
        <v>6</v>
      </c>
      <c r="N14" s="2">
        <v>15</v>
      </c>
      <c r="O14" s="2">
        <v>24</v>
      </c>
      <c r="P14" s="131"/>
      <c r="Q14" s="2">
        <f t="shared" si="0"/>
        <v>0</v>
      </c>
      <c r="R14" s="2">
        <f t="shared" si="2"/>
        <v>1</v>
      </c>
      <c r="S14" s="2">
        <f t="shared" si="3"/>
        <v>0</v>
      </c>
      <c r="T14" s="2">
        <f t="shared" si="4"/>
        <v>0</v>
      </c>
      <c r="U14" s="2">
        <f t="shared" si="5"/>
        <v>0</v>
      </c>
      <c r="V14" s="131"/>
      <c r="W14" s="131"/>
      <c r="X14" s="131"/>
      <c r="Y14" s="131"/>
      <c r="Z14" s="131"/>
      <c r="AA14" s="131"/>
      <c r="AB14" s="131"/>
    </row>
    <row r="15" spans="2:28" ht="75" customHeight="1" x14ac:dyDescent="0.3">
      <c r="B15" s="17" t="s">
        <v>838</v>
      </c>
      <c r="C15" s="18" t="s">
        <v>839</v>
      </c>
      <c r="D15" s="49" t="str">
        <f>IFERROR(VLOOKUP('Backsheet for muncher'!$C$10,'s75 &amp; HICM Backsheet'!$A$5:$AD$154,M15,FALSE),"")</f>
        <v/>
      </c>
      <c r="E15" s="49" t="str">
        <f>IFERROR(VLOOKUP('Backsheet for muncher'!$C$10,'s75 &amp; HICM Backsheet'!$A$5:$AD$154,N15,FALSE),"")</f>
        <v/>
      </c>
      <c r="F15" s="49" t="str">
        <f>IFERROR(VLOOKUP('Backsheet for muncher'!$C$10,'s75 &amp; HICM Backsheet'!$A$5:$AD$154,O15,FALSE),"")</f>
        <v/>
      </c>
      <c r="G15" s="10" t="s">
        <v>756</v>
      </c>
      <c r="H15" s="48"/>
      <c r="I15" s="10"/>
      <c r="J15" s="10"/>
      <c r="K15" s="10"/>
      <c r="L15" s="131"/>
      <c r="M15" s="2">
        <v>7</v>
      </c>
      <c r="N15" s="2">
        <v>16</v>
      </c>
      <c r="O15" s="2">
        <v>25</v>
      </c>
      <c r="P15" s="131"/>
      <c r="Q15" s="2">
        <f t="shared" si="0"/>
        <v>0</v>
      </c>
      <c r="R15" s="2">
        <f t="shared" si="2"/>
        <v>1</v>
      </c>
      <c r="S15" s="2">
        <f t="shared" si="3"/>
        <v>0</v>
      </c>
      <c r="T15" s="2">
        <f t="shared" si="4"/>
        <v>0</v>
      </c>
      <c r="U15" s="2">
        <f t="shared" si="5"/>
        <v>0</v>
      </c>
      <c r="V15" s="131"/>
      <c r="W15" s="131"/>
      <c r="X15" s="131"/>
      <c r="Y15" s="131"/>
      <c r="Z15" s="131"/>
      <c r="AA15" s="131"/>
      <c r="AB15" s="131"/>
    </row>
    <row r="16" spans="2:28" ht="75" customHeight="1" x14ac:dyDescent="0.3">
      <c r="B16" s="17" t="s">
        <v>840</v>
      </c>
      <c r="C16" s="18" t="s">
        <v>841</v>
      </c>
      <c r="D16" s="49" t="str">
        <f>IFERROR(VLOOKUP('Backsheet for muncher'!$C$10,'s75 &amp; HICM Backsheet'!$A$5:$AD$154,M16,FALSE),"")</f>
        <v/>
      </c>
      <c r="E16" s="49" t="str">
        <f>IFERROR(VLOOKUP('Backsheet for muncher'!$C$10,'s75 &amp; HICM Backsheet'!$A$5:$AD$154,N16,FALSE),"")</f>
        <v/>
      </c>
      <c r="F16" s="49" t="str">
        <f>IFERROR(VLOOKUP('Backsheet for muncher'!$C$10,'s75 &amp; HICM Backsheet'!$A$5:$AD$154,O16,FALSE),"")</f>
        <v/>
      </c>
      <c r="G16" s="10" t="s">
        <v>756</v>
      </c>
      <c r="H16" s="48"/>
      <c r="I16" s="10"/>
      <c r="J16" s="10"/>
      <c r="K16" s="10"/>
      <c r="L16" s="131"/>
      <c r="M16" s="2">
        <v>8</v>
      </c>
      <c r="N16" s="2">
        <v>17</v>
      </c>
      <c r="O16" s="2">
        <v>26</v>
      </c>
      <c r="P16" s="131"/>
      <c r="Q16" s="2">
        <f t="shared" si="0"/>
        <v>0</v>
      </c>
      <c r="R16" s="2">
        <f t="shared" si="2"/>
        <v>1</v>
      </c>
      <c r="S16" s="2">
        <f t="shared" si="3"/>
        <v>0</v>
      </c>
      <c r="T16" s="2">
        <f t="shared" si="4"/>
        <v>0</v>
      </c>
      <c r="U16" s="2">
        <f t="shared" si="5"/>
        <v>0</v>
      </c>
      <c r="V16" s="131"/>
      <c r="W16" s="131"/>
      <c r="X16" s="131"/>
      <c r="Y16" s="131"/>
      <c r="Z16" s="131"/>
      <c r="AA16" s="131"/>
      <c r="AB16" s="131"/>
    </row>
    <row r="17" spans="2:28" ht="75" customHeight="1" x14ac:dyDescent="0.3">
      <c r="B17" s="17" t="s">
        <v>842</v>
      </c>
      <c r="C17" s="18" t="s">
        <v>843</v>
      </c>
      <c r="D17" s="49" t="str">
        <f>IFERROR(VLOOKUP('Backsheet for muncher'!$C$10,'s75 &amp; HICM Backsheet'!$A$5:$AD$154,M17,FALSE),"")</f>
        <v/>
      </c>
      <c r="E17" s="49" t="str">
        <f>IFERROR(VLOOKUP('Backsheet for muncher'!$C$10,'s75 &amp; HICM Backsheet'!$A$5:$AD$154,N17,FALSE),"")</f>
        <v/>
      </c>
      <c r="F17" s="49" t="str">
        <f>IFERROR(VLOOKUP('Backsheet for muncher'!$C$10,'s75 &amp; HICM Backsheet'!$A$5:$AD$154,O17,FALSE),"")</f>
        <v/>
      </c>
      <c r="G17" s="10" t="s">
        <v>756</v>
      </c>
      <c r="H17" s="48"/>
      <c r="I17" s="10"/>
      <c r="J17" s="10"/>
      <c r="K17" s="10"/>
      <c r="L17" s="131"/>
      <c r="M17" s="2">
        <v>9</v>
      </c>
      <c r="N17" s="2">
        <v>18</v>
      </c>
      <c r="O17" s="2">
        <v>27</v>
      </c>
      <c r="P17" s="131"/>
      <c r="Q17" s="2">
        <f t="shared" si="0"/>
        <v>0</v>
      </c>
      <c r="R17" s="2">
        <f t="shared" si="2"/>
        <v>1</v>
      </c>
      <c r="S17" s="2">
        <f t="shared" si="3"/>
        <v>0</v>
      </c>
      <c r="T17" s="2">
        <f t="shared" si="4"/>
        <v>0</v>
      </c>
      <c r="U17" s="2">
        <f t="shared" si="5"/>
        <v>0</v>
      </c>
      <c r="V17" s="131"/>
      <c r="W17" s="131"/>
      <c r="X17" s="131"/>
      <c r="Y17" s="131"/>
      <c r="Z17" s="131"/>
      <c r="AA17" s="131"/>
      <c r="AB17" s="131"/>
    </row>
    <row r="18" spans="2:28" ht="75" customHeight="1" x14ac:dyDescent="0.3">
      <c r="B18" s="17" t="s">
        <v>844</v>
      </c>
      <c r="C18" s="18" t="s">
        <v>845</v>
      </c>
      <c r="D18" s="49" t="str">
        <f>IFERROR(VLOOKUP('Backsheet for muncher'!$C$10,'s75 &amp; HICM Backsheet'!$A$5:$AD$154,M18,FALSE),"")</f>
        <v/>
      </c>
      <c r="E18" s="49" t="str">
        <f>IFERROR(VLOOKUP('Backsheet for muncher'!$C$10,'s75 &amp; HICM Backsheet'!$A$5:$AD$154,N18,FALSE),"")</f>
        <v/>
      </c>
      <c r="F18" s="49" t="str">
        <f>IFERROR(VLOOKUP('Backsheet for muncher'!$C$10,'s75 &amp; HICM Backsheet'!$A$5:$AD$154,O18,FALSE),"")</f>
        <v/>
      </c>
      <c r="G18" s="10" t="s">
        <v>756</v>
      </c>
      <c r="H18" s="48"/>
      <c r="I18" s="10"/>
      <c r="J18" s="10"/>
      <c r="K18" s="10"/>
      <c r="L18" s="131"/>
      <c r="M18" s="2">
        <v>10</v>
      </c>
      <c r="N18" s="2">
        <v>19</v>
      </c>
      <c r="O18" s="2">
        <v>28</v>
      </c>
      <c r="P18" s="131"/>
      <c r="Q18" s="2">
        <f t="shared" si="0"/>
        <v>0</v>
      </c>
      <c r="R18" s="2">
        <f t="shared" si="2"/>
        <v>1</v>
      </c>
      <c r="S18" s="2">
        <f t="shared" si="3"/>
        <v>0</v>
      </c>
      <c r="T18" s="2">
        <f t="shared" si="4"/>
        <v>0</v>
      </c>
      <c r="U18" s="2">
        <f t="shared" si="5"/>
        <v>0</v>
      </c>
      <c r="V18" s="131"/>
      <c r="W18" s="131"/>
      <c r="X18" s="131"/>
      <c r="Y18" s="131"/>
      <c r="Z18" s="131"/>
      <c r="AA18" s="131"/>
      <c r="AB18" s="131"/>
    </row>
    <row r="19" spans="2:28" ht="75" customHeight="1" x14ac:dyDescent="0.3">
      <c r="B19" s="17" t="s">
        <v>846</v>
      </c>
      <c r="C19" s="18" t="s">
        <v>847</v>
      </c>
      <c r="D19" s="49" t="str">
        <f>IFERROR(VLOOKUP('Backsheet for muncher'!$C$10,'s75 &amp; HICM Backsheet'!$A$5:$AD$154,M19,FALSE),"")</f>
        <v/>
      </c>
      <c r="E19" s="49" t="str">
        <f>IFERROR(VLOOKUP('Backsheet for muncher'!$C$10,'s75 &amp; HICM Backsheet'!$A$5:$AD$154,N19,FALSE),"")</f>
        <v/>
      </c>
      <c r="F19" s="49" t="str">
        <f>IFERROR(VLOOKUP('Backsheet for muncher'!$C$10,'s75 &amp; HICM Backsheet'!$A$5:$AD$154,O19,FALSE),"")</f>
        <v/>
      </c>
      <c r="G19" s="10" t="s">
        <v>756</v>
      </c>
      <c r="H19" s="48"/>
      <c r="I19" s="10"/>
      <c r="J19" s="10"/>
      <c r="K19" s="10"/>
      <c r="L19" s="131"/>
      <c r="M19" s="2">
        <v>11</v>
      </c>
      <c r="N19" s="2">
        <v>20</v>
      </c>
      <c r="O19" s="2">
        <v>29</v>
      </c>
      <c r="P19" s="131"/>
      <c r="Q19" s="2">
        <f t="shared" si="0"/>
        <v>0</v>
      </c>
      <c r="R19" s="2">
        <f t="shared" si="2"/>
        <v>1</v>
      </c>
      <c r="S19" s="2">
        <f t="shared" si="3"/>
        <v>0</v>
      </c>
      <c r="T19" s="2">
        <f t="shared" si="4"/>
        <v>0</v>
      </c>
      <c r="U19" s="2">
        <f t="shared" si="5"/>
        <v>0</v>
      </c>
      <c r="V19" s="131"/>
      <c r="W19" s="131"/>
      <c r="X19" s="131"/>
      <c r="Y19" s="131"/>
      <c r="Z19" s="131"/>
      <c r="AA19" s="131"/>
      <c r="AB19" s="131"/>
    </row>
    <row r="20" spans="2:28" x14ac:dyDescent="0.3">
      <c r="B20" s="131"/>
      <c r="C20" s="131"/>
      <c r="D20" s="131"/>
      <c r="E20" s="131"/>
      <c r="F20" s="131"/>
      <c r="G20" s="131"/>
      <c r="H20" s="131"/>
      <c r="I20" s="131"/>
      <c r="J20" s="131"/>
      <c r="K20" s="131"/>
      <c r="L20" s="131"/>
      <c r="P20" s="131"/>
      <c r="V20" s="131"/>
      <c r="W20" s="131"/>
      <c r="X20" s="131"/>
      <c r="Y20" s="131"/>
      <c r="Z20" s="131"/>
      <c r="AA20" s="131"/>
      <c r="AB20" s="131"/>
    </row>
    <row r="21" spans="2:28" ht="30" customHeight="1" x14ac:dyDescent="0.3">
      <c r="B21" s="167" t="s">
        <v>848</v>
      </c>
      <c r="C21" s="167"/>
      <c r="D21" s="167"/>
      <c r="E21" s="167"/>
      <c r="F21" s="167"/>
      <c r="G21" s="167"/>
      <c r="H21" s="167"/>
      <c r="I21" s="167"/>
      <c r="J21" s="167"/>
      <c r="K21" s="167"/>
      <c r="L21" s="131"/>
      <c r="P21" s="131"/>
      <c r="V21" s="131"/>
      <c r="W21" s="131"/>
      <c r="X21" s="131"/>
      <c r="Y21" s="131"/>
      <c r="Z21" s="131"/>
      <c r="AA21" s="131"/>
      <c r="AB21" s="131"/>
    </row>
    <row r="22" spans="2:28" ht="90" customHeight="1" x14ac:dyDescent="0.3">
      <c r="B22" s="131"/>
      <c r="C22" s="131"/>
      <c r="D22" s="19" t="s">
        <v>772</v>
      </c>
      <c r="E22" s="19" t="s">
        <v>773</v>
      </c>
      <c r="F22" s="19" t="s">
        <v>774</v>
      </c>
      <c r="G22" s="19" t="s">
        <v>849</v>
      </c>
      <c r="H22" s="15" t="s">
        <v>850</v>
      </c>
      <c r="I22" s="16" t="s">
        <v>805</v>
      </c>
      <c r="J22" s="16" t="s">
        <v>851</v>
      </c>
      <c r="K22" s="16" t="s">
        <v>831</v>
      </c>
      <c r="L22" s="131"/>
      <c r="P22" s="131"/>
      <c r="V22" s="131"/>
      <c r="W22" s="131"/>
      <c r="X22" s="131"/>
      <c r="Y22" s="131"/>
      <c r="Z22" s="131"/>
      <c r="AA22" s="131"/>
      <c r="AB22" s="131"/>
    </row>
    <row r="23" spans="2:28" ht="75" customHeight="1" x14ac:dyDescent="0.3">
      <c r="B23" s="17" t="s">
        <v>852</v>
      </c>
      <c r="C23" s="18" t="s">
        <v>853</v>
      </c>
      <c r="D23" s="49" t="str">
        <f>IFERROR(VLOOKUP('Backsheet for muncher'!$C$10,'s75 &amp; HICM Backsheet'!$A$5:$AD$154,M23,FALSE),"")</f>
        <v/>
      </c>
      <c r="E23" s="49" t="str">
        <f>IFERROR(VLOOKUP('Backsheet for muncher'!$C$10,'s75 &amp; HICM Backsheet'!$A$5:$AD$154,N23,FALSE),"")</f>
        <v/>
      </c>
      <c r="F23" s="49" t="str">
        <f>IFERROR(VLOOKUP('Backsheet for muncher'!$C$10,'s75 &amp; HICM Backsheet'!$A$5:$AD$154,O23,FALSE),"")</f>
        <v/>
      </c>
      <c r="G23" s="10" t="s">
        <v>756</v>
      </c>
      <c r="H23" s="48"/>
      <c r="I23" s="10"/>
      <c r="J23" s="10"/>
      <c r="K23" s="10"/>
      <c r="L23" s="131"/>
      <c r="M23" s="2">
        <v>12</v>
      </c>
      <c r="N23" s="2">
        <v>21</v>
      </c>
      <c r="O23" s="2">
        <v>30</v>
      </c>
      <c r="P23" s="131"/>
      <c r="Q23" s="2">
        <f>COUNTIF($M$3:$M$7,G23)</f>
        <v>0</v>
      </c>
      <c r="R23" s="2">
        <f>IF(G23=$M$3,(IF(H23="",0,1)),1)</f>
        <v>1</v>
      </c>
      <c r="S23" s="2">
        <f>IF(I23="",0,1)</f>
        <v>0</v>
      </c>
      <c r="T23" s="2">
        <f t="shared" ref="T23:U23" si="6">IF(J23="",0,1)</f>
        <v>0</v>
      </c>
      <c r="U23" s="2">
        <f t="shared" si="6"/>
        <v>0</v>
      </c>
      <c r="V23" s="131"/>
      <c r="W23" s="131"/>
      <c r="X23" s="131"/>
      <c r="Y23" s="131"/>
      <c r="Z23" s="131"/>
      <c r="AA23" s="131"/>
      <c r="AB23" s="131"/>
    </row>
    <row r="24" spans="2:28" x14ac:dyDescent="0.3">
      <c r="B24" s="131"/>
      <c r="C24" s="131"/>
      <c r="D24" s="131"/>
      <c r="E24" s="131"/>
      <c r="F24" s="131"/>
      <c r="G24" s="131"/>
      <c r="H24" s="131"/>
      <c r="I24" s="131"/>
      <c r="J24" s="131"/>
      <c r="K24" s="131"/>
      <c r="L24" s="131"/>
      <c r="P24" s="131"/>
      <c r="V24" s="131"/>
      <c r="W24" s="131"/>
      <c r="X24" s="131"/>
      <c r="Y24" s="131"/>
      <c r="Z24" s="131"/>
      <c r="AA24" s="131"/>
      <c r="AB24" s="131"/>
    </row>
    <row r="25" spans="2:28" ht="15.6" x14ac:dyDescent="0.3">
      <c r="B25" s="58"/>
      <c r="C25" s="58"/>
      <c r="D25" s="58"/>
      <c r="E25" s="44"/>
      <c r="F25" s="44"/>
      <c r="G25" s="44"/>
      <c r="H25" s="44"/>
      <c r="I25" s="44"/>
      <c r="J25" s="44"/>
      <c r="K25" s="131"/>
      <c r="L25" s="131"/>
      <c r="P25" s="131"/>
      <c r="S25" s="2">
        <f>COUNTA(Q12:U23)</f>
        <v>45</v>
      </c>
      <c r="T25" s="2">
        <f>SUM(Q12:U23)</f>
        <v>9</v>
      </c>
      <c r="U25" s="3">
        <f>S25-T25</f>
        <v>36</v>
      </c>
      <c r="V25" s="131"/>
      <c r="W25" s="131"/>
      <c r="X25" s="131"/>
      <c r="Y25" s="131"/>
      <c r="Z25" s="131"/>
      <c r="AA25" s="131"/>
      <c r="AB25" s="131"/>
    </row>
    <row r="26" spans="2:28" ht="15.6" x14ac:dyDescent="0.3">
      <c r="B26" s="58"/>
      <c r="C26" s="58"/>
      <c r="D26" s="58"/>
      <c r="E26" s="44"/>
      <c r="F26" s="44"/>
      <c r="G26" s="44"/>
      <c r="H26" s="44"/>
      <c r="I26" s="44"/>
      <c r="J26" s="44"/>
      <c r="K26" s="131"/>
      <c r="L26" s="131"/>
      <c r="P26" s="131"/>
      <c r="V26" s="131"/>
      <c r="W26" s="131"/>
      <c r="X26" s="131"/>
      <c r="Y26" s="131"/>
      <c r="Z26" s="131"/>
      <c r="AA26" s="131"/>
      <c r="AB26" s="131"/>
    </row>
    <row r="27" spans="2:28" ht="15.6" hidden="1" x14ac:dyDescent="0.3">
      <c r="B27" s="58"/>
      <c r="C27" s="58"/>
      <c r="D27" s="58"/>
      <c r="E27" s="44"/>
      <c r="F27" s="44"/>
      <c r="G27" s="44"/>
      <c r="H27" s="44"/>
      <c r="I27" s="44"/>
      <c r="J27" s="44"/>
      <c r="K27" s="131"/>
      <c r="L27" s="131"/>
      <c r="P27" s="131"/>
      <c r="V27" s="131"/>
      <c r="W27" s="131"/>
      <c r="X27" s="131"/>
      <c r="Y27" s="131"/>
      <c r="Z27" s="131"/>
      <c r="AA27" s="131"/>
      <c r="AB27" s="131"/>
    </row>
  </sheetData>
  <sheetProtection algorithmName="SHA-512" hashValue="z30MjAJoKTifb5BuJxqMOP/Xe9edKLjTYBaMJgAWy8620Gmad+bFq8dXlkXRj7qinvUnIvcNxtGQSxi6flvshw==" saltValue="THkvs3wAfyKNEmqJ22fI4g==" spinCount="100000" sheet="1" objects="1" scenarios="1" formatColumns="0" formatRows="0"/>
  <mergeCells count="13">
    <mergeCell ref="B1:D1"/>
    <mergeCell ref="H10:K10"/>
    <mergeCell ref="B21:K21"/>
    <mergeCell ref="B2:D2"/>
    <mergeCell ref="B4:C4"/>
    <mergeCell ref="D10:G10"/>
    <mergeCell ref="D4:G4"/>
    <mergeCell ref="B6:D6"/>
    <mergeCell ref="B7:D7"/>
    <mergeCell ref="B8:D8"/>
    <mergeCell ref="E6:J6"/>
    <mergeCell ref="E7:J7"/>
    <mergeCell ref="E8:J8"/>
  </mergeCells>
  <conditionalFormatting sqref="H12:H19">
    <cfRule type="expression" dxfId="15" priority="15">
      <formula>OR($G12=$M$6,$G12=$M$7)</formula>
    </cfRule>
  </conditionalFormatting>
  <conditionalFormatting sqref="H23">
    <cfRule type="expression" dxfId="14" priority="16">
      <formula>OR($G$23=$M$3)</formula>
    </cfRule>
  </conditionalFormatting>
  <dataValidations count="1">
    <dataValidation type="list" allowBlank="1" showInputMessage="1" showErrorMessage="1" error="Please select an option from the drop-down list" sqref="G23 G12:G19" xr:uid="{00000000-0002-0000-0500-000000000000}">
      <formula1>$M$2:$M$7</formula1>
    </dataValidation>
  </dataValidation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7"/>
  <sheetViews>
    <sheetView showGridLines="0" zoomScaleNormal="100" workbookViewId="0"/>
  </sheetViews>
  <sheetFormatPr defaultColWidth="0" defaultRowHeight="14.4" zeroHeight="1" x14ac:dyDescent="0.3"/>
  <cols>
    <col min="1" max="1" width="4.6640625" customWidth="1"/>
    <col min="2" max="2" width="25.6640625" customWidth="1"/>
    <col min="3" max="4" width="14.6640625" customWidth="1"/>
    <col min="5" max="5" width="4.6640625" customWidth="1"/>
    <col min="6" max="6" width="27.6640625" customWidth="1"/>
    <col min="7" max="7" width="11.6640625" customWidth="1"/>
    <col min="8" max="9" width="14.6640625" customWidth="1"/>
    <col min="10" max="10" width="4.6640625" customWidth="1"/>
    <col min="11" max="13" width="9.109375" style="2" hidden="1" customWidth="1"/>
    <col min="14" max="14" width="4.6640625" customWidth="1"/>
    <col min="15" max="16384" width="9.109375" hidden="1"/>
  </cols>
  <sheetData>
    <row r="1" spans="2:13" ht="18.600000000000001" thickBot="1" x14ac:dyDescent="0.4">
      <c r="B1" s="158" t="str">
        <f>'1. Cover'!B1</f>
        <v>Better Care Fund Template Q4 2018/19</v>
      </c>
      <c r="C1" s="159"/>
      <c r="D1" s="160"/>
      <c r="E1" s="131"/>
      <c r="F1" s="131"/>
      <c r="G1" s="131"/>
      <c r="H1" s="131"/>
      <c r="I1" s="131"/>
      <c r="J1" s="131"/>
      <c r="K1" s="2" t="s">
        <v>854</v>
      </c>
    </row>
    <row r="2" spans="2:13" x14ac:dyDescent="0.3">
      <c r="B2" s="161" t="s">
        <v>75</v>
      </c>
      <c r="C2" s="161"/>
      <c r="D2" s="161"/>
      <c r="E2" s="131"/>
      <c r="F2" s="131"/>
      <c r="G2" s="131"/>
      <c r="H2" s="131"/>
      <c r="I2" s="131"/>
      <c r="J2" s="131"/>
      <c r="K2" s="2" t="s">
        <v>855</v>
      </c>
    </row>
    <row r="3" spans="2:13" x14ac:dyDescent="0.3">
      <c r="B3" s="131"/>
      <c r="C3" s="131"/>
      <c r="D3" s="131"/>
      <c r="E3" s="131"/>
      <c r="F3" s="131"/>
      <c r="G3" s="131"/>
      <c r="H3" s="131"/>
      <c r="I3" s="131"/>
      <c r="J3" s="131"/>
      <c r="K3" s="2" t="s">
        <v>757</v>
      </c>
    </row>
    <row r="4" spans="2:13" x14ac:dyDescent="0.3">
      <c r="B4" s="131" t="s">
        <v>758</v>
      </c>
      <c r="C4" s="131"/>
      <c r="D4" s="162" t="str">
        <f>IF('Backsheet for muncher'!D10="&lt;Please select a Health and Wellbeing Board&gt;","Please select in '1. Cover' sheet",'Backsheet for muncher'!D10)</f>
        <v>Please select in '1. Cover' sheet</v>
      </c>
      <c r="E4" s="162"/>
      <c r="F4" s="162"/>
      <c r="G4" s="71"/>
      <c r="H4" s="131"/>
      <c r="I4" s="131"/>
      <c r="J4" s="131"/>
      <c r="K4" s="2" t="s">
        <v>759</v>
      </c>
    </row>
    <row r="5" spans="2:13" x14ac:dyDescent="0.3">
      <c r="B5" s="131"/>
      <c r="C5" s="131"/>
      <c r="D5" s="131"/>
      <c r="E5" s="131"/>
      <c r="F5" s="131"/>
      <c r="G5" s="131"/>
      <c r="H5" s="131"/>
      <c r="I5" s="131"/>
      <c r="J5" s="131"/>
    </row>
    <row r="6" spans="2:13" ht="18" x14ac:dyDescent="0.35">
      <c r="B6" s="72" t="s">
        <v>856</v>
      </c>
      <c r="C6" s="131"/>
      <c r="D6" s="131"/>
      <c r="E6" s="131"/>
      <c r="F6" s="131"/>
      <c r="G6" s="131"/>
      <c r="H6" s="131"/>
      <c r="I6" s="131"/>
      <c r="J6" s="131"/>
      <c r="K6" s="2" t="s">
        <v>857</v>
      </c>
    </row>
    <row r="7" spans="2:13" s="67" customFormat="1" x14ac:dyDescent="0.3">
      <c r="B7" s="40"/>
      <c r="C7" s="131"/>
      <c r="D7" s="131"/>
      <c r="E7" s="131"/>
      <c r="F7" s="131"/>
      <c r="G7" s="131"/>
      <c r="H7" s="131"/>
      <c r="I7" s="131"/>
      <c r="J7" s="131"/>
      <c r="K7" s="2" t="s">
        <v>855</v>
      </c>
      <c r="L7" s="2"/>
      <c r="M7" s="2"/>
    </row>
    <row r="8" spans="2:13" s="67" customFormat="1" x14ac:dyDescent="0.3">
      <c r="B8" s="40"/>
      <c r="C8" s="173" t="s">
        <v>858</v>
      </c>
      <c r="D8" s="173"/>
      <c r="E8" s="173"/>
      <c r="F8" s="171"/>
      <c r="G8" s="171"/>
      <c r="H8" s="131"/>
      <c r="I8" s="131"/>
      <c r="J8" s="131"/>
      <c r="K8" s="2" t="s">
        <v>757</v>
      </c>
      <c r="L8" s="2"/>
      <c r="M8" s="2"/>
    </row>
    <row r="9" spans="2:13" s="67" customFormat="1" x14ac:dyDescent="0.3">
      <c r="B9" s="134" t="s">
        <v>859</v>
      </c>
      <c r="C9" s="96" t="str">
        <f>IFERROR(IF((VLOOKUP('Backsheet for muncher'!$C$10,'I&amp;E Backsheet'!$D$5:$K$154,$L$12,FALSE))="","",(VLOOKUP('Backsheet for muncher'!$C$10,'I&amp;E Backsheet'!$D$5:$K$154,$L$12,FALSE))),"")</f>
        <v/>
      </c>
      <c r="D9" s="131"/>
      <c r="E9" s="131"/>
      <c r="F9" s="131"/>
      <c r="G9" s="131"/>
      <c r="H9" s="131"/>
      <c r="I9" s="131"/>
      <c r="J9" s="131"/>
      <c r="K9" s="2" t="s">
        <v>759</v>
      </c>
      <c r="L9" s="2"/>
      <c r="M9" s="2"/>
    </row>
    <row r="10" spans="2:13" s="67" customFormat="1" x14ac:dyDescent="0.3">
      <c r="B10" s="134" t="s">
        <v>860</v>
      </c>
      <c r="C10" s="93" t="str">
        <f>IFERROR(IF((VLOOKUP('Backsheet for muncher'!$C$10,'I&amp;E Backsheet'!$D$5:$K$154,$L$13,FALSE))="","",(VLOOKUP('Backsheet for muncher'!$C$10,'I&amp;E Backsheet'!$D$5:$K$154,$L$13,FALSE))),"")</f>
        <v/>
      </c>
      <c r="D10" s="131"/>
      <c r="E10" s="131"/>
      <c r="F10" s="131"/>
      <c r="G10" s="131"/>
      <c r="H10" s="131"/>
      <c r="I10" s="131"/>
      <c r="J10" s="131"/>
      <c r="K10" s="2"/>
      <c r="L10" s="2"/>
      <c r="M10" s="2"/>
    </row>
    <row r="11" spans="2:13" s="67" customFormat="1" ht="15" thickBot="1" x14ac:dyDescent="0.35">
      <c r="B11" s="134" t="s">
        <v>861</v>
      </c>
      <c r="C11" s="93" t="str">
        <f>IFERROR(IF((VLOOKUP('Backsheet for muncher'!$C$10,'I&amp;E Backsheet'!$D$5:$K$154,$L$14,FALSE))="","",(VLOOKUP('Backsheet for muncher'!$C$10,'I&amp;E Backsheet'!$D$5:$K$154,$L$14,FALSE))),"")</f>
        <v/>
      </c>
      <c r="D11" s="131"/>
      <c r="E11" s="131"/>
      <c r="F11" s="131"/>
      <c r="G11" s="131"/>
      <c r="H11" s="131"/>
      <c r="I11" s="131"/>
      <c r="J11" s="131"/>
      <c r="K11" s="2" t="s">
        <v>862</v>
      </c>
      <c r="L11" s="2"/>
      <c r="M11" s="2"/>
    </row>
    <row r="12" spans="2:13" s="67" customFormat="1" ht="15.6" thickTop="1" thickBot="1" x14ac:dyDescent="0.35">
      <c r="B12" s="136" t="s">
        <v>863</v>
      </c>
      <c r="C12" s="131"/>
      <c r="D12" s="95">
        <f>IFERROR(SUM(C9:C11),"")</f>
        <v>0</v>
      </c>
      <c r="E12" s="131"/>
      <c r="F12" s="131"/>
      <c r="G12" s="131"/>
      <c r="H12" s="131"/>
      <c r="I12" s="131"/>
      <c r="J12" s="131"/>
      <c r="K12" s="2" t="s">
        <v>864</v>
      </c>
      <c r="L12" s="2">
        <v>3</v>
      </c>
      <c r="M12" s="2">
        <f>IF(OR(G14="Yes",G14="No"),1,0)</f>
        <v>0</v>
      </c>
    </row>
    <row r="13" spans="2:13" s="67" customFormat="1" ht="15" thickTop="1" x14ac:dyDescent="0.3">
      <c r="B13" s="132"/>
      <c r="C13" s="171" t="s">
        <v>865</v>
      </c>
      <c r="D13" s="172"/>
      <c r="E13" s="131"/>
      <c r="F13" s="173" t="s">
        <v>866</v>
      </c>
      <c r="G13" s="173"/>
      <c r="H13" s="131"/>
      <c r="I13" s="131"/>
      <c r="J13" s="131"/>
      <c r="K13" s="2" t="s">
        <v>867</v>
      </c>
      <c r="L13" s="2">
        <v>4</v>
      </c>
      <c r="M13" s="2">
        <f>IF(OR(G15="Yes",G15="No"),1,0)</f>
        <v>0</v>
      </c>
    </row>
    <row r="14" spans="2:13" s="67" customFormat="1" ht="30" customHeight="1" x14ac:dyDescent="0.3">
      <c r="B14" s="126" t="s">
        <v>868</v>
      </c>
      <c r="C14" s="93" t="str">
        <f>IFERROR(IF((VLOOKUP('Backsheet for muncher'!$C$10,'I&amp;E Backsheet'!$D$5:$K$154,$L$15,FALSE))="","",(VLOOKUP('Backsheet for muncher'!$C$10,'I&amp;E Backsheet'!$D$5:$K$154,$L$15,FALSE))),"")</f>
        <v/>
      </c>
      <c r="D14" s="131"/>
      <c r="E14" s="131"/>
      <c r="F14" s="135" t="s">
        <v>565</v>
      </c>
      <c r="G14" s="108" t="s">
        <v>855</v>
      </c>
      <c r="H14" s="92"/>
      <c r="I14" s="131"/>
      <c r="J14" s="131"/>
      <c r="K14" s="2" t="s">
        <v>869</v>
      </c>
      <c r="L14" s="2">
        <v>5</v>
      </c>
      <c r="M14" s="2">
        <f>IF(AND($G$14="Yes",H14=""),0,1)</f>
        <v>1</v>
      </c>
    </row>
    <row r="15" spans="2:13" s="67" customFormat="1" ht="30" customHeight="1" thickBot="1" x14ac:dyDescent="0.35">
      <c r="B15" s="126" t="s">
        <v>870</v>
      </c>
      <c r="C15" s="93" t="str">
        <f>IFERROR(IF((VLOOKUP('Backsheet for muncher'!$C$10,'I&amp;E Backsheet'!$D$5:$K$154,$L$16,FALSE))="","",(VLOOKUP('Backsheet for muncher'!$C$10,'I&amp;E Backsheet'!$D$5:$K$154,$L$16,FALSE))),"")</f>
        <v/>
      </c>
      <c r="D15" s="131"/>
      <c r="E15" s="131"/>
      <c r="F15" s="135" t="s">
        <v>568</v>
      </c>
      <c r="G15" s="108" t="s">
        <v>855</v>
      </c>
      <c r="H15" s="92"/>
      <c r="I15" s="131"/>
      <c r="J15" s="131"/>
      <c r="K15" s="2" t="s">
        <v>871</v>
      </c>
      <c r="L15" s="2">
        <v>6</v>
      </c>
      <c r="M15" s="2">
        <f>IF(AND($G$15="Yes",H15=""),0,1)</f>
        <v>1</v>
      </c>
    </row>
    <row r="16" spans="2:13" s="67" customFormat="1" ht="15.6" thickTop="1" thickBot="1" x14ac:dyDescent="0.35">
      <c r="B16" s="136" t="s">
        <v>872</v>
      </c>
      <c r="C16" s="131"/>
      <c r="D16" s="95">
        <f>IFERROR(SUM(C14:C15),"")</f>
        <v>0</v>
      </c>
      <c r="E16" s="131"/>
      <c r="F16" s="131"/>
      <c r="G16" s="131"/>
      <c r="H16" s="131"/>
      <c r="I16" s="95">
        <f>IFERROR(SUM(H14:H15),"")</f>
        <v>0</v>
      </c>
      <c r="J16" s="131"/>
      <c r="K16" s="2" t="s">
        <v>873</v>
      </c>
      <c r="L16" s="2">
        <v>7</v>
      </c>
      <c r="M16" s="2"/>
    </row>
    <row r="17" spans="2:13" s="67" customFormat="1" ht="15" thickTop="1" x14ac:dyDescent="0.3">
      <c r="B17" s="40"/>
      <c r="C17" s="131"/>
      <c r="D17" s="131"/>
      <c r="E17" s="131"/>
      <c r="F17" s="131"/>
      <c r="G17" s="131"/>
      <c r="H17" s="131"/>
      <c r="I17" s="131"/>
      <c r="J17" s="131"/>
      <c r="K17" s="2" t="s">
        <v>874</v>
      </c>
      <c r="L17" s="2">
        <v>8</v>
      </c>
      <c r="M17" s="2"/>
    </row>
    <row r="18" spans="2:13" s="67" customFormat="1" x14ac:dyDescent="0.3">
      <c r="B18" s="131"/>
      <c r="C18" s="134" t="s">
        <v>875</v>
      </c>
      <c r="D18" s="134" t="s">
        <v>876</v>
      </c>
      <c r="E18" s="131"/>
      <c r="F18" s="131"/>
      <c r="G18" s="131"/>
      <c r="H18" s="131"/>
      <c r="I18" s="131"/>
      <c r="J18" s="131"/>
      <c r="K18" s="2"/>
      <c r="L18" s="2"/>
      <c r="M18" s="2"/>
    </row>
    <row r="19" spans="2:13" s="67" customFormat="1" x14ac:dyDescent="0.3">
      <c r="B19" s="136" t="s">
        <v>877</v>
      </c>
      <c r="C19" s="94">
        <f>IFERROR(SUM(D12,D16),"")</f>
        <v>0</v>
      </c>
      <c r="D19" s="93">
        <f>IFERROR(SUM(D12,I16),"")</f>
        <v>0</v>
      </c>
      <c r="E19" s="131"/>
      <c r="F19" s="131"/>
      <c r="G19" s="131"/>
      <c r="H19" s="131"/>
      <c r="I19" s="131"/>
      <c r="J19" s="131"/>
      <c r="K19" s="2"/>
      <c r="L19" s="2"/>
      <c r="M19" s="2"/>
    </row>
    <row r="20" spans="2:13" s="67" customFormat="1" x14ac:dyDescent="0.3">
      <c r="B20" s="40"/>
      <c r="C20" s="131"/>
      <c r="D20" s="131"/>
      <c r="E20" s="131"/>
      <c r="F20" s="131"/>
      <c r="G20" s="131"/>
      <c r="H20" s="131"/>
      <c r="I20" s="131"/>
      <c r="J20" s="131"/>
      <c r="K20" s="2"/>
      <c r="L20" s="2"/>
      <c r="M20" s="2"/>
    </row>
    <row r="21" spans="2:13" s="67" customFormat="1" ht="60" customHeight="1" x14ac:dyDescent="0.3">
      <c r="B21" s="175" t="s">
        <v>878</v>
      </c>
      <c r="C21" s="175"/>
      <c r="D21" s="176"/>
      <c r="E21" s="176"/>
      <c r="F21" s="176"/>
      <c r="G21" s="176"/>
      <c r="H21" s="176"/>
      <c r="I21" s="176"/>
      <c r="J21" s="131"/>
      <c r="K21" s="2"/>
      <c r="L21" s="2"/>
      <c r="M21" s="2">
        <f>IF(AND(OR($G$14="Yes",$G$15="Yes"),D21=""),0,1)</f>
        <v>1</v>
      </c>
    </row>
    <row r="22" spans="2:13" s="67" customFormat="1" x14ac:dyDescent="0.3">
      <c r="B22" s="40"/>
      <c r="C22" s="131"/>
      <c r="D22" s="131"/>
      <c r="E22" s="131"/>
      <c r="F22" s="131"/>
      <c r="G22" s="131"/>
      <c r="H22" s="131"/>
      <c r="I22" s="131"/>
      <c r="J22" s="131"/>
      <c r="K22" s="2"/>
      <c r="L22" s="2"/>
      <c r="M22" s="2"/>
    </row>
    <row r="23" spans="2:13" ht="18" x14ac:dyDescent="0.35">
      <c r="B23" s="72" t="s">
        <v>879</v>
      </c>
      <c r="C23" s="131"/>
      <c r="D23" s="131"/>
      <c r="E23" s="131"/>
      <c r="F23" s="131"/>
      <c r="G23" s="131"/>
      <c r="H23" s="131"/>
      <c r="I23" s="131"/>
      <c r="J23" s="131"/>
    </row>
    <row r="24" spans="2:13" x14ac:dyDescent="0.3">
      <c r="B24" s="131"/>
      <c r="C24" s="131"/>
      <c r="D24" s="131"/>
      <c r="E24" s="131"/>
      <c r="F24" s="131"/>
      <c r="G24" s="131"/>
      <c r="H24" s="131"/>
      <c r="I24" s="131"/>
      <c r="J24" s="131"/>
    </row>
    <row r="25" spans="2:13" x14ac:dyDescent="0.3">
      <c r="B25" s="131"/>
      <c r="C25" s="133" t="s">
        <v>858</v>
      </c>
      <c r="D25" s="131"/>
      <c r="E25" s="131"/>
      <c r="F25" s="131"/>
      <c r="G25" s="131"/>
      <c r="H25" s="131"/>
      <c r="I25" s="131"/>
      <c r="J25" s="131"/>
    </row>
    <row r="26" spans="2:13" x14ac:dyDescent="0.3">
      <c r="B26" s="134" t="s">
        <v>880</v>
      </c>
      <c r="C26" s="93" t="str">
        <f>IFERROR(IF((VLOOKUP('Backsheet for muncher'!$C$10,'I&amp;E Backsheet'!$D$5:$K$154,$L$17,FALSE))="","",(VLOOKUP('Backsheet for muncher'!$C$10,'I&amp;E Backsheet'!$D$5:$K$154,$L$17,FALSE))),"")</f>
        <v/>
      </c>
      <c r="D26" s="131"/>
      <c r="E26" s="131"/>
      <c r="F26" s="131"/>
      <c r="G26" s="131"/>
      <c r="H26" s="131"/>
      <c r="I26" s="131"/>
      <c r="J26" s="131"/>
    </row>
    <row r="27" spans="2:13" s="67" customFormat="1" x14ac:dyDescent="0.3">
      <c r="B27" s="131"/>
      <c r="C27" s="131"/>
      <c r="D27" s="131"/>
      <c r="E27" s="131"/>
      <c r="F27" s="131"/>
      <c r="G27" s="131"/>
      <c r="H27" s="131"/>
      <c r="I27" s="131"/>
      <c r="J27" s="131"/>
      <c r="K27" s="2"/>
      <c r="L27" s="2"/>
      <c r="M27" s="2"/>
    </row>
    <row r="28" spans="2:13" s="67" customFormat="1" x14ac:dyDescent="0.3">
      <c r="B28" s="174" t="s">
        <v>881</v>
      </c>
      <c r="C28" s="174"/>
      <c r="D28" s="174"/>
      <c r="E28" s="147" t="s">
        <v>855</v>
      </c>
      <c r="F28" s="147"/>
      <c r="G28" s="131"/>
      <c r="H28" s="131"/>
      <c r="I28" s="131"/>
      <c r="J28" s="131"/>
      <c r="K28" s="2"/>
      <c r="L28" s="2"/>
      <c r="M28" s="2">
        <f>IF(OR(E28="Yes",E28="No"),1,0)</f>
        <v>0</v>
      </c>
    </row>
    <row r="29" spans="2:13" s="67" customFormat="1" x14ac:dyDescent="0.3">
      <c r="B29" s="131"/>
      <c r="C29" s="131"/>
      <c r="D29" s="131"/>
      <c r="E29" s="131"/>
      <c r="F29" s="131"/>
      <c r="G29" s="131"/>
      <c r="H29" s="131"/>
      <c r="I29" s="131"/>
      <c r="J29" s="131"/>
      <c r="K29" s="2"/>
      <c r="L29" s="2"/>
      <c r="M29" s="2"/>
    </row>
    <row r="30" spans="2:13" x14ac:dyDescent="0.3">
      <c r="B30" s="134" t="s">
        <v>866</v>
      </c>
      <c r="C30" s="92"/>
      <c r="D30" s="131"/>
      <c r="E30" s="131"/>
      <c r="F30" s="131"/>
      <c r="G30" s="131"/>
      <c r="H30" s="131"/>
      <c r="I30" s="131"/>
      <c r="J30" s="131"/>
      <c r="M30" s="2">
        <f>IF(AND($E$28="Yes",C30=""),0,1)</f>
        <v>1</v>
      </c>
    </row>
    <row r="31" spans="2:13" x14ac:dyDescent="0.3">
      <c r="B31" s="131"/>
      <c r="C31" s="131"/>
      <c r="D31" s="131"/>
      <c r="E31" s="131"/>
      <c r="F31" s="131"/>
      <c r="G31" s="131"/>
      <c r="H31" s="131"/>
      <c r="I31" s="131"/>
      <c r="J31" s="131"/>
    </row>
    <row r="32" spans="2:13" ht="60" customHeight="1" x14ac:dyDescent="0.3">
      <c r="B32" s="175" t="s">
        <v>882</v>
      </c>
      <c r="C32" s="175"/>
      <c r="D32" s="176"/>
      <c r="E32" s="176"/>
      <c r="F32" s="176"/>
      <c r="G32" s="176"/>
      <c r="H32" s="176"/>
      <c r="I32" s="176"/>
      <c r="J32" s="131"/>
      <c r="M32" s="2">
        <f>IF(AND($E$28="Yes",D32=""),0,1)</f>
        <v>1</v>
      </c>
    </row>
    <row r="33" spans="13:13" x14ac:dyDescent="0.3"/>
    <row r="34" spans="13:13" x14ac:dyDescent="0.3">
      <c r="M34" s="2">
        <f>COUNTA(M12:M32)</f>
        <v>8</v>
      </c>
    </row>
    <row r="35" spans="13:13" x14ac:dyDescent="0.3">
      <c r="M35" s="2">
        <f>SUM(M12:M32)</f>
        <v>5</v>
      </c>
    </row>
    <row r="36" spans="13:13" x14ac:dyDescent="0.3">
      <c r="M36" s="3">
        <f>M34-M35</f>
        <v>3</v>
      </c>
    </row>
    <row r="37" spans="13:13" x14ac:dyDescent="0.3"/>
  </sheetData>
  <sheetProtection algorithmName="SHA-512" hashValue="7wxT+jTDlTEpWZ/36B2Cx4omopy8rsvu29wE65kOtsbWGFCuCnqzQC9eth4lLFG7jkaNkR8ek8BF0UycHuNIBA==" saltValue="IFyWSTNDZzP/eD1aZNwaAg==" spinCount="100000" sheet="1" objects="1" scenarios="1" formatColumns="0" formatRows="0"/>
  <mergeCells count="12">
    <mergeCell ref="B28:D28"/>
    <mergeCell ref="E28:F28"/>
    <mergeCell ref="B21:C21"/>
    <mergeCell ref="B32:C32"/>
    <mergeCell ref="D32:I32"/>
    <mergeCell ref="D21:I21"/>
    <mergeCell ref="C13:D13"/>
    <mergeCell ref="F13:G13"/>
    <mergeCell ref="B1:D1"/>
    <mergeCell ref="B2:D2"/>
    <mergeCell ref="D4:F4"/>
    <mergeCell ref="C8:G8"/>
  </mergeCells>
  <conditionalFormatting sqref="C30 D32:I32">
    <cfRule type="expression" dxfId="13" priority="3">
      <formula>$E$28="Yes"</formula>
    </cfRule>
  </conditionalFormatting>
  <conditionalFormatting sqref="H15">
    <cfRule type="expression" dxfId="12" priority="20">
      <formula>$G$15="Yes"</formula>
    </cfRule>
  </conditionalFormatting>
  <conditionalFormatting sqref="H14">
    <cfRule type="expression" dxfId="11" priority="21">
      <formula>$G$14="Yes"</formula>
    </cfRule>
  </conditionalFormatting>
  <conditionalFormatting sqref="D21:I21">
    <cfRule type="expression" dxfId="10" priority="22">
      <formula>OR($G$14="Yes",$G$15="Yes")</formula>
    </cfRule>
  </conditionalFormatting>
  <dataValidations count="2">
    <dataValidation type="list" allowBlank="1" showInputMessage="1" showErrorMessage="1" error="Please select an option from the drop-down list" sqref="G14:G15" xr:uid="{00000000-0002-0000-0600-000000000000}">
      <formula1>$K$2:$K$4</formula1>
    </dataValidation>
    <dataValidation type="list" allowBlank="1" showInputMessage="1" showErrorMessage="1" error="Please select an option from the drop-down list" sqref="F29 E28" xr:uid="{00000000-0002-0000-0600-000001000000}">
      <formula1>$K$7:$K$9</formula1>
    </dataValidation>
  </dataValidation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K154"/>
  <sheetViews>
    <sheetView workbookViewId="0"/>
  </sheetViews>
  <sheetFormatPr defaultRowHeight="14.4" x14ac:dyDescent="0.3"/>
  <cols>
    <col min="6" max="11" width="12.6640625" customWidth="1"/>
  </cols>
  <sheetData>
    <row r="1" spans="1:11" s="67" customFormat="1" x14ac:dyDescent="0.3">
      <c r="A1" s="131"/>
      <c r="B1" s="131"/>
      <c r="C1" s="131"/>
      <c r="D1" s="131">
        <v>1</v>
      </c>
      <c r="E1" s="131">
        <v>2</v>
      </c>
      <c r="F1" s="131">
        <v>3</v>
      </c>
      <c r="G1" s="131">
        <v>4</v>
      </c>
      <c r="H1" s="131">
        <v>5</v>
      </c>
      <c r="I1" s="131">
        <v>6</v>
      </c>
      <c r="J1" s="131">
        <v>7</v>
      </c>
      <c r="K1" s="131">
        <v>8</v>
      </c>
    </row>
    <row r="2" spans="1:11" s="67" customFormat="1" x14ac:dyDescent="0.3">
      <c r="A2" s="131"/>
      <c r="B2" s="131"/>
      <c r="C2" s="131"/>
      <c r="D2" s="131"/>
      <c r="E2" s="131"/>
      <c r="F2" s="131"/>
      <c r="G2" s="131"/>
      <c r="H2" s="131"/>
      <c r="I2" s="131"/>
      <c r="J2" s="131"/>
      <c r="K2" s="131"/>
    </row>
    <row r="3" spans="1:11" s="67" customFormat="1" x14ac:dyDescent="0.3">
      <c r="A3" s="131"/>
      <c r="B3" s="131"/>
      <c r="C3" s="131"/>
      <c r="D3" s="131"/>
      <c r="E3" s="131"/>
      <c r="F3" s="164" t="s">
        <v>856</v>
      </c>
      <c r="G3" s="164"/>
      <c r="H3" s="164"/>
      <c r="I3" s="164"/>
      <c r="J3" s="164"/>
      <c r="K3" s="41" t="s">
        <v>879</v>
      </c>
    </row>
    <row r="4" spans="1:11" s="67" customFormat="1" x14ac:dyDescent="0.3">
      <c r="A4" s="131"/>
      <c r="B4" s="131"/>
      <c r="C4" s="131"/>
      <c r="D4" s="131"/>
      <c r="E4" s="131"/>
      <c r="F4" s="131" t="s">
        <v>883</v>
      </c>
      <c r="G4" s="131" t="s">
        <v>867</v>
      </c>
      <c r="H4" s="131" t="s">
        <v>869</v>
      </c>
      <c r="I4" s="131" t="s">
        <v>871</v>
      </c>
      <c r="J4" s="131" t="s">
        <v>873</v>
      </c>
      <c r="K4" s="131" t="s">
        <v>865</v>
      </c>
    </row>
    <row r="5" spans="1:11" x14ac:dyDescent="0.3">
      <c r="A5" s="131" t="s">
        <v>884</v>
      </c>
      <c r="B5" s="131" t="s">
        <v>885</v>
      </c>
      <c r="C5" s="131" t="s">
        <v>886</v>
      </c>
      <c r="D5" s="131" t="s">
        <v>130</v>
      </c>
      <c r="E5" s="131" t="s">
        <v>131</v>
      </c>
      <c r="F5" s="70">
        <v>1516630.9601696604</v>
      </c>
      <c r="G5" s="70">
        <v>7526462.0808341783</v>
      </c>
      <c r="H5" s="70">
        <v>13669846.148837725</v>
      </c>
      <c r="I5" s="70">
        <v>0</v>
      </c>
      <c r="J5" s="70">
        <v>1523580</v>
      </c>
      <c r="K5" s="70">
        <v>24236518.960169662</v>
      </c>
    </row>
    <row r="6" spans="1:11" x14ac:dyDescent="0.3">
      <c r="A6" s="131" t="s">
        <v>884</v>
      </c>
      <c r="B6" s="131" t="s">
        <v>885</v>
      </c>
      <c r="C6" s="131" t="s">
        <v>886</v>
      </c>
      <c r="D6" s="131" t="s">
        <v>133</v>
      </c>
      <c r="E6" s="131" t="s">
        <v>134</v>
      </c>
      <c r="F6" s="70">
        <v>2355948.635829343</v>
      </c>
      <c r="G6" s="70">
        <v>6838954.9270890737</v>
      </c>
      <c r="H6" s="70">
        <v>23168137.743932161</v>
      </c>
      <c r="I6" s="70">
        <v>0</v>
      </c>
      <c r="J6" s="70">
        <v>0</v>
      </c>
      <c r="K6" s="70">
        <v>32363040.999999996</v>
      </c>
    </row>
    <row r="7" spans="1:11" x14ac:dyDescent="0.3">
      <c r="A7" s="131" t="s">
        <v>887</v>
      </c>
      <c r="B7" s="131" t="s">
        <v>888</v>
      </c>
      <c r="C7" s="131" t="s">
        <v>889</v>
      </c>
      <c r="D7" s="131" t="s">
        <v>135</v>
      </c>
      <c r="E7" s="131" t="s">
        <v>136</v>
      </c>
      <c r="F7" s="70">
        <v>2758216.455652792</v>
      </c>
      <c r="G7" s="70">
        <v>9395305.2957999278</v>
      </c>
      <c r="H7" s="70">
        <v>18943573.808243692</v>
      </c>
      <c r="I7" s="70">
        <v>0</v>
      </c>
      <c r="J7" s="70">
        <v>0</v>
      </c>
      <c r="K7" s="70">
        <v>31097095</v>
      </c>
    </row>
    <row r="8" spans="1:11" x14ac:dyDescent="0.3">
      <c r="A8" s="131" t="s">
        <v>890</v>
      </c>
      <c r="B8" s="131" t="s">
        <v>891</v>
      </c>
      <c r="C8" s="131" t="s">
        <v>892</v>
      </c>
      <c r="D8" s="131" t="s">
        <v>138</v>
      </c>
      <c r="E8" s="131" t="s">
        <v>139</v>
      </c>
      <c r="F8" s="70">
        <v>1177681.5531452142</v>
      </c>
      <c r="G8" s="70">
        <v>3457457.5122297294</v>
      </c>
      <c r="H8" s="70">
        <v>11417553.20418104</v>
      </c>
      <c r="I8" s="70">
        <v>24182395</v>
      </c>
      <c r="J8" s="70">
        <v>21168842</v>
      </c>
      <c r="K8" s="70">
        <v>61403929</v>
      </c>
    </row>
    <row r="9" spans="1:11" x14ac:dyDescent="0.3">
      <c r="A9" s="131" t="s">
        <v>893</v>
      </c>
      <c r="B9" s="131" t="s">
        <v>894</v>
      </c>
      <c r="C9" s="131" t="s">
        <v>895</v>
      </c>
      <c r="D9" s="131" t="s">
        <v>140</v>
      </c>
      <c r="E9" s="131" t="s">
        <v>141</v>
      </c>
      <c r="F9" s="70">
        <v>1152224.9585286528</v>
      </c>
      <c r="G9" s="70">
        <v>2438115.1576019763</v>
      </c>
      <c r="H9" s="70">
        <v>10103809.772447266</v>
      </c>
      <c r="I9" s="70">
        <v>0</v>
      </c>
      <c r="J9" s="70">
        <v>0</v>
      </c>
      <c r="K9" s="70">
        <v>13694150</v>
      </c>
    </row>
    <row r="10" spans="1:11" x14ac:dyDescent="0.3">
      <c r="A10" s="131" t="s">
        <v>884</v>
      </c>
      <c r="B10" s="131" t="s">
        <v>885</v>
      </c>
      <c r="C10" s="131" t="s">
        <v>886</v>
      </c>
      <c r="D10" s="131" t="s">
        <v>143</v>
      </c>
      <c r="E10" s="131" t="s">
        <v>144</v>
      </c>
      <c r="F10" s="70">
        <v>2421656.4844100541</v>
      </c>
      <c r="G10" s="70">
        <v>4692812.7341637313</v>
      </c>
      <c r="H10" s="70">
        <v>14850372.501494929</v>
      </c>
      <c r="I10" s="70">
        <v>1286000</v>
      </c>
      <c r="J10" s="70">
        <v>524391</v>
      </c>
      <c r="K10" s="70">
        <v>23775233</v>
      </c>
    </row>
    <row r="11" spans="1:11" x14ac:dyDescent="0.3">
      <c r="A11" s="131" t="s">
        <v>893</v>
      </c>
      <c r="B11" s="131" t="s">
        <v>896</v>
      </c>
      <c r="C11" s="131" t="s">
        <v>897</v>
      </c>
      <c r="D11" s="131" t="s">
        <v>145</v>
      </c>
      <c r="E11" s="131" t="s">
        <v>146</v>
      </c>
      <c r="F11" s="70">
        <v>10571320.819486033</v>
      </c>
      <c r="G11" s="70">
        <v>47327713.6996902</v>
      </c>
      <c r="H11" s="70">
        <v>78767926.784953982</v>
      </c>
      <c r="I11" s="70">
        <v>9479955.3191315755</v>
      </c>
      <c r="J11" s="70">
        <v>1448299</v>
      </c>
      <c r="K11" s="70">
        <v>147595215.61391118</v>
      </c>
    </row>
    <row r="12" spans="1:11" x14ac:dyDescent="0.3">
      <c r="A12" s="131" t="s">
        <v>887</v>
      </c>
      <c r="B12" s="131" t="s">
        <v>898</v>
      </c>
      <c r="C12" s="131" t="s">
        <v>899</v>
      </c>
      <c r="D12" s="131" t="s">
        <v>148</v>
      </c>
      <c r="E12" s="131" t="s">
        <v>149</v>
      </c>
      <c r="F12" s="70">
        <v>1739475.8877482223</v>
      </c>
      <c r="G12" s="70">
        <v>5900560.9576608241</v>
      </c>
      <c r="H12" s="70">
        <v>11380920.066194644</v>
      </c>
      <c r="I12" s="70">
        <v>0</v>
      </c>
      <c r="J12" s="70">
        <v>0</v>
      </c>
      <c r="K12" s="70">
        <v>19020957</v>
      </c>
    </row>
    <row r="13" spans="1:11" x14ac:dyDescent="0.3">
      <c r="A13" s="131" t="s">
        <v>887</v>
      </c>
      <c r="B13" s="131" t="s">
        <v>898</v>
      </c>
      <c r="C13" s="131" t="s">
        <v>899</v>
      </c>
      <c r="D13" s="131" t="s">
        <v>150</v>
      </c>
      <c r="E13" s="131" t="s">
        <v>151</v>
      </c>
      <c r="F13" s="70">
        <v>2135766.4274030798</v>
      </c>
      <c r="G13" s="70">
        <v>7563847.9223873597</v>
      </c>
      <c r="H13" s="70">
        <v>13211256.35771413</v>
      </c>
      <c r="I13" s="70">
        <v>3014987</v>
      </c>
      <c r="J13" s="70">
        <v>1421212</v>
      </c>
      <c r="K13" s="70">
        <v>27347071.304637</v>
      </c>
    </row>
    <row r="14" spans="1:11" x14ac:dyDescent="0.3">
      <c r="A14" s="131" t="s">
        <v>887</v>
      </c>
      <c r="B14" s="131" t="s">
        <v>898</v>
      </c>
      <c r="C14" s="131" t="s">
        <v>900</v>
      </c>
      <c r="D14" s="131" t="s">
        <v>153</v>
      </c>
      <c r="E14" s="131" t="s">
        <v>154</v>
      </c>
      <c r="F14" s="70">
        <v>2922256.1525823092</v>
      </c>
      <c r="G14" s="70">
        <v>10343006.057438266</v>
      </c>
      <c r="H14" s="70">
        <v>20385487.811191294</v>
      </c>
      <c r="I14" s="70">
        <v>8848017.75</v>
      </c>
      <c r="J14" s="70">
        <v>3172488.34</v>
      </c>
      <c r="K14" s="70">
        <v>45671256.610008277</v>
      </c>
    </row>
    <row r="15" spans="1:11" x14ac:dyDescent="0.3">
      <c r="A15" s="131" t="s">
        <v>890</v>
      </c>
      <c r="B15" s="131" t="s">
        <v>891</v>
      </c>
      <c r="C15" s="131" t="s">
        <v>901</v>
      </c>
      <c r="D15" s="131" t="s">
        <v>155</v>
      </c>
      <c r="E15" s="131" t="s">
        <v>156</v>
      </c>
      <c r="F15" s="70">
        <v>2339755.8255295781</v>
      </c>
      <c r="G15" s="70">
        <v>8272386.9302918147</v>
      </c>
      <c r="H15" s="70">
        <v>23335735.212947268</v>
      </c>
      <c r="I15" s="70">
        <v>10888265</v>
      </c>
      <c r="J15" s="70">
        <v>2184068</v>
      </c>
      <c r="K15" s="70">
        <v>47020211</v>
      </c>
    </row>
    <row r="16" spans="1:11" x14ac:dyDescent="0.3">
      <c r="A16" s="131" t="s">
        <v>890</v>
      </c>
      <c r="B16" s="131" t="s">
        <v>902</v>
      </c>
      <c r="C16" s="131" t="s">
        <v>892</v>
      </c>
      <c r="D16" s="131" t="s">
        <v>158</v>
      </c>
      <c r="E16" s="131" t="s">
        <v>159</v>
      </c>
      <c r="F16" s="70">
        <v>790938.44821032928</v>
      </c>
      <c r="G16" s="70">
        <v>1078749.0840544128</v>
      </c>
      <c r="H16" s="70">
        <v>6466401.6026412435</v>
      </c>
      <c r="I16" s="70">
        <v>0</v>
      </c>
      <c r="J16" s="70">
        <v>1791215</v>
      </c>
      <c r="K16" s="70">
        <v>10127303.6</v>
      </c>
    </row>
    <row r="17" spans="1:11" x14ac:dyDescent="0.3">
      <c r="A17" s="131" t="s">
        <v>887</v>
      </c>
      <c r="B17" s="131" t="s">
        <v>888</v>
      </c>
      <c r="C17" s="131" t="s">
        <v>889</v>
      </c>
      <c r="D17" s="131" t="s">
        <v>160</v>
      </c>
      <c r="E17" s="131" t="s">
        <v>161</v>
      </c>
      <c r="F17" s="70">
        <v>4195773.9325212464</v>
      </c>
      <c r="G17" s="70">
        <v>16435418.27530534</v>
      </c>
      <c r="H17" s="70">
        <v>35858940.780953206</v>
      </c>
      <c r="I17" s="70">
        <v>0</v>
      </c>
      <c r="J17" s="70">
        <v>0</v>
      </c>
      <c r="K17" s="70">
        <v>56490133</v>
      </c>
    </row>
    <row r="18" spans="1:11" x14ac:dyDescent="0.3">
      <c r="A18" s="131" t="s">
        <v>884</v>
      </c>
      <c r="B18" s="131" t="s">
        <v>885</v>
      </c>
      <c r="C18" s="131" t="s">
        <v>886</v>
      </c>
      <c r="D18" s="131" t="s">
        <v>163</v>
      </c>
      <c r="E18" s="131" t="s">
        <v>164</v>
      </c>
      <c r="F18" s="70">
        <v>4342596.0712374095</v>
      </c>
      <c r="G18" s="70">
        <v>9440686.1353265326</v>
      </c>
      <c r="H18" s="70">
        <v>20849489.268466044</v>
      </c>
      <c r="I18" s="70">
        <v>0</v>
      </c>
      <c r="J18" s="70">
        <v>0</v>
      </c>
      <c r="K18" s="70">
        <v>34632771</v>
      </c>
    </row>
    <row r="19" spans="1:11" x14ac:dyDescent="0.3">
      <c r="A19" s="131" t="s">
        <v>890</v>
      </c>
      <c r="B19" s="131" t="s">
        <v>902</v>
      </c>
      <c r="C19" s="131" t="s">
        <v>903</v>
      </c>
      <c r="D19" s="131" t="s">
        <v>165</v>
      </c>
      <c r="E19" s="131" t="s">
        <v>166</v>
      </c>
      <c r="F19" s="70">
        <v>1889096.7343320244</v>
      </c>
      <c r="G19" s="70">
        <v>6671933.959637871</v>
      </c>
      <c r="H19" s="70">
        <v>18623634.590433057</v>
      </c>
      <c r="I19" s="70">
        <v>0</v>
      </c>
      <c r="J19" s="70">
        <v>91544</v>
      </c>
      <c r="K19" s="70">
        <v>27276209.47469347</v>
      </c>
    </row>
    <row r="20" spans="1:11" x14ac:dyDescent="0.3">
      <c r="A20" s="131" t="s">
        <v>890</v>
      </c>
      <c r="B20" s="131" t="s">
        <v>891</v>
      </c>
      <c r="C20" s="131" t="s">
        <v>904</v>
      </c>
      <c r="D20" s="131" t="s">
        <v>168</v>
      </c>
      <c r="E20" s="131" t="s">
        <v>169</v>
      </c>
      <c r="F20" s="70">
        <v>2881792.7926711272</v>
      </c>
      <c r="G20" s="70">
        <v>12008960.351268928</v>
      </c>
      <c r="H20" s="70">
        <v>29555672.57706568</v>
      </c>
      <c r="I20" s="70">
        <v>0</v>
      </c>
      <c r="J20" s="70">
        <v>0</v>
      </c>
      <c r="K20" s="70">
        <v>44446426</v>
      </c>
    </row>
    <row r="21" spans="1:11" x14ac:dyDescent="0.3">
      <c r="A21" s="131" t="s">
        <v>884</v>
      </c>
      <c r="B21" s="131" t="s">
        <v>885</v>
      </c>
      <c r="C21" s="131" t="s">
        <v>886</v>
      </c>
      <c r="D21" s="131" t="s">
        <v>170</v>
      </c>
      <c r="E21" s="131" t="s">
        <v>171</v>
      </c>
      <c r="F21" s="70">
        <v>1994974.2070683178</v>
      </c>
      <c r="G21" s="70">
        <v>5376802.019957684</v>
      </c>
      <c r="H21" s="70">
        <v>20672139.059029162</v>
      </c>
      <c r="I21" s="70">
        <v>0</v>
      </c>
      <c r="J21" s="70">
        <v>0</v>
      </c>
      <c r="K21" s="70">
        <v>28043915</v>
      </c>
    </row>
    <row r="22" spans="1:11" x14ac:dyDescent="0.3">
      <c r="A22" s="131" t="s">
        <v>890</v>
      </c>
      <c r="B22" s="131" t="s">
        <v>902</v>
      </c>
      <c r="C22" s="131" t="s">
        <v>892</v>
      </c>
      <c r="D22" s="131" t="s">
        <v>173</v>
      </c>
      <c r="E22" s="131" t="s">
        <v>174</v>
      </c>
      <c r="F22" s="70">
        <v>3320890.6131630009</v>
      </c>
      <c r="G22" s="70">
        <v>3657639.4608249618</v>
      </c>
      <c r="H22" s="70">
        <v>28458393.952248618</v>
      </c>
      <c r="I22" s="70">
        <v>0</v>
      </c>
      <c r="J22" s="70">
        <v>0</v>
      </c>
      <c r="K22" s="70">
        <v>35436924</v>
      </c>
    </row>
    <row r="23" spans="1:11" x14ac:dyDescent="0.3">
      <c r="A23" s="131" t="s">
        <v>887</v>
      </c>
      <c r="B23" s="131" t="s">
        <v>898</v>
      </c>
      <c r="C23" s="131" t="s">
        <v>900</v>
      </c>
      <c r="D23" s="131" t="s">
        <v>175</v>
      </c>
      <c r="E23" s="131" t="s">
        <v>176</v>
      </c>
      <c r="F23" s="70">
        <v>1696079.6425993391</v>
      </c>
      <c r="G23" s="70">
        <v>5263096.3473214069</v>
      </c>
      <c r="H23" s="70">
        <v>12641487.312435977</v>
      </c>
      <c r="I23" s="70">
        <v>0</v>
      </c>
      <c r="J23" s="70">
        <v>0</v>
      </c>
      <c r="K23" s="70">
        <v>19600663.347321406</v>
      </c>
    </row>
    <row r="24" spans="1:11" x14ac:dyDescent="0.3">
      <c r="A24" s="131" t="s">
        <v>887</v>
      </c>
      <c r="B24" s="131" t="s">
        <v>888</v>
      </c>
      <c r="C24" s="131" t="s">
        <v>889</v>
      </c>
      <c r="D24" s="131" t="s">
        <v>178</v>
      </c>
      <c r="E24" s="131" t="s">
        <v>179</v>
      </c>
      <c r="F24" s="70">
        <v>2477224.8216068461</v>
      </c>
      <c r="G24" s="70">
        <v>5884121.5669051204</v>
      </c>
      <c r="H24" s="70">
        <v>14238767.063344248</v>
      </c>
      <c r="I24" s="70">
        <v>0</v>
      </c>
      <c r="J24" s="70">
        <v>0</v>
      </c>
      <c r="K24" s="70">
        <v>16500030</v>
      </c>
    </row>
    <row r="25" spans="1:11" x14ac:dyDescent="0.3">
      <c r="A25" s="131" t="s">
        <v>893</v>
      </c>
      <c r="B25" s="131" t="s">
        <v>894</v>
      </c>
      <c r="C25" s="131" t="s">
        <v>905</v>
      </c>
      <c r="D25" s="131" t="s">
        <v>180</v>
      </c>
      <c r="E25" s="131" t="s">
        <v>181</v>
      </c>
      <c r="F25" s="70">
        <v>4140575.7411114168</v>
      </c>
      <c r="G25" s="70">
        <v>10658271.618326334</v>
      </c>
      <c r="H25" s="70">
        <v>36983313.716575272</v>
      </c>
      <c r="I25" s="70">
        <v>0</v>
      </c>
      <c r="J25" s="70">
        <v>0</v>
      </c>
      <c r="K25" s="70">
        <v>47690890.015000001</v>
      </c>
    </row>
    <row r="26" spans="1:11" x14ac:dyDescent="0.3">
      <c r="A26" s="131" t="s">
        <v>884</v>
      </c>
      <c r="B26" s="131" t="s">
        <v>885</v>
      </c>
      <c r="C26" s="131" t="s">
        <v>886</v>
      </c>
      <c r="D26" s="131" t="s">
        <v>182</v>
      </c>
      <c r="E26" s="131" t="s">
        <v>183</v>
      </c>
      <c r="F26" s="70">
        <v>854925.86508617527</v>
      </c>
      <c r="G26" s="70">
        <v>9006524.6839057598</v>
      </c>
      <c r="H26" s="70">
        <v>18721095.198544942</v>
      </c>
      <c r="I26" s="70">
        <v>0</v>
      </c>
      <c r="J26" s="70">
        <v>72493</v>
      </c>
      <c r="K26" s="70">
        <v>28655039</v>
      </c>
    </row>
    <row r="27" spans="1:11" x14ac:dyDescent="0.3">
      <c r="A27" s="131" t="s">
        <v>893</v>
      </c>
      <c r="B27" s="131" t="s">
        <v>894</v>
      </c>
      <c r="C27" s="131" t="s">
        <v>895</v>
      </c>
      <c r="D27" s="131" t="s">
        <v>184</v>
      </c>
      <c r="E27" s="131" t="s">
        <v>185</v>
      </c>
      <c r="F27" s="70">
        <v>1573663.3732160958</v>
      </c>
      <c r="G27" s="70">
        <v>1956289.530877701</v>
      </c>
      <c r="H27" s="70">
        <v>15844807.472560806</v>
      </c>
      <c r="I27" s="70">
        <v>0</v>
      </c>
      <c r="J27" s="70">
        <v>4937468</v>
      </c>
      <c r="K27" s="70">
        <v>24312228</v>
      </c>
    </row>
    <row r="28" spans="1:11" x14ac:dyDescent="0.3">
      <c r="A28" s="131" t="s">
        <v>887</v>
      </c>
      <c r="B28" s="131" t="s">
        <v>898</v>
      </c>
      <c r="C28" s="131" t="s">
        <v>906</v>
      </c>
      <c r="D28" s="131" t="s">
        <v>186</v>
      </c>
      <c r="E28" s="131" t="s">
        <v>187</v>
      </c>
      <c r="F28" s="70">
        <v>1913035.0387621957</v>
      </c>
      <c r="G28" s="70">
        <v>5986246.4801916936</v>
      </c>
      <c r="H28" s="70">
        <v>23440087.447077949</v>
      </c>
      <c r="I28" s="70">
        <v>0</v>
      </c>
      <c r="J28" s="70">
        <v>0</v>
      </c>
      <c r="K28" s="70">
        <v>24779000</v>
      </c>
    </row>
    <row r="29" spans="1:11" x14ac:dyDescent="0.3">
      <c r="A29" s="131" t="s">
        <v>887</v>
      </c>
      <c r="B29" s="131" t="s">
        <v>898</v>
      </c>
      <c r="C29" s="131" t="s">
        <v>906</v>
      </c>
      <c r="D29" s="131" t="s">
        <v>188</v>
      </c>
      <c r="E29" s="131" t="s">
        <v>189</v>
      </c>
      <c r="F29" s="70">
        <v>3012434.3576315949</v>
      </c>
      <c r="G29" s="70">
        <v>7551681.4190772725</v>
      </c>
      <c r="H29" s="70">
        <v>23186638.47575504</v>
      </c>
      <c r="I29" s="70">
        <v>6768000</v>
      </c>
      <c r="J29" s="70">
        <v>68047000</v>
      </c>
      <c r="K29" s="70">
        <v>108564115</v>
      </c>
    </row>
    <row r="30" spans="1:11" x14ac:dyDescent="0.3">
      <c r="A30" s="131" t="s">
        <v>884</v>
      </c>
      <c r="B30" s="131" t="s">
        <v>885</v>
      </c>
      <c r="C30" s="131" t="s">
        <v>886</v>
      </c>
      <c r="D30" s="131" t="s">
        <v>190</v>
      </c>
      <c r="E30" s="131" t="s">
        <v>191</v>
      </c>
      <c r="F30" s="70">
        <v>30294.091139699765</v>
      </c>
      <c r="G30" s="70">
        <v>228417.00384132389</v>
      </c>
      <c r="H30" s="70">
        <v>623208.36863966892</v>
      </c>
      <c r="I30" s="70">
        <v>0</v>
      </c>
      <c r="J30" s="70">
        <v>0</v>
      </c>
      <c r="K30" s="70">
        <v>881919.64181210194</v>
      </c>
    </row>
    <row r="31" spans="1:11" x14ac:dyDescent="0.3">
      <c r="A31" s="131" t="s">
        <v>890</v>
      </c>
      <c r="B31" s="131" t="s">
        <v>891</v>
      </c>
      <c r="C31" s="131" t="s">
        <v>904</v>
      </c>
      <c r="D31" s="131" t="s">
        <v>192</v>
      </c>
      <c r="E31" s="131" t="s">
        <v>193</v>
      </c>
      <c r="F31" s="70">
        <v>6189244.9697598824</v>
      </c>
      <c r="G31" s="70">
        <v>17075174.398199655</v>
      </c>
      <c r="H31" s="70">
        <v>39319909.981256977</v>
      </c>
      <c r="I31" s="70">
        <v>0</v>
      </c>
      <c r="J31" s="70">
        <v>8914000</v>
      </c>
      <c r="K31" s="70">
        <v>71498330</v>
      </c>
    </row>
    <row r="32" spans="1:11" x14ac:dyDescent="0.3">
      <c r="A32" s="131" t="s">
        <v>887</v>
      </c>
      <c r="B32" s="131" t="s">
        <v>907</v>
      </c>
      <c r="C32" s="131" t="s">
        <v>908</v>
      </c>
      <c r="D32" s="131" t="s">
        <v>195</v>
      </c>
      <c r="E32" s="131" t="s">
        <v>196</v>
      </c>
      <c r="F32" s="70">
        <v>5707589.7179571139</v>
      </c>
      <c r="G32" s="70">
        <v>21475459.278689943</v>
      </c>
      <c r="H32" s="70">
        <v>41166487.161470234</v>
      </c>
      <c r="I32" s="70">
        <v>0</v>
      </c>
      <c r="J32" s="70">
        <v>0</v>
      </c>
      <c r="K32" s="70">
        <v>68349536</v>
      </c>
    </row>
    <row r="33" spans="1:11" x14ac:dyDescent="0.3">
      <c r="A33" s="131" t="s">
        <v>893</v>
      </c>
      <c r="B33" s="131" t="s">
        <v>896</v>
      </c>
      <c r="C33" s="131" t="s">
        <v>897</v>
      </c>
      <c r="D33" s="131" t="s">
        <v>198</v>
      </c>
      <c r="E33" s="131" t="s">
        <v>199</v>
      </c>
      <c r="F33" s="70">
        <v>3415407.8223647904</v>
      </c>
      <c r="G33" s="70">
        <v>11080884.819201911</v>
      </c>
      <c r="H33" s="70">
        <v>23169936.184491225</v>
      </c>
      <c r="I33" s="70">
        <v>35177025</v>
      </c>
      <c r="J33" s="70">
        <v>18480415</v>
      </c>
      <c r="K33" s="70">
        <v>91323669</v>
      </c>
    </row>
    <row r="34" spans="1:11" x14ac:dyDescent="0.3">
      <c r="A34" s="131" t="s">
        <v>884</v>
      </c>
      <c r="B34" s="131" t="s">
        <v>885</v>
      </c>
      <c r="C34" s="131" t="s">
        <v>886</v>
      </c>
      <c r="D34" s="131" t="s">
        <v>200</v>
      </c>
      <c r="E34" s="131" t="s">
        <v>201</v>
      </c>
      <c r="F34" s="70">
        <v>2444281.7375244629</v>
      </c>
      <c r="G34" s="70">
        <v>7093484.9686321812</v>
      </c>
      <c r="H34" s="70">
        <v>23289772.602734637</v>
      </c>
      <c r="I34" s="70">
        <v>0</v>
      </c>
      <c r="J34" s="70">
        <v>0</v>
      </c>
      <c r="K34" s="70">
        <v>32827538.82827282</v>
      </c>
    </row>
    <row r="35" spans="1:11" x14ac:dyDescent="0.3">
      <c r="A35" s="131" t="s">
        <v>887</v>
      </c>
      <c r="B35" s="131" t="s">
        <v>898</v>
      </c>
      <c r="C35" s="131" t="s">
        <v>908</v>
      </c>
      <c r="D35" s="131" t="s">
        <v>202</v>
      </c>
      <c r="E35" s="131" t="s">
        <v>203</v>
      </c>
      <c r="F35" s="70">
        <v>5823879.61362419</v>
      </c>
      <c r="G35" s="70">
        <v>16629968.296880905</v>
      </c>
      <c r="H35" s="70">
        <v>37186489.856499225</v>
      </c>
      <c r="I35" s="70">
        <v>0</v>
      </c>
      <c r="J35" s="70">
        <v>0</v>
      </c>
      <c r="K35" s="70">
        <v>59219880</v>
      </c>
    </row>
    <row r="36" spans="1:11" x14ac:dyDescent="0.3">
      <c r="A36" s="131" t="s">
        <v>887</v>
      </c>
      <c r="B36" s="131" t="s">
        <v>907</v>
      </c>
      <c r="C36" s="131" t="s">
        <v>908</v>
      </c>
      <c r="D36" s="131" t="s">
        <v>204</v>
      </c>
      <c r="E36" s="131" t="s">
        <v>205</v>
      </c>
      <c r="F36" s="70">
        <v>868490.81233585742</v>
      </c>
      <c r="G36" s="70">
        <v>3156213.4014667198</v>
      </c>
      <c r="H36" s="70">
        <v>7545117.2464353433</v>
      </c>
      <c r="I36" s="70">
        <v>0</v>
      </c>
      <c r="J36" s="70">
        <v>0</v>
      </c>
      <c r="K36" s="70">
        <v>11569819.988000002</v>
      </c>
    </row>
    <row r="37" spans="1:11" x14ac:dyDescent="0.3">
      <c r="A37" s="131" t="s">
        <v>893</v>
      </c>
      <c r="B37" s="131" t="s">
        <v>909</v>
      </c>
      <c r="C37" s="131" t="s">
        <v>910</v>
      </c>
      <c r="D37" s="131" t="s">
        <v>206</v>
      </c>
      <c r="E37" s="131" t="s">
        <v>207</v>
      </c>
      <c r="F37" s="70">
        <v>1897568.3545782522</v>
      </c>
      <c r="G37" s="70">
        <v>8397769.8551119603</v>
      </c>
      <c r="H37" s="70">
        <v>16902233.483141728</v>
      </c>
      <c r="I37" s="70">
        <v>4394328</v>
      </c>
      <c r="J37" s="70">
        <v>269682</v>
      </c>
      <c r="K37" s="70">
        <v>31861581.5</v>
      </c>
    </row>
    <row r="38" spans="1:11" x14ac:dyDescent="0.3">
      <c r="A38" s="131" t="s">
        <v>893</v>
      </c>
      <c r="B38" s="131" t="s">
        <v>909</v>
      </c>
      <c r="C38" s="131" t="s">
        <v>910</v>
      </c>
      <c r="D38" s="131" t="s">
        <v>208</v>
      </c>
      <c r="E38" s="131" t="s">
        <v>209</v>
      </c>
      <c r="F38" s="70">
        <v>6450726.9861117369</v>
      </c>
      <c r="G38" s="70">
        <v>24906166.152852461</v>
      </c>
      <c r="H38" s="70">
        <v>54440511.442090794</v>
      </c>
      <c r="I38" s="70">
        <v>8260077.4703809517</v>
      </c>
      <c r="J38" s="70">
        <v>1500060</v>
      </c>
      <c r="K38" s="70">
        <v>95557541.974946663</v>
      </c>
    </row>
    <row r="39" spans="1:11" x14ac:dyDescent="0.3">
      <c r="A39" s="131" t="s">
        <v>890</v>
      </c>
      <c r="B39" s="131" t="s">
        <v>891</v>
      </c>
      <c r="C39" s="131" t="s">
        <v>904</v>
      </c>
      <c r="D39" s="131" t="s">
        <v>210</v>
      </c>
      <c r="E39" s="131" t="s">
        <v>211</v>
      </c>
      <c r="F39" s="70">
        <v>6734438.6658378635</v>
      </c>
      <c r="G39" s="70">
        <v>20395259.719656937</v>
      </c>
      <c r="H39" s="70">
        <v>52639509.313378766</v>
      </c>
      <c r="I39" s="70">
        <v>0</v>
      </c>
      <c r="J39" s="70">
        <v>4522000</v>
      </c>
      <c r="K39" s="70">
        <v>84291208</v>
      </c>
    </row>
    <row r="40" spans="1:11" x14ac:dyDescent="0.3">
      <c r="A40" s="131" t="s">
        <v>887</v>
      </c>
      <c r="B40" s="131" t="s">
        <v>888</v>
      </c>
      <c r="C40" s="131" t="s">
        <v>889</v>
      </c>
      <c r="D40" s="131" t="s">
        <v>213</v>
      </c>
      <c r="E40" s="131" t="s">
        <v>214</v>
      </c>
      <c r="F40" s="70">
        <v>2272322.0162420911</v>
      </c>
      <c r="G40" s="70">
        <v>11491740.013964776</v>
      </c>
      <c r="H40" s="70">
        <v>22758655.253665987</v>
      </c>
      <c r="I40" s="70">
        <v>0</v>
      </c>
      <c r="J40" s="70">
        <v>0</v>
      </c>
      <c r="K40" s="70">
        <v>25030977</v>
      </c>
    </row>
    <row r="41" spans="1:11" x14ac:dyDescent="0.3">
      <c r="A41" s="131" t="s">
        <v>890</v>
      </c>
      <c r="B41" s="131" t="s">
        <v>891</v>
      </c>
      <c r="C41" s="131" t="s">
        <v>901</v>
      </c>
      <c r="D41" s="131" t="s">
        <v>215</v>
      </c>
      <c r="E41" s="131" t="s">
        <v>216</v>
      </c>
      <c r="F41" s="70">
        <v>3925369.5167536926</v>
      </c>
      <c r="G41" s="70">
        <v>9768020.8431320563</v>
      </c>
      <c r="H41" s="70">
        <v>28928417.042861335</v>
      </c>
      <c r="I41" s="70">
        <v>35210583</v>
      </c>
      <c r="J41" s="70">
        <v>61956000</v>
      </c>
      <c r="K41" s="70">
        <v>139788391</v>
      </c>
    </row>
    <row r="42" spans="1:11" x14ac:dyDescent="0.3">
      <c r="A42" s="131" t="s">
        <v>893</v>
      </c>
      <c r="B42" s="131" t="s">
        <v>896</v>
      </c>
      <c r="C42" s="131" t="s">
        <v>897</v>
      </c>
      <c r="D42" s="131" t="s">
        <v>217</v>
      </c>
      <c r="E42" s="131" t="s">
        <v>218</v>
      </c>
      <c r="F42" s="70">
        <v>5263333.2079861816</v>
      </c>
      <c r="G42" s="70">
        <v>11641252.362293381</v>
      </c>
      <c r="H42" s="70">
        <v>21812384.022438966</v>
      </c>
      <c r="I42" s="70">
        <v>19742060</v>
      </c>
      <c r="J42" s="70">
        <v>18837631</v>
      </c>
      <c r="K42" s="70">
        <v>77296660</v>
      </c>
    </row>
    <row r="43" spans="1:11" x14ac:dyDescent="0.3">
      <c r="A43" s="131" t="s">
        <v>884</v>
      </c>
      <c r="B43" s="131" t="s">
        <v>885</v>
      </c>
      <c r="C43" s="131" t="s">
        <v>886</v>
      </c>
      <c r="D43" s="131" t="s">
        <v>219</v>
      </c>
      <c r="E43" s="131" t="s">
        <v>220</v>
      </c>
      <c r="F43" s="70">
        <v>3041974.1740484107</v>
      </c>
      <c r="G43" s="70">
        <v>8924095.6740702912</v>
      </c>
      <c r="H43" s="70">
        <v>23669518.112751577</v>
      </c>
      <c r="I43" s="70">
        <v>10777192</v>
      </c>
      <c r="J43" s="70">
        <v>50544941</v>
      </c>
      <c r="K43" s="70">
        <v>96957721</v>
      </c>
    </row>
    <row r="44" spans="1:11" x14ac:dyDescent="0.3">
      <c r="A44" s="131" t="s">
        <v>887</v>
      </c>
      <c r="B44" s="131" t="s">
        <v>888</v>
      </c>
      <c r="C44" s="131" t="s">
        <v>889</v>
      </c>
      <c r="D44" s="131" t="s">
        <v>223</v>
      </c>
      <c r="E44" s="131" t="s">
        <v>224</v>
      </c>
      <c r="F44" s="70">
        <v>2520675.664050342</v>
      </c>
      <c r="G44" s="70">
        <v>8093938.1562175751</v>
      </c>
      <c r="H44" s="70">
        <v>21112348.49143691</v>
      </c>
      <c r="I44" s="70">
        <v>0</v>
      </c>
      <c r="J44" s="70">
        <v>0</v>
      </c>
      <c r="K44" s="70">
        <v>32550676</v>
      </c>
    </row>
    <row r="45" spans="1:11" x14ac:dyDescent="0.3">
      <c r="A45" s="131" t="s">
        <v>890</v>
      </c>
      <c r="B45" s="131" t="s">
        <v>902</v>
      </c>
      <c r="C45" s="131" t="s">
        <v>903</v>
      </c>
      <c r="D45" s="131" t="s">
        <v>227</v>
      </c>
      <c r="E45" s="131" t="s">
        <v>228</v>
      </c>
      <c r="F45" s="70">
        <v>6634992.213917749</v>
      </c>
      <c r="G45" s="70">
        <v>15156607.218707437</v>
      </c>
      <c r="H45" s="70">
        <v>38170848.156483129</v>
      </c>
      <c r="I45" s="70">
        <v>0</v>
      </c>
      <c r="J45" s="70">
        <v>807000</v>
      </c>
      <c r="K45" s="70">
        <v>60769446.988917746</v>
      </c>
    </row>
    <row r="46" spans="1:11" x14ac:dyDescent="0.3">
      <c r="A46" s="131" t="s">
        <v>884</v>
      </c>
      <c r="B46" s="131" t="s">
        <v>885</v>
      </c>
      <c r="C46" s="131" t="s">
        <v>886</v>
      </c>
      <c r="D46" s="131" t="s">
        <v>230</v>
      </c>
      <c r="E46" s="131" t="s">
        <v>231</v>
      </c>
      <c r="F46" s="70">
        <v>3051331.8560644276</v>
      </c>
      <c r="G46" s="70">
        <v>8243486.9441900495</v>
      </c>
      <c r="H46" s="70">
        <v>19899912.612457696</v>
      </c>
      <c r="I46" s="70">
        <v>3875224</v>
      </c>
      <c r="J46" s="70">
        <v>6588933</v>
      </c>
      <c r="K46" s="70">
        <v>41658888</v>
      </c>
    </row>
    <row r="47" spans="1:11" x14ac:dyDescent="0.3">
      <c r="A47" s="131" t="s">
        <v>893</v>
      </c>
      <c r="B47" s="131" t="s">
        <v>894</v>
      </c>
      <c r="C47" s="131" t="s">
        <v>905</v>
      </c>
      <c r="D47" s="131" t="s">
        <v>233</v>
      </c>
      <c r="E47" s="131" t="s">
        <v>234</v>
      </c>
      <c r="F47" s="70">
        <v>9707479.7933695614</v>
      </c>
      <c r="G47" s="70">
        <v>32570602.347116847</v>
      </c>
      <c r="H47" s="70">
        <v>92769101.994911656</v>
      </c>
      <c r="I47" s="70">
        <v>774720</v>
      </c>
      <c r="J47" s="70">
        <v>0</v>
      </c>
      <c r="K47" s="70">
        <v>135821903.78895772</v>
      </c>
    </row>
    <row r="48" spans="1:11" x14ac:dyDescent="0.3">
      <c r="A48" s="131" t="s">
        <v>887</v>
      </c>
      <c r="B48" s="131" t="s">
        <v>907</v>
      </c>
      <c r="C48" s="131" t="s">
        <v>908</v>
      </c>
      <c r="D48" s="131" t="s">
        <v>236</v>
      </c>
      <c r="E48" s="131" t="s">
        <v>237</v>
      </c>
      <c r="F48" s="70">
        <v>1724289.2701061824</v>
      </c>
      <c r="G48" s="70">
        <v>8040218.8657560069</v>
      </c>
      <c r="H48" s="70">
        <v>15567064.466576507</v>
      </c>
      <c r="I48" s="70">
        <v>0</v>
      </c>
      <c r="J48" s="70">
        <v>0</v>
      </c>
      <c r="K48" s="70">
        <v>25331572.466576502</v>
      </c>
    </row>
    <row r="49" spans="1:11" x14ac:dyDescent="0.3">
      <c r="A49" s="131" t="s">
        <v>890</v>
      </c>
      <c r="B49" s="131" t="s">
        <v>891</v>
      </c>
      <c r="C49" s="131" t="s">
        <v>892</v>
      </c>
      <c r="D49" s="131" t="s">
        <v>239</v>
      </c>
      <c r="E49" s="131" t="s">
        <v>240</v>
      </c>
      <c r="F49" s="70">
        <v>5588518.7194090737</v>
      </c>
      <c r="G49" s="70">
        <v>14014184.081076607</v>
      </c>
      <c r="H49" s="70">
        <v>37995498.744249187</v>
      </c>
      <c r="I49" s="70">
        <v>0</v>
      </c>
      <c r="J49" s="70">
        <v>0</v>
      </c>
      <c r="K49" s="70">
        <v>57598202.000000007</v>
      </c>
    </row>
    <row r="50" spans="1:11" x14ac:dyDescent="0.3">
      <c r="A50" s="131" t="s">
        <v>884</v>
      </c>
      <c r="B50" s="131" t="s">
        <v>885</v>
      </c>
      <c r="C50" s="131" t="s">
        <v>886</v>
      </c>
      <c r="D50" s="131" t="s">
        <v>241</v>
      </c>
      <c r="E50" s="131" t="s">
        <v>242</v>
      </c>
      <c r="F50" s="70">
        <v>2333337.3885279377</v>
      </c>
      <c r="G50" s="70">
        <v>10811555.901197892</v>
      </c>
      <c r="H50" s="70">
        <v>19096928.734988146</v>
      </c>
      <c r="I50" s="70">
        <v>0</v>
      </c>
      <c r="J50" s="70">
        <v>0</v>
      </c>
      <c r="K50" s="70">
        <v>32241822</v>
      </c>
    </row>
    <row r="51" spans="1:11" x14ac:dyDescent="0.3">
      <c r="A51" s="131" t="s">
        <v>884</v>
      </c>
      <c r="B51" s="131" t="s">
        <v>885</v>
      </c>
      <c r="C51" s="131" t="s">
        <v>886</v>
      </c>
      <c r="D51" s="131" t="s">
        <v>244</v>
      </c>
      <c r="E51" s="131" t="s">
        <v>245</v>
      </c>
      <c r="F51" s="70">
        <v>1413543.6232358632</v>
      </c>
      <c r="G51" s="70">
        <v>11738088.449742172</v>
      </c>
      <c r="H51" s="70">
        <v>19419289.793756805</v>
      </c>
      <c r="I51" s="70">
        <v>0</v>
      </c>
      <c r="J51" s="70">
        <v>0</v>
      </c>
      <c r="K51" s="70">
        <v>32570921.477586463</v>
      </c>
    </row>
    <row r="52" spans="1:11" x14ac:dyDescent="0.3">
      <c r="A52" s="131" t="s">
        <v>887</v>
      </c>
      <c r="B52" s="131" t="s">
        <v>898</v>
      </c>
      <c r="C52" s="131" t="s">
        <v>906</v>
      </c>
      <c r="D52" s="131" t="s">
        <v>246</v>
      </c>
      <c r="E52" s="131" t="s">
        <v>247</v>
      </c>
      <c r="F52" s="70">
        <v>1629180.8712181589</v>
      </c>
      <c r="G52" s="70">
        <v>4871905.4452832025</v>
      </c>
      <c r="H52" s="70">
        <v>9844398.6695971973</v>
      </c>
      <c r="I52" s="70">
        <v>0</v>
      </c>
      <c r="J52" s="70">
        <v>0</v>
      </c>
      <c r="K52" s="70">
        <v>11473580</v>
      </c>
    </row>
    <row r="53" spans="1:11" x14ac:dyDescent="0.3">
      <c r="A53" s="131" t="s">
        <v>884</v>
      </c>
      <c r="B53" s="131" t="s">
        <v>885</v>
      </c>
      <c r="C53" s="131" t="s">
        <v>886</v>
      </c>
      <c r="D53" s="131" t="s">
        <v>249</v>
      </c>
      <c r="E53" s="131" t="s">
        <v>250</v>
      </c>
      <c r="F53" s="70">
        <v>1221534.6158782993</v>
      </c>
      <c r="G53" s="70">
        <v>7050768.9328776011</v>
      </c>
      <c r="H53" s="70">
        <v>13581299.044030726</v>
      </c>
      <c r="I53" s="70">
        <v>17309306</v>
      </c>
      <c r="J53" s="70">
        <v>7241048</v>
      </c>
      <c r="K53" s="70">
        <v>46403957</v>
      </c>
    </row>
    <row r="54" spans="1:11" x14ac:dyDescent="0.3">
      <c r="A54" s="131" t="s">
        <v>890</v>
      </c>
      <c r="B54" s="131" t="s">
        <v>902</v>
      </c>
      <c r="C54" s="131" t="s">
        <v>901</v>
      </c>
      <c r="D54" s="131" t="s">
        <v>251</v>
      </c>
      <c r="E54" s="131" t="s">
        <v>252</v>
      </c>
      <c r="F54" s="70">
        <v>11640731.847323578</v>
      </c>
      <c r="G54" s="70">
        <v>21849382.580919292</v>
      </c>
      <c r="H54" s="70">
        <v>78759987.839860499</v>
      </c>
      <c r="I54" s="70">
        <v>0</v>
      </c>
      <c r="J54" s="70">
        <v>0</v>
      </c>
      <c r="K54" s="70">
        <v>112250102.434038</v>
      </c>
    </row>
    <row r="55" spans="1:11" x14ac:dyDescent="0.3">
      <c r="A55" s="131" t="s">
        <v>884</v>
      </c>
      <c r="B55" s="131" t="s">
        <v>885</v>
      </c>
      <c r="C55" s="131" t="s">
        <v>886</v>
      </c>
      <c r="D55" s="131" t="s">
        <v>254</v>
      </c>
      <c r="E55" s="131" t="s">
        <v>255</v>
      </c>
      <c r="F55" s="70">
        <v>2187962.3355459864</v>
      </c>
      <c r="G55" s="70">
        <v>7097300.2952954974</v>
      </c>
      <c r="H55" s="70">
        <v>17699598.220092833</v>
      </c>
      <c r="I55" s="70">
        <v>0</v>
      </c>
      <c r="J55" s="70">
        <v>0</v>
      </c>
      <c r="K55" s="70">
        <v>26984860.630841486</v>
      </c>
    </row>
    <row r="56" spans="1:11" x14ac:dyDescent="0.3">
      <c r="A56" s="131" t="s">
        <v>884</v>
      </c>
      <c r="B56" s="131" t="s">
        <v>885</v>
      </c>
      <c r="C56" s="131" t="s">
        <v>886</v>
      </c>
      <c r="D56" s="131" t="s">
        <v>258</v>
      </c>
      <c r="E56" s="131" t="s">
        <v>259</v>
      </c>
      <c r="F56" s="70">
        <v>1406084.9980086668</v>
      </c>
      <c r="G56" s="70">
        <v>4679246.1221640334</v>
      </c>
      <c r="H56" s="70">
        <v>14595256.797163321</v>
      </c>
      <c r="I56" s="70">
        <v>1434714</v>
      </c>
      <c r="J56" s="70">
        <v>0</v>
      </c>
      <c r="K56" s="70">
        <v>22114971</v>
      </c>
    </row>
    <row r="57" spans="1:11" x14ac:dyDescent="0.3">
      <c r="A57" s="131" t="s">
        <v>887</v>
      </c>
      <c r="B57" s="131" t="s">
        <v>907</v>
      </c>
      <c r="C57" s="131" t="s">
        <v>908</v>
      </c>
      <c r="D57" s="131" t="s">
        <v>261</v>
      </c>
      <c r="E57" s="131" t="s">
        <v>262</v>
      </c>
      <c r="F57" s="70">
        <v>997970.72844568198</v>
      </c>
      <c r="G57" s="70">
        <v>3737159.2385118962</v>
      </c>
      <c r="H57" s="70">
        <v>6948853.877335581</v>
      </c>
      <c r="I57" s="70">
        <v>0</v>
      </c>
      <c r="J57" s="70">
        <v>0</v>
      </c>
      <c r="K57" s="70">
        <v>11683984</v>
      </c>
    </row>
    <row r="58" spans="1:11" x14ac:dyDescent="0.3">
      <c r="A58" s="131" t="s">
        <v>884</v>
      </c>
      <c r="B58" s="131" t="s">
        <v>885</v>
      </c>
      <c r="C58" s="131" t="s">
        <v>886</v>
      </c>
      <c r="D58" s="131" t="s">
        <v>265</v>
      </c>
      <c r="E58" s="131" t="s">
        <v>266</v>
      </c>
      <c r="F58" s="70">
        <v>1679900.8746500725</v>
      </c>
      <c r="G58" s="70">
        <v>4821987.9224199522</v>
      </c>
      <c r="H58" s="70">
        <v>16960746.033142708</v>
      </c>
      <c r="I58" s="70">
        <v>0</v>
      </c>
      <c r="J58" s="70">
        <v>702000</v>
      </c>
      <c r="K58" s="70">
        <v>24402981.02</v>
      </c>
    </row>
    <row r="59" spans="1:11" x14ac:dyDescent="0.3">
      <c r="A59" s="131" t="s">
        <v>893</v>
      </c>
      <c r="B59" s="131" t="s">
        <v>896</v>
      </c>
      <c r="C59" s="131" t="s">
        <v>897</v>
      </c>
      <c r="D59" s="131" t="s">
        <v>269</v>
      </c>
      <c r="E59" s="131" t="s">
        <v>270</v>
      </c>
      <c r="F59" s="70">
        <v>1852932.4922652312</v>
      </c>
      <c r="G59" s="70">
        <v>4721970.889790751</v>
      </c>
      <c r="H59" s="70">
        <v>12187032.971072212</v>
      </c>
      <c r="I59" s="70">
        <v>9564000</v>
      </c>
      <c r="J59" s="70">
        <v>21359421</v>
      </c>
      <c r="K59" s="70">
        <v>49685357</v>
      </c>
    </row>
    <row r="60" spans="1:11" x14ac:dyDescent="0.3">
      <c r="A60" s="131" t="s">
        <v>893</v>
      </c>
      <c r="B60" s="131" t="s">
        <v>894</v>
      </c>
      <c r="C60" s="131" t="s">
        <v>895</v>
      </c>
      <c r="D60" s="131" t="s">
        <v>273</v>
      </c>
      <c r="E60" s="131" t="s">
        <v>274</v>
      </c>
      <c r="F60" s="70">
        <v>6749563.287362135</v>
      </c>
      <c r="G60" s="70">
        <v>16383557.750400931</v>
      </c>
      <c r="H60" s="70">
        <v>71320346.055903524</v>
      </c>
      <c r="I60" s="70">
        <v>105884848.53959665</v>
      </c>
      <c r="J60" s="70">
        <v>95638482.497366905</v>
      </c>
      <c r="K60" s="70">
        <v>295976797.99472904</v>
      </c>
    </row>
    <row r="61" spans="1:11" x14ac:dyDescent="0.3">
      <c r="A61" s="131" t="s">
        <v>884</v>
      </c>
      <c r="B61" s="131" t="s">
        <v>885</v>
      </c>
      <c r="C61" s="131" t="s">
        <v>886</v>
      </c>
      <c r="D61" s="131" t="s">
        <v>277</v>
      </c>
      <c r="E61" s="131" t="s">
        <v>278</v>
      </c>
      <c r="F61" s="70">
        <v>4174477.3011469212</v>
      </c>
      <c r="G61" s="70">
        <v>5257795.8318093466</v>
      </c>
      <c r="H61" s="70">
        <v>17174621.843758855</v>
      </c>
      <c r="I61" s="70">
        <v>16270578</v>
      </c>
      <c r="J61" s="70">
        <v>11413523</v>
      </c>
      <c r="K61" s="70">
        <v>54290996</v>
      </c>
    </row>
    <row r="62" spans="1:11" x14ac:dyDescent="0.3">
      <c r="A62" s="131" t="s">
        <v>884</v>
      </c>
      <c r="B62" s="131" t="s">
        <v>885</v>
      </c>
      <c r="C62" s="131" t="s">
        <v>886</v>
      </c>
      <c r="D62" s="131" t="s">
        <v>281</v>
      </c>
      <c r="E62" s="131" t="s">
        <v>282</v>
      </c>
      <c r="F62" s="70">
        <v>2449919.3412600541</v>
      </c>
      <c r="G62" s="70">
        <v>5778322.4547888255</v>
      </c>
      <c r="H62" s="70">
        <v>16502666.732644888</v>
      </c>
      <c r="I62" s="70">
        <v>0</v>
      </c>
      <c r="J62" s="70">
        <v>0</v>
      </c>
      <c r="K62" s="70">
        <v>24730907.941260055</v>
      </c>
    </row>
    <row r="63" spans="1:11" x14ac:dyDescent="0.3">
      <c r="A63" s="131" t="s">
        <v>890</v>
      </c>
      <c r="B63" s="131" t="s">
        <v>902</v>
      </c>
      <c r="C63" s="131" t="s">
        <v>901</v>
      </c>
      <c r="D63" s="131" t="s">
        <v>285</v>
      </c>
      <c r="E63" s="131" t="s">
        <v>286</v>
      </c>
      <c r="F63" s="70">
        <v>1855696.5069020586</v>
      </c>
      <c r="G63" s="70">
        <v>4364429.1911813272</v>
      </c>
      <c r="H63" s="70">
        <v>11002012.65675316</v>
      </c>
      <c r="I63" s="70">
        <v>10313468</v>
      </c>
      <c r="J63" s="70">
        <v>12923205</v>
      </c>
      <c r="K63" s="70">
        <v>40458812</v>
      </c>
    </row>
    <row r="64" spans="1:11" x14ac:dyDescent="0.3">
      <c r="A64" s="131" t="s">
        <v>884</v>
      </c>
      <c r="B64" s="131" t="s">
        <v>885</v>
      </c>
      <c r="C64" s="131" t="s">
        <v>886</v>
      </c>
      <c r="D64" s="131" t="s">
        <v>289</v>
      </c>
      <c r="E64" s="131" t="s">
        <v>290</v>
      </c>
      <c r="F64" s="70">
        <v>1584319.4245050424</v>
      </c>
      <c r="G64" s="70">
        <v>10157899.101679737</v>
      </c>
      <c r="H64" s="70">
        <v>17729305.803775042</v>
      </c>
      <c r="I64" s="70">
        <v>0</v>
      </c>
      <c r="J64" s="70">
        <v>0</v>
      </c>
      <c r="K64" s="70">
        <v>29470899</v>
      </c>
    </row>
    <row r="65" spans="1:11" x14ac:dyDescent="0.3">
      <c r="A65" s="131" t="s">
        <v>884</v>
      </c>
      <c r="B65" s="131" t="s">
        <v>885</v>
      </c>
      <c r="C65" s="131" t="s">
        <v>886</v>
      </c>
      <c r="D65" s="131" t="s">
        <v>293</v>
      </c>
      <c r="E65" s="131" t="s">
        <v>294</v>
      </c>
      <c r="F65" s="70">
        <v>783940.48355128407</v>
      </c>
      <c r="G65" s="70">
        <v>5329082.5773267597</v>
      </c>
      <c r="H65" s="70">
        <v>12959949.308261741</v>
      </c>
      <c r="I65" s="70">
        <v>18112180</v>
      </c>
      <c r="J65" s="70">
        <v>27324000</v>
      </c>
      <c r="K65" s="70">
        <v>64509152</v>
      </c>
    </row>
    <row r="66" spans="1:11" x14ac:dyDescent="0.3">
      <c r="A66" s="131" t="s">
        <v>890</v>
      </c>
      <c r="B66" s="131" t="s">
        <v>902</v>
      </c>
      <c r="C66" s="131" t="s">
        <v>903</v>
      </c>
      <c r="D66" s="131" t="s">
        <v>295</v>
      </c>
      <c r="E66" s="131" t="s">
        <v>296</v>
      </c>
      <c r="F66" s="70">
        <v>15645643.733762478</v>
      </c>
      <c r="G66" s="70">
        <v>35018900.905904859</v>
      </c>
      <c r="H66" s="70">
        <v>95603754.869868189</v>
      </c>
      <c r="I66" s="70">
        <v>0</v>
      </c>
      <c r="J66" s="70">
        <v>0</v>
      </c>
      <c r="K66" s="70">
        <v>146268299.73376247</v>
      </c>
    </row>
    <row r="67" spans="1:11" x14ac:dyDescent="0.3">
      <c r="A67" s="131" t="s">
        <v>887</v>
      </c>
      <c r="B67" s="131" t="s">
        <v>888</v>
      </c>
      <c r="C67" s="131" t="s">
        <v>889</v>
      </c>
      <c r="D67" s="131" t="s">
        <v>297</v>
      </c>
      <c r="E67" s="131" t="s">
        <v>298</v>
      </c>
      <c r="F67" s="70">
        <v>2347571.5455062939</v>
      </c>
      <c r="G67" s="70">
        <v>12546996.439274633</v>
      </c>
      <c r="H67" s="70">
        <v>20480302.612640642</v>
      </c>
      <c r="I67" s="70">
        <v>3216155</v>
      </c>
      <c r="J67" s="70">
        <v>3679865</v>
      </c>
      <c r="K67" s="70">
        <v>40751053</v>
      </c>
    </row>
    <row r="68" spans="1:11" x14ac:dyDescent="0.3">
      <c r="A68" s="131" t="s">
        <v>884</v>
      </c>
      <c r="B68" s="131" t="s">
        <v>885</v>
      </c>
      <c r="C68" s="131" t="s">
        <v>886</v>
      </c>
      <c r="D68" s="131" t="s">
        <v>299</v>
      </c>
      <c r="E68" s="131" t="s">
        <v>300</v>
      </c>
      <c r="F68" s="70">
        <v>1241558.4377169092</v>
      </c>
      <c r="G68" s="70">
        <v>1278371.8923252756</v>
      </c>
      <c r="H68" s="70">
        <v>10469109.858142259</v>
      </c>
      <c r="I68" s="70">
        <v>0</v>
      </c>
      <c r="J68" s="70">
        <v>0</v>
      </c>
      <c r="K68" s="70">
        <v>12853572.370042183</v>
      </c>
    </row>
    <row r="69" spans="1:11" x14ac:dyDescent="0.3">
      <c r="A69" s="131" t="s">
        <v>887</v>
      </c>
      <c r="B69" s="131" t="s">
        <v>888</v>
      </c>
      <c r="C69" s="131" t="s">
        <v>889</v>
      </c>
      <c r="D69" s="131" t="s">
        <v>302</v>
      </c>
      <c r="E69" s="131" t="s">
        <v>303</v>
      </c>
      <c r="F69" s="70">
        <v>2959911.4443422835</v>
      </c>
      <c r="G69" s="70">
        <v>12401586.313453745</v>
      </c>
      <c r="H69" s="70">
        <v>27595309.87546175</v>
      </c>
      <c r="I69" s="70">
        <v>38000</v>
      </c>
      <c r="J69" s="70">
        <v>5979000</v>
      </c>
      <c r="K69" s="70">
        <v>48963551</v>
      </c>
    </row>
    <row r="70" spans="1:11" x14ac:dyDescent="0.3">
      <c r="A70" s="131" t="s">
        <v>887</v>
      </c>
      <c r="B70" s="131" t="s">
        <v>898</v>
      </c>
      <c r="C70" s="131" t="s">
        <v>906</v>
      </c>
      <c r="D70" s="131" t="s">
        <v>304</v>
      </c>
      <c r="E70" s="131" t="s">
        <v>305</v>
      </c>
      <c r="F70" s="70">
        <v>2243335.4254223513</v>
      </c>
      <c r="G70" s="70">
        <v>8516304.0567998346</v>
      </c>
      <c r="H70" s="70">
        <v>13942957.761407459</v>
      </c>
      <c r="I70" s="70">
        <v>0</v>
      </c>
      <c r="J70" s="70">
        <v>0</v>
      </c>
      <c r="K70" s="70">
        <v>24702597.425422352</v>
      </c>
    </row>
    <row r="71" spans="1:11" x14ac:dyDescent="0.3">
      <c r="A71" s="131" t="s">
        <v>884</v>
      </c>
      <c r="B71" s="131" t="s">
        <v>885</v>
      </c>
      <c r="C71" s="131" t="s">
        <v>886</v>
      </c>
      <c r="D71" s="131" t="s">
        <v>307</v>
      </c>
      <c r="E71" s="131" t="s">
        <v>308</v>
      </c>
      <c r="F71" s="70">
        <v>1370847.7269780783</v>
      </c>
      <c r="G71" s="70">
        <v>10695425.454631045</v>
      </c>
      <c r="H71" s="70">
        <v>23232544.440178569</v>
      </c>
      <c r="I71" s="70">
        <v>0</v>
      </c>
      <c r="J71" s="70">
        <v>0</v>
      </c>
      <c r="K71" s="70">
        <v>35321286</v>
      </c>
    </row>
    <row r="72" spans="1:11" x14ac:dyDescent="0.3">
      <c r="A72" s="131" t="s">
        <v>887</v>
      </c>
      <c r="B72" s="131" t="s">
        <v>898</v>
      </c>
      <c r="C72" s="131" t="s">
        <v>899</v>
      </c>
      <c r="D72" s="131" t="s">
        <v>311</v>
      </c>
      <c r="E72" s="131" t="s">
        <v>312</v>
      </c>
      <c r="F72" s="70">
        <v>13651946.543266121</v>
      </c>
      <c r="G72" s="70">
        <v>38391537.146107629</v>
      </c>
      <c r="H72" s="70">
        <v>82918010.607551724</v>
      </c>
      <c r="I72" s="70">
        <v>0</v>
      </c>
      <c r="J72" s="70">
        <v>0</v>
      </c>
      <c r="K72" s="70">
        <v>96564144</v>
      </c>
    </row>
    <row r="73" spans="1:11" x14ac:dyDescent="0.3">
      <c r="A73" s="131" t="s">
        <v>887</v>
      </c>
      <c r="B73" s="131" t="s">
        <v>888</v>
      </c>
      <c r="C73" s="131" t="s">
        <v>889</v>
      </c>
      <c r="D73" s="131" t="s">
        <v>315</v>
      </c>
      <c r="E73" s="131" t="s">
        <v>316</v>
      </c>
      <c r="F73" s="70">
        <v>6767668.8881098283</v>
      </c>
      <c r="G73" s="70">
        <v>22049003.069459561</v>
      </c>
      <c r="H73" s="70">
        <v>52201886.419049866</v>
      </c>
      <c r="I73" s="70">
        <v>0</v>
      </c>
      <c r="J73" s="70">
        <v>2504000</v>
      </c>
      <c r="K73" s="70">
        <v>83522558</v>
      </c>
    </row>
    <row r="74" spans="1:11" x14ac:dyDescent="0.3">
      <c r="A74" s="131" t="s">
        <v>893</v>
      </c>
      <c r="B74" s="131" t="s">
        <v>909</v>
      </c>
      <c r="C74" s="131" t="s">
        <v>895</v>
      </c>
      <c r="D74" s="131" t="s">
        <v>319</v>
      </c>
      <c r="E74" s="131" t="s">
        <v>320</v>
      </c>
      <c r="F74" s="70">
        <v>2216673.1879517008</v>
      </c>
      <c r="G74" s="70">
        <v>12343365.350466054</v>
      </c>
      <c r="H74" s="70">
        <v>22675596.599986691</v>
      </c>
      <c r="I74" s="70">
        <v>0</v>
      </c>
      <c r="J74" s="70">
        <v>0</v>
      </c>
      <c r="K74" s="70">
        <v>37235635.31241776</v>
      </c>
    </row>
    <row r="75" spans="1:11" x14ac:dyDescent="0.3">
      <c r="A75" s="131" t="s">
        <v>893</v>
      </c>
      <c r="B75" s="131" t="s">
        <v>909</v>
      </c>
      <c r="C75" s="131" t="s">
        <v>895</v>
      </c>
      <c r="D75" s="131" t="s">
        <v>323</v>
      </c>
      <c r="E75" s="131" t="s">
        <v>324</v>
      </c>
      <c r="F75" s="70">
        <v>3632289.8146533947</v>
      </c>
      <c r="G75" s="70">
        <v>12419579.443297692</v>
      </c>
      <c r="H75" s="70">
        <v>37378520.600155696</v>
      </c>
      <c r="I75" s="70">
        <v>2562746</v>
      </c>
      <c r="J75" s="70">
        <v>0</v>
      </c>
      <c r="K75" s="70">
        <v>55993136</v>
      </c>
    </row>
    <row r="76" spans="1:11" x14ac:dyDescent="0.3">
      <c r="A76" s="131" t="s">
        <v>884</v>
      </c>
      <c r="B76" s="131" t="s">
        <v>885</v>
      </c>
      <c r="C76" s="131" t="s">
        <v>886</v>
      </c>
      <c r="D76" s="131" t="s">
        <v>327</v>
      </c>
      <c r="E76" s="131" t="s">
        <v>328</v>
      </c>
      <c r="F76" s="70">
        <v>1240623.5130562151</v>
      </c>
      <c r="G76" s="70">
        <v>10470149.164241826</v>
      </c>
      <c r="H76" s="70">
        <v>20915467.803781174</v>
      </c>
      <c r="I76" s="70">
        <v>0</v>
      </c>
      <c r="J76" s="70">
        <v>755111.34699999995</v>
      </c>
      <c r="K76" s="70">
        <v>33381351.803781174</v>
      </c>
    </row>
    <row r="77" spans="1:11" x14ac:dyDescent="0.3">
      <c r="A77" s="131" t="s">
        <v>893</v>
      </c>
      <c r="B77" s="131" t="s">
        <v>909</v>
      </c>
      <c r="C77" s="131" t="s">
        <v>895</v>
      </c>
      <c r="D77" s="131" t="s">
        <v>331</v>
      </c>
      <c r="E77" s="131" t="s">
        <v>332</v>
      </c>
      <c r="F77" s="70">
        <v>5698070.6928776829</v>
      </c>
      <c r="G77" s="70">
        <v>23857616.466404431</v>
      </c>
      <c r="H77" s="70">
        <v>50466458.965165243</v>
      </c>
      <c r="I77" s="70">
        <v>76453132</v>
      </c>
      <c r="J77" s="70">
        <v>78939743</v>
      </c>
      <c r="K77" s="70">
        <v>235415021</v>
      </c>
    </row>
    <row r="78" spans="1:11" x14ac:dyDescent="0.3">
      <c r="A78" s="131" t="s">
        <v>887</v>
      </c>
      <c r="B78" s="131" t="s">
        <v>898</v>
      </c>
      <c r="C78" s="131" t="s">
        <v>906</v>
      </c>
      <c r="D78" s="131" t="s">
        <v>335</v>
      </c>
      <c r="E78" s="131" t="s">
        <v>336</v>
      </c>
      <c r="F78" s="70">
        <v>6954098.7120132521</v>
      </c>
      <c r="G78" s="70">
        <v>25270216.263250642</v>
      </c>
      <c r="H78" s="70">
        <v>41396547.291747458</v>
      </c>
      <c r="I78" s="70">
        <v>2197473</v>
      </c>
      <c r="J78" s="70">
        <v>21783827</v>
      </c>
      <c r="K78" s="70">
        <v>97602162</v>
      </c>
    </row>
    <row r="79" spans="1:11" x14ac:dyDescent="0.3">
      <c r="A79" s="131" t="s">
        <v>893</v>
      </c>
      <c r="B79" s="131" t="s">
        <v>894</v>
      </c>
      <c r="C79" s="131" t="s">
        <v>895</v>
      </c>
      <c r="D79" s="131" t="s">
        <v>339</v>
      </c>
      <c r="E79" s="131" t="s">
        <v>340</v>
      </c>
      <c r="F79" s="70">
        <v>1313693.7930634809</v>
      </c>
      <c r="G79" s="70">
        <v>5247107.9704689477</v>
      </c>
      <c r="H79" s="70">
        <v>13089571.271661304</v>
      </c>
      <c r="I79" s="70">
        <v>0</v>
      </c>
      <c r="J79" s="70">
        <v>0</v>
      </c>
      <c r="K79" s="70">
        <v>19612473</v>
      </c>
    </row>
    <row r="80" spans="1:11" x14ac:dyDescent="0.3">
      <c r="A80" s="131" t="s">
        <v>887</v>
      </c>
      <c r="B80" s="131" t="s">
        <v>898</v>
      </c>
      <c r="C80" s="131" t="s">
        <v>900</v>
      </c>
      <c r="D80" s="131" t="s">
        <v>343</v>
      </c>
      <c r="E80" s="131" t="s">
        <v>344</v>
      </c>
      <c r="F80" s="70">
        <v>6928324.5812831316</v>
      </c>
      <c r="G80" s="70">
        <v>22405643.755920783</v>
      </c>
      <c r="H80" s="70">
        <v>40023629.503397681</v>
      </c>
      <c r="I80" s="70">
        <v>30828125</v>
      </c>
      <c r="J80" s="70">
        <v>8876000</v>
      </c>
      <c r="K80" s="70">
        <v>109790282</v>
      </c>
    </row>
    <row r="81" spans="1:11" x14ac:dyDescent="0.3">
      <c r="A81" s="131" t="s">
        <v>890</v>
      </c>
      <c r="B81" s="131" t="s">
        <v>902</v>
      </c>
      <c r="C81" s="131" t="s">
        <v>903</v>
      </c>
      <c r="D81" s="131" t="s">
        <v>347</v>
      </c>
      <c r="E81" s="131" t="s">
        <v>348</v>
      </c>
      <c r="F81" s="70">
        <v>2017933.4332277752</v>
      </c>
      <c r="G81" s="70">
        <v>5151561.847651571</v>
      </c>
      <c r="H81" s="70">
        <v>17180912.535696682</v>
      </c>
      <c r="I81" s="70">
        <v>0</v>
      </c>
      <c r="J81" s="70">
        <v>0</v>
      </c>
      <c r="K81" s="70">
        <v>24350408</v>
      </c>
    </row>
    <row r="82" spans="1:11" x14ac:dyDescent="0.3">
      <c r="A82" s="131" t="s">
        <v>884</v>
      </c>
      <c r="B82" s="131" t="s">
        <v>885</v>
      </c>
      <c r="C82" s="131" t="s">
        <v>886</v>
      </c>
      <c r="D82" s="131" t="s">
        <v>351</v>
      </c>
      <c r="E82" s="131" t="s">
        <v>352</v>
      </c>
      <c r="F82" s="70">
        <v>1186108.7478836074</v>
      </c>
      <c r="G82" s="70">
        <v>3523031.6267753844</v>
      </c>
      <c r="H82" s="70">
        <v>12011625.537771106</v>
      </c>
      <c r="I82" s="70">
        <v>0</v>
      </c>
      <c r="J82" s="70">
        <v>0</v>
      </c>
      <c r="K82" s="70">
        <v>16720767</v>
      </c>
    </row>
    <row r="83" spans="1:11" x14ac:dyDescent="0.3">
      <c r="A83" s="131" t="s">
        <v>887</v>
      </c>
      <c r="B83" s="131" t="s">
        <v>907</v>
      </c>
      <c r="C83" s="131" t="s">
        <v>908</v>
      </c>
      <c r="D83" s="131" t="s">
        <v>355</v>
      </c>
      <c r="E83" s="131" t="s">
        <v>356</v>
      </c>
      <c r="F83" s="70">
        <v>1852498.5522869728</v>
      </c>
      <c r="G83" s="70">
        <v>6023011.8442549147</v>
      </c>
      <c r="H83" s="70">
        <v>11061167.43935243</v>
      </c>
      <c r="I83" s="70">
        <v>0</v>
      </c>
      <c r="J83" s="70">
        <v>300000</v>
      </c>
      <c r="K83" s="70">
        <v>19236678</v>
      </c>
    </row>
    <row r="84" spans="1:11" x14ac:dyDescent="0.3">
      <c r="A84" s="131" t="s">
        <v>893</v>
      </c>
      <c r="B84" s="131" t="s">
        <v>902</v>
      </c>
      <c r="C84" s="131" t="s">
        <v>895</v>
      </c>
      <c r="D84" s="131" t="s">
        <v>359</v>
      </c>
      <c r="E84" s="131" t="s">
        <v>360</v>
      </c>
      <c r="F84" s="70">
        <v>1035467.0943158591</v>
      </c>
      <c r="G84" s="70">
        <v>4367958.5197922084</v>
      </c>
      <c r="H84" s="70">
        <v>14609375.505547052</v>
      </c>
      <c r="I84" s="70">
        <v>0</v>
      </c>
      <c r="J84" s="70">
        <v>0</v>
      </c>
      <c r="K84" s="70">
        <v>20012802</v>
      </c>
    </row>
    <row r="85" spans="1:11" x14ac:dyDescent="0.3">
      <c r="A85" s="131" t="s">
        <v>887</v>
      </c>
      <c r="B85" s="131" t="s">
        <v>907</v>
      </c>
      <c r="C85" s="131" t="s">
        <v>908</v>
      </c>
      <c r="D85" s="131" t="s">
        <v>363</v>
      </c>
      <c r="E85" s="131" t="s">
        <v>364</v>
      </c>
      <c r="F85" s="70">
        <v>2223594.8769522454</v>
      </c>
      <c r="G85" s="70">
        <v>11758548.154981643</v>
      </c>
      <c r="H85" s="70">
        <v>21838288.278336391</v>
      </c>
      <c r="I85" s="70">
        <v>0</v>
      </c>
      <c r="J85" s="70">
        <v>0</v>
      </c>
      <c r="K85" s="70">
        <v>35820431.155288637</v>
      </c>
    </row>
    <row r="86" spans="1:11" x14ac:dyDescent="0.3">
      <c r="A86" s="131" t="s">
        <v>884</v>
      </c>
      <c r="B86" s="131" t="s">
        <v>885</v>
      </c>
      <c r="C86" s="131" t="s">
        <v>886</v>
      </c>
      <c r="D86" s="131" t="s">
        <v>367</v>
      </c>
      <c r="E86" s="131" t="s">
        <v>368</v>
      </c>
      <c r="F86" s="70">
        <v>2326169.6760670473</v>
      </c>
      <c r="G86" s="70">
        <v>12229208.556967692</v>
      </c>
      <c r="H86" s="70">
        <v>21856988.449406687</v>
      </c>
      <c r="I86" s="70">
        <v>28900000</v>
      </c>
      <c r="J86" s="70">
        <v>66449000</v>
      </c>
      <c r="K86" s="70">
        <v>131761366.23303476</v>
      </c>
    </row>
    <row r="87" spans="1:11" x14ac:dyDescent="0.3">
      <c r="A87" s="131" t="s">
        <v>893</v>
      </c>
      <c r="B87" s="131" t="s">
        <v>894</v>
      </c>
      <c r="C87" s="131" t="s">
        <v>905</v>
      </c>
      <c r="D87" s="131" t="s">
        <v>369</v>
      </c>
      <c r="E87" s="131" t="s">
        <v>370</v>
      </c>
      <c r="F87" s="70">
        <v>7479654.1077153878</v>
      </c>
      <c r="G87" s="70">
        <v>27729752.257437028</v>
      </c>
      <c r="H87" s="70">
        <v>59336155.106036231</v>
      </c>
      <c r="I87" s="70">
        <v>0</v>
      </c>
      <c r="J87" s="70">
        <v>2941000</v>
      </c>
      <c r="K87" s="70">
        <v>97482809.107715398</v>
      </c>
    </row>
    <row r="88" spans="1:11" x14ac:dyDescent="0.3">
      <c r="A88" s="131" t="s">
        <v>887</v>
      </c>
      <c r="B88" s="131" t="s">
        <v>888</v>
      </c>
      <c r="C88" s="131" t="s">
        <v>889</v>
      </c>
      <c r="D88" s="131" t="s">
        <v>371</v>
      </c>
      <c r="E88" s="131" t="s">
        <v>372</v>
      </c>
      <c r="F88" s="70">
        <v>2630627.117174034</v>
      </c>
      <c r="G88" s="70">
        <v>5622289.5832626708</v>
      </c>
      <c r="H88" s="70">
        <v>11572915.505587766</v>
      </c>
      <c r="I88" s="70">
        <v>0</v>
      </c>
      <c r="J88" s="70">
        <v>0</v>
      </c>
      <c r="K88" s="70">
        <v>19825832</v>
      </c>
    </row>
    <row r="89" spans="1:11" x14ac:dyDescent="0.3">
      <c r="A89" s="131" t="s">
        <v>887</v>
      </c>
      <c r="B89" s="131" t="s">
        <v>888</v>
      </c>
      <c r="C89" s="131" t="s">
        <v>889</v>
      </c>
      <c r="D89" s="131" t="s">
        <v>373</v>
      </c>
      <c r="E89" s="131" t="s">
        <v>374</v>
      </c>
      <c r="F89" s="70">
        <v>2112996.525003362</v>
      </c>
      <c r="G89" s="70">
        <v>5041784.6548056193</v>
      </c>
      <c r="H89" s="70">
        <v>11336549.238546979</v>
      </c>
      <c r="I89" s="70">
        <v>0</v>
      </c>
      <c r="J89" s="70">
        <v>0</v>
      </c>
      <c r="K89" s="70">
        <v>18492000</v>
      </c>
    </row>
    <row r="90" spans="1:11" x14ac:dyDescent="0.3">
      <c r="A90" s="131" t="s">
        <v>890</v>
      </c>
      <c r="B90" s="131" t="s">
        <v>891</v>
      </c>
      <c r="C90" s="131" t="s">
        <v>904</v>
      </c>
      <c r="D90" s="131" t="s">
        <v>375</v>
      </c>
      <c r="E90" s="131" t="s">
        <v>376</v>
      </c>
      <c r="F90" s="70">
        <v>1928750.0418649907</v>
      </c>
      <c r="G90" s="70">
        <v>4917700.3790969234</v>
      </c>
      <c r="H90" s="70">
        <v>14024169.065354904</v>
      </c>
      <c r="I90" s="70">
        <v>381131</v>
      </c>
      <c r="J90" s="70">
        <v>2116470</v>
      </c>
      <c r="K90" s="70">
        <v>23368220</v>
      </c>
    </row>
    <row r="91" spans="1:11" x14ac:dyDescent="0.3">
      <c r="A91" s="131" t="s">
        <v>887</v>
      </c>
      <c r="B91" s="131" t="s">
        <v>907</v>
      </c>
      <c r="C91" s="131" t="s">
        <v>908</v>
      </c>
      <c r="D91" s="131" t="s">
        <v>377</v>
      </c>
      <c r="E91" s="131" t="s">
        <v>378</v>
      </c>
      <c r="F91" s="70">
        <v>1526532.8735147442</v>
      </c>
      <c r="G91" s="70">
        <v>6772687.7158351373</v>
      </c>
      <c r="H91" s="70">
        <v>15833837.567705182</v>
      </c>
      <c r="I91" s="70">
        <v>0</v>
      </c>
      <c r="J91" s="70">
        <v>0</v>
      </c>
      <c r="K91" s="70">
        <v>24133059.301814742</v>
      </c>
    </row>
    <row r="92" spans="1:11" x14ac:dyDescent="0.3">
      <c r="A92" s="131" t="s">
        <v>887</v>
      </c>
      <c r="B92" s="131" t="s">
        <v>888</v>
      </c>
      <c r="C92" s="131" t="s">
        <v>889</v>
      </c>
      <c r="D92" s="131" t="s">
        <v>380</v>
      </c>
      <c r="E92" s="131" t="s">
        <v>381</v>
      </c>
      <c r="F92" s="70">
        <v>4177634.7553359699</v>
      </c>
      <c r="G92" s="70">
        <v>12118469.323875524</v>
      </c>
      <c r="H92" s="70">
        <v>38031733.501156561</v>
      </c>
      <c r="I92" s="70">
        <v>0</v>
      </c>
      <c r="J92" s="70">
        <v>0</v>
      </c>
      <c r="K92" s="70">
        <v>54327837.463</v>
      </c>
    </row>
    <row r="93" spans="1:11" x14ac:dyDescent="0.3">
      <c r="A93" s="131" t="s">
        <v>893</v>
      </c>
      <c r="B93" s="131" t="s">
        <v>909</v>
      </c>
      <c r="C93" s="131" t="s">
        <v>895</v>
      </c>
      <c r="D93" s="131" t="s">
        <v>383</v>
      </c>
      <c r="E93" s="131" t="s">
        <v>384</v>
      </c>
      <c r="F93" s="70">
        <v>4182349.345711648</v>
      </c>
      <c r="G93" s="70">
        <v>15264186.001043716</v>
      </c>
      <c r="H93" s="70">
        <v>43859992.160560541</v>
      </c>
      <c r="I93" s="70">
        <v>0</v>
      </c>
      <c r="J93" s="70">
        <v>1263767</v>
      </c>
      <c r="K93" s="70">
        <v>64570293.869110502</v>
      </c>
    </row>
    <row r="94" spans="1:11" x14ac:dyDescent="0.3">
      <c r="A94" s="131" t="s">
        <v>887</v>
      </c>
      <c r="B94" s="131" t="s">
        <v>907</v>
      </c>
      <c r="C94" s="131" t="s">
        <v>908</v>
      </c>
      <c r="D94" s="131" t="s">
        <v>386</v>
      </c>
      <c r="E94" s="131" t="s">
        <v>387</v>
      </c>
      <c r="F94" s="70">
        <v>2718925.5016233651</v>
      </c>
      <c r="G94" s="70">
        <v>8656562.720019538</v>
      </c>
      <c r="H94" s="70">
        <v>23181096.374250565</v>
      </c>
      <c r="I94" s="70">
        <v>0</v>
      </c>
      <c r="J94" s="70">
        <v>0</v>
      </c>
      <c r="K94" s="70">
        <v>34556584.795808367</v>
      </c>
    </row>
    <row r="95" spans="1:11" x14ac:dyDescent="0.3">
      <c r="A95" s="131" t="s">
        <v>893</v>
      </c>
      <c r="B95" s="131" t="s">
        <v>909</v>
      </c>
      <c r="C95" s="131" t="s">
        <v>910</v>
      </c>
      <c r="D95" s="131" t="s">
        <v>390</v>
      </c>
      <c r="E95" s="131" t="s">
        <v>391</v>
      </c>
      <c r="F95" s="70">
        <v>2261142.1565702981</v>
      </c>
      <c r="G95" s="70">
        <v>11723369.115420036</v>
      </c>
      <c r="H95" s="70">
        <v>22305528.788984444</v>
      </c>
      <c r="I95" s="70">
        <v>947163</v>
      </c>
      <c r="J95" s="70">
        <v>716000</v>
      </c>
      <c r="K95" s="70">
        <v>37953203</v>
      </c>
    </row>
    <row r="96" spans="1:11" x14ac:dyDescent="0.3">
      <c r="A96" s="131" t="s">
        <v>893</v>
      </c>
      <c r="B96" s="131" t="s">
        <v>909</v>
      </c>
      <c r="C96" s="131" t="s">
        <v>910</v>
      </c>
      <c r="D96" s="131" t="s">
        <v>394</v>
      </c>
      <c r="E96" s="131" t="s">
        <v>395</v>
      </c>
      <c r="F96" s="70">
        <v>6441437.4741229098</v>
      </c>
      <c r="G96" s="70">
        <v>21590370.647786237</v>
      </c>
      <c r="H96" s="70">
        <v>52516100.281956829</v>
      </c>
      <c r="I96" s="70">
        <v>0</v>
      </c>
      <c r="J96" s="70">
        <v>0</v>
      </c>
      <c r="K96" s="70">
        <v>80547908.673352629</v>
      </c>
    </row>
    <row r="97" spans="1:11" x14ac:dyDescent="0.3">
      <c r="A97" s="131" t="s">
        <v>887</v>
      </c>
      <c r="B97" s="131" t="s">
        <v>898</v>
      </c>
      <c r="C97" s="131" t="s">
        <v>900</v>
      </c>
      <c r="D97" s="131" t="s">
        <v>398</v>
      </c>
      <c r="E97" s="131" t="s">
        <v>399</v>
      </c>
      <c r="F97" s="70">
        <v>1913888.6837966316</v>
      </c>
      <c r="G97" s="70">
        <v>7888362.5771194296</v>
      </c>
      <c r="H97" s="70">
        <v>16783073.58174954</v>
      </c>
      <c r="I97" s="70">
        <v>701519</v>
      </c>
      <c r="J97" s="70">
        <v>0</v>
      </c>
      <c r="K97" s="70">
        <v>27286844.158378486</v>
      </c>
    </row>
    <row r="98" spans="1:11" x14ac:dyDescent="0.3">
      <c r="A98" s="131" t="s">
        <v>890</v>
      </c>
      <c r="B98" s="131" t="s">
        <v>902</v>
      </c>
      <c r="C98" s="131" t="s">
        <v>892</v>
      </c>
      <c r="D98" s="131" t="s">
        <v>402</v>
      </c>
      <c r="E98" s="131" t="s">
        <v>403</v>
      </c>
      <c r="F98" s="70">
        <v>5438392.9224440716</v>
      </c>
      <c r="G98" s="70">
        <v>7503984.6461131675</v>
      </c>
      <c r="H98" s="70">
        <v>37418710.29685013</v>
      </c>
      <c r="I98" s="70">
        <v>0</v>
      </c>
      <c r="J98" s="70">
        <v>0</v>
      </c>
      <c r="K98" s="70">
        <v>42857103.208999999</v>
      </c>
    </row>
    <row r="99" spans="1:11" x14ac:dyDescent="0.3">
      <c r="A99" s="131" t="s">
        <v>893</v>
      </c>
      <c r="B99" s="131" t="s">
        <v>894</v>
      </c>
      <c r="C99" s="131" t="s">
        <v>905</v>
      </c>
      <c r="D99" s="131" t="s">
        <v>406</v>
      </c>
      <c r="E99" s="131" t="s">
        <v>407</v>
      </c>
      <c r="F99" s="70">
        <v>1826575.1663798848</v>
      </c>
      <c r="G99" s="70">
        <v>5245865.2573209461</v>
      </c>
      <c r="H99" s="70">
        <v>11501684.337909482</v>
      </c>
      <c r="I99" s="70">
        <v>0</v>
      </c>
      <c r="J99" s="70">
        <v>0</v>
      </c>
      <c r="K99" s="70">
        <v>18574124.5</v>
      </c>
    </row>
    <row r="100" spans="1:11" x14ac:dyDescent="0.3">
      <c r="A100" s="131" t="s">
        <v>890</v>
      </c>
      <c r="B100" s="131" t="s">
        <v>891</v>
      </c>
      <c r="C100" s="131" t="s">
        <v>904</v>
      </c>
      <c r="D100" s="131" t="s">
        <v>410</v>
      </c>
      <c r="E100" s="131" t="s">
        <v>411</v>
      </c>
      <c r="F100" s="70">
        <v>2298165.9748233482</v>
      </c>
      <c r="G100" s="70">
        <v>9005289.0963603053</v>
      </c>
      <c r="H100" s="70">
        <v>18044402.600516498</v>
      </c>
      <c r="I100" s="70">
        <v>0</v>
      </c>
      <c r="J100" s="70">
        <v>0</v>
      </c>
      <c r="K100" s="70">
        <v>29347858</v>
      </c>
    </row>
    <row r="101" spans="1:11" x14ac:dyDescent="0.3">
      <c r="A101" s="131" t="s">
        <v>890</v>
      </c>
      <c r="B101" s="131" t="s">
        <v>902</v>
      </c>
      <c r="C101" s="131" t="s">
        <v>901</v>
      </c>
      <c r="D101" s="131" t="s">
        <v>414</v>
      </c>
      <c r="E101" s="131" t="s">
        <v>415</v>
      </c>
      <c r="F101" s="70">
        <v>1682258.515437979</v>
      </c>
      <c r="G101" s="70">
        <v>6065983.3651654646</v>
      </c>
      <c r="H101" s="70">
        <v>13718455.982107067</v>
      </c>
      <c r="I101" s="70">
        <v>4701544.0178929325</v>
      </c>
      <c r="J101" s="70">
        <v>2581741.4845620207</v>
      </c>
      <c r="K101" s="70">
        <v>28749983</v>
      </c>
    </row>
    <row r="102" spans="1:11" x14ac:dyDescent="0.3">
      <c r="A102" s="131" t="s">
        <v>890</v>
      </c>
      <c r="B102" s="131" t="s">
        <v>902</v>
      </c>
      <c r="C102" s="131" t="s">
        <v>892</v>
      </c>
      <c r="D102" s="131" t="s">
        <v>418</v>
      </c>
      <c r="E102" s="131" t="s">
        <v>419</v>
      </c>
      <c r="F102" s="70">
        <v>977933.35301358532</v>
      </c>
      <c r="G102" s="70">
        <v>1935034.2228574215</v>
      </c>
      <c r="H102" s="70">
        <v>9643983.0689709112</v>
      </c>
      <c r="I102" s="70">
        <v>0</v>
      </c>
      <c r="J102" s="70">
        <v>305000</v>
      </c>
      <c r="K102" s="70">
        <v>12861950.5</v>
      </c>
    </row>
    <row r="103" spans="1:11" x14ac:dyDescent="0.3">
      <c r="A103" s="131" t="s">
        <v>884</v>
      </c>
      <c r="B103" s="131" t="s">
        <v>885</v>
      </c>
      <c r="C103" s="131" t="s">
        <v>886</v>
      </c>
      <c r="D103" s="131" t="s">
        <v>422</v>
      </c>
      <c r="E103" s="131" t="s">
        <v>423</v>
      </c>
      <c r="F103" s="70">
        <v>1984054.5413552336</v>
      </c>
      <c r="G103" s="70">
        <v>7060428.789782593</v>
      </c>
      <c r="H103" s="70">
        <v>17247674.749167733</v>
      </c>
      <c r="I103" s="70">
        <v>0</v>
      </c>
      <c r="J103" s="70">
        <v>0</v>
      </c>
      <c r="K103" s="70">
        <v>26292159</v>
      </c>
    </row>
    <row r="104" spans="1:11" x14ac:dyDescent="0.3">
      <c r="A104" s="131" t="s">
        <v>887</v>
      </c>
      <c r="B104" s="131" t="s">
        <v>907</v>
      </c>
      <c r="C104" s="131" t="s">
        <v>908</v>
      </c>
      <c r="D104" s="131" t="s">
        <v>426</v>
      </c>
      <c r="E104" s="131" t="s">
        <v>427</v>
      </c>
      <c r="F104" s="70">
        <v>1462179.5512701597</v>
      </c>
      <c r="G104" s="70">
        <v>4869534.8702012058</v>
      </c>
      <c r="H104" s="70">
        <v>10662048.637008272</v>
      </c>
      <c r="I104" s="70">
        <v>0</v>
      </c>
      <c r="J104" s="70">
        <v>0</v>
      </c>
      <c r="K104" s="70">
        <v>16993763.421471365</v>
      </c>
    </row>
    <row r="105" spans="1:11" x14ac:dyDescent="0.3">
      <c r="A105" s="131" t="s">
        <v>884</v>
      </c>
      <c r="B105" s="131" t="s">
        <v>885</v>
      </c>
      <c r="C105" s="131" t="s">
        <v>886</v>
      </c>
      <c r="D105" s="131" t="s">
        <v>430</v>
      </c>
      <c r="E105" s="131" t="s">
        <v>431</v>
      </c>
      <c r="F105" s="70">
        <v>1572854.3690563515</v>
      </c>
      <c r="G105" s="70">
        <v>424713.48448800214</v>
      </c>
      <c r="H105" s="70">
        <v>11188112.894953448</v>
      </c>
      <c r="I105" s="70">
        <v>0</v>
      </c>
      <c r="J105" s="70">
        <v>0</v>
      </c>
      <c r="K105" s="70">
        <v>13185680.357989999</v>
      </c>
    </row>
    <row r="106" spans="1:11" x14ac:dyDescent="0.3">
      <c r="A106" s="131" t="s">
        <v>887</v>
      </c>
      <c r="B106" s="131" t="s">
        <v>898</v>
      </c>
      <c r="C106" s="131" t="s">
        <v>900</v>
      </c>
      <c r="D106" s="131" t="s">
        <v>433</v>
      </c>
      <c r="E106" s="131" t="s">
        <v>434</v>
      </c>
      <c r="F106" s="70">
        <v>2439961.6058661849</v>
      </c>
      <c r="G106" s="70">
        <v>8530040.0362730771</v>
      </c>
      <c r="H106" s="70">
        <v>16139653.575207368</v>
      </c>
      <c r="I106" s="70">
        <v>278278</v>
      </c>
      <c r="J106" s="70">
        <v>279651</v>
      </c>
      <c r="K106" s="70">
        <v>27667584</v>
      </c>
    </row>
    <row r="107" spans="1:11" x14ac:dyDescent="0.3">
      <c r="A107" s="131" t="s">
        <v>887</v>
      </c>
      <c r="B107" s="131" t="s">
        <v>888</v>
      </c>
      <c r="C107" s="131" t="s">
        <v>889</v>
      </c>
      <c r="D107" s="131" t="s">
        <v>437</v>
      </c>
      <c r="E107" s="131" t="s">
        <v>438</v>
      </c>
      <c r="F107" s="70">
        <v>2502317.1567747272</v>
      </c>
      <c r="G107" s="70">
        <v>10103691.736155255</v>
      </c>
      <c r="H107" s="70">
        <v>18945693.165941417</v>
      </c>
      <c r="I107" s="70">
        <v>2279948.6772838552</v>
      </c>
      <c r="J107" s="70">
        <v>1767000</v>
      </c>
      <c r="K107" s="70">
        <v>35598651</v>
      </c>
    </row>
    <row r="108" spans="1:11" x14ac:dyDescent="0.3">
      <c r="A108" s="131" t="s">
        <v>893</v>
      </c>
      <c r="B108" s="131" t="s">
        <v>909</v>
      </c>
      <c r="C108" s="131" t="s">
        <v>895</v>
      </c>
      <c r="D108" s="131" t="s">
        <v>441</v>
      </c>
      <c r="E108" s="131" t="s">
        <v>442</v>
      </c>
      <c r="F108" s="70">
        <v>220732.15470890061</v>
      </c>
      <c r="G108" s="70">
        <v>167869.84757741386</v>
      </c>
      <c r="H108" s="70">
        <v>2138054.2175579937</v>
      </c>
      <c r="I108" s="70">
        <v>29000</v>
      </c>
      <c r="J108" s="70">
        <v>55000</v>
      </c>
      <c r="K108" s="70">
        <v>2571788</v>
      </c>
    </row>
    <row r="109" spans="1:11" x14ac:dyDescent="0.3">
      <c r="A109" s="131" t="s">
        <v>887</v>
      </c>
      <c r="B109" s="131" t="s">
        <v>898</v>
      </c>
      <c r="C109" s="131" t="s">
        <v>900</v>
      </c>
      <c r="D109" s="131" t="s">
        <v>445</v>
      </c>
      <c r="E109" s="131" t="s">
        <v>446</v>
      </c>
      <c r="F109" s="70">
        <v>2858629.9486524649</v>
      </c>
      <c r="G109" s="70">
        <v>9908900.9587450754</v>
      </c>
      <c r="H109" s="70">
        <v>19272394.388130777</v>
      </c>
      <c r="I109" s="70">
        <v>148931687</v>
      </c>
      <c r="J109" s="70">
        <v>70057922</v>
      </c>
      <c r="K109" s="70">
        <v>251029534</v>
      </c>
    </row>
    <row r="110" spans="1:11" x14ac:dyDescent="0.3">
      <c r="A110" s="131" t="s">
        <v>893</v>
      </c>
      <c r="B110" s="131" t="s">
        <v>896</v>
      </c>
      <c r="C110" s="131" t="s">
        <v>897</v>
      </c>
      <c r="D110" s="131" t="s">
        <v>449</v>
      </c>
      <c r="E110" s="131" t="s">
        <v>450</v>
      </c>
      <c r="F110" s="70">
        <v>3862195.09985389</v>
      </c>
      <c r="G110" s="70">
        <v>16091352.66629279</v>
      </c>
      <c r="H110" s="70">
        <v>24245533.038244914</v>
      </c>
      <c r="I110" s="70">
        <v>0</v>
      </c>
      <c r="J110" s="70">
        <v>0</v>
      </c>
      <c r="K110" s="70">
        <v>44199081</v>
      </c>
    </row>
    <row r="111" spans="1:11" x14ac:dyDescent="0.3">
      <c r="A111" s="131" t="s">
        <v>887</v>
      </c>
      <c r="B111" s="131" t="s">
        <v>898</v>
      </c>
      <c r="C111" s="131" t="s">
        <v>906</v>
      </c>
      <c r="D111" s="131" t="s">
        <v>453</v>
      </c>
      <c r="E111" s="131" t="s">
        <v>454</v>
      </c>
      <c r="F111" s="70">
        <v>3939505.9989874419</v>
      </c>
      <c r="G111" s="70">
        <v>10954918.232249597</v>
      </c>
      <c r="H111" s="70">
        <v>21999883.032323599</v>
      </c>
      <c r="I111" s="70">
        <v>1697999.9999999998</v>
      </c>
      <c r="J111" s="70">
        <v>0</v>
      </c>
      <c r="K111" s="70">
        <v>38592307</v>
      </c>
    </row>
    <row r="112" spans="1:11" x14ac:dyDescent="0.3">
      <c r="A112" s="131" t="s">
        <v>887</v>
      </c>
      <c r="B112" s="131" t="s">
        <v>888</v>
      </c>
      <c r="C112" s="131" t="s">
        <v>889</v>
      </c>
      <c r="D112" s="131" t="s">
        <v>457</v>
      </c>
      <c r="E112" s="131" t="s">
        <v>458</v>
      </c>
      <c r="F112" s="70">
        <v>4172240.3814903954</v>
      </c>
      <c r="G112" s="70">
        <v>20372211.381348923</v>
      </c>
      <c r="H112" s="70">
        <v>39059712.330388643</v>
      </c>
      <c r="I112" s="70">
        <v>209760061</v>
      </c>
      <c r="J112" s="70">
        <v>89303189</v>
      </c>
      <c r="K112" s="70">
        <v>362667412.808842</v>
      </c>
    </row>
    <row r="113" spans="1:11" x14ac:dyDescent="0.3">
      <c r="A113" s="131" t="s">
        <v>893</v>
      </c>
      <c r="B113" s="131" t="s">
        <v>896</v>
      </c>
      <c r="C113" s="131" t="s">
        <v>910</v>
      </c>
      <c r="D113" s="131" t="s">
        <v>461</v>
      </c>
      <c r="E113" s="131" t="s">
        <v>462</v>
      </c>
      <c r="F113" s="70">
        <v>2974154.9785885662</v>
      </c>
      <c r="G113" s="70">
        <v>8288252.8053895133</v>
      </c>
      <c r="H113" s="70">
        <v>20021004.298097719</v>
      </c>
      <c r="I113" s="70">
        <v>0</v>
      </c>
      <c r="J113" s="70">
        <v>2482127</v>
      </c>
      <c r="K113" s="70">
        <v>38999562.5</v>
      </c>
    </row>
    <row r="114" spans="1:11" x14ac:dyDescent="0.3">
      <c r="A114" s="131" t="s">
        <v>890</v>
      </c>
      <c r="B114" s="131" t="s">
        <v>902</v>
      </c>
      <c r="C114" s="131" t="s">
        <v>892</v>
      </c>
      <c r="D114" s="131" t="s">
        <v>465</v>
      </c>
      <c r="E114" s="131" t="s">
        <v>466</v>
      </c>
      <c r="F114" s="70">
        <v>931654.55886486429</v>
      </c>
      <c r="G114" s="70">
        <v>2841790.4010498086</v>
      </c>
      <c r="H114" s="70">
        <v>8567062.9761305451</v>
      </c>
      <c r="I114" s="70">
        <v>0</v>
      </c>
      <c r="J114" s="70">
        <v>459000</v>
      </c>
      <c r="K114" s="70">
        <v>12779507.558864865</v>
      </c>
    </row>
    <row r="115" spans="1:11" x14ac:dyDescent="0.3">
      <c r="A115" s="131" t="s">
        <v>893</v>
      </c>
      <c r="B115" s="131" t="s">
        <v>896</v>
      </c>
      <c r="C115" s="131" t="s">
        <v>897</v>
      </c>
      <c r="D115" s="131" t="s">
        <v>469</v>
      </c>
      <c r="E115" s="131" t="s">
        <v>470</v>
      </c>
      <c r="F115" s="70">
        <v>2029513.7399310232</v>
      </c>
      <c r="G115" s="70">
        <v>4497688.2837882582</v>
      </c>
      <c r="H115" s="70">
        <v>14518706.695967486</v>
      </c>
      <c r="I115" s="70">
        <v>1412822</v>
      </c>
      <c r="J115" s="70">
        <v>0</v>
      </c>
      <c r="K115" s="70">
        <v>22458730.402999997</v>
      </c>
    </row>
    <row r="116" spans="1:11" x14ac:dyDescent="0.3">
      <c r="A116" s="131" t="s">
        <v>890</v>
      </c>
      <c r="B116" s="131" t="s">
        <v>891</v>
      </c>
      <c r="C116" s="131" t="s">
        <v>904</v>
      </c>
      <c r="D116" s="131" t="s">
        <v>473</v>
      </c>
      <c r="E116" s="131" t="s">
        <v>474</v>
      </c>
      <c r="F116" s="70">
        <v>4045252.1929503707</v>
      </c>
      <c r="G116" s="70">
        <v>16359652.629239973</v>
      </c>
      <c r="H116" s="70">
        <v>36523873.162309743</v>
      </c>
      <c r="I116" s="70">
        <v>0</v>
      </c>
      <c r="J116" s="70">
        <v>0</v>
      </c>
      <c r="K116" s="70">
        <v>56928778</v>
      </c>
    </row>
    <row r="117" spans="1:11" x14ac:dyDescent="0.3">
      <c r="A117" s="131" t="s">
        <v>890</v>
      </c>
      <c r="B117" s="131" t="s">
        <v>891</v>
      </c>
      <c r="C117" s="131" t="s">
        <v>904</v>
      </c>
      <c r="D117" s="131" t="s">
        <v>477</v>
      </c>
      <c r="E117" s="131" t="s">
        <v>478</v>
      </c>
      <c r="F117" s="70">
        <v>1910453.971791056</v>
      </c>
      <c r="G117" s="70">
        <v>3340945.6299998988</v>
      </c>
      <c r="H117" s="70">
        <v>14373834.740340333</v>
      </c>
      <c r="I117" s="70">
        <v>3577101</v>
      </c>
      <c r="J117" s="70">
        <v>784000</v>
      </c>
      <c r="K117" s="70">
        <v>23985335</v>
      </c>
    </row>
    <row r="118" spans="1:11" x14ac:dyDescent="0.3">
      <c r="A118" s="131" t="s">
        <v>887</v>
      </c>
      <c r="B118" s="131" t="s">
        <v>907</v>
      </c>
      <c r="C118" s="131" t="s">
        <v>908</v>
      </c>
      <c r="D118" s="131" t="s">
        <v>481</v>
      </c>
      <c r="E118" s="131" t="s">
        <v>482</v>
      </c>
      <c r="F118" s="70">
        <v>1566908.4516156893</v>
      </c>
      <c r="G118" s="70">
        <v>7352139.453644596</v>
      </c>
      <c r="H118" s="70">
        <v>12969865.275753781</v>
      </c>
      <c r="I118" s="70">
        <v>96822</v>
      </c>
      <c r="J118" s="70">
        <v>8500000</v>
      </c>
      <c r="K118" s="70">
        <v>28918826</v>
      </c>
    </row>
    <row r="119" spans="1:11" x14ac:dyDescent="0.3">
      <c r="A119" s="131" t="s">
        <v>890</v>
      </c>
      <c r="B119" s="131" t="s">
        <v>902</v>
      </c>
      <c r="C119" s="131" t="s">
        <v>901</v>
      </c>
      <c r="D119" s="131" t="s">
        <v>485</v>
      </c>
      <c r="E119" s="131" t="s">
        <v>486</v>
      </c>
      <c r="F119" s="70">
        <v>2052759.431548801</v>
      </c>
      <c r="G119" s="70">
        <v>7550418.3605346996</v>
      </c>
      <c r="H119" s="70">
        <v>16483528.564351313</v>
      </c>
      <c r="I119" s="70">
        <v>56971178</v>
      </c>
      <c r="J119" s="70">
        <v>26663007</v>
      </c>
      <c r="K119" s="70">
        <v>109720891</v>
      </c>
    </row>
    <row r="120" spans="1:11" x14ac:dyDescent="0.3">
      <c r="A120" s="131" t="s">
        <v>893</v>
      </c>
      <c r="B120" s="131" t="s">
        <v>894</v>
      </c>
      <c r="C120" s="131" t="s">
        <v>905</v>
      </c>
      <c r="D120" s="131" t="s">
        <v>489</v>
      </c>
      <c r="E120" s="131" t="s">
        <v>490</v>
      </c>
      <c r="F120" s="70">
        <v>1405686.9453629218</v>
      </c>
      <c r="G120" s="70">
        <v>5429039.0706591057</v>
      </c>
      <c r="H120" s="70">
        <v>12382235.124070231</v>
      </c>
      <c r="I120" s="70">
        <v>0</v>
      </c>
      <c r="J120" s="70">
        <v>0</v>
      </c>
      <c r="K120" s="70">
        <v>19216961.140000001</v>
      </c>
    </row>
    <row r="121" spans="1:11" x14ac:dyDescent="0.3">
      <c r="A121" s="131" t="s">
        <v>884</v>
      </c>
      <c r="B121" s="131" t="s">
        <v>885</v>
      </c>
      <c r="C121" s="131" t="s">
        <v>886</v>
      </c>
      <c r="D121" s="131" t="s">
        <v>493</v>
      </c>
      <c r="E121" s="131" t="s">
        <v>494</v>
      </c>
      <c r="F121" s="70">
        <v>1377165.3401636754</v>
      </c>
      <c r="G121" s="70">
        <v>12584184.38884059</v>
      </c>
      <c r="H121" s="70">
        <v>21449544.999197841</v>
      </c>
      <c r="I121" s="70">
        <v>0</v>
      </c>
      <c r="J121" s="70">
        <v>0</v>
      </c>
      <c r="K121" s="70">
        <v>35410894.25</v>
      </c>
    </row>
    <row r="122" spans="1:11" x14ac:dyDescent="0.3">
      <c r="A122" s="131" t="s">
        <v>887</v>
      </c>
      <c r="B122" s="131" t="s">
        <v>898</v>
      </c>
      <c r="C122" s="131" t="s">
        <v>906</v>
      </c>
      <c r="D122" s="131" t="s">
        <v>497</v>
      </c>
      <c r="E122" s="131" t="s">
        <v>498</v>
      </c>
      <c r="F122" s="70">
        <v>2570940.5720307915</v>
      </c>
      <c r="G122" s="70">
        <v>7327606.7299542539</v>
      </c>
      <c r="H122" s="70">
        <v>14714202.769433515</v>
      </c>
      <c r="I122" s="70">
        <v>127135</v>
      </c>
      <c r="J122" s="70">
        <v>0</v>
      </c>
      <c r="K122" s="70">
        <v>24739886</v>
      </c>
    </row>
    <row r="123" spans="1:11" x14ac:dyDescent="0.3">
      <c r="A123" s="131" t="s">
        <v>893</v>
      </c>
      <c r="B123" s="131" t="s">
        <v>896</v>
      </c>
      <c r="C123" s="131" t="s">
        <v>910</v>
      </c>
      <c r="D123" s="131" t="s">
        <v>501</v>
      </c>
      <c r="E123" s="131" t="s">
        <v>502</v>
      </c>
      <c r="F123" s="70">
        <v>8171922.1212062929</v>
      </c>
      <c r="G123" s="70">
        <v>22802232.686088331</v>
      </c>
      <c r="H123" s="70">
        <v>53202519.554520391</v>
      </c>
      <c r="I123" s="70">
        <v>8884231.5184949916</v>
      </c>
      <c r="J123" s="70">
        <v>0</v>
      </c>
      <c r="K123" s="70">
        <v>62086749.065882601</v>
      </c>
    </row>
    <row r="124" spans="1:11" x14ac:dyDescent="0.3">
      <c r="A124" s="131" t="s">
        <v>887</v>
      </c>
      <c r="B124" s="131" t="s">
        <v>907</v>
      </c>
      <c r="C124" s="131" t="s">
        <v>908</v>
      </c>
      <c r="D124" s="131" t="s">
        <v>505</v>
      </c>
      <c r="E124" s="131" t="s">
        <v>506</v>
      </c>
      <c r="F124" s="70">
        <v>2357034.4430092867</v>
      </c>
      <c r="G124" s="70">
        <v>6746318.5631730547</v>
      </c>
      <c r="H124" s="70">
        <v>20013914.983193532</v>
      </c>
      <c r="I124" s="70">
        <v>0</v>
      </c>
      <c r="J124" s="70">
        <v>0</v>
      </c>
      <c r="K124" s="70">
        <v>29117268</v>
      </c>
    </row>
    <row r="125" spans="1:11" x14ac:dyDescent="0.3">
      <c r="A125" s="131" t="s">
        <v>887</v>
      </c>
      <c r="B125" s="131" t="s">
        <v>898</v>
      </c>
      <c r="C125" s="131" t="s">
        <v>900</v>
      </c>
      <c r="D125" s="131" t="s">
        <v>509</v>
      </c>
      <c r="E125" s="131" t="s">
        <v>510</v>
      </c>
      <c r="F125" s="70">
        <v>1473959.4992848551</v>
      </c>
      <c r="G125" s="70">
        <v>5056249.3430323172</v>
      </c>
      <c r="H125" s="70">
        <v>13575290.521066505</v>
      </c>
      <c r="I125" s="70">
        <v>0</v>
      </c>
      <c r="J125" s="70">
        <v>200000</v>
      </c>
      <c r="K125" s="70">
        <v>20305499.499284856</v>
      </c>
    </row>
    <row r="126" spans="1:11" x14ac:dyDescent="0.3">
      <c r="A126" s="131" t="s">
        <v>893</v>
      </c>
      <c r="B126" s="131" t="s">
        <v>896</v>
      </c>
      <c r="C126" s="131" t="s">
        <v>910</v>
      </c>
      <c r="D126" s="131" t="s">
        <v>513</v>
      </c>
      <c r="E126" s="131" t="s">
        <v>514</v>
      </c>
      <c r="F126" s="70">
        <v>2812571.2249078797</v>
      </c>
      <c r="G126" s="70">
        <v>10775444.340691112</v>
      </c>
      <c r="H126" s="70">
        <v>19386148.525551308</v>
      </c>
      <c r="I126" s="70">
        <v>1568053</v>
      </c>
      <c r="J126" s="70">
        <v>0</v>
      </c>
      <c r="K126" s="70">
        <v>34542217</v>
      </c>
    </row>
    <row r="127" spans="1:11" x14ac:dyDescent="0.3">
      <c r="A127" s="131" t="s">
        <v>893</v>
      </c>
      <c r="B127" s="131" t="s">
        <v>894</v>
      </c>
      <c r="C127" s="131" t="s">
        <v>905</v>
      </c>
      <c r="D127" s="131" t="s">
        <v>517</v>
      </c>
      <c r="E127" s="131" t="s">
        <v>518</v>
      </c>
      <c r="F127" s="70">
        <v>5718503.054650547</v>
      </c>
      <c r="G127" s="70">
        <v>20259994.218963947</v>
      </c>
      <c r="H127" s="70">
        <v>48349491.942377925</v>
      </c>
      <c r="I127" s="70">
        <v>0</v>
      </c>
      <c r="J127" s="70">
        <v>0</v>
      </c>
      <c r="K127" s="70">
        <v>74327988.534529701</v>
      </c>
    </row>
    <row r="128" spans="1:11" x14ac:dyDescent="0.3">
      <c r="A128" s="131" t="s">
        <v>887</v>
      </c>
      <c r="B128" s="131" t="s">
        <v>907</v>
      </c>
      <c r="C128" s="131" t="s">
        <v>908</v>
      </c>
      <c r="D128" s="131" t="s">
        <v>521</v>
      </c>
      <c r="E128" s="131" t="s">
        <v>522</v>
      </c>
      <c r="F128" s="70">
        <v>3312263.2402046425</v>
      </c>
      <c r="G128" s="70">
        <v>13037752.453278556</v>
      </c>
      <c r="H128" s="70">
        <v>23352061.739708968</v>
      </c>
      <c r="I128" s="70">
        <v>32491008</v>
      </c>
      <c r="J128" s="70">
        <v>653545</v>
      </c>
      <c r="K128" s="70">
        <v>72846630.620000005</v>
      </c>
    </row>
    <row r="129" spans="1:11" x14ac:dyDescent="0.3">
      <c r="A129" s="131" t="s">
        <v>890</v>
      </c>
      <c r="B129" s="131" t="s">
        <v>902</v>
      </c>
      <c r="C129" s="131" t="s">
        <v>903</v>
      </c>
      <c r="D129" s="131" t="s">
        <v>525</v>
      </c>
      <c r="E129" s="131" t="s">
        <v>526</v>
      </c>
      <c r="F129" s="70">
        <v>8294827.2465234064</v>
      </c>
      <c r="G129" s="70">
        <v>7894842.8736772761</v>
      </c>
      <c r="H129" s="70">
        <v>68639663.780515745</v>
      </c>
      <c r="I129" s="70">
        <v>140442</v>
      </c>
      <c r="J129" s="70">
        <v>418305</v>
      </c>
      <c r="K129" s="70">
        <v>85388081</v>
      </c>
    </row>
    <row r="130" spans="1:11" x14ac:dyDescent="0.3">
      <c r="A130" s="131" t="s">
        <v>884</v>
      </c>
      <c r="B130" s="131" t="s">
        <v>885</v>
      </c>
      <c r="C130" s="131" t="s">
        <v>886</v>
      </c>
      <c r="D130" s="131" t="s">
        <v>529</v>
      </c>
      <c r="E130" s="131" t="s">
        <v>530</v>
      </c>
      <c r="F130" s="70">
        <v>1476516.184893385</v>
      </c>
      <c r="G130" s="70">
        <v>2933929.9302637228</v>
      </c>
      <c r="H130" s="70">
        <v>11823986.955266409</v>
      </c>
      <c r="I130" s="70">
        <v>387289</v>
      </c>
      <c r="J130" s="70">
        <v>2787722</v>
      </c>
      <c r="K130" s="70">
        <v>19409444</v>
      </c>
    </row>
    <row r="131" spans="1:11" x14ac:dyDescent="0.3">
      <c r="A131" s="131" t="s">
        <v>890</v>
      </c>
      <c r="B131" s="131" t="s">
        <v>891</v>
      </c>
      <c r="C131" s="131" t="s">
        <v>892</v>
      </c>
      <c r="D131" s="131" t="s">
        <v>533</v>
      </c>
      <c r="E131" s="131" t="s">
        <v>534</v>
      </c>
      <c r="F131" s="70">
        <v>1067004.9595829407</v>
      </c>
      <c r="G131" s="70">
        <v>3778574.159206843</v>
      </c>
      <c r="H131" s="70">
        <v>12601596.873748494</v>
      </c>
      <c r="I131" s="70">
        <v>2579000</v>
      </c>
      <c r="J131" s="70">
        <v>3870000</v>
      </c>
      <c r="K131" s="70">
        <v>23896176</v>
      </c>
    </row>
    <row r="132" spans="1:11" x14ac:dyDescent="0.3">
      <c r="A132" s="131" t="s">
        <v>887</v>
      </c>
      <c r="B132" s="131" t="s">
        <v>898</v>
      </c>
      <c r="C132" s="131" t="s">
        <v>900</v>
      </c>
      <c r="D132" s="131" t="s">
        <v>537</v>
      </c>
      <c r="E132" s="131" t="s">
        <v>538</v>
      </c>
      <c r="F132" s="70">
        <v>2327193.1015041075</v>
      </c>
      <c r="G132" s="70">
        <v>8775818.1209279373</v>
      </c>
      <c r="H132" s="70">
        <v>15893376.623435581</v>
      </c>
      <c r="I132" s="70">
        <v>0</v>
      </c>
      <c r="J132" s="70">
        <v>0</v>
      </c>
      <c r="K132" s="70">
        <v>26996388.206</v>
      </c>
    </row>
    <row r="133" spans="1:11" x14ac:dyDescent="0.3">
      <c r="A133" s="131" t="s">
        <v>893</v>
      </c>
      <c r="B133" s="131" t="s">
        <v>896</v>
      </c>
      <c r="C133" s="131" t="s">
        <v>910</v>
      </c>
      <c r="D133" s="131" t="s">
        <v>541</v>
      </c>
      <c r="E133" s="131" t="s">
        <v>542</v>
      </c>
      <c r="F133" s="70">
        <v>1884051.2569566562</v>
      </c>
      <c r="G133" s="70">
        <v>5487289.663586624</v>
      </c>
      <c r="H133" s="70">
        <v>10979329.103405105</v>
      </c>
      <c r="I133" s="70">
        <v>877394</v>
      </c>
      <c r="J133" s="70">
        <v>705756</v>
      </c>
      <c r="K133" s="70">
        <v>19933821</v>
      </c>
    </row>
    <row r="134" spans="1:11" x14ac:dyDescent="0.3">
      <c r="A134" s="131" t="s">
        <v>893</v>
      </c>
      <c r="B134" s="131" t="s">
        <v>894</v>
      </c>
      <c r="C134" s="131" t="s">
        <v>905</v>
      </c>
      <c r="D134" s="131" t="s">
        <v>545</v>
      </c>
      <c r="E134" s="131" t="s">
        <v>546</v>
      </c>
      <c r="F134" s="70">
        <v>1076910.4142685812</v>
      </c>
      <c r="G134" s="70">
        <v>3926563.0062818318</v>
      </c>
      <c r="H134" s="70">
        <v>10238464.866646571</v>
      </c>
      <c r="I134" s="70">
        <v>5874900</v>
      </c>
      <c r="J134" s="70">
        <v>20388193</v>
      </c>
      <c r="K134" s="70">
        <v>41505030.658999994</v>
      </c>
    </row>
    <row r="135" spans="1:11" x14ac:dyDescent="0.3">
      <c r="A135" s="131" t="s">
        <v>890</v>
      </c>
      <c r="B135" s="131" t="s">
        <v>891</v>
      </c>
      <c r="C135" s="131" t="s">
        <v>904</v>
      </c>
      <c r="D135" s="131" t="s">
        <v>549</v>
      </c>
      <c r="E135" s="131" t="s">
        <v>550</v>
      </c>
      <c r="F135" s="70">
        <v>1738615.1617151632</v>
      </c>
      <c r="G135" s="70">
        <v>6149188.3622045452</v>
      </c>
      <c r="H135" s="70">
        <v>10688788.613132423</v>
      </c>
      <c r="I135" s="70">
        <v>0</v>
      </c>
      <c r="J135" s="70">
        <v>0</v>
      </c>
      <c r="K135" s="70">
        <v>18576591.870000001</v>
      </c>
    </row>
    <row r="136" spans="1:11" x14ac:dyDescent="0.3">
      <c r="A136" s="131" t="s">
        <v>884</v>
      </c>
      <c r="B136" s="131" t="s">
        <v>885</v>
      </c>
      <c r="C136" s="131" t="s">
        <v>886</v>
      </c>
      <c r="D136" s="131" t="s">
        <v>553</v>
      </c>
      <c r="E136" s="131" t="s">
        <v>554</v>
      </c>
      <c r="F136" s="70">
        <v>1895434.6383772544</v>
      </c>
      <c r="G136" s="70">
        <v>11907381.018957447</v>
      </c>
      <c r="H136" s="70">
        <v>19505500.023639288</v>
      </c>
      <c r="I136" s="70">
        <v>14450833</v>
      </c>
      <c r="J136" s="70">
        <v>871260</v>
      </c>
      <c r="K136" s="70">
        <v>48630409</v>
      </c>
    </row>
    <row r="137" spans="1:11" x14ac:dyDescent="0.3">
      <c r="A137" s="131" t="s">
        <v>887</v>
      </c>
      <c r="B137" s="131" t="s">
        <v>898</v>
      </c>
      <c r="C137" s="131" t="s">
        <v>900</v>
      </c>
      <c r="D137" s="131" t="s">
        <v>555</v>
      </c>
      <c r="E137" s="131" t="s">
        <v>556</v>
      </c>
      <c r="F137" s="70">
        <v>2017364.5760592609</v>
      </c>
      <c r="G137" s="70">
        <v>5725356.8006243287</v>
      </c>
      <c r="H137" s="70">
        <v>14940249.750305874</v>
      </c>
      <c r="I137" s="70">
        <v>0</v>
      </c>
      <c r="J137" s="70">
        <v>0</v>
      </c>
      <c r="K137" s="70">
        <v>22682971.295000002</v>
      </c>
    </row>
    <row r="138" spans="1:11" x14ac:dyDescent="0.3">
      <c r="A138" s="131" t="s">
        <v>887</v>
      </c>
      <c r="B138" s="131" t="s">
        <v>888</v>
      </c>
      <c r="C138" s="131" t="s">
        <v>889</v>
      </c>
      <c r="D138" s="131" t="s">
        <v>557</v>
      </c>
      <c r="E138" s="131" t="s">
        <v>558</v>
      </c>
      <c r="F138" s="70">
        <v>3545292.0659586778</v>
      </c>
      <c r="G138" s="70">
        <v>12148464.48750761</v>
      </c>
      <c r="H138" s="70">
        <v>25226537.825504325</v>
      </c>
      <c r="I138" s="70">
        <v>33389257.163343914</v>
      </c>
      <c r="J138" s="70">
        <v>8520780.0125337113</v>
      </c>
      <c r="K138" s="70">
        <v>82830331.554848254</v>
      </c>
    </row>
    <row r="139" spans="1:11" x14ac:dyDescent="0.3">
      <c r="A139" s="131" t="s">
        <v>893</v>
      </c>
      <c r="B139" s="131" t="s">
        <v>896</v>
      </c>
      <c r="C139" s="131" t="s">
        <v>897</v>
      </c>
      <c r="D139" s="131" t="s">
        <v>559</v>
      </c>
      <c r="E139" s="131" t="s">
        <v>560</v>
      </c>
      <c r="F139" s="70">
        <v>3432630.4182512164</v>
      </c>
      <c r="G139" s="70">
        <v>10037302.231319325</v>
      </c>
      <c r="H139" s="70">
        <v>20047107.503356498</v>
      </c>
      <c r="I139" s="70">
        <v>1726957</v>
      </c>
      <c r="J139" s="70">
        <v>0</v>
      </c>
      <c r="K139" s="70">
        <v>34663343</v>
      </c>
    </row>
    <row r="140" spans="1:11" x14ac:dyDescent="0.3">
      <c r="A140" s="131" t="s">
        <v>884</v>
      </c>
      <c r="B140" s="131" t="s">
        <v>885</v>
      </c>
      <c r="C140" s="131" t="s">
        <v>886</v>
      </c>
      <c r="D140" s="131" t="s">
        <v>561</v>
      </c>
      <c r="E140" s="131" t="s">
        <v>562</v>
      </c>
      <c r="F140" s="70">
        <v>1929423.8302223724</v>
      </c>
      <c r="G140" s="70">
        <v>6834577.5702086752</v>
      </c>
      <c r="H140" s="70">
        <v>17229116.336395677</v>
      </c>
      <c r="I140" s="70">
        <v>1081062</v>
      </c>
      <c r="J140" s="70">
        <v>328589</v>
      </c>
      <c r="K140" s="70">
        <v>27402769</v>
      </c>
    </row>
    <row r="141" spans="1:11" x14ac:dyDescent="0.3">
      <c r="A141" s="131" t="s">
        <v>884</v>
      </c>
      <c r="B141" s="131" t="s">
        <v>885</v>
      </c>
      <c r="C141" s="131" t="s">
        <v>886</v>
      </c>
      <c r="D141" s="131" t="s">
        <v>563</v>
      </c>
      <c r="E141" s="131" t="s">
        <v>564</v>
      </c>
      <c r="F141" s="70">
        <v>1437498.5484138844</v>
      </c>
      <c r="G141" s="70">
        <v>11882623.106138725</v>
      </c>
      <c r="H141" s="70">
        <v>20727146.470906418</v>
      </c>
      <c r="I141" s="70">
        <v>0</v>
      </c>
      <c r="J141" s="70">
        <v>362650</v>
      </c>
      <c r="K141" s="70">
        <v>34409918</v>
      </c>
    </row>
    <row r="142" spans="1:11" x14ac:dyDescent="0.3">
      <c r="A142" s="131" t="s">
        <v>887</v>
      </c>
      <c r="B142" s="131" t="s">
        <v>898</v>
      </c>
      <c r="C142" s="131" t="s">
        <v>906</v>
      </c>
      <c r="D142" s="131" t="s">
        <v>566</v>
      </c>
      <c r="E142" s="131" t="s">
        <v>567</v>
      </c>
      <c r="F142" s="70">
        <v>1815110.3380503329</v>
      </c>
      <c r="G142" s="70">
        <v>4366949.5570654627</v>
      </c>
      <c r="H142" s="70">
        <v>13447866.612786358</v>
      </c>
      <c r="I142" s="70">
        <v>2738069</v>
      </c>
      <c r="J142" s="70">
        <v>10470172</v>
      </c>
      <c r="K142" s="70">
        <v>32838167.953050327</v>
      </c>
    </row>
    <row r="143" spans="1:11" x14ac:dyDescent="0.3">
      <c r="A143" s="131" t="s">
        <v>893</v>
      </c>
      <c r="B143" s="131" t="s">
        <v>896</v>
      </c>
      <c r="C143" s="131" t="s">
        <v>897</v>
      </c>
      <c r="D143" s="131" t="s">
        <v>569</v>
      </c>
      <c r="E143" s="131" t="s">
        <v>570</v>
      </c>
      <c r="F143" s="70">
        <v>4185688.1442548544</v>
      </c>
      <c r="G143" s="70">
        <v>10659261.254959237</v>
      </c>
      <c r="H143" s="70">
        <v>34954021.952634245</v>
      </c>
      <c r="I143" s="70">
        <v>22338757.047365751</v>
      </c>
      <c r="J143" s="70">
        <v>47964000</v>
      </c>
      <c r="K143" s="70">
        <v>120101727.6974484</v>
      </c>
    </row>
    <row r="144" spans="1:11" x14ac:dyDescent="0.3">
      <c r="A144" s="131" t="s">
        <v>890</v>
      </c>
      <c r="B144" s="131" t="s">
        <v>902</v>
      </c>
      <c r="C144" s="131" t="s">
        <v>892</v>
      </c>
      <c r="D144" s="131" t="s">
        <v>572</v>
      </c>
      <c r="E144" s="131" t="s">
        <v>573</v>
      </c>
      <c r="F144" s="70">
        <v>1686765.4552585161</v>
      </c>
      <c r="G144" s="70">
        <v>583665.72597503685</v>
      </c>
      <c r="H144" s="70">
        <v>9135410.981667323</v>
      </c>
      <c r="I144" s="70">
        <v>0</v>
      </c>
      <c r="J144" s="70">
        <v>0</v>
      </c>
      <c r="K144" s="70">
        <v>11405842.199999999</v>
      </c>
    </row>
    <row r="145" spans="1:11" x14ac:dyDescent="0.3">
      <c r="A145" s="131" t="s">
        <v>890</v>
      </c>
      <c r="B145" s="131" t="s">
        <v>902</v>
      </c>
      <c r="C145" s="131" t="s">
        <v>903</v>
      </c>
      <c r="D145" s="131" t="s">
        <v>575</v>
      </c>
      <c r="E145" s="131" t="s">
        <v>576</v>
      </c>
      <c r="F145" s="70">
        <v>7689714.0257292818</v>
      </c>
      <c r="G145" s="70">
        <v>14430379.927465128</v>
      </c>
      <c r="H145" s="70">
        <v>54277782.044604808</v>
      </c>
      <c r="I145" s="70">
        <v>0</v>
      </c>
      <c r="J145" s="70">
        <v>1878300</v>
      </c>
      <c r="K145" s="70">
        <v>62851970</v>
      </c>
    </row>
    <row r="146" spans="1:11" x14ac:dyDescent="0.3">
      <c r="A146" s="131" t="s">
        <v>884</v>
      </c>
      <c r="B146" s="131" t="s">
        <v>885</v>
      </c>
      <c r="C146" s="131" t="s">
        <v>886</v>
      </c>
      <c r="D146" s="131" t="s">
        <v>579</v>
      </c>
      <c r="E146" s="131" t="s">
        <v>580</v>
      </c>
      <c r="F146" s="70">
        <v>1412331.576507234</v>
      </c>
      <c r="G146" s="70">
        <v>12316760.387303412</v>
      </c>
      <c r="H146" s="70">
        <v>19517360.722199641</v>
      </c>
      <c r="I146" s="70">
        <v>16071807</v>
      </c>
      <c r="J146" s="70">
        <v>27594360</v>
      </c>
      <c r="K146" s="70">
        <v>76912620</v>
      </c>
    </row>
    <row r="147" spans="1:11" x14ac:dyDescent="0.3">
      <c r="A147" s="131" t="s">
        <v>887</v>
      </c>
      <c r="B147" s="131" t="s">
        <v>898</v>
      </c>
      <c r="C147" s="131" t="s">
        <v>900</v>
      </c>
      <c r="D147" s="131" t="s">
        <v>583</v>
      </c>
      <c r="E147" s="131" t="s">
        <v>584</v>
      </c>
      <c r="F147" s="70">
        <v>3719801.9819263001</v>
      </c>
      <c r="G147" s="70">
        <v>11719419.730320601</v>
      </c>
      <c r="H147" s="70">
        <v>23336495.253716331</v>
      </c>
      <c r="I147" s="70">
        <v>0</v>
      </c>
      <c r="J147" s="70">
        <v>0</v>
      </c>
      <c r="K147" s="70">
        <v>38775717</v>
      </c>
    </row>
    <row r="148" spans="1:11" x14ac:dyDescent="0.3">
      <c r="A148" s="131" t="s">
        <v>890</v>
      </c>
      <c r="B148" s="131" t="s">
        <v>891</v>
      </c>
      <c r="C148" s="131" t="s">
        <v>892</v>
      </c>
      <c r="D148" s="131" t="s">
        <v>587</v>
      </c>
      <c r="E148" s="131" t="s">
        <v>588</v>
      </c>
      <c r="F148" s="70">
        <v>3033313.382067156</v>
      </c>
      <c r="G148" s="70">
        <v>7210533.1724101026</v>
      </c>
      <c r="H148" s="70">
        <v>29011258.095013924</v>
      </c>
      <c r="I148" s="70">
        <v>2219741.9049860761</v>
      </c>
      <c r="J148" s="70">
        <v>4249640</v>
      </c>
      <c r="K148" s="70">
        <v>45724128</v>
      </c>
    </row>
    <row r="149" spans="1:11" x14ac:dyDescent="0.3">
      <c r="A149" s="131" t="s">
        <v>890</v>
      </c>
      <c r="B149" s="131" t="s">
        <v>902</v>
      </c>
      <c r="C149" s="131" t="s">
        <v>892</v>
      </c>
      <c r="D149" s="131" t="s">
        <v>591</v>
      </c>
      <c r="E149" s="131" t="s">
        <v>592</v>
      </c>
      <c r="F149" s="70">
        <v>842998.00044428697</v>
      </c>
      <c r="G149" s="70">
        <v>1653860.9697988951</v>
      </c>
      <c r="H149" s="70">
        <v>8374916.8951389454</v>
      </c>
      <c r="I149" s="70">
        <v>0</v>
      </c>
      <c r="J149" s="70">
        <v>1230740</v>
      </c>
      <c r="K149" s="70">
        <v>12102516</v>
      </c>
    </row>
    <row r="150" spans="1:11" x14ac:dyDescent="0.3">
      <c r="A150" s="131" t="s">
        <v>887</v>
      </c>
      <c r="B150" s="131" t="s">
        <v>898</v>
      </c>
      <c r="C150" s="131" t="s">
        <v>906</v>
      </c>
      <c r="D150" s="131" t="s">
        <v>593</v>
      </c>
      <c r="E150" s="131" t="s">
        <v>594</v>
      </c>
      <c r="F150" s="70">
        <v>3858041.0816315059</v>
      </c>
      <c r="G150" s="70">
        <v>13411316.107560184</v>
      </c>
      <c r="H150" s="70">
        <v>25851382.351788513</v>
      </c>
      <c r="I150" s="70">
        <v>0</v>
      </c>
      <c r="J150" s="70">
        <v>9093525.6099999994</v>
      </c>
      <c r="K150" s="70">
        <v>52214264.759999998</v>
      </c>
    </row>
    <row r="151" spans="1:11" x14ac:dyDescent="0.3">
      <c r="A151" s="131" t="s">
        <v>890</v>
      </c>
      <c r="B151" s="131" t="s">
        <v>902</v>
      </c>
      <c r="C151" s="131" t="s">
        <v>892</v>
      </c>
      <c r="D151" s="131" t="s">
        <v>595</v>
      </c>
      <c r="E151" s="131" t="s">
        <v>596</v>
      </c>
      <c r="F151" s="70">
        <v>878546.00279141311</v>
      </c>
      <c r="G151" s="70">
        <v>112779.6112</v>
      </c>
      <c r="H151" s="70">
        <v>7924816.1898004366</v>
      </c>
      <c r="I151" s="70">
        <v>0</v>
      </c>
      <c r="J151" s="70">
        <v>1095000</v>
      </c>
      <c r="K151" s="70">
        <v>10011142.077770945</v>
      </c>
    </row>
    <row r="152" spans="1:11" x14ac:dyDescent="0.3">
      <c r="A152" s="131" t="s">
        <v>893</v>
      </c>
      <c r="B152" s="131" t="s">
        <v>896</v>
      </c>
      <c r="C152" s="131" t="s">
        <v>897</v>
      </c>
      <c r="D152" s="131" t="s">
        <v>597</v>
      </c>
      <c r="E152" s="131" t="s">
        <v>598</v>
      </c>
      <c r="F152" s="70">
        <v>2916873.7972698766</v>
      </c>
      <c r="G152" s="70">
        <v>10387876.648779487</v>
      </c>
      <c r="H152" s="70">
        <v>18527409.331948552</v>
      </c>
      <c r="I152" s="70">
        <v>24620996</v>
      </c>
      <c r="J152" s="70">
        <v>11377113</v>
      </c>
      <c r="K152" s="70">
        <v>67830269</v>
      </c>
    </row>
    <row r="153" spans="1:11" x14ac:dyDescent="0.3">
      <c r="A153" s="131" t="s">
        <v>893</v>
      </c>
      <c r="B153" s="131" t="s">
        <v>896</v>
      </c>
      <c r="C153" s="131" t="s">
        <v>897</v>
      </c>
      <c r="D153" s="131" t="s">
        <v>599</v>
      </c>
      <c r="E153" s="131" t="s">
        <v>600</v>
      </c>
      <c r="F153" s="70">
        <v>5034127.3117061667</v>
      </c>
      <c r="G153" s="70">
        <v>13383577.679290043</v>
      </c>
      <c r="H153" s="70">
        <v>35168581.303401783</v>
      </c>
      <c r="I153" s="70">
        <v>0</v>
      </c>
      <c r="J153" s="70">
        <v>0</v>
      </c>
      <c r="K153" s="70">
        <v>53586285.982691824</v>
      </c>
    </row>
    <row r="154" spans="1:11" x14ac:dyDescent="0.3">
      <c r="A154" s="131" t="s">
        <v>887</v>
      </c>
      <c r="B154" s="131" t="s">
        <v>888</v>
      </c>
      <c r="C154" s="131" t="s">
        <v>889</v>
      </c>
      <c r="D154" s="131" t="s">
        <v>601</v>
      </c>
      <c r="E154" s="131" t="s">
        <v>602</v>
      </c>
      <c r="F154" s="70">
        <v>1198975.8675296425</v>
      </c>
      <c r="G154" s="70">
        <v>3735077.4349597152</v>
      </c>
      <c r="H154" s="70">
        <v>11616579.004117817</v>
      </c>
      <c r="I154" s="70">
        <v>0</v>
      </c>
      <c r="J154" s="70">
        <v>0</v>
      </c>
      <c r="K154" s="70">
        <v>16550631.867529642</v>
      </c>
    </row>
  </sheetData>
  <mergeCells count="1">
    <mergeCell ref="F3:J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1"/>
  <sheetViews>
    <sheetView showGridLines="0" zoomScale="90" zoomScaleNormal="90" workbookViewId="0"/>
  </sheetViews>
  <sheetFormatPr defaultColWidth="0" defaultRowHeight="14.4" zeroHeight="1" x14ac:dyDescent="0.3"/>
  <cols>
    <col min="1" max="1" width="4.6640625" customWidth="1"/>
    <col min="2" max="2" width="53.6640625" customWidth="1"/>
    <col min="3" max="3" width="31.6640625" customWidth="1"/>
    <col min="4" max="4" width="75.6640625" customWidth="1"/>
    <col min="5" max="5" width="25.6640625" customWidth="1"/>
    <col min="6" max="6" width="4.6640625" customWidth="1"/>
    <col min="7" max="9" width="9.109375" style="2" hidden="1" customWidth="1"/>
    <col min="10" max="10" width="4.6640625" customWidth="1"/>
    <col min="11" max="16384" width="9.109375" hidden="1"/>
  </cols>
  <sheetData>
    <row r="1" spans="2:9" ht="18.600000000000001" thickBot="1" x14ac:dyDescent="0.4">
      <c r="B1" s="69" t="str">
        <f>'1. Cover'!B1</f>
        <v>Better Care Fund Template Q4 2018/19</v>
      </c>
      <c r="C1" s="131"/>
      <c r="D1" s="131"/>
      <c r="E1" s="131"/>
      <c r="F1" s="131"/>
    </row>
    <row r="2" spans="2:9" x14ac:dyDescent="0.3">
      <c r="B2" s="1" t="s">
        <v>83</v>
      </c>
      <c r="C2" s="131"/>
      <c r="D2" s="131"/>
      <c r="E2" s="131"/>
      <c r="F2" s="131"/>
      <c r="G2" s="2" t="s">
        <v>911</v>
      </c>
    </row>
    <row r="3" spans="2:9" x14ac:dyDescent="0.3">
      <c r="B3" s="131"/>
      <c r="C3" s="131"/>
      <c r="D3" s="131"/>
      <c r="E3" s="131"/>
      <c r="F3" s="131"/>
      <c r="G3" s="2" t="s">
        <v>912</v>
      </c>
    </row>
    <row r="4" spans="2:9" x14ac:dyDescent="0.3">
      <c r="B4" s="131" t="s">
        <v>758</v>
      </c>
      <c r="C4" s="130" t="str">
        <f>IF('Backsheet for muncher'!D10="&lt;Please select a Health and Wellbeing Board&gt;","Please select in '1. Cover' sheet",'Backsheet for muncher'!D10)</f>
        <v>Please select in '1. Cover' sheet</v>
      </c>
      <c r="D4" s="131"/>
      <c r="E4" s="131"/>
      <c r="F4" s="131"/>
      <c r="G4" s="2" t="s">
        <v>913</v>
      </c>
    </row>
    <row r="5" spans="2:9" x14ac:dyDescent="0.3">
      <c r="B5" s="131"/>
      <c r="C5" s="131"/>
      <c r="D5" s="131"/>
      <c r="E5" s="131"/>
      <c r="F5" s="131"/>
      <c r="G5" s="2" t="s">
        <v>914</v>
      </c>
    </row>
    <row r="6" spans="2:9" ht="15.6" x14ac:dyDescent="0.3">
      <c r="B6" s="157" t="s">
        <v>915</v>
      </c>
      <c r="C6" s="157"/>
      <c r="D6" s="157"/>
      <c r="E6" s="131"/>
      <c r="F6" s="131"/>
      <c r="G6" s="2" t="s">
        <v>916</v>
      </c>
    </row>
    <row r="7" spans="2:9" ht="15" customHeight="1" x14ac:dyDescent="0.3">
      <c r="B7" s="178" t="s">
        <v>917</v>
      </c>
      <c r="C7" s="179"/>
      <c r="D7" s="180"/>
      <c r="E7" s="131"/>
      <c r="F7" s="131"/>
      <c r="G7" s="2" t="s">
        <v>918</v>
      </c>
    </row>
    <row r="8" spans="2:9" x14ac:dyDescent="0.3">
      <c r="B8" s="131"/>
      <c r="C8" s="131"/>
      <c r="D8" s="131"/>
      <c r="E8" s="131"/>
      <c r="F8" s="131"/>
    </row>
    <row r="9" spans="2:9" x14ac:dyDescent="0.3">
      <c r="B9" s="134" t="s">
        <v>919</v>
      </c>
      <c r="C9" s="134" t="s">
        <v>920</v>
      </c>
      <c r="D9" s="73" t="s">
        <v>921</v>
      </c>
      <c r="E9" s="131"/>
      <c r="F9" s="131"/>
      <c r="G9" s="2" t="s">
        <v>922</v>
      </c>
    </row>
    <row r="10" spans="2:9" ht="60" customHeight="1" x14ac:dyDescent="0.3">
      <c r="B10" s="137" t="s">
        <v>94</v>
      </c>
      <c r="C10" s="97" t="s">
        <v>911</v>
      </c>
      <c r="D10" s="177"/>
      <c r="E10" s="177"/>
      <c r="F10" s="131"/>
      <c r="G10" s="2" t="s">
        <v>108</v>
      </c>
      <c r="H10" s="2">
        <f>IF(OR(C10="Strongly disagree",C10="Disagree",C10="Neither agree nor disagree",C10="Agree",C10="Strongly Agree"),1,0)</f>
        <v>0</v>
      </c>
      <c r="I10" s="2">
        <f>IF(D10="",0,1)</f>
        <v>0</v>
      </c>
    </row>
    <row r="11" spans="2:9" ht="60" customHeight="1" x14ac:dyDescent="0.3">
      <c r="B11" s="137" t="s">
        <v>95</v>
      </c>
      <c r="C11" s="97" t="s">
        <v>911</v>
      </c>
      <c r="D11" s="177"/>
      <c r="E11" s="177"/>
      <c r="F11" s="131"/>
      <c r="G11" s="2" t="s">
        <v>109</v>
      </c>
      <c r="H11" s="2">
        <f t="shared" ref="H11:H16" si="0">IF(OR(C11="Strongly disagree",C11="Disagree",C11="Neither agree nor disagree",C11="Agree",C11="Strongly Agree"),1,0)</f>
        <v>0</v>
      </c>
      <c r="I11" s="2">
        <f t="shared" ref="I11:I16" si="1">IF(D11="",0,1)</f>
        <v>0</v>
      </c>
    </row>
    <row r="12" spans="2:9" ht="60" customHeight="1" x14ac:dyDescent="0.3">
      <c r="B12" s="137" t="s">
        <v>96</v>
      </c>
      <c r="C12" s="97" t="s">
        <v>911</v>
      </c>
      <c r="D12" s="177"/>
      <c r="E12" s="177"/>
      <c r="F12" s="131"/>
      <c r="G12" s="2" t="s">
        <v>110</v>
      </c>
      <c r="H12" s="2">
        <f t="shared" si="0"/>
        <v>0</v>
      </c>
      <c r="I12" s="2">
        <f t="shared" si="1"/>
        <v>0</v>
      </c>
    </row>
    <row r="13" spans="2:9" ht="60" customHeight="1" x14ac:dyDescent="0.3">
      <c r="B13" s="137" t="s">
        <v>97</v>
      </c>
      <c r="C13" s="97" t="s">
        <v>911</v>
      </c>
      <c r="D13" s="177"/>
      <c r="E13" s="177"/>
      <c r="F13" s="131"/>
      <c r="G13" s="2" t="s">
        <v>111</v>
      </c>
      <c r="H13" s="2">
        <f t="shared" si="0"/>
        <v>0</v>
      </c>
      <c r="I13" s="2">
        <f t="shared" si="1"/>
        <v>0</v>
      </c>
    </row>
    <row r="14" spans="2:9" ht="60" customHeight="1" x14ac:dyDescent="0.3">
      <c r="B14" s="137" t="s">
        <v>98</v>
      </c>
      <c r="C14" s="97" t="s">
        <v>911</v>
      </c>
      <c r="D14" s="177"/>
      <c r="E14" s="177"/>
      <c r="F14" s="131"/>
      <c r="G14" s="2" t="s">
        <v>112</v>
      </c>
      <c r="H14" s="2">
        <f t="shared" si="0"/>
        <v>0</v>
      </c>
      <c r="I14" s="2">
        <f t="shared" si="1"/>
        <v>0</v>
      </c>
    </row>
    <row r="15" spans="2:9" ht="60" customHeight="1" x14ac:dyDescent="0.3">
      <c r="B15" s="137" t="s">
        <v>99</v>
      </c>
      <c r="C15" s="97" t="s">
        <v>911</v>
      </c>
      <c r="D15" s="177"/>
      <c r="E15" s="177"/>
      <c r="F15" s="131"/>
      <c r="G15" s="2" t="s">
        <v>113</v>
      </c>
      <c r="H15" s="2">
        <f t="shared" si="0"/>
        <v>0</v>
      </c>
      <c r="I15" s="2">
        <f t="shared" si="1"/>
        <v>0</v>
      </c>
    </row>
    <row r="16" spans="2:9" ht="60" customHeight="1" x14ac:dyDescent="0.3">
      <c r="B16" s="137" t="s">
        <v>100</v>
      </c>
      <c r="C16" s="97" t="s">
        <v>911</v>
      </c>
      <c r="D16" s="177"/>
      <c r="E16" s="177"/>
      <c r="F16" s="131"/>
      <c r="G16" s="2" t="s">
        <v>114</v>
      </c>
      <c r="H16" s="2">
        <f t="shared" si="0"/>
        <v>0</v>
      </c>
      <c r="I16" s="2">
        <f t="shared" si="1"/>
        <v>0</v>
      </c>
    </row>
    <row r="17" spans="2:9" x14ac:dyDescent="0.3">
      <c r="B17" s="131"/>
      <c r="C17" s="131"/>
      <c r="D17" s="131"/>
      <c r="E17" s="131"/>
      <c r="F17" s="131"/>
      <c r="G17" s="2" t="s">
        <v>115</v>
      </c>
    </row>
    <row r="18" spans="2:9" ht="15.6" x14ac:dyDescent="0.3">
      <c r="B18" s="157" t="s">
        <v>923</v>
      </c>
      <c r="C18" s="157"/>
      <c r="D18" s="157"/>
      <c r="E18" s="131"/>
      <c r="F18" s="131"/>
      <c r="G18" s="2" t="s">
        <v>116</v>
      </c>
    </row>
    <row r="19" spans="2:9" ht="45" customHeight="1" x14ac:dyDescent="0.3">
      <c r="B19" s="178" t="s">
        <v>924</v>
      </c>
      <c r="C19" s="179"/>
      <c r="D19" s="180"/>
      <c r="E19" s="131"/>
      <c r="F19" s="131"/>
      <c r="G19" s="2" t="s">
        <v>925</v>
      </c>
    </row>
    <row r="20" spans="2:9" x14ac:dyDescent="0.3">
      <c r="B20" s="131"/>
      <c r="C20" s="131"/>
      <c r="D20" s="131"/>
      <c r="E20" s="131"/>
      <c r="F20" s="131"/>
    </row>
    <row r="21" spans="2:9" ht="45" customHeight="1" x14ac:dyDescent="0.3">
      <c r="B21" s="138" t="s">
        <v>926</v>
      </c>
      <c r="C21" s="138" t="s">
        <v>927</v>
      </c>
      <c r="D21" s="116" t="s">
        <v>928</v>
      </c>
      <c r="E21" s="131"/>
      <c r="F21" s="131"/>
    </row>
    <row r="22" spans="2:9" ht="75" customHeight="1" x14ac:dyDescent="0.3">
      <c r="B22" s="17" t="s">
        <v>619</v>
      </c>
      <c r="C22" s="10" t="s">
        <v>922</v>
      </c>
      <c r="D22" s="177"/>
      <c r="E22" s="177"/>
      <c r="F22" s="131"/>
      <c r="H22" s="2">
        <f>IF(OR(C22=$G$10,C22=$G$11,C22=$G$12,C22=$G$13,C22=$G$14,C22=$G$15,C22=$G$16,C22=$G$17,C22=$G$18,C22=$G$19),1,0)</f>
        <v>0</v>
      </c>
      <c r="I22" s="2">
        <f>IF(D22="",0,1)</f>
        <v>0</v>
      </c>
    </row>
    <row r="23" spans="2:9" ht="75" customHeight="1" x14ac:dyDescent="0.3">
      <c r="B23" s="17" t="s">
        <v>621</v>
      </c>
      <c r="C23" s="10" t="s">
        <v>922</v>
      </c>
      <c r="D23" s="177"/>
      <c r="E23" s="177"/>
      <c r="F23" s="131"/>
      <c r="H23" s="2">
        <f>IF(OR(C23=$G$10,C23=$G$11,C23=$G$12,C23=$G$13,C23=$G$14,C23=$G$15,C23=$G$16,C23=$G$17,C23=$G$18,C23=$G$19),1,0)</f>
        <v>0</v>
      </c>
      <c r="I23" s="2">
        <f>IF(D23="",0,1)</f>
        <v>0</v>
      </c>
    </row>
    <row r="24" spans="2:9" x14ac:dyDescent="0.3">
      <c r="B24" s="131"/>
      <c r="C24" s="131"/>
      <c r="D24" s="131"/>
      <c r="E24" s="131"/>
      <c r="F24" s="131"/>
    </row>
    <row r="25" spans="2:9" ht="45" customHeight="1" x14ac:dyDescent="0.3">
      <c r="B25" s="138" t="s">
        <v>929</v>
      </c>
      <c r="C25" s="138" t="s">
        <v>927</v>
      </c>
      <c r="D25" s="116" t="s">
        <v>930</v>
      </c>
      <c r="E25" s="131"/>
      <c r="F25" s="131"/>
    </row>
    <row r="26" spans="2:9" ht="75" customHeight="1" x14ac:dyDescent="0.3">
      <c r="B26" s="17" t="s">
        <v>627</v>
      </c>
      <c r="C26" s="10" t="s">
        <v>922</v>
      </c>
      <c r="D26" s="177"/>
      <c r="E26" s="177"/>
      <c r="F26" s="131"/>
      <c r="H26" s="2">
        <f>IF(OR(C26=$G$10,C26=$G$11,C26=$G$12,C26=$G$13,C26=$G$14,C26=$G$15,C26=$G$16,C26=$G$17,C26=$G$18,C26=$G$19),1,0)</f>
        <v>0</v>
      </c>
      <c r="I26" s="2">
        <f>IF(D26="",0,1)</f>
        <v>0</v>
      </c>
    </row>
    <row r="27" spans="2:9" ht="75" customHeight="1" x14ac:dyDescent="0.3">
      <c r="B27" s="17" t="s">
        <v>629</v>
      </c>
      <c r="C27" s="10" t="s">
        <v>922</v>
      </c>
      <c r="D27" s="177"/>
      <c r="E27" s="177"/>
      <c r="F27" s="131"/>
      <c r="H27" s="2">
        <f>IF(OR(C27=$G$10,C27=$G$11,C27=$G$12,C27=$G$13,C27=$G$14,C27=$G$15,C27=$G$16,C27=$G$17,C27=$G$18,C27=$G$19),1,0)</f>
        <v>0</v>
      </c>
      <c r="I27" s="2">
        <f>IF(D27="",0,1)</f>
        <v>0</v>
      </c>
    </row>
    <row r="28" spans="2:9" x14ac:dyDescent="0.3">
      <c r="B28" s="131"/>
      <c r="C28" s="131"/>
      <c r="D28" s="131"/>
      <c r="E28" s="131"/>
      <c r="F28" s="131"/>
    </row>
    <row r="29" spans="2:9" x14ac:dyDescent="0.3">
      <c r="B29" s="132" t="s">
        <v>931</v>
      </c>
      <c r="C29" s="131"/>
      <c r="D29" s="131"/>
      <c r="E29" s="131"/>
      <c r="F29" s="131"/>
      <c r="I29" s="2">
        <f>COUNTA(H10:I27)</f>
        <v>22</v>
      </c>
    </row>
    <row r="30" spans="2:9" x14ac:dyDescent="0.3">
      <c r="B30" s="131" t="s">
        <v>932</v>
      </c>
      <c r="C30" s="131"/>
      <c r="D30" s="131"/>
      <c r="E30" s="131"/>
      <c r="F30" s="131"/>
      <c r="I30" s="2">
        <f>SUM(H10:I27)</f>
        <v>0</v>
      </c>
    </row>
    <row r="31" spans="2:9" x14ac:dyDescent="0.3">
      <c r="B31" s="131" t="s">
        <v>108</v>
      </c>
      <c r="C31" s="131"/>
      <c r="D31" s="131"/>
      <c r="E31" s="131"/>
      <c r="F31" s="131"/>
      <c r="I31" s="3">
        <f>I29-I30</f>
        <v>22</v>
      </c>
    </row>
    <row r="32" spans="2:9" x14ac:dyDescent="0.3">
      <c r="B32" s="131" t="s">
        <v>109</v>
      </c>
      <c r="C32" s="131"/>
      <c r="D32" s="131"/>
      <c r="E32" s="131"/>
      <c r="F32" s="131"/>
    </row>
    <row r="33" spans="2:2" x14ac:dyDescent="0.3">
      <c r="B33" s="131" t="s">
        <v>110</v>
      </c>
    </row>
    <row r="34" spans="2:2" x14ac:dyDescent="0.3">
      <c r="B34" s="131" t="s">
        <v>111</v>
      </c>
    </row>
    <row r="35" spans="2:2" x14ac:dyDescent="0.3">
      <c r="B35" s="131" t="s">
        <v>112</v>
      </c>
    </row>
    <row r="36" spans="2:2" x14ac:dyDescent="0.3">
      <c r="B36" s="131" t="s">
        <v>113</v>
      </c>
    </row>
    <row r="37" spans="2:2" x14ac:dyDescent="0.3">
      <c r="B37" s="131" t="s">
        <v>114</v>
      </c>
    </row>
    <row r="38" spans="2:2" x14ac:dyDescent="0.3">
      <c r="B38" s="131" t="s">
        <v>115</v>
      </c>
    </row>
    <row r="39" spans="2:2" x14ac:dyDescent="0.3">
      <c r="B39" s="131" t="s">
        <v>116</v>
      </c>
    </row>
    <row r="40" spans="2:2" x14ac:dyDescent="0.3">
      <c r="B40" s="131" t="s">
        <v>925</v>
      </c>
    </row>
    <row r="41" spans="2:2" x14ac:dyDescent="0.3">
      <c r="B41" s="131"/>
    </row>
  </sheetData>
  <sheetProtection algorithmName="SHA-512" hashValue="XyYyDzUHXIp+ugwOmBwGLSFvdPCRXsEmUBbNBfjUO97TI71TCDrHZBkrWfvaBS1nsYQwWfSxSxkS5LtT3OFhuA==" saltValue="0reRn3zv8japjJZXR2bjFA==" spinCount="100000" sheet="1" objects="1" scenarios="1" formatColumns="0" formatRows="0"/>
  <mergeCells count="15">
    <mergeCell ref="B6:D6"/>
    <mergeCell ref="B7:D7"/>
    <mergeCell ref="D10:E10"/>
    <mergeCell ref="D11:E11"/>
    <mergeCell ref="D12:E12"/>
    <mergeCell ref="D13:E13"/>
    <mergeCell ref="D14:E14"/>
    <mergeCell ref="D16:E16"/>
    <mergeCell ref="D26:E26"/>
    <mergeCell ref="D27:E27"/>
    <mergeCell ref="D22:E22"/>
    <mergeCell ref="D23:E23"/>
    <mergeCell ref="D15:E15"/>
    <mergeCell ref="B18:D18"/>
    <mergeCell ref="B19:D19"/>
  </mergeCells>
  <dataValidations count="2">
    <dataValidation type="list" allowBlank="1" showInputMessage="1" showErrorMessage="1" error="Please select an option from the drop-down list" sqref="C10:C16" xr:uid="{00000000-0002-0000-0800-000000000000}">
      <formula1>$G$2:$G$7</formula1>
    </dataValidation>
    <dataValidation type="list" allowBlank="1" showInputMessage="1" showErrorMessage="1" error="Please select an option from the drop-down list" sqref="C22:C23 C26:C27" xr:uid="{00000000-0002-0000-0800-000001000000}">
      <formula1>$G$9:$G$19</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ink xmlns="3fa4860e-4e84-4984-b511-cb934d7752ca">
      <Url xsi:nil="true"/>
      <Description xsi:nil="true"/>
    </Link>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3" ma:contentTypeDescription="Create a new document." ma:contentTypeScope="" ma:versionID="1817b77cdd099360cdfce05a9d5652af">
  <xsd:schema xmlns:xsd="http://www.w3.org/2001/XMLSchema" xmlns:xs="http://www.w3.org/2001/XMLSchema" xmlns:p="http://schemas.microsoft.com/office/2006/metadata/properties" xmlns:ns1="http://schemas.microsoft.com/sharepoint/v3" xmlns:ns2="3fa4860e-4e84-4984-b511-cb934d7752ca" xmlns:ns3="63fd57c9-5291-4ee5-b3d3-37b4b570c278" targetNamespace="http://schemas.microsoft.com/office/2006/metadata/properties" ma:root="true" ma:fieldsID="5d2bd3605044e4d4e7005cd8ca4b75c3" ns1:_="" ns2:_="" ns3:_="">
    <xsd:import namespace="http://schemas.microsoft.com/sharepoint/v3"/>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Link" minOccurs="0"/>
                <xsd:element ref="ns2:MediaServiceGenerationTime" minOccurs="0"/>
                <xsd:element ref="ns2: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ink" ma:index="16"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FADCFA-0A2A-421C-89D8-DF7923329EDD}">
  <ds:schemaRefs>
    <ds:schemaRef ds:uri="http://schemas.microsoft.com/sharepoint/v3/contenttype/forms"/>
  </ds:schemaRefs>
</ds:datastoreItem>
</file>

<file path=customXml/itemProps2.xml><?xml version="1.0" encoding="utf-8"?>
<ds:datastoreItem xmlns:ds="http://schemas.openxmlformats.org/officeDocument/2006/customXml" ds:itemID="{E989C023-2517-416E-9775-E4845D01A7D7}">
  <ds:schemaRefs>
    <ds:schemaRef ds:uri="http://schemas.microsoft.com/office/2006/documentManagement/types"/>
    <ds:schemaRef ds:uri="http://schemas.microsoft.com/office/infopath/2007/PartnerControls"/>
    <ds:schemaRef ds:uri="e2480741-dc6c-4648-be9d-9996f5d8207d"/>
    <ds:schemaRef ds:uri="http://purl.org/dc/elements/1.1/"/>
    <ds:schemaRef ds:uri="http://schemas.microsoft.com/office/2006/metadata/properties"/>
    <ds:schemaRef ds:uri="9820a590-0f81-490f-89a2-aae67908ed85"/>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25BF5F2-EF85-44EE-9BE7-96CFFF582A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Guidance</vt:lpstr>
      <vt:lpstr>1. Cover</vt:lpstr>
      <vt:lpstr>2. National Conditions &amp; s75</vt:lpstr>
      <vt:lpstr>s75 &amp; HICM Backsheet</vt:lpstr>
      <vt:lpstr>3. Metrics</vt:lpstr>
      <vt:lpstr>4. HICM</vt:lpstr>
      <vt:lpstr>5. I&amp;E</vt:lpstr>
      <vt:lpstr>I&amp;E Backsheet</vt:lpstr>
      <vt:lpstr>6. Year End Feedback</vt:lpstr>
      <vt:lpstr>7. Narrative</vt:lpstr>
      <vt:lpstr>8. iBCF Part 1</vt:lpstr>
      <vt:lpstr>9. iBCF Part 2</vt:lpstr>
      <vt:lpstr>iBCF Backsheet</vt:lpstr>
      <vt:lpstr>Backsheet for muncher</vt:lpstr>
    </vt:vector>
  </TitlesOfParts>
  <Manager/>
  <Company>IMS3</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Armstrong, Johan (NHS England)</dc:creator>
  <cp:keywords/>
  <dc:description/>
  <cp:lastModifiedBy>Angus Gibson</cp:lastModifiedBy>
  <cp:revision/>
  <dcterms:created xsi:type="dcterms:W3CDTF">2018-05-11T08:01:25Z</dcterms:created>
  <dcterms:modified xsi:type="dcterms:W3CDTF">2019-09-23T11:15:16Z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