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hmtlaylward\Downloads\"/>
    </mc:Choice>
  </mc:AlternateContent>
  <bookViews>
    <workbookView xWindow="0" yWindow="0" windowWidth="19200" windowHeight="6585"/>
  </bookViews>
  <sheets>
    <sheet name="Quarterly Funding" sheetId="9" r:id="rId1"/>
    <sheet name="Quarterly Referrals and Contact" sheetId="3" r:id="rId2"/>
    <sheet name="Quarterly Conversion rates" sheetId="4" r:id="rId3"/>
    <sheet name="Referrals by Location - %" sheetId="13" r:id="rId4"/>
    <sheet name="Deals by Location - %" sheetId="12" r:id="rId5"/>
    <sheet name="Funding by Location - %" sheetId="11" r:id="rId6"/>
    <sheet name="Average Deal Size by Location" sheetId="10" r:id="rId7"/>
    <sheet name="Monthly Funding" sheetId="8" state="veryHidden" r:id="rId8"/>
    <sheet name="Monthly Referrals and Contact" sheetId="1" state="veryHidden" r:id="rId9"/>
    <sheet name="Monthly Conversion rates" sheetId="2" state="veryHidden" r:id="rId10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9" l="1"/>
  <c r="E3" i="9" s="1"/>
  <c r="E4" i="9" s="1"/>
  <c r="E5" i="9" s="1"/>
  <c r="E6" i="9" s="1"/>
  <c r="E7" i="9" s="1"/>
  <c r="E8" i="9" s="1"/>
  <c r="E9" i="9" s="1"/>
  <c r="E10" i="9" s="1"/>
  <c r="E11" i="9" s="1"/>
  <c r="E12" i="9" s="1"/>
  <c r="E34" i="8" l="1"/>
  <c r="C19" i="12"/>
  <c r="B13" i="9"/>
  <c r="C16" i="12"/>
  <c r="E9" i="4"/>
  <c r="E10" i="4"/>
  <c r="E11" i="4"/>
  <c r="E12" i="4"/>
  <c r="E7" i="4"/>
  <c r="E8" i="4"/>
  <c r="E5" i="4"/>
  <c r="E6" i="4"/>
  <c r="E3" i="4"/>
  <c r="E4" i="4"/>
  <c r="E2" i="4"/>
  <c r="D9" i="4"/>
  <c r="D10" i="4"/>
  <c r="D11" i="4"/>
  <c r="D12" i="4"/>
  <c r="D6" i="4"/>
  <c r="D7" i="4"/>
  <c r="D8" i="4"/>
  <c r="D4" i="4"/>
  <c r="D5" i="4"/>
  <c r="D3" i="4"/>
  <c r="D2" i="4"/>
  <c r="C9" i="4"/>
  <c r="C10" i="4"/>
  <c r="C11" i="4"/>
  <c r="C12" i="4"/>
  <c r="C5" i="4"/>
  <c r="C6" i="4"/>
  <c r="C7" i="4"/>
  <c r="C8" i="4"/>
  <c r="C4" i="4"/>
  <c r="C3" i="4"/>
  <c r="C2" i="4"/>
  <c r="B9" i="4"/>
  <c r="B10" i="4"/>
  <c r="B11" i="4"/>
  <c r="B12" i="4"/>
  <c r="B8" i="4"/>
  <c r="B7" i="4"/>
  <c r="B6" i="4"/>
  <c r="B5" i="4"/>
  <c r="B4" i="4"/>
  <c r="B3" i="4"/>
  <c r="B2" i="4"/>
  <c r="F22" i="2"/>
  <c r="F23" i="2"/>
  <c r="F24" i="2"/>
  <c r="F25" i="2"/>
  <c r="F26" i="2"/>
  <c r="F27" i="2"/>
  <c r="F28" i="2"/>
  <c r="F29" i="2"/>
  <c r="F30" i="2"/>
  <c r="F31" i="2"/>
  <c r="F32" i="2"/>
  <c r="F33" i="2"/>
  <c r="F17" i="2"/>
  <c r="F18" i="2"/>
  <c r="F19" i="2"/>
  <c r="F20" i="2"/>
  <c r="F2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F2" i="2"/>
  <c r="E22" i="2"/>
  <c r="E23" i="2"/>
  <c r="E24" i="2"/>
  <c r="E25" i="2"/>
  <c r="E26" i="2"/>
  <c r="E27" i="2"/>
  <c r="E28" i="2"/>
  <c r="E29" i="2"/>
  <c r="E30" i="2"/>
  <c r="E31" i="2"/>
  <c r="E32" i="2"/>
  <c r="E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4" i="2"/>
  <c r="E5" i="2"/>
  <c r="E6" i="2"/>
  <c r="E7" i="2"/>
  <c r="E3" i="2"/>
  <c r="F4" i="8"/>
  <c r="F5" i="8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" i="8"/>
  <c r="F2" i="8"/>
  <c r="E2" i="2" s="1"/>
  <c r="D22" i="2"/>
  <c r="D23" i="2"/>
  <c r="D24" i="2"/>
  <c r="D25" i="2"/>
  <c r="D26" i="2"/>
  <c r="D27" i="2"/>
  <c r="D28" i="2"/>
  <c r="D29" i="2"/>
  <c r="D30" i="2"/>
  <c r="D31" i="2"/>
  <c r="D32" i="2"/>
  <c r="D3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3" i="2"/>
  <c r="D4" i="2"/>
  <c r="D5" i="2"/>
  <c r="D6" i="2"/>
  <c r="D7" i="2"/>
  <c r="D8" i="2"/>
  <c r="D2" i="2"/>
  <c r="C22" i="2"/>
  <c r="C23" i="2"/>
  <c r="C24" i="2"/>
  <c r="C25" i="2"/>
  <c r="C26" i="2"/>
  <c r="C27" i="2"/>
  <c r="C28" i="2"/>
  <c r="C29" i="2"/>
  <c r="C30" i="2"/>
  <c r="C31" i="2"/>
  <c r="C32" i="2"/>
  <c r="C3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G3" i="3"/>
  <c r="G4" i="3"/>
  <c r="G5" i="3"/>
  <c r="G6" i="3"/>
  <c r="G7" i="3"/>
  <c r="G8" i="3"/>
  <c r="G9" i="3"/>
  <c r="G10" i="3"/>
  <c r="G11" i="3"/>
  <c r="G12" i="3"/>
  <c r="G2" i="3"/>
  <c r="F10" i="3"/>
  <c r="F9" i="3"/>
  <c r="F11" i="3"/>
  <c r="F12" i="3"/>
  <c r="F3" i="3"/>
  <c r="F4" i="3"/>
  <c r="F5" i="3"/>
  <c r="F6" i="3"/>
  <c r="F7" i="3"/>
  <c r="F8" i="3"/>
  <c r="F2" i="3"/>
  <c r="E4" i="3"/>
  <c r="E5" i="3" s="1"/>
  <c r="E6" i="3" s="1"/>
  <c r="E7" i="3" s="1"/>
  <c r="E8" i="3" s="1"/>
  <c r="E9" i="3" s="1"/>
  <c r="E10" i="3" s="1"/>
  <c r="E11" i="3" s="1"/>
  <c r="E12" i="3" s="1"/>
  <c r="E3" i="3"/>
  <c r="E2" i="3"/>
  <c r="C13" i="3"/>
  <c r="B13" i="3"/>
  <c r="D9" i="3"/>
  <c r="D10" i="3"/>
  <c r="D11" i="3"/>
  <c r="D12" i="3"/>
  <c r="D4" i="3"/>
  <c r="D5" i="3" s="1"/>
  <c r="D6" i="3" s="1"/>
  <c r="D7" i="3" s="1"/>
  <c r="D8" i="3" s="1"/>
  <c r="D3" i="3"/>
  <c r="D2" i="3"/>
  <c r="C5" i="3"/>
  <c r="C6" i="3"/>
  <c r="C7" i="3"/>
  <c r="C8" i="3"/>
  <c r="C9" i="3"/>
  <c r="C10" i="3"/>
  <c r="C11" i="3"/>
  <c r="C12" i="3"/>
  <c r="B12" i="3"/>
  <c r="B11" i="3"/>
  <c r="B10" i="3"/>
  <c r="B9" i="3"/>
  <c r="B8" i="3"/>
  <c r="B7" i="3"/>
  <c r="B6" i="3"/>
  <c r="C4" i="3"/>
  <c r="C3" i="3"/>
  <c r="C2" i="3"/>
  <c r="B5" i="3"/>
  <c r="B4" i="3"/>
  <c r="B3" i="3"/>
  <c r="B2" i="3"/>
  <c r="C34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G22" i="1"/>
  <c r="G23" i="1"/>
  <c r="G24" i="1"/>
  <c r="G25" i="1"/>
  <c r="G26" i="1"/>
  <c r="G27" i="1"/>
  <c r="G28" i="1"/>
  <c r="G29" i="1"/>
  <c r="G30" i="1"/>
  <c r="G31" i="1"/>
  <c r="G32" i="1"/>
  <c r="G33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G4" i="1"/>
  <c r="G5" i="1"/>
  <c r="G6" i="1"/>
  <c r="G7" i="1"/>
  <c r="G8" i="1"/>
  <c r="G9" i="1"/>
  <c r="G2" i="1"/>
  <c r="F22" i="1"/>
  <c r="F23" i="1"/>
  <c r="F24" i="1"/>
  <c r="F25" i="1"/>
  <c r="F26" i="1" s="1"/>
  <c r="F27" i="1" s="1"/>
  <c r="F28" i="1" s="1"/>
  <c r="F29" i="1" s="1"/>
  <c r="F30" i="1" s="1"/>
  <c r="F31" i="1" s="1"/>
  <c r="F32" i="1" s="1"/>
  <c r="F33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3" i="1"/>
  <c r="F2" i="1"/>
  <c r="D34" i="1"/>
  <c r="E22" i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4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3" i="1"/>
  <c r="E2" i="1"/>
  <c r="D13" i="9"/>
  <c r="C13" i="9"/>
  <c r="D3" i="9"/>
  <c r="D4" i="9"/>
  <c r="D5" i="9"/>
  <c r="D6" i="9"/>
  <c r="D7" i="9"/>
  <c r="D8" i="9"/>
  <c r="D9" i="9"/>
  <c r="D10" i="9"/>
  <c r="D11" i="9"/>
  <c r="D12" i="9"/>
  <c r="D2" i="9"/>
  <c r="D34" i="8"/>
  <c r="C34" i="8"/>
  <c r="D2" i="12" l="1"/>
  <c r="E6" i="12"/>
  <c r="D5" i="12"/>
  <c r="D9" i="12"/>
  <c r="E14" i="12"/>
  <c r="E9" i="12"/>
  <c r="D6" i="12"/>
  <c r="D10" i="12"/>
  <c r="D15" i="12"/>
  <c r="E10" i="12"/>
  <c r="D7" i="12"/>
  <c r="E5" i="12"/>
  <c r="D4" i="12"/>
  <c r="D8" i="12"/>
  <c r="D13" i="12"/>
  <c r="D16" i="12"/>
  <c r="E16" i="12"/>
  <c r="D3" i="12"/>
  <c r="E8" i="12"/>
  <c r="E4" i="12"/>
  <c r="D14" i="12"/>
  <c r="E18" i="12"/>
  <c r="E2" i="12"/>
  <c r="E7" i="12"/>
  <c r="E3" i="12"/>
  <c r="E15" i="12"/>
  <c r="E13" i="12"/>
  <c r="D11" i="12" l="1"/>
  <c r="E11" i="12"/>
  <c r="F7" i="11" l="1"/>
  <c r="F2" i="11"/>
  <c r="F3" i="11" s="1"/>
</calcChain>
</file>

<file path=xl/sharedStrings.xml><?xml version="1.0" encoding="utf-8"?>
<sst xmlns="http://schemas.openxmlformats.org/spreadsheetml/2006/main" count="263" uniqueCount="84">
  <si>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</si>
  <si>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</si>
  <si>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</si>
  <si>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</si>
  <si>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</si>
  <si>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</si>
  <si>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</si>
  <si>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</si>
  <si>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</si>
  <si>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</si>
  <si>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</si>
  <si>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</si>
  <si>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Cumulative Referrals</t>
  </si>
  <si>
    <t>Cumulative Contacts</t>
  </si>
  <si>
    <t>Cumulative Contact rate</t>
  </si>
  <si>
    <t>Monthly Referrals</t>
  </si>
  <si>
    <t>Monthly Contacts</t>
  </si>
  <si>
    <t>Monthly Contact rate</t>
  </si>
  <si>
    <t>Numbers are individual SME referrals and contacts across the 4 platforms that have been designated during the life of the scheme.</t>
  </si>
  <si>
    <t>Monthly Conversion rate - Referrals</t>
  </si>
  <si>
    <t>Monthly Conversion rate - Contacts</t>
  </si>
  <si>
    <t>Cumulative Conversion rate - Referrals</t>
  </si>
  <si>
    <t>Cumulative Conversion rate - Contacts</t>
  </si>
  <si>
    <t>NOTE:</t>
  </si>
  <si>
    <t>This does not take into account that many SME inquiries remain open so data can be revised upwards in the future</t>
  </si>
  <si>
    <t>Total</t>
  </si>
  <si>
    <t>Q4 2016*</t>
  </si>
  <si>
    <t>Q1 2017</t>
  </si>
  <si>
    <t>Q2 2017</t>
  </si>
  <si>
    <t>Q3 2017</t>
  </si>
  <si>
    <t>Q4 2017</t>
  </si>
  <si>
    <t>Q1 2018</t>
  </si>
  <si>
    <t>Q2 2018</t>
  </si>
  <si>
    <t>Quarterly Referrals</t>
  </si>
  <si>
    <t>Quarterly Contacts</t>
  </si>
  <si>
    <t>Q4 2016 covers only 2 months, November and December due to the scheme going live November 1st 2016.</t>
  </si>
  <si>
    <t>Cumulative Contact rate (%)</t>
  </si>
  <si>
    <t>Quarterly Contact rate (%)</t>
  </si>
  <si>
    <t>Cumulative Conversion rate - Referrals (%)</t>
  </si>
  <si>
    <t>Cumulative Conversion rate - Contacts (%)</t>
  </si>
  <si>
    <t>Greater London</t>
  </si>
  <si>
    <t>South East</t>
  </si>
  <si>
    <t>West Midlands</t>
  </si>
  <si>
    <t>South West</t>
  </si>
  <si>
    <t>North West</t>
  </si>
  <si>
    <t>East of England</t>
  </si>
  <si>
    <t>Yorkshire and Humber</t>
  </si>
  <si>
    <t>Scotland</t>
  </si>
  <si>
    <t>Wales</t>
  </si>
  <si>
    <t>North East</t>
  </si>
  <si>
    <t>East Midlands</t>
  </si>
  <si>
    <t>Northern Ireland</t>
  </si>
  <si>
    <t>Deals</t>
  </si>
  <si>
    <t>Value</t>
  </si>
  <si>
    <t>Average</t>
  </si>
  <si>
    <t>Not Recorded</t>
  </si>
  <si>
    <t>Average Deal Size</t>
  </si>
  <si>
    <t>No Location Recorded</t>
  </si>
  <si>
    <t>Location Not Recorded</t>
  </si>
  <si>
    <t>Finance value distribution (% exc. Not recorded)</t>
  </si>
  <si>
    <t>Finance value distribution (% inc. Not recorded)</t>
  </si>
  <si>
    <t>N/A</t>
  </si>
  <si>
    <t>Deals distribution</t>
  </si>
  <si>
    <t>England</t>
  </si>
  <si>
    <t>The Contact conversion rate is the most equivalent to market conversion rates and should be used as the headline conversion rate.</t>
  </si>
  <si>
    <t>Some postcodes cross borders. For example over half of the Shrewsbury postcode is in Wales. This could impact results</t>
  </si>
  <si>
    <t>Q1 2019</t>
  </si>
  <si>
    <t>Q2 2019</t>
  </si>
  <si>
    <t>Q3 2018</t>
  </si>
  <si>
    <t>Q4 2018</t>
  </si>
  <si>
    <t>Cumulative Deals</t>
  </si>
  <si>
    <t>*Q4 2016 covers only 2 months, November and December due to the scheme going live November 1st 2016.</t>
  </si>
  <si>
    <t>Quarterly Conversion rate - Referrals</t>
  </si>
  <si>
    <t>Quarterly Conversion rate - Contacts</t>
  </si>
  <si>
    <t>23.4*</t>
  </si>
  <si>
    <t>*One large deal drives this number up from 20% to 23%</t>
  </si>
  <si>
    <t xml:space="preserve"> SME distribution (%)</t>
  </si>
  <si>
    <t>Referrals distribution (% inc. not recorded)</t>
  </si>
  <si>
    <t>Referrals distribution (%)</t>
  </si>
  <si>
    <t>Not all referrals include data on the SME location.</t>
  </si>
  <si>
    <t>SME population data based on BEIS business population estimates (2017).</t>
  </si>
  <si>
    <t>Deals distribution (%)</t>
  </si>
  <si>
    <t>Deals distribution (% inc. not recorded)</t>
  </si>
  <si>
    <t>Some postcodes cross borders. For example, over half of the Shrewsbury postcode is in Wales. This could impact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</si>
</sst>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_-&quot;£&quot;* #,##0_-;\-&quot;£&quot;* #,##0_-;_-&quot;£&quot;* &quot;-&quot;??_-;_-@_-"/>
    <numFmt numFmtId="167" formatCode="#,##0_ ;\-#,##0\ "/>
    <numFmt numFmtId="168" formatCode="#,##0.0_ ;\-#,##0.0\ 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Humnst777 Lt BT"/>
      <family val="2"/>
    </font>
    <font>
      <sz val="14"/>
      <color theme="0"/>
      <name val="Humnst777 Lt BT"/>
      <family val="2"/>
    </font>
    <font>
      <sz val="14"/>
      <color theme="1"/>
      <name val="Humnst777 Lt BT"/>
      <family val="2"/>
    </font>
    <font>
      <sz val="12"/>
      <color theme="1"/>
      <name val="Humnst777 Lt BT"/>
      <family val="2"/>
    </font>
    <font>
      <sz val="12"/>
      <color theme="0"/>
      <name val="Humnst777 Lt BT"/>
      <family val="2"/>
    </font>
    <font>
      <sz val="12"/>
      <color rgb="FFFF0000"/>
      <name val="Humnst777 Lt BT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1" xfId="0" applyFont="1" applyBorder="1"/>
    <xf numFmtId="1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7" fontId="9" fillId="0" borderId="0" xfId="1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7" fontId="9" fillId="0" borderId="0" xfId="0" applyNumberFormat="1" applyFont="1"/>
    <xf numFmtId="166" fontId="9" fillId="0" borderId="1" xfId="1" applyNumberFormat="1" applyFont="1" applyBorder="1"/>
    <xf numFmtId="166" fontId="9" fillId="0" borderId="0" xfId="1" applyNumberFormat="1" applyFont="1" applyBorder="1"/>
    <xf numFmtId="44" fontId="9" fillId="0" borderId="0" xfId="0" applyNumberFormat="1" applyFont="1"/>
    <xf numFmtId="166" fontId="9" fillId="0" borderId="0" xfId="0" applyNumberFormat="1" applyFont="1"/>
    <xf numFmtId="168" fontId="9" fillId="0" borderId="0" xfId="1" applyNumberFormat="1" applyFont="1" applyAlignment="1">
      <alignment horizontal="center"/>
    </xf>
    <xf numFmtId="168" fontId="9" fillId="0" borderId="0" xfId="0" applyNumberFormat="1" applyFont="1"/>
    <xf numFmtId="164" fontId="9" fillId="0" borderId="0" xfId="0" applyNumberFormat="1" applyFont="1"/>
    <xf numFmtId="166" fontId="9" fillId="0" borderId="0" xfId="1" applyNumberFormat="1" applyFont="1"/>
    <xf numFmtId="169" fontId="9" fillId="0" borderId="0" xfId="2" applyNumberFormat="1" applyFont="1"/>
    <xf numFmtId="169" fontId="9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tabSelected="1" workbookViewId="0">
      <selection activeCell="E12" sqref="E12"/>
    </sheetView>
  </sheetViews>
  <sheetFormatPr defaultRowHeight="18" x14ac:dyDescent="0.25"/>
  <cols>
    <col min="1" max="1" width="20.5703125" style="25" customWidth="1"/>
    <col min="2" max="4" width="15.5703125" style="26" customWidth="1"/>
    <col min="5" max="5" width="20.5703125" style="26" customWidth="1"/>
    <col min="6" max="16384" width="9.140625" style="26"/>
  </cols>
  <sheetData>
    <row r="1" spans="1:5" s="25" customFormat="1" x14ac:dyDescent="0.25">
      <c r="A1" s="27"/>
      <c r="B1" s="13" t="s">
        <v>52</v>
      </c>
      <c r="C1" s="13" t="s">
        <v>53</v>
      </c>
      <c r="D1" s="13" t="s">
        <v>54</v>
      </c>
      <c r="E1" s="54"/>
    </row>
    <row r="2" spans="1:5" x14ac:dyDescent="0.25">
      <c r="A2" s="16" t="s">
        <v>26</v>
      </c>
      <c r="B2" s="17">
        <v>26</v>
      </c>
      <c r="C2" s="18">
        <v>399000</v>
      </c>
      <c r="D2" s="18">
        <f>C2/B2</f>
        <v>15346.153846153846</v>
      </c>
      <c r="E2" s="53">
        <f>B2</f>
        <v>26</v>
      </c>
    </row>
    <row r="3" spans="1:5" x14ac:dyDescent="0.25">
      <c r="A3" s="16" t="s">
        <v>27</v>
      </c>
      <c r="B3" s="19">
        <v>112</v>
      </c>
      <c r="C3" s="18">
        <v>1850912</v>
      </c>
      <c r="D3" s="18">
        <f t="shared" ref="D3:D12" si="0">C3/B3</f>
        <v>16526</v>
      </c>
      <c r="E3" s="53">
        <f>E2+B3</f>
        <v>138</v>
      </c>
    </row>
    <row r="4" spans="1:5" x14ac:dyDescent="0.25">
      <c r="A4" s="16" t="s">
        <v>28</v>
      </c>
      <c r="B4" s="19">
        <v>81</v>
      </c>
      <c r="C4" s="18">
        <v>1232350</v>
      </c>
      <c r="D4" s="18">
        <f t="shared" si="0"/>
        <v>15214.197530864198</v>
      </c>
      <c r="E4" s="53">
        <f t="shared" ref="E4:E12" si="1">E3+B4</f>
        <v>219</v>
      </c>
    </row>
    <row r="5" spans="1:5" x14ac:dyDescent="0.25">
      <c r="A5" s="16" t="s">
        <v>29</v>
      </c>
      <c r="B5" s="17">
        <v>127</v>
      </c>
      <c r="C5" s="18">
        <v>1362889.55</v>
      </c>
      <c r="D5" s="18">
        <f t="shared" si="0"/>
        <v>10731.41377952756</v>
      </c>
      <c r="E5" s="53">
        <f t="shared" si="1"/>
        <v>346</v>
      </c>
    </row>
    <row r="6" spans="1:5" x14ac:dyDescent="0.25">
      <c r="A6" s="16" t="s">
        <v>30</v>
      </c>
      <c r="B6" s="17">
        <v>162</v>
      </c>
      <c r="C6" s="18">
        <v>2223193.9299999997</v>
      </c>
      <c r="D6" s="18">
        <f t="shared" si="0"/>
        <v>13723.419320987652</v>
      </c>
      <c r="E6" s="53">
        <f t="shared" si="1"/>
        <v>508</v>
      </c>
    </row>
    <row r="7" spans="1:5" x14ac:dyDescent="0.25">
      <c r="A7" s="16" t="s">
        <v>31</v>
      </c>
      <c r="B7" s="17">
        <v>224</v>
      </c>
      <c r="C7" s="18">
        <v>4608309.5</v>
      </c>
      <c r="D7" s="18">
        <f t="shared" si="0"/>
        <v>20572.810267857141</v>
      </c>
      <c r="E7" s="53">
        <f t="shared" si="1"/>
        <v>732</v>
      </c>
    </row>
    <row r="8" spans="1:5" x14ac:dyDescent="0.25">
      <c r="A8" s="20" t="s">
        <v>32</v>
      </c>
      <c r="B8" s="17">
        <v>167</v>
      </c>
      <c r="C8" s="18">
        <v>4380002.99</v>
      </c>
      <c r="D8" s="18">
        <f t="shared" si="0"/>
        <v>26227.56281437126</v>
      </c>
      <c r="E8" s="53">
        <f t="shared" si="1"/>
        <v>899</v>
      </c>
    </row>
    <row r="9" spans="1:5" x14ac:dyDescent="0.25">
      <c r="A9" s="16" t="s">
        <v>68</v>
      </c>
      <c r="B9" s="17">
        <v>169</v>
      </c>
      <c r="C9" s="18">
        <v>4625997.2700000005</v>
      </c>
      <c r="D9" s="18">
        <f t="shared" si="0"/>
        <v>27372.764911242608</v>
      </c>
      <c r="E9" s="53">
        <f t="shared" si="1"/>
        <v>1068</v>
      </c>
    </row>
    <row r="10" spans="1:5" x14ac:dyDescent="0.25">
      <c r="A10" s="20" t="s">
        <v>69</v>
      </c>
      <c r="B10" s="17">
        <v>211</v>
      </c>
      <c r="C10" s="18">
        <v>4210886.88</v>
      </c>
      <c r="D10" s="18">
        <f t="shared" si="0"/>
        <v>19956.809857819906</v>
      </c>
      <c r="E10" s="53">
        <f t="shared" si="1"/>
        <v>1279</v>
      </c>
    </row>
    <row r="11" spans="1:5" x14ac:dyDescent="0.25">
      <c r="A11" s="16" t="s">
        <v>66</v>
      </c>
      <c r="B11" s="17">
        <v>220</v>
      </c>
      <c r="C11" s="18">
        <v>3847205.08</v>
      </c>
      <c r="D11" s="18">
        <f t="shared" si="0"/>
        <v>17487.295818181818</v>
      </c>
      <c r="E11" s="53">
        <f t="shared" si="1"/>
        <v>1499</v>
      </c>
    </row>
    <row r="12" spans="1:5" x14ac:dyDescent="0.25">
      <c r="A12" s="20" t="s">
        <v>67</v>
      </c>
      <c r="B12" s="17">
        <v>196</v>
      </c>
      <c r="C12" s="18">
        <v>4140207.25</v>
      </c>
      <c r="D12" s="18">
        <f t="shared" si="0"/>
        <v>21123.506377551021</v>
      </c>
      <c r="E12" s="53">
        <f t="shared" si="1"/>
        <v>1695</v>
      </c>
    </row>
    <row r="13" spans="1:5" ht="18.75" thickBot="1" x14ac:dyDescent="0.3">
      <c r="A13" s="21" t="s">
        <v>25</v>
      </c>
      <c r="B13" s="22">
        <f>SUM(B2:B12)</f>
        <v>1695</v>
      </c>
      <c r="C13" s="23">
        <f>SUM(C2:C12)</f>
        <v>32880954.450000003</v>
      </c>
      <c r="D13" s="24">
        <f>C13/B13</f>
        <v>19398.79318584071</v>
      </c>
    </row>
    <row r="14" spans="1:5" ht="18.75" thickTop="1" x14ac:dyDescent="0.25"/>
    <row r="15" spans="1:5" x14ac:dyDescent="0.25">
      <c r="A15" s="25" t="s">
        <v>71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6"/>
  <sheetViews>
    <sheetView workbookViewId="0">
      <selection activeCell="J8" sqref="J8"/>
    </sheetView>
  </sheetViews>
  <sheetFormatPr defaultRowHeight="15" x14ac:dyDescent="0.25"/>
  <cols>
    <col min="2" max="2" width="12.42578125" bestFit="1" customWidth="1"/>
    <col min="3" max="4" width="25.5703125" style="1" customWidth="1"/>
    <col min="5" max="6" width="27.140625" style="1" bestFit="1" customWidth="1"/>
  </cols>
  <sheetData>
    <row r="1" spans="1:8" ht="39.950000000000003" customHeight="1" x14ac:dyDescent="0.25">
      <c r="C1" s="11" t="s">
        <v>19</v>
      </c>
      <c r="D1" s="11" t="s">
        <v>20</v>
      </c>
      <c r="E1" s="11" t="s">
        <v>21</v>
      </c>
      <c r="F1" s="11" t="s">
        <v>22</v>
      </c>
    </row>
    <row r="2" spans="1:8" ht="18.75" x14ac:dyDescent="0.3">
      <c r="A2" s="3">
        <v>2016</v>
      </c>
      <c r="B2" s="3" t="s">
        <v>0</v>
      </c>
      <c r="C2" s="5">
        <f>'Monthly Funding'!C2/'Monthly Referrals and Contact'!C2*100</f>
        <v>0.4945598417408506</v>
      </c>
      <c r="D2" s="5">
        <f>'Monthly Funding'!C2/'Monthly Referrals and Contact'!D2*100</f>
        <v>1.1286681715575622</v>
      </c>
      <c r="E2" s="5">
        <f>'Monthly Funding'!F2/'Monthly Referrals and Contact'!E2*100</f>
        <v>0.4945598417408506</v>
      </c>
      <c r="F2" s="5">
        <f>'Monthly Funding'!F2/'Monthly Referrals and Contact'!F2*100</f>
        <v>1.1286681715575622</v>
      </c>
      <c r="H2" s="5"/>
    </row>
    <row r="3" spans="1:8" ht="18.75" x14ac:dyDescent="0.3">
      <c r="A3" s="3"/>
      <c r="B3" s="3" t="s">
        <v>1</v>
      </c>
      <c r="C3" s="5">
        <f>'Monthly Funding'!C3/'Monthly Referrals and Contact'!C3*100</f>
        <v>2.8301886792452833</v>
      </c>
      <c r="D3" s="5">
        <f>'Monthly Funding'!C3/'Monthly Referrals and Contact'!D3*100</f>
        <v>5.9322033898305087</v>
      </c>
      <c r="E3" s="5">
        <f>'Monthly Funding'!F3/'Monthly Referrals and Contact'!E3*100</f>
        <v>1.4831717056474614</v>
      </c>
      <c r="F3" s="5">
        <f>'Monthly Funding'!F3/'Monthly Referrals and Contact'!F3*100</f>
        <v>3.2622333751568382</v>
      </c>
      <c r="H3" s="5"/>
    </row>
    <row r="4" spans="1:8" ht="18.75" x14ac:dyDescent="0.3">
      <c r="A4" s="3">
        <v>2017</v>
      </c>
      <c r="B4" s="3" t="s">
        <v>2</v>
      </c>
      <c r="C4" s="5">
        <f>'Monthly Funding'!C4/'Monthly Referrals and Contact'!C4*100</f>
        <v>4.1067761806981515</v>
      </c>
      <c r="D4" s="5">
        <f>'Monthly Funding'!C4/'Monthly Referrals and Contact'!D4*100</f>
        <v>7.7071290944123305</v>
      </c>
      <c r="E4" s="5">
        <f>'Monthly Funding'!F4/'Monthly Referrals and Contact'!E4*100</f>
        <v>2.4202420242024201</v>
      </c>
      <c r="F4" s="5">
        <f>'Monthly Funding'!F4/'Monthly Referrals and Contact'!F4*100</f>
        <v>5.0151975683890582</v>
      </c>
      <c r="H4" s="5"/>
    </row>
    <row r="5" spans="1:8" ht="18.75" x14ac:dyDescent="0.3">
      <c r="A5" s="3"/>
      <c r="B5" s="3" t="s">
        <v>3</v>
      </c>
      <c r="C5" s="5">
        <f>'Monthly Funding'!C5/'Monthly Referrals and Contact'!C5*100</f>
        <v>4.1414141414141419</v>
      </c>
      <c r="D5" s="5">
        <f>'Monthly Funding'!C5/'Monthly Referrals and Contact'!D5*100</f>
        <v>7.945736434108527</v>
      </c>
      <c r="E5" s="5">
        <f>'Monthly Funding'!F5/'Monthly Referrals and Contact'!E5*100</f>
        <v>2.8786655905299972</v>
      </c>
      <c r="F5" s="5">
        <f>'Monthly Funding'!F5/'Monthly Referrals and Contact'!F5*100</f>
        <v>5.8406113537117905</v>
      </c>
      <c r="H5" s="5"/>
    </row>
    <row r="6" spans="1:8" ht="18.75" x14ac:dyDescent="0.3">
      <c r="A6" s="3"/>
      <c r="B6" s="3" t="s">
        <v>4</v>
      </c>
      <c r="C6" s="5">
        <f>'Monthly Funding'!C6/'Monthly Referrals and Contact'!C6*100</f>
        <v>2.1739130434782608</v>
      </c>
      <c r="D6" s="5">
        <f>'Monthly Funding'!C6/'Monthly Referrals and Contact'!D6*100</f>
        <v>6.0311284046692606</v>
      </c>
      <c r="E6" s="5">
        <f>'Monthly Funding'!F6/'Monthly Referrals and Contact'!E6*100</f>
        <v>2.6832587983667122</v>
      </c>
      <c r="F6" s="5">
        <f>'Monthly Funding'!F6/'Monthly Referrals and Contact'!F6*100</f>
        <v>5.8823529411764701</v>
      </c>
      <c r="H6" s="5"/>
    </row>
    <row r="7" spans="1:8" ht="18.75" x14ac:dyDescent="0.3">
      <c r="A7" s="3"/>
      <c r="B7" s="3" t="s">
        <v>5</v>
      </c>
      <c r="C7" s="5">
        <f>'Monthly Funding'!C7/'Monthly Referrals and Contact'!C7*100</f>
        <v>3.8809831824062093</v>
      </c>
      <c r="D7" s="5">
        <f>'Monthly Funding'!C7/'Monthly Referrals and Contact'!D7*100</f>
        <v>7.3529411764705888</v>
      </c>
      <c r="E7" s="5">
        <f>'Monthly Funding'!F7/'Monthly Referrals and Contact'!E7*100</f>
        <v>2.8397565922920891</v>
      </c>
      <c r="F7" s="5">
        <f>'Monthly Funding'!F7/'Monthly Referrals and Contact'!F7*100</f>
        <v>6.1002178649237475</v>
      </c>
      <c r="H7" s="5"/>
    </row>
    <row r="8" spans="1:8" ht="18.75" x14ac:dyDescent="0.3">
      <c r="A8" s="3"/>
      <c r="B8" s="3" t="s">
        <v>6</v>
      </c>
      <c r="C8" s="5">
        <f>'Monthly Funding'!C8/'Monthly Referrals and Contact'!C8*100</f>
        <v>3.1137724550898205</v>
      </c>
      <c r="D8" s="5">
        <f>'Monthly Funding'!C8/'Monthly Referrals and Contact'!D8*100</f>
        <v>5.7268722466960353</v>
      </c>
      <c r="E8" s="5">
        <f>'Monthly Funding'!F8/'Monthly Referrals and Contact'!E8*100</f>
        <v>2.8736483483928308</v>
      </c>
      <c r="F8" s="5">
        <f>'Monthly Funding'!F8/'Monthly Referrals and Contact'!F8*100</f>
        <v>6.0473815461346634</v>
      </c>
      <c r="H8" s="5"/>
    </row>
    <row r="9" spans="1:8" ht="18.75" x14ac:dyDescent="0.3">
      <c r="A9" s="3"/>
      <c r="B9" s="3" t="s">
        <v>7</v>
      </c>
      <c r="C9" s="5">
        <f>'Monthly Funding'!C9/'Monthly Referrals and Contact'!C9*100</f>
        <v>2.9797377830750893</v>
      </c>
      <c r="D9" s="5">
        <f>'Monthly Funding'!C9/'Monthly Referrals and Contact'!D9*100</f>
        <v>6.4267352185089974</v>
      </c>
      <c r="E9" s="5">
        <f>'Monthly Funding'!F9/'Monthly Referrals and Contact'!E9*100</f>
        <v>2.8853754940711465</v>
      </c>
      <c r="F9" s="5">
        <f>'Monthly Funding'!F9/'Monthly Referrals and Contact'!F9*100</f>
        <v>6.0884070058381985</v>
      </c>
    </row>
    <row r="10" spans="1:8" ht="18.75" x14ac:dyDescent="0.3">
      <c r="A10" s="3"/>
      <c r="B10" s="3" t="s">
        <v>8</v>
      </c>
      <c r="C10" s="5">
        <f>'Monthly Funding'!C10/'Monthly Referrals and Contact'!C10*100</f>
        <v>5.1861702127659575</v>
      </c>
      <c r="D10" s="5">
        <f>'Monthly Funding'!C10/'Monthly Referrals and Contact'!D10*100</f>
        <v>9.3078758949880669</v>
      </c>
      <c r="E10" s="5">
        <f>'Monthly Funding'!F10/'Monthly Referrals and Contact'!E10*100</f>
        <v>3.0927835051546393</v>
      </c>
      <c r="F10" s="5">
        <f>'Monthly Funding'!F10/'Monthly Referrals and Contact'!F10*100</f>
        <v>6.4243027888446216</v>
      </c>
    </row>
    <row r="11" spans="1:8" ht="18.75" x14ac:dyDescent="0.3">
      <c r="A11" s="3"/>
      <c r="B11" s="3" t="s">
        <v>9</v>
      </c>
      <c r="C11" s="5">
        <f>'Monthly Funding'!C11/'Monthly Referrals and Contact'!C11*100</f>
        <v>4.606741573033708</v>
      </c>
      <c r="D11" s="5">
        <f>'Monthly Funding'!C11/'Monthly Referrals and Contact'!D11*100</f>
        <v>7.7946768060836504</v>
      </c>
      <c r="E11" s="5">
        <f>'Monthly Funding'!F11/'Monthly Referrals and Contact'!E11*100</f>
        <v>3.2387348353552858</v>
      </c>
      <c r="F11" s="5">
        <f>'Monthly Funding'!F11/'Monthly Referrals and Contact'!F11*100</f>
        <v>6.5830030823425796</v>
      </c>
    </row>
    <row r="12" spans="1:8" ht="18.75" x14ac:dyDescent="0.3">
      <c r="A12" s="3"/>
      <c r="B12" s="3" t="s">
        <v>10</v>
      </c>
      <c r="C12" s="5">
        <f>'Monthly Funding'!C12/'Monthly Referrals and Contact'!C12*100</f>
        <v>5.4272517321016167</v>
      </c>
      <c r="D12" s="5">
        <f>'Monthly Funding'!C12/'Monthly Referrals and Contact'!D12*100</f>
        <v>9.021113243761997</v>
      </c>
      <c r="E12" s="5">
        <f>'Monthly Funding'!F12/'Monthly Referrals and Contact'!E12*100</f>
        <v>3.4264210734798968</v>
      </c>
      <c r="F12" s="5">
        <f>'Monthly Funding'!F12/'Monthly Referrals and Contact'!F12*100</f>
        <v>6.8338929488445581</v>
      </c>
    </row>
    <row r="13" spans="1:8" ht="18.75" x14ac:dyDescent="0.3">
      <c r="A13" s="3"/>
      <c r="B13" s="3" t="s">
        <v>11</v>
      </c>
      <c r="C13" s="5">
        <f>'Monthly Funding'!C13/'Monthly Referrals and Contact'!C13*100</f>
        <v>5.0108932461873641</v>
      </c>
      <c r="D13" s="5">
        <f>'Monthly Funding'!C13/'Monthly Referrals and Contact'!D13*100</f>
        <v>8.8461538461538467</v>
      </c>
      <c r="E13" s="5">
        <f>'Monthly Funding'!F13/'Monthly Referrals and Contact'!E13*100</f>
        <v>3.5584604212055191</v>
      </c>
      <c r="F13" s="5">
        <f>'Monthly Funding'!F13/'Monthly Referrals and Contact'!F13*100</f>
        <v>7.021314705355544</v>
      </c>
    </row>
    <row r="14" spans="1:8" ht="18.75" x14ac:dyDescent="0.3">
      <c r="A14" s="3"/>
      <c r="B14" s="3" t="s">
        <v>0</v>
      </c>
      <c r="C14" s="5">
        <f>'Monthly Funding'!C14/'Monthly Referrals and Contact'!C14*100</f>
        <v>4.7445255474452548</v>
      </c>
      <c r="D14" s="5">
        <f>'Monthly Funding'!C14/'Monthly Referrals and Contact'!D14*100</f>
        <v>8.6811352253756269</v>
      </c>
      <c r="E14" s="5">
        <f>'Monthly Funding'!F14/'Monthly Referrals and Contact'!E14*100</f>
        <v>3.6657859973579918</v>
      </c>
      <c r="F14" s="5">
        <f>'Monthly Funding'!F14/'Monthly Referrals and Contact'!F14*100</f>
        <v>7.1821417017146558</v>
      </c>
    </row>
    <row r="15" spans="1:8" ht="18.75" x14ac:dyDescent="0.3">
      <c r="A15" s="3"/>
      <c r="B15" s="3" t="s">
        <v>1</v>
      </c>
      <c r="C15" s="5">
        <f>'Monthly Funding'!C15/'Monthly Referrals and Contact'!C15*100</f>
        <v>8.8765603328710121</v>
      </c>
      <c r="D15" s="5">
        <f>'Monthly Funding'!C15/'Monthly Referrals and Contact'!D15*100</f>
        <v>14.849187935034802</v>
      </c>
      <c r="E15" s="5">
        <f>'Monthly Funding'!F15/'Monthly Referrals and Contact'!E15*100</f>
        <v>3.9585443777760458</v>
      </c>
      <c r="F15" s="5">
        <f>'Monthly Funding'!F15/'Monthly Referrals and Contact'!F15*100</f>
        <v>7.6818388023589899</v>
      </c>
    </row>
    <row r="16" spans="1:8" ht="18.75" x14ac:dyDescent="0.3">
      <c r="A16" s="3">
        <v>2018</v>
      </c>
      <c r="B16" s="3" t="s">
        <v>2</v>
      </c>
      <c r="C16" s="5">
        <f>'Monthly Funding'!C16/'Monthly Referrals and Contact'!C16*100</f>
        <v>6.18921308576481</v>
      </c>
      <c r="D16" s="5">
        <f>'Monthly Funding'!C16/'Monthly Referrals and Contact'!D16*100</f>
        <v>10.174418604651162</v>
      </c>
      <c r="E16" s="5">
        <f>'Monthly Funding'!F16/'Monthly Referrals and Contact'!E16*100</f>
        <v>4.1392151246061299</v>
      </c>
      <c r="F16" s="5">
        <f>'Monthly Funding'!F16/'Monthly Referrals and Contact'!F16*100</f>
        <v>7.9167237364744558</v>
      </c>
    </row>
    <row r="17" spans="1:6" ht="18.75" x14ac:dyDescent="0.3">
      <c r="A17" s="3"/>
      <c r="B17" s="3" t="s">
        <v>3</v>
      </c>
      <c r="C17" s="5">
        <f>'Monthly Funding'!C17/'Monthly Referrals and Contact'!C17*100</f>
        <v>6.5065065065065069</v>
      </c>
      <c r="D17" s="5">
        <f>'Monthly Funding'!C17/'Monthly Referrals and Contact'!D17*100</f>
        <v>10.252365930599369</v>
      </c>
      <c r="E17" s="5">
        <f>'Monthly Funding'!F17/'Monthly Referrals and Contact'!E17*100</f>
        <v>4.2972665909242798</v>
      </c>
      <c r="F17" s="5">
        <f>'Monthly Funding'!F17/'Monthly Referrals and Contact'!F17*100</f>
        <v>8.1033396345305615</v>
      </c>
    </row>
    <row r="18" spans="1:6" ht="18.75" x14ac:dyDescent="0.3">
      <c r="A18" s="3"/>
      <c r="B18" s="3" t="s">
        <v>4</v>
      </c>
      <c r="C18" s="5">
        <f>'Monthly Funding'!C18/'Monthly Referrals and Contact'!C18*100</f>
        <v>8.1576535288725935</v>
      </c>
      <c r="D18" s="5">
        <f>'Monthly Funding'!C18/'Monthly Referrals and Contact'!D18*100</f>
        <v>14.590163934426229</v>
      </c>
      <c r="E18" s="5">
        <f>'Monthly Funding'!F18/'Monthly Referrals and Contact'!E18*100</f>
        <v>4.5596113118225983</v>
      </c>
      <c r="F18" s="5">
        <f>'Monthly Funding'!F18/'Monthly Referrals and Contact'!F18*100</f>
        <v>8.5664131070801641</v>
      </c>
    </row>
    <row r="19" spans="1:6" ht="18.75" x14ac:dyDescent="0.3">
      <c r="A19" s="3"/>
      <c r="B19" s="3" t="s">
        <v>5</v>
      </c>
      <c r="C19" s="5">
        <f>'Monthly Funding'!C19/'Monthly Referrals and Contact'!C19*100</f>
        <v>5.3691275167785237</v>
      </c>
      <c r="D19" s="5">
        <f>'Monthly Funding'!C19/'Monthly Referrals and Contact'!D19*100</f>
        <v>10.526315789473683</v>
      </c>
      <c r="E19" s="5">
        <f>'Monthly Funding'!F19/'Monthly Referrals and Contact'!E19*100</f>
        <v>4.6023129572810957</v>
      </c>
      <c r="F19" s="5">
        <f>'Monthly Funding'!F19/'Monthly Referrals and Contact'!F19*100</f>
        <v>8.6657038106877007</v>
      </c>
    </row>
    <row r="20" spans="1:6" ht="18.75" x14ac:dyDescent="0.3">
      <c r="A20" s="3"/>
      <c r="B20" s="3" t="s">
        <v>6</v>
      </c>
      <c r="C20" s="5">
        <f>'Monthly Funding'!C20/'Monthly Referrals and Contact'!C20*100</f>
        <v>5.3398058252427179</v>
      </c>
      <c r="D20" s="5">
        <f>'Monthly Funding'!C20/'Monthly Referrals and Contact'!D20*100</f>
        <v>13.033175355450238</v>
      </c>
      <c r="E20" s="5">
        <f>'Monthly Funding'!F20/'Monthly Referrals and Contact'!E20*100</f>
        <v>4.6445655801535208</v>
      </c>
      <c r="F20" s="5">
        <f>'Monthly Funding'!F20/'Monthly Referrals and Contact'!F20*100</f>
        <v>8.8612968269128736</v>
      </c>
    </row>
    <row r="21" spans="1:6" ht="18.75" x14ac:dyDescent="0.3">
      <c r="A21" s="3"/>
      <c r="B21" s="3" t="s">
        <v>7</v>
      </c>
      <c r="C21" s="5">
        <f>'Monthly Funding'!C21/'Monthly Referrals and Contact'!C21*100</f>
        <v>7.0874861572535988</v>
      </c>
      <c r="D21" s="5">
        <f>'Monthly Funding'!C21/'Monthly Referrals and Contact'!D21*100</f>
        <v>11.130434782608695</v>
      </c>
      <c r="E21" s="5">
        <f>'Monthly Funding'!F21/'Monthly Referrals and Contact'!E21*100</f>
        <v>4.761400349557757</v>
      </c>
      <c r="F21" s="5">
        <f>'Monthly Funding'!F21/'Monthly Referrals and Contact'!F21*100</f>
        <v>8.9917983596719342</v>
      </c>
    </row>
    <row r="22" spans="1:6" ht="18.75" x14ac:dyDescent="0.3">
      <c r="A22" s="3"/>
      <c r="B22" s="3" t="s">
        <v>8</v>
      </c>
      <c r="C22" s="5">
        <f>'Monthly Funding'!C22/'Monthly Referrals and Contact'!C22*100</f>
        <v>5.6565656565656566</v>
      </c>
      <c r="D22" s="5">
        <f>'Monthly Funding'!C22/'Monthly Referrals and Contact'!D22*100</f>
        <v>6.1202185792349724</v>
      </c>
      <c r="E22" s="5">
        <f>'Monthly Funding'!F22/'Monthly Referrals and Contact'!E22*100</f>
        <v>4.8059986915605659</v>
      </c>
      <c r="F22" s="5">
        <f>'Monthly Funding'!F22/'Monthly Referrals and Contact'!F22*100</f>
        <v>8.7510308806011174</v>
      </c>
    </row>
    <row r="23" spans="1:6" ht="18.75" x14ac:dyDescent="0.3">
      <c r="A23" s="3"/>
      <c r="B23" s="3" t="s">
        <v>9</v>
      </c>
      <c r="C23" s="5">
        <f>'Monthly Funding'!C23/'Monthly Referrals and Contact'!C23*100</f>
        <v>7.6923076923076925</v>
      </c>
      <c r="D23" s="5">
        <f>'Monthly Funding'!C23/'Monthly Referrals and Contact'!D23*100</f>
        <v>9.7142857142857135</v>
      </c>
      <c r="E23" s="5">
        <f>'Monthly Funding'!F23/'Monthly Referrals and Contact'!E23*100</f>
        <v>4.9289327872801731</v>
      </c>
      <c r="F23" s="5">
        <f>'Monthly Funding'!F23/'Monthly Referrals and Contact'!F23*100</f>
        <v>8.8090932575561869</v>
      </c>
    </row>
    <row r="24" spans="1:6" ht="18.75" x14ac:dyDescent="0.3">
      <c r="A24" s="3"/>
      <c r="B24" s="3" t="s">
        <v>10</v>
      </c>
      <c r="C24" s="5">
        <f>'Monthly Funding'!C24/'Monthly Referrals and Contact'!C24*100</f>
        <v>5.7034220532319395</v>
      </c>
      <c r="D24" s="5">
        <f>'Monthly Funding'!C24/'Monthly Referrals and Contact'!D24*100</f>
        <v>11.166253101736972</v>
      </c>
      <c r="E24" s="5">
        <f>'Monthly Funding'!F24/'Monthly Referrals and Contact'!E24*100</f>
        <v>4.9572966951355362</v>
      </c>
      <c r="F24" s="5">
        <f>'Monthly Funding'!F24/'Monthly Referrals and Contact'!F24*100</f>
        <v>8.8881491344873496</v>
      </c>
    </row>
    <row r="25" spans="1:6" ht="18.75" x14ac:dyDescent="0.3">
      <c r="A25" s="3"/>
      <c r="B25" s="3" t="s">
        <v>11</v>
      </c>
      <c r="C25" s="5">
        <f>'Monthly Funding'!C25/'Monthly Referrals and Contact'!C25*100</f>
        <v>7.5138121546961329</v>
      </c>
      <c r="D25" s="5">
        <f>'Monthly Funding'!C25/'Monthly Referrals and Contact'!D25*100</f>
        <v>14.71861471861472</v>
      </c>
      <c r="E25" s="5">
        <f>'Monthly Funding'!F25/'Monthly Referrals and Contact'!E25*100</f>
        <v>5.0603590360372399</v>
      </c>
      <c r="F25" s="5">
        <f>'Monthly Funding'!F25/'Monthly Referrals and Contact'!F25*100</f>
        <v>9.1040230806218947</v>
      </c>
    </row>
    <row r="26" spans="1:6" ht="18.75" x14ac:dyDescent="0.3">
      <c r="A26" s="3"/>
      <c r="B26" s="3" t="s">
        <v>0</v>
      </c>
      <c r="C26" s="5">
        <f>'Monthly Funding'!C26/'Monthly Referrals and Contact'!C26*100</f>
        <v>7.0028011204481793</v>
      </c>
      <c r="D26" s="5">
        <f>'Monthly Funding'!C26/'Monthly Referrals and Contact'!D26*100</f>
        <v>15.151515151515152</v>
      </c>
      <c r="E26" s="5">
        <f>'Monthly Funding'!F26/'Monthly Referrals and Contact'!E26*100</f>
        <v>5.1488095238095237</v>
      </c>
      <c r="F26" s="5">
        <f>'Monthly Funding'!F26/'Monthly Referrals and Contact'!F26*100</f>
        <v>9.3347722192245435</v>
      </c>
    </row>
    <row r="27" spans="1:6" ht="18.75" x14ac:dyDescent="0.3">
      <c r="A27" s="3"/>
      <c r="B27" s="3" t="s">
        <v>1</v>
      </c>
      <c r="C27" s="5">
        <f>'Monthly Funding'!C27/'Monthly Referrals and Contact'!C27*100</f>
        <v>9.0185676392572933</v>
      </c>
      <c r="D27" s="5">
        <f>'Monthly Funding'!C27/'Monthly Referrals and Contact'!D27*100</f>
        <v>20</v>
      </c>
      <c r="E27" s="5">
        <f>'Monthly Funding'!F27/'Monthly Referrals and Contact'!E27*100</f>
        <v>5.2690121117244786</v>
      </c>
      <c r="F27" s="5">
        <f>'Monthly Funding'!F27/'Monthly Referrals and Contact'!F27*100</f>
        <v>9.6071509051303234</v>
      </c>
    </row>
    <row r="28" spans="1:6" ht="18.75" x14ac:dyDescent="0.3">
      <c r="A28" s="3">
        <v>2019</v>
      </c>
      <c r="B28" s="3" t="s">
        <v>2</v>
      </c>
      <c r="C28" s="5">
        <f>'Monthly Funding'!C28/'Monthly Referrals and Contact'!C28*100</f>
        <v>7.0512820512820511</v>
      </c>
      <c r="D28" s="5">
        <f>'Monthly Funding'!C28/'Monthly Referrals and Contact'!D28*100</f>
        <v>17.460317460317459</v>
      </c>
      <c r="E28" s="5">
        <f>'Monthly Funding'!F28/'Monthly Referrals and Contact'!E28*100</f>
        <v>5.3457383899708271</v>
      </c>
      <c r="F28" s="5">
        <f>'Monthly Funding'!F28/'Monthly Referrals and Contact'!F28*100</f>
        <v>9.8589501236004082</v>
      </c>
    </row>
    <row r="29" spans="1:6" ht="18.75" x14ac:dyDescent="0.3">
      <c r="A29" s="3"/>
      <c r="B29" s="3" t="s">
        <v>3</v>
      </c>
      <c r="C29" s="5">
        <f>'Monthly Funding'!C29/'Monthly Referrals and Contact'!C29*100</f>
        <v>7.1129707112970717</v>
      </c>
      <c r="D29" s="5">
        <f>'Monthly Funding'!C29/'Monthly Referrals and Contact'!D29*100</f>
        <v>17.75456919060052</v>
      </c>
      <c r="E29" s="5">
        <f>'Monthly Funding'!F29/'Monthly Referrals and Contact'!E29*100</f>
        <v>5.4099232581110854</v>
      </c>
      <c r="F29" s="5">
        <f>'Monthly Funding'!F29/'Monthly Referrals and Contact'!F29*100</f>
        <v>10.072858456532503</v>
      </c>
    </row>
    <row r="30" spans="1:6" ht="18.75" x14ac:dyDescent="0.3">
      <c r="A30" s="3"/>
      <c r="B30" s="3" t="s">
        <v>4</v>
      </c>
      <c r="C30" s="5">
        <f>'Monthly Funding'!C30/'Monthly Referrals and Contact'!C30*100</f>
        <v>7.5376884422110546</v>
      </c>
      <c r="D30" s="5">
        <f>'Monthly Funding'!C30/'Monthly Referrals and Contact'!D30*100</f>
        <v>16.233766233766232</v>
      </c>
      <c r="E30" s="5">
        <f>'Monthly Funding'!F30/'Monthly Referrals and Contact'!E30*100</f>
        <v>5.4874254127466413</v>
      </c>
      <c r="F30" s="5">
        <f>'Monthly Funding'!F30/'Monthly Referrals and Contact'!F30*100</f>
        <v>10.267826563463251</v>
      </c>
    </row>
    <row r="31" spans="1:6" ht="18.75" x14ac:dyDescent="0.3">
      <c r="A31" s="3"/>
      <c r="B31" s="3" t="s">
        <v>5</v>
      </c>
      <c r="C31" s="5">
        <f>'Monthly Funding'!C31/'Monthly Referrals and Contact'!C31*100</f>
        <v>6.3616071428571423</v>
      </c>
      <c r="D31" s="5">
        <f>'Monthly Funding'!C31/'Monthly Referrals and Contact'!D31*100</f>
        <v>15.921787709497206</v>
      </c>
      <c r="E31" s="5">
        <f>'Monthly Funding'!F31/'Monthly Referrals and Contact'!E31*100</f>
        <v>5.5151880338850887</v>
      </c>
      <c r="F31" s="5">
        <f>'Monthly Funding'!F31/'Monthly Referrals and Contact'!F31*100</f>
        <v>10.403155713044059</v>
      </c>
    </row>
    <row r="32" spans="1:6" ht="18.75" x14ac:dyDescent="0.3">
      <c r="A32" s="3"/>
      <c r="B32" s="3" t="s">
        <v>6</v>
      </c>
      <c r="C32" s="5">
        <f>'Monthly Funding'!C32/'Monthly Referrals and Contact'!C32*100</f>
        <v>7.5</v>
      </c>
      <c r="D32" s="5">
        <f>'Monthly Funding'!C32/'Monthly Referrals and Contact'!D32*100</f>
        <v>15.676959619952493</v>
      </c>
      <c r="E32" s="5">
        <f>'Monthly Funding'!F32/'Monthly Referrals and Contact'!E32*100</f>
        <v>5.5752242807548207</v>
      </c>
      <c r="F32" s="5">
        <f>'Monthly Funding'!F32/'Monthly Referrals and Contact'!F32*100</f>
        <v>10.547535440239303</v>
      </c>
    </row>
    <row r="33" spans="1:6" ht="18.75" x14ac:dyDescent="0.3">
      <c r="A33" s="3"/>
      <c r="B33" s="3" t="s">
        <v>7</v>
      </c>
      <c r="C33" s="5">
        <f>'Monthly Funding'!C33/'Monthly Referrals and Contact'!C33*100</f>
        <v>8.3811710677382312</v>
      </c>
      <c r="D33" s="5">
        <f>'Monthly Funding'!C33/'Monthly Referrals and Contact'!D33*100</f>
        <v>17.761557177615572</v>
      </c>
      <c r="E33" s="5">
        <f>'Monthly Funding'!F33/'Monthly Referrals and Contact'!E33*100</f>
        <v>5.6567881457749296</v>
      </c>
      <c r="F33" s="5">
        <f>'Monthly Funding'!F33/'Monthly Referrals and Contact'!F33*100</f>
        <v>10.73532205966179</v>
      </c>
    </row>
    <row r="35" spans="1:6" ht="18.75" x14ac:dyDescent="0.3">
      <c r="A35" s="3" t="s">
        <v>23</v>
      </c>
      <c r="B35" s="3" t="s">
        <v>24</v>
      </c>
    </row>
    <row r="36" spans="1:6" ht="18.75" x14ac:dyDescent="0.3">
      <c r="B36" s="3" t="s">
        <v>64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selection activeCell="C6" sqref="C6"/>
    </sheetView>
  </sheetViews>
  <sheetFormatPr defaultRowHeight="18" x14ac:dyDescent="0.25"/>
  <cols>
    <col min="1" max="1" width="13.42578125" style="25" bestFit="1" customWidth="1"/>
    <col min="2" max="7" width="20.5703125" style="26" customWidth="1"/>
    <col min="8" max="16384" width="9.140625" style="26"/>
  </cols>
  <sheetData>
    <row r="1" spans="1:9" s="25" customFormat="1" ht="39.950000000000003" customHeight="1" x14ac:dyDescent="0.25">
      <c r="B1" s="14" t="s">
        <v>33</v>
      </c>
      <c r="C1" s="14" t="s">
        <v>34</v>
      </c>
      <c r="D1" s="14" t="s">
        <v>12</v>
      </c>
      <c r="E1" s="14" t="s">
        <v>13</v>
      </c>
      <c r="F1" s="14" t="s">
        <v>37</v>
      </c>
      <c r="G1" s="14" t="s">
        <v>36</v>
      </c>
    </row>
    <row r="2" spans="1:9" x14ac:dyDescent="0.25">
      <c r="A2" s="25" t="s">
        <v>26</v>
      </c>
      <c r="B2" s="28">
        <f>'Monthly Referrals and Contact'!E3</f>
        <v>1753</v>
      </c>
      <c r="C2" s="28">
        <f>'Monthly Referrals and Contact'!F3</f>
        <v>797</v>
      </c>
      <c r="D2" s="28">
        <f>B2</f>
        <v>1753</v>
      </c>
      <c r="E2" s="28">
        <f>C2</f>
        <v>797</v>
      </c>
      <c r="F2" s="29">
        <f>C2/B2*100</f>
        <v>45.464917284654874</v>
      </c>
      <c r="G2" s="29">
        <f>E2/D2*100</f>
        <v>45.464917284654874</v>
      </c>
      <c r="I2" s="31"/>
    </row>
    <row r="3" spans="1:9" x14ac:dyDescent="0.25">
      <c r="A3" s="25" t="s">
        <v>27</v>
      </c>
      <c r="B3" s="28">
        <f>'Monthly Referrals and Contact'!E6-'Monthly Referrals and Contact'!E3</f>
        <v>3390</v>
      </c>
      <c r="C3" s="28">
        <f>'Monthly Referrals and Contact'!F6-'Monthly Referrals and Contact'!F3</f>
        <v>1549</v>
      </c>
      <c r="D3" s="28">
        <f>D2+B3</f>
        <v>5143</v>
      </c>
      <c r="E3" s="28">
        <f>E2+C3</f>
        <v>2346</v>
      </c>
      <c r="F3" s="29">
        <f t="shared" ref="F3:F12" si="0">C3/B3*100</f>
        <v>45.693215339233042</v>
      </c>
      <c r="G3" s="29">
        <f t="shared" ref="G3:G12" si="1">E3/D3*100</f>
        <v>45.615399572234104</v>
      </c>
      <c r="I3" s="31"/>
    </row>
    <row r="4" spans="1:9" x14ac:dyDescent="0.25">
      <c r="A4" s="25" t="s">
        <v>28</v>
      </c>
      <c r="B4" s="28">
        <f>'Monthly Referrals and Contact'!E9-'Monthly Referrals and Contact'!E6</f>
        <v>2447</v>
      </c>
      <c r="C4" s="28">
        <f>'Monthly Referrals and Contact'!F9-'Monthly Referrals and Contact'!F6</f>
        <v>1251</v>
      </c>
      <c r="D4" s="28">
        <f t="shared" ref="D4:D12" si="2">D3+B4</f>
        <v>7590</v>
      </c>
      <c r="E4" s="28">
        <f t="shared" ref="E4:E12" si="3">E3+C4</f>
        <v>3597</v>
      </c>
      <c r="F4" s="29">
        <f t="shared" si="0"/>
        <v>51.123825091949328</v>
      </c>
      <c r="G4" s="29">
        <f t="shared" si="1"/>
        <v>47.391304347826086</v>
      </c>
      <c r="I4" s="31"/>
    </row>
    <row r="5" spans="1:9" x14ac:dyDescent="0.25">
      <c r="A5" s="25" t="s">
        <v>29</v>
      </c>
      <c r="B5" s="28">
        <f>'Monthly Referrals and Contact'!E12-'Monthly Referrals and Contact'!E9</f>
        <v>2508</v>
      </c>
      <c r="C5" s="28">
        <f>'Monthly Referrals and Contact'!F12-'Monthly Referrals and Contact'!F9</f>
        <v>1466</v>
      </c>
      <c r="D5" s="28">
        <f t="shared" si="2"/>
        <v>10098</v>
      </c>
      <c r="E5" s="28">
        <f t="shared" si="3"/>
        <v>5063</v>
      </c>
      <c r="F5" s="29">
        <f t="shared" si="0"/>
        <v>58.452950558213715</v>
      </c>
      <c r="G5" s="29">
        <f t="shared" si="1"/>
        <v>50.138641315111897</v>
      </c>
      <c r="I5" s="31"/>
    </row>
    <row r="6" spans="1:9" x14ac:dyDescent="0.25">
      <c r="A6" s="25" t="s">
        <v>30</v>
      </c>
      <c r="B6" s="28">
        <f>'Monthly Referrals and Contact'!E15-'Monthly Referrals and Contact'!E12</f>
        <v>2735</v>
      </c>
      <c r="C6" s="28">
        <f>'Monthly Referrals and Contact'!F15-'Monthly Referrals and Contact'!F12</f>
        <v>1550</v>
      </c>
      <c r="D6" s="28">
        <f t="shared" si="2"/>
        <v>12833</v>
      </c>
      <c r="E6" s="28">
        <f t="shared" si="3"/>
        <v>6613</v>
      </c>
      <c r="F6" s="29">
        <f t="shared" si="0"/>
        <v>56.672760511883006</v>
      </c>
      <c r="G6" s="29">
        <f t="shared" si="1"/>
        <v>51.531208602820854</v>
      </c>
      <c r="I6" s="31"/>
    </row>
    <row r="7" spans="1:9" x14ac:dyDescent="0.25">
      <c r="A7" s="25" t="s">
        <v>31</v>
      </c>
      <c r="B7" s="28">
        <f>'Monthly Referrals and Contact'!E18-'Monthly Referrals and Contact'!E15</f>
        <v>3221</v>
      </c>
      <c r="C7" s="28">
        <f>'Monthly Referrals and Contact'!F18-'Monthly Referrals and Contact'!F15</f>
        <v>1932</v>
      </c>
      <c r="D7" s="28">
        <f t="shared" si="2"/>
        <v>16054</v>
      </c>
      <c r="E7" s="28">
        <f t="shared" si="3"/>
        <v>8545</v>
      </c>
      <c r="F7" s="29">
        <f t="shared" si="0"/>
        <v>59.981372244644518</v>
      </c>
      <c r="G7" s="29">
        <f t="shared" si="1"/>
        <v>53.226610190606706</v>
      </c>
      <c r="I7" s="31"/>
    </row>
    <row r="8" spans="1:9" x14ac:dyDescent="0.25">
      <c r="A8" s="25" t="s">
        <v>32</v>
      </c>
      <c r="B8" s="28">
        <f>'Monthly Referrals and Contact'!E21-'Monthly Referrals and Contact'!E18</f>
        <v>2827</v>
      </c>
      <c r="C8" s="28">
        <f>'Monthly Referrals and Contact'!F21-'Monthly Referrals and Contact'!F18</f>
        <v>1453</v>
      </c>
      <c r="D8" s="28">
        <f t="shared" si="2"/>
        <v>18881</v>
      </c>
      <c r="E8" s="28">
        <f t="shared" si="3"/>
        <v>9998</v>
      </c>
      <c r="F8" s="29">
        <f t="shared" si="0"/>
        <v>51.397240891404316</v>
      </c>
      <c r="G8" s="29">
        <f t="shared" si="1"/>
        <v>52.952703776283037</v>
      </c>
      <c r="I8" s="31"/>
    </row>
    <row r="9" spans="1:9" x14ac:dyDescent="0.25">
      <c r="A9" s="25" t="s">
        <v>68</v>
      </c>
      <c r="B9" s="28">
        <f>'Monthly Referrals and Contact'!E24-'Monthly Referrals and Contact'!E21</f>
        <v>2663</v>
      </c>
      <c r="C9" s="28">
        <f>'Monthly Referrals and Contact'!F24-'Monthly Referrals and Contact'!F21</f>
        <v>2018</v>
      </c>
      <c r="D9" s="28">
        <f t="shared" si="2"/>
        <v>21544</v>
      </c>
      <c r="E9" s="28">
        <f t="shared" si="3"/>
        <v>12016</v>
      </c>
      <c r="F9" s="29">
        <f t="shared" si="0"/>
        <v>75.779196395043186</v>
      </c>
      <c r="G9" s="29">
        <f t="shared" si="1"/>
        <v>55.774229483847016</v>
      </c>
      <c r="I9" s="31"/>
    </row>
    <row r="10" spans="1:9" x14ac:dyDescent="0.25">
      <c r="A10" s="25" t="s">
        <v>69</v>
      </c>
      <c r="B10" s="28">
        <f>'Monthly Referrals and Contact'!E27-'Monthly Referrals and Contact'!E24</f>
        <v>2730</v>
      </c>
      <c r="C10" s="28">
        <f>'Monthly Referrals and Contact'!F27-'Monthly Referrals and Contact'!F24</f>
        <v>1297</v>
      </c>
      <c r="D10" s="28">
        <f t="shared" si="2"/>
        <v>24274</v>
      </c>
      <c r="E10" s="28">
        <f t="shared" si="3"/>
        <v>13313</v>
      </c>
      <c r="F10" s="29">
        <f>C10/B10*100</f>
        <v>47.509157509157504</v>
      </c>
      <c r="G10" s="29">
        <f t="shared" si="1"/>
        <v>54.844689791546507</v>
      </c>
      <c r="I10" s="31"/>
    </row>
    <row r="11" spans="1:9" x14ac:dyDescent="0.25">
      <c r="A11" s="25" t="s">
        <v>66</v>
      </c>
      <c r="B11" s="28">
        <f>'Monthly Referrals and Contact'!E30-'Monthly Referrals and Contact'!E27</f>
        <v>3043</v>
      </c>
      <c r="C11" s="28">
        <f>'Monthly Referrals and Contact'!F30-'Monthly Referrals and Contact'!F27</f>
        <v>1286</v>
      </c>
      <c r="D11" s="28">
        <f t="shared" si="2"/>
        <v>27317</v>
      </c>
      <c r="E11" s="28">
        <f t="shared" si="3"/>
        <v>14599</v>
      </c>
      <c r="F11" s="29">
        <f t="shared" si="0"/>
        <v>42.260926717055533</v>
      </c>
      <c r="G11" s="29">
        <f t="shared" si="1"/>
        <v>53.442911007797342</v>
      </c>
      <c r="I11" s="31"/>
    </row>
    <row r="12" spans="1:9" x14ac:dyDescent="0.25">
      <c r="A12" s="25" t="s">
        <v>67</v>
      </c>
      <c r="B12" s="28">
        <f>'Monthly Referrals and Contact'!E33-'Monthly Referrals and Contact'!E30</f>
        <v>2647</v>
      </c>
      <c r="C12" s="28">
        <f>'Monthly Referrals and Contact'!F33-'Monthly Referrals and Contact'!F30</f>
        <v>1190</v>
      </c>
      <c r="D12" s="28">
        <f t="shared" si="2"/>
        <v>29964</v>
      </c>
      <c r="E12" s="28">
        <f t="shared" si="3"/>
        <v>15789</v>
      </c>
      <c r="F12" s="29">
        <f t="shared" si="0"/>
        <v>44.956554590102002</v>
      </c>
      <c r="G12" s="29">
        <f t="shared" si="1"/>
        <v>52.693231878253911</v>
      </c>
      <c r="I12" s="31"/>
    </row>
    <row r="13" spans="1:9" ht="18.75" thickBot="1" x14ac:dyDescent="0.3">
      <c r="A13" s="30" t="s">
        <v>25</v>
      </c>
      <c r="B13" s="22">
        <f>SUM(B2:B12)</f>
        <v>29964</v>
      </c>
      <c r="C13" s="22">
        <f>SUM(C2:C12)</f>
        <v>15789</v>
      </c>
    </row>
    <row r="14" spans="1:9" ht="18.75" thickTop="1" x14ac:dyDescent="0.25"/>
    <row r="15" spans="1:9" x14ac:dyDescent="0.25">
      <c r="A15" s="25" t="s">
        <v>23</v>
      </c>
      <c r="B15" s="26" t="s">
        <v>18</v>
      </c>
    </row>
    <row r="16" spans="1:9" x14ac:dyDescent="0.25">
      <c r="B16" s="26" t="s">
        <v>35</v>
      </c>
    </row>
    <row r="17" spans="2:2" x14ac:dyDescent="0.25">
      <c r="B17" s="2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E13" sqref="E13"/>
    </sheetView>
  </sheetViews>
  <sheetFormatPr defaultRowHeight="18" x14ac:dyDescent="0.25"/>
  <cols>
    <col min="1" max="1" width="13.42578125" style="25" bestFit="1" customWidth="1"/>
    <col min="2" max="3" width="25.5703125" style="26" customWidth="1"/>
    <col min="4" max="5" width="27.140625" style="26" bestFit="1" customWidth="1"/>
    <col min="6" max="16384" width="9.140625" style="26"/>
  </cols>
  <sheetData>
    <row r="1" spans="1:5" s="25" customFormat="1" ht="39.950000000000003" customHeight="1" x14ac:dyDescent="0.25">
      <c r="B1" s="14" t="s">
        <v>72</v>
      </c>
      <c r="C1" s="14" t="s">
        <v>73</v>
      </c>
      <c r="D1" s="14" t="s">
        <v>38</v>
      </c>
      <c r="E1" s="14" t="s">
        <v>39</v>
      </c>
    </row>
    <row r="2" spans="1:5" x14ac:dyDescent="0.25">
      <c r="A2" s="25" t="s">
        <v>26</v>
      </c>
      <c r="B2" s="52">
        <f>'Quarterly Funding'!B2/'Quarterly Referrals and Contact'!B2*100</f>
        <v>1.4831717056474614</v>
      </c>
      <c r="C2" s="52">
        <f>'Quarterly Funding'!B2/'Quarterly Referrals and Contact'!C2*100</f>
        <v>3.2622333751568382</v>
      </c>
      <c r="D2" s="52">
        <f>'Quarterly Funding'!E2/'Quarterly Referrals and Contact'!D2*100</f>
        <v>1.4831717056474614</v>
      </c>
      <c r="E2" s="52">
        <f>'Quarterly Funding'!E2/'Quarterly Referrals and Contact'!E2*100</f>
        <v>3.2622333751568382</v>
      </c>
    </row>
    <row r="3" spans="1:5" x14ac:dyDescent="0.25">
      <c r="A3" s="25" t="s">
        <v>27</v>
      </c>
      <c r="B3" s="52">
        <f>'Quarterly Funding'!B3/'Quarterly Referrals and Contact'!B3*100</f>
        <v>3.303834808259587</v>
      </c>
      <c r="C3" s="52">
        <f>'Quarterly Funding'!B3/'Quarterly Referrals and Contact'!C3*100</f>
        <v>7.2304712717882511</v>
      </c>
      <c r="D3" s="52">
        <f>'Quarterly Funding'!E3/'Quarterly Referrals and Contact'!D3*100</f>
        <v>2.6832587983667122</v>
      </c>
      <c r="E3" s="52">
        <f>'Quarterly Funding'!E3/'Quarterly Referrals and Contact'!E3*100</f>
        <v>5.8823529411764701</v>
      </c>
    </row>
    <row r="4" spans="1:5" x14ac:dyDescent="0.25">
      <c r="A4" s="25" t="s">
        <v>28</v>
      </c>
      <c r="B4" s="52">
        <f>'Quarterly Funding'!B4/'Quarterly Referrals and Contact'!B4*100</f>
        <v>3.3101757253780137</v>
      </c>
      <c r="C4" s="52">
        <f>'Quarterly Funding'!B4/'Quarterly Referrals and Contact'!C4*100</f>
        <v>6.4748201438848918</v>
      </c>
      <c r="D4" s="52">
        <f>'Quarterly Funding'!E4/'Quarterly Referrals and Contact'!D4*100</f>
        <v>2.8853754940711465</v>
      </c>
      <c r="E4" s="52">
        <f>'Quarterly Funding'!E4/'Quarterly Referrals and Contact'!E4*100</f>
        <v>6.0884070058381985</v>
      </c>
    </row>
    <row r="5" spans="1:5" x14ac:dyDescent="0.25">
      <c r="A5" s="25" t="s">
        <v>29</v>
      </c>
      <c r="B5" s="52">
        <f>'Quarterly Funding'!B5/'Quarterly Referrals and Contact'!B5*100</f>
        <v>5.0637958532695375</v>
      </c>
      <c r="C5" s="52">
        <f>'Quarterly Funding'!B5/'Quarterly Referrals and Contact'!C5*100</f>
        <v>8.6630286493860851</v>
      </c>
      <c r="D5" s="52">
        <f>'Quarterly Funding'!E5/'Quarterly Referrals and Contact'!D5*100</f>
        <v>3.4264210734798968</v>
      </c>
      <c r="E5" s="52">
        <f>'Quarterly Funding'!E5/'Quarterly Referrals and Contact'!E5*100</f>
        <v>6.8338929488445581</v>
      </c>
    </row>
    <row r="6" spans="1:5" x14ac:dyDescent="0.25">
      <c r="A6" s="25" t="s">
        <v>30</v>
      </c>
      <c r="B6" s="52">
        <f>'Quarterly Funding'!B6/'Quarterly Referrals and Contact'!B6*100</f>
        <v>5.9232175502742228</v>
      </c>
      <c r="C6" s="52">
        <f>'Quarterly Funding'!B6/'Quarterly Referrals and Contact'!C6*100</f>
        <v>10.451612903225808</v>
      </c>
      <c r="D6" s="52">
        <f>'Quarterly Funding'!E6/'Quarterly Referrals and Contact'!D6*100</f>
        <v>3.9585443777760458</v>
      </c>
      <c r="E6" s="52">
        <f>'Quarterly Funding'!E6/'Quarterly Referrals and Contact'!E6*100</f>
        <v>7.6818388023589899</v>
      </c>
    </row>
    <row r="7" spans="1:5" x14ac:dyDescent="0.25">
      <c r="A7" s="25" t="s">
        <v>31</v>
      </c>
      <c r="B7" s="52">
        <f>'Quarterly Funding'!B7/'Quarterly Referrals and Contact'!B7*100</f>
        <v>6.9543619993790742</v>
      </c>
      <c r="C7" s="52">
        <f>'Quarterly Funding'!B7/'Quarterly Referrals and Contact'!C7*100</f>
        <v>11.594202898550725</v>
      </c>
      <c r="D7" s="52">
        <f>'Quarterly Funding'!E7/'Quarterly Referrals and Contact'!D7*100</f>
        <v>4.5596113118225983</v>
      </c>
      <c r="E7" s="52">
        <f>'Quarterly Funding'!E7/'Quarterly Referrals and Contact'!E7*100</f>
        <v>8.5664131070801641</v>
      </c>
    </row>
    <row r="8" spans="1:5" x14ac:dyDescent="0.25">
      <c r="A8" s="25" t="s">
        <v>32</v>
      </c>
      <c r="B8" s="52">
        <f>'Quarterly Funding'!B8/'Quarterly Referrals and Contact'!B8*100</f>
        <v>5.9073222497347011</v>
      </c>
      <c r="C8" s="52">
        <f>'Quarterly Funding'!B8/'Quarterly Referrals and Contact'!C8*100</f>
        <v>11.493461803165864</v>
      </c>
      <c r="D8" s="52">
        <f>'Quarterly Funding'!E8/'Quarterly Referrals and Contact'!D8*100</f>
        <v>4.761400349557757</v>
      </c>
      <c r="E8" s="52">
        <f>'Quarterly Funding'!E8/'Quarterly Referrals and Contact'!E8*100</f>
        <v>8.9917983596719342</v>
      </c>
    </row>
    <row r="9" spans="1:5" x14ac:dyDescent="0.25">
      <c r="A9" s="25" t="s">
        <v>68</v>
      </c>
      <c r="B9" s="52">
        <f>'Quarterly Funding'!B9/'Quarterly Referrals and Contact'!B9*100</f>
        <v>6.3462260608336454</v>
      </c>
      <c r="C9" s="52">
        <f>'Quarterly Funding'!B9/'Quarterly Referrals and Contact'!C9*100</f>
        <v>8.3746283448959353</v>
      </c>
      <c r="D9" s="52">
        <f>'Quarterly Funding'!E9/'Quarterly Referrals and Contact'!D9*100</f>
        <v>4.9572966951355362</v>
      </c>
      <c r="E9" s="52">
        <f>'Quarterly Funding'!E9/'Quarterly Referrals and Contact'!E9*100</f>
        <v>8.8881491344873496</v>
      </c>
    </row>
    <row r="10" spans="1:5" x14ac:dyDescent="0.25">
      <c r="A10" s="25" t="s">
        <v>69</v>
      </c>
      <c r="B10" s="52">
        <f>'Quarterly Funding'!B10/'Quarterly Referrals and Contact'!B10*100</f>
        <v>7.728937728937729</v>
      </c>
      <c r="C10" s="52">
        <f>'Quarterly Funding'!B10/'Quarterly Referrals and Contact'!C10*100</f>
        <v>16.268311488049346</v>
      </c>
      <c r="D10" s="52">
        <f>'Quarterly Funding'!E10/'Quarterly Referrals and Contact'!D10*100</f>
        <v>5.2690121117244786</v>
      </c>
      <c r="E10" s="52">
        <f>'Quarterly Funding'!E10/'Quarterly Referrals and Contact'!E10*100</f>
        <v>9.6071509051303234</v>
      </c>
    </row>
    <row r="11" spans="1:5" x14ac:dyDescent="0.25">
      <c r="A11" s="25" t="s">
        <v>66</v>
      </c>
      <c r="B11" s="52">
        <f>'Quarterly Funding'!B11/'Quarterly Referrals and Contact'!B11*100</f>
        <v>7.229707525468287</v>
      </c>
      <c r="C11" s="52">
        <f>'Quarterly Funding'!B11/'Quarterly Referrals and Contact'!C11*100</f>
        <v>17.107309486780714</v>
      </c>
      <c r="D11" s="52">
        <f>'Quarterly Funding'!E11/'Quarterly Referrals and Contact'!D11*100</f>
        <v>5.4874254127466413</v>
      </c>
      <c r="E11" s="52">
        <f>'Quarterly Funding'!E11/'Quarterly Referrals and Contact'!E11*100</f>
        <v>10.267826563463251</v>
      </c>
    </row>
    <row r="12" spans="1:5" x14ac:dyDescent="0.25">
      <c r="A12" s="25" t="s">
        <v>67</v>
      </c>
      <c r="B12" s="52">
        <f>'Quarterly Funding'!B12/'Quarterly Referrals and Contact'!B12*100</f>
        <v>7.4046089913109183</v>
      </c>
      <c r="C12" s="52">
        <f>'Quarterly Funding'!B12/'Quarterly Referrals and Contact'!C12*100</f>
        <v>16.470588235294116</v>
      </c>
      <c r="D12" s="52">
        <f>'Quarterly Funding'!E12/'Quarterly Referrals and Contact'!D12*100</f>
        <v>5.6567881457749296</v>
      </c>
      <c r="E12" s="52">
        <f>'Quarterly Funding'!E12/'Quarterly Referrals and Contact'!E12*100</f>
        <v>10.73532205966179</v>
      </c>
    </row>
    <row r="14" spans="1:5" x14ac:dyDescent="0.25">
      <c r="A14" s="25" t="s">
        <v>23</v>
      </c>
      <c r="B14" s="26" t="s">
        <v>24</v>
      </c>
    </row>
    <row r="15" spans="1:5" x14ac:dyDescent="0.25">
      <c r="B15" s="26" t="s">
        <v>35</v>
      </c>
    </row>
    <row r="16" spans="1:5" x14ac:dyDescent="0.25">
      <c r="B16" s="2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5"/>
  <sheetViews>
    <sheetView workbookViewId="0">
      <selection activeCell="F5" sqref="F5"/>
    </sheetView>
  </sheetViews>
  <sheetFormatPr defaultRowHeight="18" x14ac:dyDescent="0.25"/>
  <cols>
    <col min="1" max="1" width="28" style="25" bestFit="1" customWidth="1"/>
    <col min="2" max="4" width="20.5703125" style="26" customWidth="1"/>
    <col min="5" max="16384" width="9.140625" style="26"/>
  </cols>
  <sheetData>
    <row r="1" spans="1:4" s="25" customFormat="1" ht="72" x14ac:dyDescent="0.25">
      <c r="B1" s="14" t="s">
        <v>76</v>
      </c>
      <c r="C1" s="14" t="s">
        <v>78</v>
      </c>
      <c r="D1" s="14" t="s">
        <v>77</v>
      </c>
    </row>
    <row r="2" spans="1:4" ht="18.600000000000001" customHeight="1" x14ac:dyDescent="0.25">
      <c r="A2" s="25" t="s">
        <v>40</v>
      </c>
      <c r="B2" s="32">
        <v>18.6545298414351</v>
      </c>
      <c r="C2" s="32">
        <v>22.6</v>
      </c>
      <c r="D2" s="35">
        <v>20.8</v>
      </c>
    </row>
    <row r="3" spans="1:4" ht="18.600000000000001" customHeight="1" x14ac:dyDescent="0.25">
      <c r="A3" s="25" t="s">
        <v>41</v>
      </c>
      <c r="B3" s="32">
        <v>16.3113100940115</v>
      </c>
      <c r="C3" s="32">
        <v>12.7</v>
      </c>
      <c r="D3" s="35">
        <v>11.7</v>
      </c>
    </row>
    <row r="4" spans="1:4" ht="18.600000000000001" customHeight="1" x14ac:dyDescent="0.25">
      <c r="A4" s="25" t="s">
        <v>45</v>
      </c>
      <c r="B4" s="32">
        <v>10.0521291102052</v>
      </c>
      <c r="C4" s="32">
        <v>8.8000000000000007</v>
      </c>
      <c r="D4" s="35">
        <v>8.1999999999999993</v>
      </c>
    </row>
    <row r="5" spans="1:4" ht="18.600000000000001" customHeight="1" x14ac:dyDescent="0.25">
      <c r="A5" s="25" t="s">
        <v>43</v>
      </c>
      <c r="B5" s="32">
        <v>9.3417086441953394</v>
      </c>
      <c r="C5" s="32">
        <v>8.9</v>
      </c>
      <c r="D5" s="35">
        <v>8.1999999999999993</v>
      </c>
    </row>
    <row r="6" spans="1:4" ht="18.600000000000001" customHeight="1" x14ac:dyDescent="0.25">
      <c r="A6" s="25" t="s">
        <v>44</v>
      </c>
      <c r="B6" s="32">
        <v>9.3034261916949905</v>
      </c>
      <c r="C6" s="32">
        <v>9.6</v>
      </c>
      <c r="D6" s="35">
        <v>8.8000000000000007</v>
      </c>
    </row>
    <row r="7" spans="1:4" ht="18.600000000000001" customHeight="1" x14ac:dyDescent="0.25">
      <c r="A7" s="25" t="s">
        <v>42</v>
      </c>
      <c r="B7" s="32">
        <v>7.8994435873818896</v>
      </c>
      <c r="C7" s="32">
        <v>7.7</v>
      </c>
      <c r="D7" s="35">
        <v>7.1</v>
      </c>
    </row>
    <row r="8" spans="1:4" ht="18.600000000000001" customHeight="1" x14ac:dyDescent="0.25">
      <c r="A8" s="25" t="s">
        <v>46</v>
      </c>
      <c r="B8" s="32">
        <v>7.3617331765743002</v>
      </c>
      <c r="C8" s="32">
        <v>7.9</v>
      </c>
      <c r="D8" s="35">
        <v>7.3</v>
      </c>
    </row>
    <row r="9" spans="1:4" ht="18.600000000000001" customHeight="1" x14ac:dyDescent="0.25">
      <c r="A9" s="25" t="s">
        <v>50</v>
      </c>
      <c r="B9" s="32">
        <v>6.5114412728739799</v>
      </c>
      <c r="C9" s="32">
        <v>6.2</v>
      </c>
      <c r="D9" s="35">
        <v>5.7</v>
      </c>
    </row>
    <row r="10" spans="1:4" ht="18.600000000000001" customHeight="1" x14ac:dyDescent="0.25">
      <c r="A10" s="25" t="s">
        <v>49</v>
      </c>
      <c r="B10" s="32">
        <v>2.4998153901142102</v>
      </c>
      <c r="C10" s="32">
        <v>3.8</v>
      </c>
      <c r="D10" s="35">
        <v>3.5</v>
      </c>
    </row>
    <row r="11" spans="1:4" ht="18.600000000000001" customHeight="1" thickBot="1" x14ac:dyDescent="0.3">
      <c r="A11" s="25" t="s">
        <v>63</v>
      </c>
      <c r="B11" s="33">
        <v>87.935537308486502</v>
      </c>
      <c r="C11" s="33">
        <v>88.2</v>
      </c>
      <c r="D11" s="36">
        <v>81.400000000000006</v>
      </c>
    </row>
    <row r="12" spans="1:4" ht="18.600000000000001" customHeight="1" thickTop="1" x14ac:dyDescent="0.25">
      <c r="B12" s="34"/>
      <c r="C12" s="32"/>
      <c r="D12" s="35"/>
    </row>
    <row r="13" spans="1:4" ht="18.600000000000001" customHeight="1" x14ac:dyDescent="0.25">
      <c r="A13" s="25" t="s">
        <v>47</v>
      </c>
      <c r="B13" s="32">
        <v>6.07309794554011</v>
      </c>
      <c r="C13" s="32">
        <v>5.8</v>
      </c>
      <c r="D13" s="35">
        <v>5.4</v>
      </c>
    </row>
    <row r="14" spans="1:4" ht="18.600000000000001" customHeight="1" x14ac:dyDescent="0.25">
      <c r="A14" s="25" t="s">
        <v>48</v>
      </c>
      <c r="B14" s="32">
        <v>3.6697594088346399</v>
      </c>
      <c r="C14" s="32">
        <v>3.4</v>
      </c>
      <c r="D14" s="35">
        <v>3.2</v>
      </c>
    </row>
    <row r="15" spans="1:4" ht="18.600000000000001" customHeight="1" x14ac:dyDescent="0.25">
      <c r="A15" s="25" t="s">
        <v>51</v>
      </c>
      <c r="B15" s="32">
        <v>2.3130152436160101</v>
      </c>
      <c r="C15" s="32">
        <v>2.6</v>
      </c>
      <c r="D15" s="35">
        <v>2.4</v>
      </c>
    </row>
    <row r="16" spans="1:4" ht="18.600000000000001" customHeight="1" thickBot="1" x14ac:dyDescent="0.3">
      <c r="B16" s="33">
        <v>12.05587259799076</v>
      </c>
      <c r="C16" s="33">
        <v>11.8</v>
      </c>
      <c r="D16" s="36">
        <v>10.9</v>
      </c>
    </row>
    <row r="17" spans="1:4" ht="18.600000000000001" customHeight="1" thickTop="1" x14ac:dyDescent="0.25">
      <c r="C17" s="32"/>
      <c r="D17" s="35"/>
    </row>
    <row r="18" spans="1:4" ht="18.600000000000001" customHeight="1" x14ac:dyDescent="0.25">
      <c r="A18" s="25" t="s">
        <v>58</v>
      </c>
      <c r="C18" s="32"/>
      <c r="D18" s="35">
        <v>7.7</v>
      </c>
    </row>
    <row r="19" spans="1:4" ht="18.600000000000001" customHeight="1" x14ac:dyDescent="0.25">
      <c r="C19" s="32"/>
      <c r="D19" s="35"/>
    </row>
    <row r="21" spans="1:4" x14ac:dyDescent="0.25">
      <c r="A21" s="25" t="s">
        <v>23</v>
      </c>
      <c r="B21" s="26" t="s">
        <v>18</v>
      </c>
    </row>
    <row r="22" spans="1:4" x14ac:dyDescent="0.25">
      <c r="B22" s="26" t="s">
        <v>65</v>
      </c>
    </row>
    <row r="23" spans="1:4" x14ac:dyDescent="0.25">
      <c r="B23" s="26" t="s">
        <v>79</v>
      </c>
    </row>
    <row r="24" spans="1:4" x14ac:dyDescent="0.25">
      <c r="B24" s="26" t="s">
        <v>80</v>
      </c>
    </row>
    <row r="25" spans="1:4" x14ac:dyDescent="0.25">
      <c r="B25" s="3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workbookViewId="0">
      <selection activeCell="B2" sqref="B2:B10"/>
    </sheetView>
  </sheetViews>
  <sheetFormatPr defaultRowHeight="18" x14ac:dyDescent="0.25"/>
  <cols>
    <col min="1" max="1" width="27.7109375" style="25" bestFit="1" customWidth="1"/>
    <col min="2" max="2" width="24.5703125" style="26" customWidth="1"/>
    <col min="3" max="5" width="20.5703125" style="26" customWidth="1"/>
    <col min="6" max="7" width="9.140625" style="26"/>
    <col min="8" max="8" width="20.85546875" style="26" customWidth="1"/>
    <col min="9" max="9" width="9.140625" style="26"/>
    <col min="10" max="10" width="6.5703125" style="26" customWidth="1"/>
    <col min="11" max="11" width="7.7109375" style="26" customWidth="1"/>
    <col min="12" max="16384" width="9.140625" style="26"/>
  </cols>
  <sheetData>
    <row r="1" spans="1:14" s="25" customFormat="1" ht="72" x14ac:dyDescent="0.25">
      <c r="B1" s="14" t="s">
        <v>76</v>
      </c>
      <c r="C1" s="14" t="s">
        <v>62</v>
      </c>
      <c r="D1" s="14" t="s">
        <v>81</v>
      </c>
      <c r="E1" s="14" t="s">
        <v>82</v>
      </c>
    </row>
    <row r="2" spans="1:14" ht="18.600000000000001" customHeight="1" x14ac:dyDescent="0.25">
      <c r="A2" s="25" t="s">
        <v>40</v>
      </c>
      <c r="B2" s="32">
        <v>18.6545298414351</v>
      </c>
      <c r="C2" s="38">
        <v>419</v>
      </c>
      <c r="D2" s="32">
        <f>C2/(C$19-C$18)*100</f>
        <v>26.008690254500312</v>
      </c>
      <c r="E2" s="32">
        <f>C2/C$19*100</f>
        <v>24.719764011799413</v>
      </c>
      <c r="L2" s="40"/>
      <c r="M2" s="40"/>
      <c r="N2" s="40"/>
    </row>
    <row r="3" spans="1:14" ht="18.600000000000001" customHeight="1" x14ac:dyDescent="0.25">
      <c r="A3" s="25" t="s">
        <v>41</v>
      </c>
      <c r="B3" s="32">
        <v>16.3113100940115</v>
      </c>
      <c r="C3" s="38">
        <v>239</v>
      </c>
      <c r="D3" s="32">
        <f t="shared" ref="D3:D10" si="0">C3/(C$19-C$18)*100</f>
        <v>14.835505896958413</v>
      </c>
      <c r="E3" s="32">
        <f t="shared" ref="E3:E10" si="1">C3/C$19*100</f>
        <v>14.100294985250738</v>
      </c>
      <c r="L3" s="40"/>
      <c r="M3" s="40"/>
      <c r="N3" s="40"/>
    </row>
    <row r="4" spans="1:14" ht="18.600000000000001" customHeight="1" x14ac:dyDescent="0.25">
      <c r="A4" s="25" t="s">
        <v>45</v>
      </c>
      <c r="B4" s="32">
        <v>10.0521291102052</v>
      </c>
      <c r="C4" s="38">
        <v>181</v>
      </c>
      <c r="D4" s="32">
        <f t="shared" si="0"/>
        <v>11.235257603972688</v>
      </c>
      <c r="E4" s="32">
        <f t="shared" si="1"/>
        <v>10.678466076696164</v>
      </c>
      <c r="L4" s="40"/>
      <c r="M4" s="40"/>
      <c r="N4" s="40"/>
    </row>
    <row r="5" spans="1:14" ht="18.600000000000001" customHeight="1" x14ac:dyDescent="0.25">
      <c r="A5" s="25" t="s">
        <v>43</v>
      </c>
      <c r="B5" s="32">
        <v>9.3417086441953394</v>
      </c>
      <c r="C5" s="38">
        <v>151</v>
      </c>
      <c r="D5" s="32">
        <f t="shared" si="0"/>
        <v>9.3730602110490384</v>
      </c>
      <c r="E5" s="32">
        <f t="shared" si="1"/>
        <v>8.9085545722713864</v>
      </c>
      <c r="L5" s="40"/>
      <c r="M5" s="40"/>
      <c r="N5" s="40"/>
    </row>
    <row r="6" spans="1:14" ht="18.600000000000001" customHeight="1" x14ac:dyDescent="0.25">
      <c r="A6" s="25" t="s">
        <v>44</v>
      </c>
      <c r="B6" s="32">
        <v>9.3034261916949905</v>
      </c>
      <c r="C6" s="38">
        <v>134</v>
      </c>
      <c r="D6" s="32">
        <f t="shared" si="0"/>
        <v>8.3178150217256359</v>
      </c>
      <c r="E6" s="32">
        <f t="shared" si="1"/>
        <v>7.9056047197640114</v>
      </c>
      <c r="L6" s="40"/>
      <c r="M6" s="40"/>
      <c r="N6" s="40"/>
    </row>
    <row r="7" spans="1:14" ht="18.600000000000001" customHeight="1" x14ac:dyDescent="0.25">
      <c r="A7" s="25" t="s">
        <v>42</v>
      </c>
      <c r="B7" s="32">
        <v>7.8994435873818896</v>
      </c>
      <c r="C7" s="38">
        <v>129</v>
      </c>
      <c r="D7" s="32">
        <f t="shared" si="0"/>
        <v>8.0074487895716953</v>
      </c>
      <c r="E7" s="32">
        <f t="shared" si="1"/>
        <v>7.610619469026549</v>
      </c>
      <c r="L7" s="40"/>
      <c r="M7" s="40"/>
      <c r="N7" s="40"/>
    </row>
    <row r="8" spans="1:14" ht="18.600000000000001" customHeight="1" x14ac:dyDescent="0.25">
      <c r="A8" s="25" t="s">
        <v>46</v>
      </c>
      <c r="B8" s="32">
        <v>7.3617331765743002</v>
      </c>
      <c r="C8" s="38">
        <v>112</v>
      </c>
      <c r="D8" s="32">
        <f t="shared" si="0"/>
        <v>6.9522036002482928</v>
      </c>
      <c r="E8" s="32">
        <f t="shared" si="1"/>
        <v>6.6076696165191739</v>
      </c>
      <c r="L8" s="40"/>
      <c r="M8" s="40"/>
      <c r="N8" s="40"/>
    </row>
    <row r="9" spans="1:14" ht="18.600000000000001" customHeight="1" x14ac:dyDescent="0.25">
      <c r="A9" s="25" t="s">
        <v>50</v>
      </c>
      <c r="B9" s="32">
        <v>6.5114412728739799</v>
      </c>
      <c r="C9" s="38">
        <v>68</v>
      </c>
      <c r="D9" s="32">
        <f t="shared" si="0"/>
        <v>4.2209807572936064</v>
      </c>
      <c r="E9" s="32">
        <f t="shared" si="1"/>
        <v>4.0117994100294982</v>
      </c>
      <c r="L9" s="40"/>
      <c r="M9" s="40"/>
      <c r="N9" s="40"/>
    </row>
    <row r="10" spans="1:14" ht="18.600000000000001" customHeight="1" x14ac:dyDescent="0.25">
      <c r="A10" s="25" t="s">
        <v>49</v>
      </c>
      <c r="B10" s="32">
        <v>2.4998153901142102</v>
      </c>
      <c r="C10" s="38">
        <v>48</v>
      </c>
      <c r="D10" s="32">
        <f t="shared" si="0"/>
        <v>2.9795158286778398</v>
      </c>
      <c r="E10" s="32">
        <f t="shared" si="1"/>
        <v>2.831858407079646</v>
      </c>
      <c r="L10" s="40"/>
      <c r="M10" s="40"/>
      <c r="N10" s="40"/>
    </row>
    <row r="11" spans="1:14" ht="18.600000000000001" customHeight="1" thickBot="1" x14ac:dyDescent="0.3">
      <c r="A11" s="25" t="s">
        <v>63</v>
      </c>
      <c r="B11" s="33">
        <v>87.935537308486502</v>
      </c>
      <c r="C11" s="22">
        <v>1481</v>
      </c>
      <c r="D11" s="33">
        <f>SUM(D2:D10)</f>
        <v>91.930477963997518</v>
      </c>
      <c r="E11" s="33">
        <f>SUM(E2:E10)</f>
        <v>87.374631268436588</v>
      </c>
      <c r="L11" s="40"/>
    </row>
    <row r="12" spans="1:14" ht="18.600000000000001" customHeight="1" thickTop="1" x14ac:dyDescent="0.25">
      <c r="B12" s="34"/>
      <c r="C12" s="39"/>
      <c r="D12" s="32"/>
      <c r="E12" s="34"/>
      <c r="L12" s="40"/>
    </row>
    <row r="13" spans="1:14" ht="18.600000000000001" customHeight="1" x14ac:dyDescent="0.25">
      <c r="A13" s="25" t="s">
        <v>47</v>
      </c>
      <c r="B13" s="32">
        <v>6.07309794554011</v>
      </c>
      <c r="C13" s="38">
        <v>71</v>
      </c>
      <c r="D13" s="32">
        <f>C13/(C$19-C$18)*100</f>
        <v>4.4072004965859719</v>
      </c>
      <c r="E13" s="32">
        <f>C13/C$19*100</f>
        <v>4.1887905604719764</v>
      </c>
      <c r="L13" s="40"/>
      <c r="M13" s="40"/>
      <c r="N13" s="40"/>
    </row>
    <row r="14" spans="1:14" ht="18.600000000000001" customHeight="1" x14ac:dyDescent="0.25">
      <c r="A14" s="25" t="s">
        <v>48</v>
      </c>
      <c r="B14" s="32">
        <v>3.6697594088346399</v>
      </c>
      <c r="C14" s="38">
        <v>51</v>
      </c>
      <c r="D14" s="32">
        <f t="shared" ref="D14:D15" si="2">C14/(C$19-C$18)*100</f>
        <v>3.1657355679702048</v>
      </c>
      <c r="E14" s="32">
        <f t="shared" ref="E14:E15" si="3">C14/C$19*100</f>
        <v>3.0088495575221237</v>
      </c>
      <c r="L14" s="40"/>
      <c r="M14" s="40"/>
      <c r="N14" s="40"/>
    </row>
    <row r="15" spans="1:14" x14ac:dyDescent="0.25">
      <c r="A15" s="25" t="s">
        <v>51</v>
      </c>
      <c r="B15" s="32">
        <v>2.3130152436160101</v>
      </c>
      <c r="C15" s="38">
        <v>8</v>
      </c>
      <c r="D15" s="32">
        <f t="shared" si="2"/>
        <v>0.49658597144630662</v>
      </c>
      <c r="E15" s="32">
        <f t="shared" si="3"/>
        <v>0.471976401179941</v>
      </c>
      <c r="L15" s="40"/>
      <c r="M15" s="40"/>
      <c r="N15" s="40"/>
    </row>
    <row r="16" spans="1:14" ht="18.95" customHeight="1" thickBot="1" x14ac:dyDescent="0.3">
      <c r="B16" s="33">
        <v>12.05587259799076</v>
      </c>
      <c r="C16" s="37">
        <f>SUM(C13:C15)</f>
        <v>130</v>
      </c>
      <c r="D16" s="33">
        <f>C16/(C19-C18)*100</f>
        <v>8.069522036002482</v>
      </c>
      <c r="E16" s="33">
        <f>C16/C19*100</f>
        <v>7.6696165191740411</v>
      </c>
      <c r="L16" s="40"/>
      <c r="M16" s="40"/>
      <c r="N16" s="40"/>
    </row>
    <row r="17" spans="1:14" ht="18.75" thickTop="1" x14ac:dyDescent="0.25">
      <c r="L17" s="40"/>
      <c r="M17" s="40"/>
      <c r="N17" s="40"/>
    </row>
    <row r="18" spans="1:14" x14ac:dyDescent="0.25">
      <c r="A18" s="25" t="s">
        <v>55</v>
      </c>
      <c r="C18" s="38">
        <v>84</v>
      </c>
      <c r="D18" s="28" t="s">
        <v>61</v>
      </c>
      <c r="E18" s="35">
        <f>C18/C19*100</f>
        <v>4.9557522123893802</v>
      </c>
      <c r="L18" s="40"/>
      <c r="M18" s="40"/>
      <c r="N18" s="40"/>
    </row>
    <row r="19" spans="1:14" ht="18.75" thickBot="1" x14ac:dyDescent="0.3">
      <c r="A19" s="25" t="s">
        <v>25</v>
      </c>
      <c r="C19" s="22">
        <f>C11+C16+C18</f>
        <v>1695</v>
      </c>
    </row>
    <row r="20" spans="1:14" ht="18.75" thickTop="1" x14ac:dyDescent="0.25"/>
    <row r="21" spans="1:14" x14ac:dyDescent="0.25">
      <c r="A21" s="25" t="s">
        <v>23</v>
      </c>
      <c r="B21" s="26" t="s">
        <v>65</v>
      </c>
    </row>
    <row r="22" spans="1:14" x14ac:dyDescent="0.25">
      <c r="B22" s="26" t="s">
        <v>79</v>
      </c>
    </row>
    <row r="23" spans="1:14" x14ac:dyDescent="0.25">
      <c r="B23" s="26" t="s">
        <v>80</v>
      </c>
    </row>
  </sheetData>
  <sortState ref="H1:K10">
    <sortCondition descending="1" ref="I1:I1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Normal="100" workbookViewId="0">
      <selection activeCell="C8" sqref="C8"/>
    </sheetView>
  </sheetViews>
  <sheetFormatPr defaultRowHeight="18" x14ac:dyDescent="0.25"/>
  <cols>
    <col min="1" max="1" width="28" style="25" bestFit="1" customWidth="1"/>
    <col min="2" max="2" width="20.5703125" style="26" customWidth="1"/>
    <col min="3" max="3" width="22" style="26" bestFit="1" customWidth="1"/>
    <col min="4" max="4" width="21.42578125" style="26" bestFit="1" customWidth="1"/>
    <col min="5" max="5" width="9.140625" style="26"/>
    <col min="6" max="6" width="14.5703125" style="26" hidden="1" customWidth="1"/>
    <col min="7" max="7" width="9.140625" style="26" customWidth="1"/>
    <col min="8" max="8" width="19.7109375" style="26" bestFit="1" customWidth="1"/>
    <col min="9" max="16384" width="9.140625" style="26"/>
  </cols>
  <sheetData>
    <row r="1" spans="1:12" s="25" customFormat="1" ht="58.5" customHeight="1" x14ac:dyDescent="0.25">
      <c r="B1" s="14" t="s">
        <v>76</v>
      </c>
      <c r="C1" s="14" t="s">
        <v>59</v>
      </c>
      <c r="D1" s="14" t="s">
        <v>60</v>
      </c>
    </row>
    <row r="2" spans="1:12" ht="18.600000000000001" customHeight="1" x14ac:dyDescent="0.25">
      <c r="A2" s="25" t="s">
        <v>40</v>
      </c>
      <c r="B2" s="32">
        <v>18.6545298414351</v>
      </c>
      <c r="C2" s="32" t="s">
        <v>74</v>
      </c>
      <c r="D2" s="32">
        <v>22.430750637775358</v>
      </c>
      <c r="F2" s="43">
        <f>B11+B16</f>
        <v>99.991409906477259</v>
      </c>
      <c r="G2" s="44"/>
      <c r="H2" s="44"/>
      <c r="I2" s="45"/>
      <c r="J2" s="46"/>
      <c r="K2" s="32"/>
      <c r="L2" s="47"/>
    </row>
    <row r="3" spans="1:12" ht="18.600000000000001" customHeight="1" x14ac:dyDescent="0.25">
      <c r="A3" s="25" t="s">
        <v>41</v>
      </c>
      <c r="B3" s="32">
        <v>16.3113100940115</v>
      </c>
      <c r="C3" s="32">
        <v>17.439834001187986</v>
      </c>
      <c r="D3" s="32">
        <v>16.70539849551113</v>
      </c>
      <c r="F3" s="43">
        <f>F2-F5</f>
        <v>-1304461.0085900936</v>
      </c>
      <c r="H3" s="44"/>
      <c r="I3" s="45"/>
      <c r="J3" s="46"/>
      <c r="K3" s="32"/>
      <c r="L3" s="47"/>
    </row>
    <row r="4" spans="1:12" ht="18.600000000000001" customHeight="1" x14ac:dyDescent="0.25">
      <c r="A4" s="25" t="s">
        <v>45</v>
      </c>
      <c r="B4" s="32">
        <v>10.0521291102052</v>
      </c>
      <c r="C4" s="32">
        <v>13.540688732919781</v>
      </c>
      <c r="D4" s="32">
        <v>12.970456093314528</v>
      </c>
      <c r="H4" s="44"/>
      <c r="I4" s="45"/>
      <c r="J4" s="46"/>
      <c r="K4" s="32"/>
      <c r="L4" s="47"/>
    </row>
    <row r="5" spans="1:12" ht="18.600000000000001" customHeight="1" x14ac:dyDescent="0.25">
      <c r="A5" s="25" t="s">
        <v>43</v>
      </c>
      <c r="B5" s="32">
        <v>9.3417086441953394</v>
      </c>
      <c r="C5" s="32">
        <v>7.1999513877433028</v>
      </c>
      <c r="D5" s="32">
        <v>6.8967432300311469</v>
      </c>
      <c r="F5" s="43">
        <v>1304561</v>
      </c>
      <c r="K5" s="32"/>
      <c r="L5" s="47"/>
    </row>
    <row r="6" spans="1:12" ht="18.600000000000001" customHeight="1" x14ac:dyDescent="0.25">
      <c r="A6" s="25" t="s">
        <v>44</v>
      </c>
      <c r="B6" s="32">
        <v>9.3034261916949905</v>
      </c>
      <c r="C6" s="32">
        <v>9.2454378873582819</v>
      </c>
      <c r="D6" s="32">
        <v>8.8560891212207498</v>
      </c>
      <c r="H6" s="44"/>
      <c r="I6" s="45"/>
      <c r="J6" s="46"/>
      <c r="K6" s="32"/>
      <c r="L6" s="47"/>
    </row>
    <row r="7" spans="1:12" ht="18.600000000000001" customHeight="1" x14ac:dyDescent="0.25">
      <c r="A7" s="25" t="s">
        <v>42</v>
      </c>
      <c r="B7" s="32">
        <v>7.8994435873818896</v>
      </c>
      <c r="C7" s="32">
        <v>5.754919240822284</v>
      </c>
      <c r="D7" s="32">
        <v>5.5125650405199833</v>
      </c>
      <c r="F7" s="43">
        <f>B19-F5</f>
        <v>-1304561</v>
      </c>
      <c r="K7" s="32"/>
      <c r="L7" s="47"/>
    </row>
    <row r="8" spans="1:12" ht="18.600000000000001" customHeight="1" x14ac:dyDescent="0.25">
      <c r="A8" s="25" t="s">
        <v>46</v>
      </c>
      <c r="B8" s="32">
        <v>7.3617331765743002</v>
      </c>
      <c r="C8" s="32">
        <v>6.9619121300008597</v>
      </c>
      <c r="D8" s="32">
        <v>6.6687284073044886</v>
      </c>
      <c r="H8" s="44"/>
      <c r="I8" s="45"/>
      <c r="J8" s="46"/>
      <c r="K8" s="32"/>
      <c r="L8" s="47"/>
    </row>
    <row r="9" spans="1:12" ht="18.600000000000001" customHeight="1" x14ac:dyDescent="0.25">
      <c r="A9" s="25" t="s">
        <v>50</v>
      </c>
      <c r="B9" s="32">
        <v>6.5114412728739799</v>
      </c>
      <c r="C9" s="32">
        <v>6.0787518748991358</v>
      </c>
      <c r="D9" s="32">
        <v>5.8227602635786626</v>
      </c>
      <c r="H9" s="44"/>
      <c r="I9" s="45"/>
      <c r="J9" s="46"/>
      <c r="K9" s="32"/>
      <c r="L9" s="47"/>
    </row>
    <row r="10" spans="1:12" ht="18.600000000000001" customHeight="1" x14ac:dyDescent="0.25">
      <c r="A10" s="25" t="s">
        <v>49</v>
      </c>
      <c r="B10" s="32">
        <v>2.4998153901142102</v>
      </c>
      <c r="C10" s="32">
        <v>3.4420913959650798</v>
      </c>
      <c r="D10" s="32">
        <v>3.2971362240976547</v>
      </c>
      <c r="H10" s="44"/>
      <c r="I10" s="45"/>
      <c r="J10" s="46"/>
      <c r="K10" s="32"/>
      <c r="L10" s="47"/>
    </row>
    <row r="11" spans="1:12" ht="18.600000000000001" customHeight="1" thickBot="1" x14ac:dyDescent="0.3">
      <c r="A11" s="30" t="s">
        <v>63</v>
      </c>
      <c r="B11" s="33">
        <v>87.935537308486502</v>
      </c>
      <c r="C11" s="33">
        <v>93.08048195871946</v>
      </c>
      <c r="D11" s="33">
        <v>89.160627513353703</v>
      </c>
      <c r="H11" s="44"/>
      <c r="I11" s="45"/>
      <c r="J11" s="46"/>
      <c r="K11" s="32"/>
      <c r="L11" s="47"/>
    </row>
    <row r="12" spans="1:12" ht="18.600000000000001" customHeight="1" thickTop="1" x14ac:dyDescent="0.25">
      <c r="B12" s="34"/>
      <c r="C12" s="32"/>
      <c r="D12" s="32"/>
      <c r="H12" s="44"/>
      <c r="I12" s="45"/>
      <c r="J12" s="46"/>
      <c r="K12" s="32"/>
      <c r="L12" s="47"/>
    </row>
    <row r="13" spans="1:12" ht="18.600000000000001" customHeight="1" x14ac:dyDescent="0.25">
      <c r="A13" s="25" t="s">
        <v>47</v>
      </c>
      <c r="B13" s="32">
        <v>6.07309794554011</v>
      </c>
      <c r="C13" s="32">
        <v>3.9773904137055496</v>
      </c>
      <c r="D13" s="32">
        <v>3.8098924467200188</v>
      </c>
      <c r="H13" s="44"/>
      <c r="I13" s="45"/>
      <c r="J13" s="46"/>
      <c r="K13" s="32"/>
      <c r="L13" s="47"/>
    </row>
    <row r="14" spans="1:12" ht="18.600000000000001" customHeight="1" x14ac:dyDescent="0.25">
      <c r="A14" s="25" t="s">
        <v>51</v>
      </c>
      <c r="B14" s="32">
        <v>3.6697594088346399</v>
      </c>
      <c r="C14" s="32">
        <v>2.0318606571373405</v>
      </c>
      <c r="D14" s="32">
        <v>1.9462938673910664</v>
      </c>
      <c r="H14" s="44"/>
      <c r="I14" s="45"/>
      <c r="J14" s="46"/>
      <c r="K14" s="32"/>
      <c r="L14" s="47"/>
    </row>
    <row r="15" spans="1:12" ht="18.600000000000001" customHeight="1" x14ac:dyDescent="0.25">
      <c r="A15" s="25" t="s">
        <v>48</v>
      </c>
      <c r="B15" s="32">
        <v>2.3130152436160101</v>
      </c>
      <c r="C15" s="32">
        <v>0.91026697043764537</v>
      </c>
      <c r="D15" s="32">
        <v>0.87193332674076296</v>
      </c>
      <c r="H15" s="44"/>
      <c r="I15" s="45"/>
      <c r="J15" s="46"/>
      <c r="K15" s="32"/>
      <c r="L15" s="47"/>
    </row>
    <row r="16" spans="1:12" ht="18.600000000000001" customHeight="1" thickBot="1" x14ac:dyDescent="0.3">
      <c r="B16" s="33">
        <v>12.05587259799076</v>
      </c>
      <c r="C16" s="33">
        <v>6.9195180412805346</v>
      </c>
      <c r="D16" s="33">
        <v>6.6281196408518479</v>
      </c>
      <c r="H16" s="44"/>
      <c r="I16" s="45"/>
    </row>
    <row r="17" spans="1:8" ht="18.600000000000001" customHeight="1" thickTop="1" x14ac:dyDescent="0.25">
      <c r="B17" s="15"/>
      <c r="D17" s="32"/>
      <c r="H17" s="44"/>
    </row>
    <row r="18" spans="1:8" ht="18.600000000000001" customHeight="1" x14ac:dyDescent="0.25">
      <c r="A18" s="25" t="s">
        <v>58</v>
      </c>
      <c r="B18" s="25"/>
      <c r="C18" s="28" t="s">
        <v>61</v>
      </c>
      <c r="D18" s="32">
        <v>4.2112528457944514</v>
      </c>
      <c r="G18" s="43"/>
      <c r="H18" s="44"/>
    </row>
    <row r="19" spans="1:8" x14ac:dyDescent="0.25">
      <c r="B19" s="25"/>
      <c r="G19" s="44"/>
      <c r="H19" s="44"/>
    </row>
    <row r="21" spans="1:8" x14ac:dyDescent="0.25">
      <c r="A21" s="25" t="s">
        <v>23</v>
      </c>
      <c r="B21" s="26" t="s">
        <v>83</v>
      </c>
    </row>
    <row r="22" spans="1:8" x14ac:dyDescent="0.25">
      <c r="B22" s="26" t="s">
        <v>79</v>
      </c>
    </row>
    <row r="23" spans="1:8" x14ac:dyDescent="0.25">
      <c r="B23" s="26" t="s">
        <v>80</v>
      </c>
    </row>
    <row r="24" spans="1:8" x14ac:dyDescent="0.25">
      <c r="B24" s="26" t="s">
        <v>75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"/>
  <sheetViews>
    <sheetView workbookViewId="0">
      <selection activeCell="C9" sqref="C9"/>
    </sheetView>
  </sheetViews>
  <sheetFormatPr defaultRowHeight="18" x14ac:dyDescent="0.25"/>
  <cols>
    <col min="1" max="1" width="27.7109375" style="25" bestFit="1" customWidth="1"/>
    <col min="2" max="2" width="11.85546875" style="26" bestFit="1" customWidth="1"/>
    <col min="3" max="4" width="9.140625" style="26"/>
    <col min="5" max="5" width="19.7109375" style="26" bestFit="1" customWidth="1"/>
    <col min="6" max="6" width="10.140625" style="26" bestFit="1" customWidth="1"/>
    <col min="7" max="16384" width="9.140625" style="26"/>
  </cols>
  <sheetData>
    <row r="1" spans="1:12" s="25" customFormat="1" ht="36" x14ac:dyDescent="0.25">
      <c r="B1" s="14" t="s">
        <v>56</v>
      </c>
    </row>
    <row r="2" spans="1:12" ht="18.600000000000001" customHeight="1" x14ac:dyDescent="0.25">
      <c r="A2" s="25" t="s">
        <v>40</v>
      </c>
      <c r="B2" s="48">
        <v>17602.493794749404</v>
      </c>
      <c r="F2" s="49"/>
      <c r="G2" s="44"/>
      <c r="K2" s="49"/>
      <c r="L2" s="50"/>
    </row>
    <row r="3" spans="1:12" ht="18.600000000000001" customHeight="1" x14ac:dyDescent="0.25">
      <c r="A3" s="25" t="s">
        <v>41</v>
      </c>
      <c r="B3" s="48">
        <v>22982.822050209204</v>
      </c>
      <c r="F3" s="49"/>
      <c r="G3" s="44"/>
      <c r="K3" s="49"/>
      <c r="L3" s="50"/>
    </row>
    <row r="4" spans="1:12" ht="18.600000000000001" customHeight="1" x14ac:dyDescent="0.25">
      <c r="A4" s="25" t="s">
        <v>45</v>
      </c>
      <c r="B4" s="48">
        <v>23562.484861878453</v>
      </c>
      <c r="F4" s="49"/>
      <c r="G4" s="44"/>
      <c r="K4" s="49"/>
      <c r="L4" s="50"/>
    </row>
    <row r="5" spans="1:12" ht="18.600000000000001" customHeight="1" x14ac:dyDescent="0.25">
      <c r="A5" s="25" t="s">
        <v>43</v>
      </c>
      <c r="B5" s="48">
        <v>20247.455357142859</v>
      </c>
      <c r="F5" s="49"/>
      <c r="G5" s="44"/>
      <c r="K5" s="49"/>
      <c r="L5" s="50"/>
    </row>
    <row r="6" spans="1:12" ht="18.600000000000001" customHeight="1" x14ac:dyDescent="0.25">
      <c r="A6" s="25" t="s">
        <v>44</v>
      </c>
      <c r="B6" s="48">
        <v>21731.094253731342</v>
      </c>
      <c r="F6" s="49"/>
      <c r="G6" s="44"/>
      <c r="K6" s="49"/>
      <c r="L6" s="50"/>
    </row>
    <row r="7" spans="1:12" ht="18.600000000000001" customHeight="1" x14ac:dyDescent="0.25">
      <c r="A7" s="25" t="s">
        <v>42</v>
      </c>
      <c r="B7" s="48">
        <v>26655.647058823528</v>
      </c>
      <c r="F7" s="49"/>
      <c r="G7" s="44"/>
      <c r="K7" s="49"/>
      <c r="L7" s="50"/>
    </row>
    <row r="8" spans="1:12" ht="18.600000000000001" customHeight="1" x14ac:dyDescent="0.25">
      <c r="A8" s="25" t="s">
        <v>46</v>
      </c>
      <c r="B8" s="48">
        <v>14521.467218543045</v>
      </c>
      <c r="F8" s="49"/>
      <c r="G8" s="44"/>
      <c r="K8" s="49"/>
      <c r="L8" s="50"/>
    </row>
    <row r="9" spans="1:12" ht="18.600000000000001" customHeight="1" x14ac:dyDescent="0.25">
      <c r="A9" s="25" t="s">
        <v>50</v>
      </c>
      <c r="B9" s="48">
        <v>14841.698837209304</v>
      </c>
      <c r="F9" s="49"/>
      <c r="G9" s="44"/>
      <c r="K9" s="49"/>
      <c r="L9" s="50"/>
    </row>
    <row r="10" spans="1:12" ht="18.600000000000001" customHeight="1" x14ac:dyDescent="0.25">
      <c r="A10" s="25" t="s">
        <v>49</v>
      </c>
      <c r="B10" s="48">
        <v>22586.038749999996</v>
      </c>
      <c r="F10" s="49"/>
      <c r="G10" s="44"/>
      <c r="K10" s="49"/>
      <c r="L10" s="50"/>
    </row>
    <row r="11" spans="1:12" ht="18.95" customHeight="1" thickBot="1" x14ac:dyDescent="0.3">
      <c r="A11" s="30" t="s">
        <v>63</v>
      </c>
      <c r="B11" s="41">
        <v>19795.317569209994</v>
      </c>
      <c r="G11" s="44"/>
      <c r="K11" s="49"/>
      <c r="L11" s="50"/>
    </row>
    <row r="12" spans="1:12" ht="18.75" thickTop="1" x14ac:dyDescent="0.25">
      <c r="B12" s="42"/>
      <c r="D12" s="51"/>
      <c r="G12" s="44"/>
      <c r="K12" s="49"/>
      <c r="L12" s="50"/>
    </row>
    <row r="13" spans="1:12" x14ac:dyDescent="0.25">
      <c r="A13" s="25" t="s">
        <v>47</v>
      </c>
      <c r="B13" s="48">
        <v>17644.070422535213</v>
      </c>
      <c r="F13" s="49"/>
      <c r="G13" s="44"/>
      <c r="K13" s="49"/>
      <c r="L13" s="50"/>
    </row>
    <row r="14" spans="1:12" ht="18.95" customHeight="1" x14ac:dyDescent="0.25">
      <c r="A14" s="25" t="s">
        <v>48</v>
      </c>
      <c r="B14" s="48">
        <v>12548.235294117647</v>
      </c>
      <c r="F14" s="49"/>
      <c r="G14" s="44"/>
      <c r="K14" s="49"/>
      <c r="L14" s="50"/>
    </row>
    <row r="15" spans="1:12" ht="18.95" customHeight="1" x14ac:dyDescent="0.25">
      <c r="A15" s="25" t="s">
        <v>51</v>
      </c>
      <c r="B15" s="48">
        <v>35837.5</v>
      </c>
      <c r="F15" s="49"/>
      <c r="G15" s="44"/>
    </row>
    <row r="16" spans="1:12" x14ac:dyDescent="0.25">
      <c r="B16" s="42"/>
      <c r="G16" s="44"/>
    </row>
    <row r="17" spans="1:7" x14ac:dyDescent="0.25">
      <c r="A17" s="25" t="s">
        <v>57</v>
      </c>
      <c r="B17" s="48">
        <v>16484.525357142888</v>
      </c>
      <c r="F17" s="49"/>
      <c r="G17" s="44"/>
    </row>
    <row r="18" spans="1:7" ht="18.75" thickBot="1" x14ac:dyDescent="0.3">
      <c r="A18" s="30" t="s">
        <v>25</v>
      </c>
      <c r="B18" s="41">
        <v>19398.79318584071</v>
      </c>
    </row>
    <row r="19" spans="1:7" ht="18.75" thickTop="1" x14ac:dyDescent="0.25"/>
    <row r="20" spans="1:7" x14ac:dyDescent="0.25">
      <c r="A20" s="25" t="s">
        <v>23</v>
      </c>
      <c r="B20" s="26" t="s">
        <v>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35"/>
  <sheetViews>
    <sheetView workbookViewId="0">
      <selection activeCell="J8" sqref="J8"/>
    </sheetView>
  </sheetViews>
  <sheetFormatPr defaultRowHeight="15" x14ac:dyDescent="0.25"/>
  <cols>
    <col min="2" max="2" width="12.42578125" bestFit="1" customWidth="1"/>
    <col min="3" max="5" width="15.5703125" style="1" customWidth="1"/>
    <col min="6" max="6" width="13.7109375" bestFit="1" customWidth="1"/>
  </cols>
  <sheetData>
    <row r="1" spans="1:6" s="7" customFormat="1" ht="39.950000000000003" customHeight="1" x14ac:dyDescent="0.25">
      <c r="C1" s="11" t="s">
        <v>52</v>
      </c>
      <c r="D1" s="11" t="s">
        <v>53</v>
      </c>
      <c r="E1" s="11" t="s">
        <v>54</v>
      </c>
      <c r="F1" s="11" t="s">
        <v>70</v>
      </c>
    </row>
    <row r="2" spans="1:6" ht="18.75" x14ac:dyDescent="0.3">
      <c r="A2" s="3">
        <v>2016</v>
      </c>
      <c r="B2" s="3" t="s">
        <v>0</v>
      </c>
      <c r="C2" s="2">
        <v>5</v>
      </c>
      <c r="D2" s="8">
        <v>47500</v>
      </c>
      <c r="E2" s="8">
        <v>9500</v>
      </c>
      <c r="F2" s="2">
        <f>C2</f>
        <v>5</v>
      </c>
    </row>
    <row r="3" spans="1:6" ht="18.75" x14ac:dyDescent="0.3">
      <c r="A3" s="3"/>
      <c r="B3" s="3" t="s">
        <v>1</v>
      </c>
      <c r="C3" s="2">
        <v>21</v>
      </c>
      <c r="D3" s="8">
        <v>351500</v>
      </c>
      <c r="E3" s="8">
        <v>16738.095238095237</v>
      </c>
      <c r="F3" s="2">
        <f>F2+C3</f>
        <v>26</v>
      </c>
    </row>
    <row r="4" spans="1:6" ht="18.75" x14ac:dyDescent="0.3">
      <c r="A4" s="3">
        <v>2017</v>
      </c>
      <c r="B4" s="3" t="s">
        <v>2</v>
      </c>
      <c r="C4" s="2">
        <v>40</v>
      </c>
      <c r="D4" s="8">
        <v>385900</v>
      </c>
      <c r="E4" s="8">
        <v>9647.5</v>
      </c>
      <c r="F4" s="2">
        <f t="shared" ref="F4:F33" si="0">F3+C4</f>
        <v>66</v>
      </c>
    </row>
    <row r="5" spans="1:6" ht="18.75" x14ac:dyDescent="0.3">
      <c r="A5" s="3"/>
      <c r="B5" s="3" t="s">
        <v>3</v>
      </c>
      <c r="C5" s="2">
        <v>41</v>
      </c>
      <c r="D5" s="8">
        <v>475862</v>
      </c>
      <c r="E5" s="8">
        <v>11606.390243902439</v>
      </c>
      <c r="F5" s="2">
        <f t="shared" si="0"/>
        <v>107</v>
      </c>
    </row>
    <row r="6" spans="1:6" ht="18.75" x14ac:dyDescent="0.3">
      <c r="A6" s="3"/>
      <c r="B6" s="3" t="s">
        <v>4</v>
      </c>
      <c r="C6" s="2">
        <v>31</v>
      </c>
      <c r="D6" s="8">
        <v>989150</v>
      </c>
      <c r="E6" s="8">
        <v>31908.064516129034</v>
      </c>
      <c r="F6" s="2">
        <f t="shared" si="0"/>
        <v>138</v>
      </c>
    </row>
    <row r="7" spans="1:6" ht="18.75" x14ac:dyDescent="0.3">
      <c r="A7" s="3"/>
      <c r="B7" s="3" t="s">
        <v>5</v>
      </c>
      <c r="C7" s="2">
        <v>30</v>
      </c>
      <c r="D7" s="8">
        <v>606000</v>
      </c>
      <c r="E7" s="8">
        <v>20200</v>
      </c>
      <c r="F7" s="2">
        <f t="shared" si="0"/>
        <v>168</v>
      </c>
    </row>
    <row r="8" spans="1:6" ht="18.75" x14ac:dyDescent="0.3">
      <c r="A8" s="3"/>
      <c r="B8" s="3" t="s">
        <v>6</v>
      </c>
      <c r="C8" s="2">
        <v>26</v>
      </c>
      <c r="D8" s="8">
        <v>185300</v>
      </c>
      <c r="E8" s="8">
        <v>7126.9230769230771</v>
      </c>
      <c r="F8" s="2">
        <f t="shared" si="0"/>
        <v>194</v>
      </c>
    </row>
    <row r="9" spans="1:6" ht="18.75" x14ac:dyDescent="0.3">
      <c r="A9" s="3"/>
      <c r="B9" s="3" t="s">
        <v>7</v>
      </c>
      <c r="C9" s="2">
        <v>25</v>
      </c>
      <c r="D9" s="8">
        <v>441050</v>
      </c>
      <c r="E9" s="8">
        <v>17642</v>
      </c>
      <c r="F9" s="2">
        <f t="shared" si="0"/>
        <v>219</v>
      </c>
    </row>
    <row r="10" spans="1:6" ht="18.75" x14ac:dyDescent="0.3">
      <c r="A10" s="3"/>
      <c r="B10" s="3" t="s">
        <v>8</v>
      </c>
      <c r="C10" s="2">
        <v>39</v>
      </c>
      <c r="D10" s="8">
        <v>416100</v>
      </c>
      <c r="E10" s="8">
        <v>10669.23076923077</v>
      </c>
      <c r="F10" s="2">
        <f t="shared" si="0"/>
        <v>258</v>
      </c>
    </row>
    <row r="11" spans="1:6" ht="18.75" x14ac:dyDescent="0.3">
      <c r="A11" s="3"/>
      <c r="B11" s="3" t="s">
        <v>9</v>
      </c>
      <c r="C11" s="2">
        <v>41</v>
      </c>
      <c r="D11" s="8">
        <v>333200</v>
      </c>
      <c r="E11" s="8">
        <v>8126.8292682926831</v>
      </c>
      <c r="F11" s="2">
        <f t="shared" si="0"/>
        <v>299</v>
      </c>
    </row>
    <row r="12" spans="1:6" ht="18.75" x14ac:dyDescent="0.3">
      <c r="A12" s="3"/>
      <c r="B12" s="3" t="s">
        <v>10</v>
      </c>
      <c r="C12" s="2">
        <v>47</v>
      </c>
      <c r="D12" s="8">
        <v>613589.55000000005</v>
      </c>
      <c r="E12" s="8">
        <v>13055.09680851064</v>
      </c>
      <c r="F12" s="2">
        <f t="shared" si="0"/>
        <v>346</v>
      </c>
    </row>
    <row r="13" spans="1:6" ht="18.75" x14ac:dyDescent="0.3">
      <c r="A13" s="3"/>
      <c r="B13" s="3" t="s">
        <v>11</v>
      </c>
      <c r="C13" s="2">
        <v>46</v>
      </c>
      <c r="D13" s="8">
        <v>604413.92999999993</v>
      </c>
      <c r="E13" s="8">
        <v>13139.433260869564</v>
      </c>
      <c r="F13" s="2">
        <f t="shared" si="0"/>
        <v>392</v>
      </c>
    </row>
    <row r="14" spans="1:6" ht="18.75" x14ac:dyDescent="0.3">
      <c r="A14" s="3"/>
      <c r="B14" s="3" t="s">
        <v>0</v>
      </c>
      <c r="C14" s="2">
        <v>52</v>
      </c>
      <c r="D14" s="8">
        <v>719804</v>
      </c>
      <c r="E14" s="8">
        <v>13842.384615384615</v>
      </c>
      <c r="F14" s="2">
        <f t="shared" si="0"/>
        <v>444</v>
      </c>
    </row>
    <row r="15" spans="1:6" ht="18.75" x14ac:dyDescent="0.3">
      <c r="A15" s="3"/>
      <c r="B15" s="3" t="s">
        <v>1</v>
      </c>
      <c r="C15" s="2">
        <v>64</v>
      </c>
      <c r="D15" s="8">
        <v>898976</v>
      </c>
      <c r="E15" s="8">
        <v>14046.5</v>
      </c>
      <c r="F15" s="2">
        <f t="shared" si="0"/>
        <v>508</v>
      </c>
    </row>
    <row r="16" spans="1:6" ht="18.75" x14ac:dyDescent="0.3">
      <c r="A16" s="3">
        <v>2018</v>
      </c>
      <c r="B16" s="3" t="s">
        <v>2</v>
      </c>
      <c r="C16" s="2">
        <v>70</v>
      </c>
      <c r="D16" s="8">
        <v>1953097.5</v>
      </c>
      <c r="E16" s="8">
        <v>27901.392857142859</v>
      </c>
      <c r="F16" s="2">
        <f t="shared" si="0"/>
        <v>578</v>
      </c>
    </row>
    <row r="17" spans="1:6" ht="18.75" x14ac:dyDescent="0.3">
      <c r="A17" s="3"/>
      <c r="B17" s="3" t="s">
        <v>3</v>
      </c>
      <c r="C17" s="2">
        <v>65</v>
      </c>
      <c r="D17" s="8">
        <v>925410</v>
      </c>
      <c r="E17" s="8">
        <v>14237.076923076924</v>
      </c>
      <c r="F17" s="2">
        <f t="shared" si="0"/>
        <v>643</v>
      </c>
    </row>
    <row r="18" spans="1:6" ht="18.75" x14ac:dyDescent="0.3">
      <c r="A18" s="3"/>
      <c r="B18" s="3" t="s">
        <v>4</v>
      </c>
      <c r="C18" s="2">
        <v>89</v>
      </c>
      <c r="D18" s="8">
        <v>1729802</v>
      </c>
      <c r="E18" s="8">
        <v>19435.977528089887</v>
      </c>
      <c r="F18" s="2">
        <f t="shared" si="0"/>
        <v>732</v>
      </c>
    </row>
    <row r="19" spans="1:6" ht="18.75" x14ac:dyDescent="0.3">
      <c r="A19" s="3"/>
      <c r="B19" s="3" t="s">
        <v>5</v>
      </c>
      <c r="C19" s="2">
        <v>48</v>
      </c>
      <c r="D19" s="8">
        <v>1142196.69</v>
      </c>
      <c r="E19" s="8">
        <v>23795.764374999999</v>
      </c>
      <c r="F19" s="2">
        <f t="shared" si="0"/>
        <v>780</v>
      </c>
    </row>
    <row r="20" spans="1:6" ht="18.75" x14ac:dyDescent="0.3">
      <c r="A20" s="3"/>
      <c r="B20" s="3" t="s">
        <v>6</v>
      </c>
      <c r="C20" s="2">
        <v>55</v>
      </c>
      <c r="D20" s="8">
        <v>682241.3</v>
      </c>
      <c r="E20" s="8">
        <v>12404.387272727274</v>
      </c>
      <c r="F20" s="2">
        <f t="shared" si="0"/>
        <v>835</v>
      </c>
    </row>
    <row r="21" spans="1:6" ht="18.75" x14ac:dyDescent="0.3">
      <c r="A21" s="3"/>
      <c r="B21" s="3" t="s">
        <v>7</v>
      </c>
      <c r="C21" s="2">
        <v>64</v>
      </c>
      <c r="D21" s="8">
        <v>2555565</v>
      </c>
      <c r="E21" s="8">
        <v>39930.703125</v>
      </c>
      <c r="F21" s="2">
        <f t="shared" si="0"/>
        <v>899</v>
      </c>
    </row>
    <row r="22" spans="1:6" ht="18.75" x14ac:dyDescent="0.3">
      <c r="B22" s="3" t="s">
        <v>8</v>
      </c>
      <c r="C22" s="2">
        <v>56</v>
      </c>
      <c r="D22" s="8">
        <v>1845554.09</v>
      </c>
      <c r="E22" s="8">
        <v>32956.323035714289</v>
      </c>
      <c r="F22" s="2">
        <f t="shared" si="0"/>
        <v>955</v>
      </c>
    </row>
    <row r="23" spans="1:6" ht="18.75" x14ac:dyDescent="0.3">
      <c r="B23" s="3" t="s">
        <v>9</v>
      </c>
      <c r="C23" s="2">
        <v>68</v>
      </c>
      <c r="D23" s="8">
        <v>2096343.1000000003</v>
      </c>
      <c r="E23" s="8">
        <v>30828.575000000004</v>
      </c>
      <c r="F23" s="2">
        <f t="shared" si="0"/>
        <v>1023</v>
      </c>
    </row>
    <row r="24" spans="1:6" ht="18.75" x14ac:dyDescent="0.3">
      <c r="B24" s="3" t="s">
        <v>10</v>
      </c>
      <c r="C24" s="2">
        <v>45</v>
      </c>
      <c r="D24" s="8">
        <v>684100.08000000007</v>
      </c>
      <c r="E24" s="8">
        <v>15202.224000000002</v>
      </c>
      <c r="F24" s="2">
        <f t="shared" si="0"/>
        <v>1068</v>
      </c>
    </row>
    <row r="25" spans="1:6" ht="18.75" x14ac:dyDescent="0.3">
      <c r="B25" s="3" t="s">
        <v>11</v>
      </c>
      <c r="C25" s="2">
        <v>68</v>
      </c>
      <c r="D25" s="8">
        <v>1453126.2</v>
      </c>
      <c r="E25" s="8">
        <v>21369.50294117647</v>
      </c>
      <c r="F25" s="2">
        <f t="shared" si="0"/>
        <v>1136</v>
      </c>
    </row>
    <row r="26" spans="1:6" ht="18.75" x14ac:dyDescent="0.3">
      <c r="B26" s="3" t="s">
        <v>0</v>
      </c>
      <c r="C26" s="2">
        <v>75</v>
      </c>
      <c r="D26" s="8">
        <v>1914199.6800000002</v>
      </c>
      <c r="E26" s="8">
        <v>25522.662400000001</v>
      </c>
      <c r="F26" s="2">
        <f t="shared" si="0"/>
        <v>1211</v>
      </c>
    </row>
    <row r="27" spans="1:6" ht="18.75" x14ac:dyDescent="0.3">
      <c r="B27" s="3" t="s">
        <v>1</v>
      </c>
      <c r="C27" s="2">
        <v>68</v>
      </c>
      <c r="D27" s="8">
        <v>843561</v>
      </c>
      <c r="E27" s="8">
        <v>12405.308823529413</v>
      </c>
      <c r="F27" s="2">
        <f t="shared" si="0"/>
        <v>1279</v>
      </c>
    </row>
    <row r="28" spans="1:6" ht="18.75" x14ac:dyDescent="0.3">
      <c r="A28" s="3">
        <v>2019</v>
      </c>
      <c r="B28" s="3" t="s">
        <v>2</v>
      </c>
      <c r="C28" s="2">
        <v>77</v>
      </c>
      <c r="D28" s="8">
        <v>1165442.6000000001</v>
      </c>
      <c r="E28" s="8">
        <v>15135.618181818183</v>
      </c>
      <c r="F28" s="2">
        <f t="shared" si="0"/>
        <v>1356</v>
      </c>
    </row>
    <row r="29" spans="1:6" ht="18.75" x14ac:dyDescent="0.3">
      <c r="B29" s="3" t="s">
        <v>3</v>
      </c>
      <c r="C29" s="2">
        <v>68</v>
      </c>
      <c r="D29" s="8">
        <v>1130169.8399999999</v>
      </c>
      <c r="E29" s="8">
        <v>16620.144705882351</v>
      </c>
      <c r="F29" s="2">
        <f t="shared" si="0"/>
        <v>1424</v>
      </c>
    </row>
    <row r="30" spans="1:6" ht="18.75" x14ac:dyDescent="0.3">
      <c r="B30" s="3" t="s">
        <v>4</v>
      </c>
      <c r="C30" s="2">
        <v>75</v>
      </c>
      <c r="D30" s="8">
        <v>1551592.6400000001</v>
      </c>
      <c r="E30" s="8">
        <v>20687.901866666667</v>
      </c>
      <c r="F30" s="2">
        <f t="shared" si="0"/>
        <v>1499</v>
      </c>
    </row>
    <row r="31" spans="1:6" ht="18.75" x14ac:dyDescent="0.3">
      <c r="B31" s="3" t="s">
        <v>5</v>
      </c>
      <c r="C31" s="2">
        <v>57</v>
      </c>
      <c r="D31" s="8">
        <v>2132598.58</v>
      </c>
      <c r="E31" s="8">
        <v>37414.010175438598</v>
      </c>
      <c r="F31" s="2">
        <f t="shared" si="0"/>
        <v>1556</v>
      </c>
    </row>
    <row r="32" spans="1:6" ht="18.75" x14ac:dyDescent="0.3">
      <c r="B32" s="3" t="s">
        <v>6</v>
      </c>
      <c r="C32" s="2">
        <v>66</v>
      </c>
      <c r="D32" s="8">
        <v>970900</v>
      </c>
      <c r="E32" s="8">
        <v>14710.60606060606</v>
      </c>
      <c r="F32" s="2">
        <f t="shared" si="0"/>
        <v>1622</v>
      </c>
    </row>
    <row r="33" spans="2:6" ht="18.75" x14ac:dyDescent="0.3">
      <c r="B33" s="3" t="s">
        <v>7</v>
      </c>
      <c r="C33" s="2">
        <v>73</v>
      </c>
      <c r="D33" s="8">
        <v>1036708.6699999999</v>
      </c>
      <c r="E33" s="8">
        <v>14201.488630136986</v>
      </c>
      <c r="F33" s="2">
        <f t="shared" si="0"/>
        <v>1695</v>
      </c>
    </row>
    <row r="34" spans="2:6" ht="19.5" thickBot="1" x14ac:dyDescent="0.35">
      <c r="B34" s="6" t="s">
        <v>25</v>
      </c>
      <c r="C34" s="10">
        <f>SUM(C2:C33)</f>
        <v>1695</v>
      </c>
      <c r="D34" s="9">
        <f>SUM(D2:D33)</f>
        <v>32880954.450000003</v>
      </c>
      <c r="E34" s="9">
        <f>D34/C34</f>
        <v>19398.79318584071</v>
      </c>
    </row>
    <row r="35" spans="2:6" ht="15.75" thickTop="1" x14ac:dyDescent="0.25"/>
  </sheetData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7"/>
  <sheetViews>
    <sheetView workbookViewId="0">
      <selection activeCell="J8" sqref="J8"/>
    </sheetView>
  </sheetViews>
  <sheetFormatPr defaultRowHeight="15" x14ac:dyDescent="0.25"/>
  <cols>
    <col min="2" max="2" width="12.42578125" bestFit="1" customWidth="1"/>
    <col min="3" max="8" width="15.5703125" style="1" customWidth="1"/>
  </cols>
  <sheetData>
    <row r="1" spans="1:8" ht="39.950000000000003" customHeight="1" x14ac:dyDescent="0.3">
      <c r="C1" s="12" t="s">
        <v>15</v>
      </c>
      <c r="D1" s="12" t="s">
        <v>16</v>
      </c>
      <c r="E1" s="12" t="s">
        <v>12</v>
      </c>
      <c r="F1" s="12" t="s">
        <v>13</v>
      </c>
      <c r="G1" s="12" t="s">
        <v>17</v>
      </c>
      <c r="H1" s="12" t="s">
        <v>14</v>
      </c>
    </row>
    <row r="2" spans="1:8" ht="18.75" x14ac:dyDescent="0.3">
      <c r="A2" s="3">
        <v>2016</v>
      </c>
      <c r="B2" s="3" t="s">
        <v>0</v>
      </c>
      <c r="C2" s="2">
        <v>1011</v>
      </c>
      <c r="D2" s="2">
        <v>443</v>
      </c>
      <c r="E2" s="2">
        <f>C2</f>
        <v>1011</v>
      </c>
      <c r="F2" s="2">
        <f>D2</f>
        <v>443</v>
      </c>
      <c r="G2" s="4">
        <f>D2/C2*100</f>
        <v>43.818001978239366</v>
      </c>
      <c r="H2" s="4">
        <f>F2/E2*100</f>
        <v>43.818001978239366</v>
      </c>
    </row>
    <row r="3" spans="1:8" ht="18.75" x14ac:dyDescent="0.3">
      <c r="A3" s="3"/>
      <c r="B3" s="3" t="s">
        <v>1</v>
      </c>
      <c r="C3" s="2">
        <v>742</v>
      </c>
      <c r="D3" s="2">
        <v>354</v>
      </c>
      <c r="E3" s="2">
        <f>E2+C3</f>
        <v>1753</v>
      </c>
      <c r="F3" s="2">
        <f>F2+D3</f>
        <v>797</v>
      </c>
      <c r="G3" s="4">
        <f t="shared" ref="G3:G33" si="0">D3/C3*100</f>
        <v>47.708894878706197</v>
      </c>
      <c r="H3" s="4">
        <f t="shared" ref="H3:H33" si="1">F3/E3*100</f>
        <v>45.464917284654874</v>
      </c>
    </row>
    <row r="4" spans="1:8" ht="18.75" x14ac:dyDescent="0.3">
      <c r="A4" s="3">
        <v>2017</v>
      </c>
      <c r="B4" s="3" t="s">
        <v>2</v>
      </c>
      <c r="C4" s="2">
        <v>974</v>
      </c>
      <c r="D4" s="2">
        <v>519</v>
      </c>
      <c r="E4" s="2">
        <f t="shared" ref="E4:E33" si="2">E3+C4</f>
        <v>2727</v>
      </c>
      <c r="F4" s="2">
        <f t="shared" ref="F4:F33" si="3">F3+D4</f>
        <v>1316</v>
      </c>
      <c r="G4" s="4">
        <f t="shared" si="0"/>
        <v>53.285420944558524</v>
      </c>
      <c r="H4" s="4">
        <f t="shared" si="1"/>
        <v>48.258159149248257</v>
      </c>
    </row>
    <row r="5" spans="1:8" ht="18.75" x14ac:dyDescent="0.3">
      <c r="A5" s="3"/>
      <c r="B5" s="3" t="s">
        <v>3</v>
      </c>
      <c r="C5" s="2">
        <v>990</v>
      </c>
      <c r="D5" s="2">
        <v>516</v>
      </c>
      <c r="E5" s="2">
        <f t="shared" si="2"/>
        <v>3717</v>
      </c>
      <c r="F5" s="2">
        <f t="shared" si="3"/>
        <v>1832</v>
      </c>
      <c r="G5" s="4">
        <f t="shared" si="0"/>
        <v>52.121212121212125</v>
      </c>
      <c r="H5" s="4">
        <f t="shared" si="1"/>
        <v>49.287059456550978</v>
      </c>
    </row>
    <row r="6" spans="1:8" ht="18.75" x14ac:dyDescent="0.3">
      <c r="A6" s="3"/>
      <c r="B6" s="3" t="s">
        <v>4</v>
      </c>
      <c r="C6" s="2">
        <v>1426</v>
      </c>
      <c r="D6" s="2">
        <v>514</v>
      </c>
      <c r="E6" s="2">
        <f t="shared" si="2"/>
        <v>5143</v>
      </c>
      <c r="F6" s="2">
        <f t="shared" si="3"/>
        <v>2346</v>
      </c>
      <c r="G6" s="4">
        <f t="shared" si="0"/>
        <v>36.044880785413746</v>
      </c>
      <c r="H6" s="4">
        <f t="shared" si="1"/>
        <v>45.615399572234104</v>
      </c>
    </row>
    <row r="7" spans="1:8" ht="18.75" x14ac:dyDescent="0.3">
      <c r="A7" s="3"/>
      <c r="B7" s="3" t="s">
        <v>5</v>
      </c>
      <c r="C7" s="2">
        <v>773</v>
      </c>
      <c r="D7" s="2">
        <v>408</v>
      </c>
      <c r="E7" s="2">
        <f t="shared" si="2"/>
        <v>5916</v>
      </c>
      <c r="F7" s="2">
        <f t="shared" si="3"/>
        <v>2754</v>
      </c>
      <c r="G7" s="4">
        <f t="shared" si="0"/>
        <v>52.781371280724457</v>
      </c>
      <c r="H7" s="4">
        <f t="shared" si="1"/>
        <v>46.551724137931032</v>
      </c>
    </row>
    <row r="8" spans="1:8" ht="18.75" x14ac:dyDescent="0.3">
      <c r="A8" s="3"/>
      <c r="B8" s="3" t="s">
        <v>6</v>
      </c>
      <c r="C8" s="2">
        <v>835</v>
      </c>
      <c r="D8" s="2">
        <v>454</v>
      </c>
      <c r="E8" s="2">
        <f t="shared" si="2"/>
        <v>6751</v>
      </c>
      <c r="F8" s="2">
        <f t="shared" si="3"/>
        <v>3208</v>
      </c>
      <c r="G8" s="4">
        <f t="shared" si="0"/>
        <v>54.371257485029943</v>
      </c>
      <c r="H8" s="4">
        <f t="shared" si="1"/>
        <v>47.518886090949493</v>
      </c>
    </row>
    <row r="9" spans="1:8" ht="18.75" x14ac:dyDescent="0.3">
      <c r="A9" s="3"/>
      <c r="B9" s="3" t="s">
        <v>7</v>
      </c>
      <c r="C9" s="2">
        <v>839</v>
      </c>
      <c r="D9" s="2">
        <v>389</v>
      </c>
      <c r="E9" s="2">
        <f t="shared" si="2"/>
        <v>7590</v>
      </c>
      <c r="F9" s="2">
        <f t="shared" si="3"/>
        <v>3597</v>
      </c>
      <c r="G9" s="4">
        <f t="shared" si="0"/>
        <v>46.364719904648389</v>
      </c>
      <c r="H9" s="4">
        <f t="shared" si="1"/>
        <v>47.391304347826086</v>
      </c>
    </row>
    <row r="10" spans="1:8" ht="18.75" x14ac:dyDescent="0.3">
      <c r="A10" s="3"/>
      <c r="B10" s="3" t="s">
        <v>8</v>
      </c>
      <c r="C10" s="2">
        <v>752</v>
      </c>
      <c r="D10" s="2">
        <v>419</v>
      </c>
      <c r="E10" s="2">
        <f t="shared" si="2"/>
        <v>8342</v>
      </c>
      <c r="F10" s="2">
        <f t="shared" si="3"/>
        <v>4016</v>
      </c>
      <c r="G10" s="4">
        <f t="shared" si="0"/>
        <v>55.718085106382972</v>
      </c>
      <c r="H10" s="4">
        <f t="shared" si="1"/>
        <v>48.141932390314075</v>
      </c>
    </row>
    <row r="11" spans="1:8" ht="18.75" x14ac:dyDescent="0.3">
      <c r="A11" s="3"/>
      <c r="B11" s="3" t="s">
        <v>9</v>
      </c>
      <c r="C11" s="2">
        <v>890</v>
      </c>
      <c r="D11" s="2">
        <v>526</v>
      </c>
      <c r="E11" s="2">
        <f t="shared" si="2"/>
        <v>9232</v>
      </c>
      <c r="F11" s="2">
        <f t="shared" si="3"/>
        <v>4542</v>
      </c>
      <c r="G11" s="4">
        <f t="shared" si="0"/>
        <v>59.101123595505619</v>
      </c>
      <c r="H11" s="4">
        <f t="shared" si="1"/>
        <v>49.198440207972268</v>
      </c>
    </row>
    <row r="12" spans="1:8" ht="18.75" x14ac:dyDescent="0.3">
      <c r="A12" s="3"/>
      <c r="B12" s="3" t="s">
        <v>10</v>
      </c>
      <c r="C12" s="2">
        <v>866</v>
      </c>
      <c r="D12" s="2">
        <v>521</v>
      </c>
      <c r="E12" s="2">
        <f t="shared" si="2"/>
        <v>10098</v>
      </c>
      <c r="F12" s="2">
        <f t="shared" si="3"/>
        <v>5063</v>
      </c>
      <c r="G12" s="4">
        <f t="shared" si="0"/>
        <v>60.161662817551964</v>
      </c>
      <c r="H12" s="4">
        <f t="shared" si="1"/>
        <v>50.138641315111897</v>
      </c>
    </row>
    <row r="13" spans="1:8" ht="18.75" x14ac:dyDescent="0.3">
      <c r="A13" s="3"/>
      <c r="B13" s="3" t="s">
        <v>11</v>
      </c>
      <c r="C13" s="2">
        <v>918</v>
      </c>
      <c r="D13" s="2">
        <v>520</v>
      </c>
      <c r="E13" s="2">
        <f t="shared" si="2"/>
        <v>11016</v>
      </c>
      <c r="F13" s="2">
        <f t="shared" si="3"/>
        <v>5583</v>
      </c>
      <c r="G13" s="4">
        <f t="shared" si="0"/>
        <v>56.644880174291934</v>
      </c>
      <c r="H13" s="4">
        <f t="shared" si="1"/>
        <v>50.680827886710247</v>
      </c>
    </row>
    <row r="14" spans="1:8" ht="18.75" x14ac:dyDescent="0.3">
      <c r="A14" s="3"/>
      <c r="B14" s="3" t="s">
        <v>0</v>
      </c>
      <c r="C14" s="2">
        <v>1096</v>
      </c>
      <c r="D14" s="2">
        <v>599</v>
      </c>
      <c r="E14" s="2">
        <f t="shared" si="2"/>
        <v>12112</v>
      </c>
      <c r="F14" s="2">
        <f t="shared" si="3"/>
        <v>6182</v>
      </c>
      <c r="G14" s="4">
        <f t="shared" si="0"/>
        <v>54.653284671532845</v>
      </c>
      <c r="H14" s="4">
        <f t="shared" si="1"/>
        <v>51.040290620871865</v>
      </c>
    </row>
    <row r="15" spans="1:8" ht="18.75" x14ac:dyDescent="0.3">
      <c r="A15" s="3"/>
      <c r="B15" s="3" t="s">
        <v>1</v>
      </c>
      <c r="C15" s="2">
        <v>721</v>
      </c>
      <c r="D15" s="2">
        <v>431</v>
      </c>
      <c r="E15" s="2">
        <f t="shared" si="2"/>
        <v>12833</v>
      </c>
      <c r="F15" s="2">
        <f t="shared" si="3"/>
        <v>6613</v>
      </c>
      <c r="G15" s="4">
        <f t="shared" si="0"/>
        <v>59.778085991678218</v>
      </c>
      <c r="H15" s="4">
        <f t="shared" si="1"/>
        <v>51.531208602820854</v>
      </c>
    </row>
    <row r="16" spans="1:8" ht="18.75" x14ac:dyDescent="0.3">
      <c r="A16" s="3">
        <v>2018</v>
      </c>
      <c r="B16" s="3" t="s">
        <v>2</v>
      </c>
      <c r="C16" s="2">
        <v>1131</v>
      </c>
      <c r="D16" s="2">
        <v>688</v>
      </c>
      <c r="E16" s="2">
        <f t="shared" si="2"/>
        <v>13964</v>
      </c>
      <c r="F16" s="2">
        <f t="shared" si="3"/>
        <v>7301</v>
      </c>
      <c r="G16" s="4">
        <f t="shared" si="0"/>
        <v>60.831122900088417</v>
      </c>
      <c r="H16" s="4">
        <f t="shared" si="1"/>
        <v>52.284445717559436</v>
      </c>
    </row>
    <row r="17" spans="1:8" ht="18.75" x14ac:dyDescent="0.3">
      <c r="A17" s="3"/>
      <c r="B17" s="3" t="s">
        <v>3</v>
      </c>
      <c r="C17" s="2">
        <v>999</v>
      </c>
      <c r="D17" s="2">
        <v>634</v>
      </c>
      <c r="E17" s="2">
        <f t="shared" si="2"/>
        <v>14963</v>
      </c>
      <c r="F17" s="2">
        <f t="shared" si="3"/>
        <v>7935</v>
      </c>
      <c r="G17" s="4">
        <f t="shared" si="0"/>
        <v>63.463463463463462</v>
      </c>
      <c r="H17" s="4">
        <f t="shared" si="1"/>
        <v>53.030809329679876</v>
      </c>
    </row>
    <row r="18" spans="1:8" ht="18.75" x14ac:dyDescent="0.3">
      <c r="A18" s="3"/>
      <c r="B18" s="3" t="s">
        <v>4</v>
      </c>
      <c r="C18" s="2">
        <v>1091</v>
      </c>
      <c r="D18" s="2">
        <v>610</v>
      </c>
      <c r="E18" s="2">
        <f t="shared" si="2"/>
        <v>16054</v>
      </c>
      <c r="F18" s="2">
        <f t="shared" si="3"/>
        <v>8545</v>
      </c>
      <c r="G18" s="4">
        <f t="shared" si="0"/>
        <v>55.912007332722268</v>
      </c>
      <c r="H18" s="4">
        <f t="shared" si="1"/>
        <v>53.226610190606706</v>
      </c>
    </row>
    <row r="19" spans="1:8" ht="18.75" x14ac:dyDescent="0.3">
      <c r="A19" s="3"/>
      <c r="B19" s="3" t="s">
        <v>5</v>
      </c>
      <c r="C19" s="2">
        <v>894</v>
      </c>
      <c r="D19" s="2">
        <v>456</v>
      </c>
      <c r="E19" s="2">
        <f t="shared" si="2"/>
        <v>16948</v>
      </c>
      <c r="F19" s="2">
        <f t="shared" si="3"/>
        <v>9001</v>
      </c>
      <c r="G19" s="4">
        <f t="shared" si="0"/>
        <v>51.006711409395976</v>
      </c>
      <c r="H19" s="4">
        <f t="shared" si="1"/>
        <v>53.109511446778377</v>
      </c>
    </row>
    <row r="20" spans="1:8" ht="18.75" x14ac:dyDescent="0.3">
      <c r="A20" s="3"/>
      <c r="B20" s="3" t="s">
        <v>6</v>
      </c>
      <c r="C20" s="2">
        <v>1030</v>
      </c>
      <c r="D20" s="2">
        <v>422</v>
      </c>
      <c r="E20" s="2">
        <f t="shared" si="2"/>
        <v>17978</v>
      </c>
      <c r="F20" s="2">
        <f t="shared" si="3"/>
        <v>9423</v>
      </c>
      <c r="G20" s="4">
        <f t="shared" si="0"/>
        <v>40.970873786407772</v>
      </c>
      <c r="H20" s="4">
        <f t="shared" si="1"/>
        <v>52.414061630882195</v>
      </c>
    </row>
    <row r="21" spans="1:8" ht="18.75" x14ac:dyDescent="0.3">
      <c r="A21" s="3"/>
      <c r="B21" s="3" t="s">
        <v>7</v>
      </c>
      <c r="C21" s="2">
        <v>903</v>
      </c>
      <c r="D21" s="2">
        <v>575</v>
      </c>
      <c r="E21" s="2">
        <f t="shared" si="2"/>
        <v>18881</v>
      </c>
      <c r="F21" s="2">
        <f t="shared" si="3"/>
        <v>9998</v>
      </c>
      <c r="G21" s="4">
        <f t="shared" si="0"/>
        <v>63.676633444075307</v>
      </c>
      <c r="H21" s="4">
        <f t="shared" si="1"/>
        <v>52.952703776283037</v>
      </c>
    </row>
    <row r="22" spans="1:8" ht="18.75" x14ac:dyDescent="0.3">
      <c r="A22" s="3"/>
      <c r="B22" s="3" t="s">
        <v>8</v>
      </c>
      <c r="C22" s="2">
        <v>990</v>
      </c>
      <c r="D22" s="2">
        <v>915</v>
      </c>
      <c r="E22" s="2">
        <f t="shared" si="2"/>
        <v>19871</v>
      </c>
      <c r="F22" s="2">
        <f t="shared" si="3"/>
        <v>10913</v>
      </c>
      <c r="G22" s="4">
        <f t="shared" si="0"/>
        <v>92.424242424242422</v>
      </c>
      <c r="H22" s="4">
        <f t="shared" si="1"/>
        <v>54.919229027225605</v>
      </c>
    </row>
    <row r="23" spans="1:8" ht="18.75" x14ac:dyDescent="0.3">
      <c r="A23" s="3"/>
      <c r="B23" s="3" t="s">
        <v>9</v>
      </c>
      <c r="C23" s="2">
        <v>884</v>
      </c>
      <c r="D23" s="2">
        <v>700</v>
      </c>
      <c r="E23" s="2">
        <f t="shared" si="2"/>
        <v>20755</v>
      </c>
      <c r="F23" s="2">
        <f t="shared" si="3"/>
        <v>11613</v>
      </c>
      <c r="G23" s="4">
        <f t="shared" si="0"/>
        <v>79.185520361990953</v>
      </c>
      <c r="H23" s="4">
        <f t="shared" si="1"/>
        <v>55.952782462057336</v>
      </c>
    </row>
    <row r="24" spans="1:8" ht="18.75" x14ac:dyDescent="0.3">
      <c r="A24" s="3"/>
      <c r="B24" s="3" t="s">
        <v>10</v>
      </c>
      <c r="C24" s="2">
        <v>789</v>
      </c>
      <c r="D24" s="2">
        <v>403</v>
      </c>
      <c r="E24" s="2">
        <f t="shared" si="2"/>
        <v>21544</v>
      </c>
      <c r="F24" s="2">
        <f t="shared" si="3"/>
        <v>12016</v>
      </c>
      <c r="G24" s="4">
        <f t="shared" si="0"/>
        <v>51.077313054499363</v>
      </c>
      <c r="H24" s="4">
        <f t="shared" si="1"/>
        <v>55.774229483847016</v>
      </c>
    </row>
    <row r="25" spans="1:8" ht="18.75" x14ac:dyDescent="0.3">
      <c r="A25" s="3"/>
      <c r="B25" s="3" t="s">
        <v>11</v>
      </c>
      <c r="C25" s="2">
        <v>905</v>
      </c>
      <c r="D25" s="2">
        <v>462</v>
      </c>
      <c r="E25" s="2">
        <f t="shared" si="2"/>
        <v>22449</v>
      </c>
      <c r="F25" s="2">
        <f t="shared" si="3"/>
        <v>12478</v>
      </c>
      <c r="G25" s="4">
        <f t="shared" si="0"/>
        <v>51.049723756906076</v>
      </c>
      <c r="H25" s="4">
        <f t="shared" si="1"/>
        <v>55.583767651120318</v>
      </c>
    </row>
    <row r="26" spans="1:8" ht="18.75" x14ac:dyDescent="0.3">
      <c r="A26" s="3"/>
      <c r="B26" s="3" t="s">
        <v>0</v>
      </c>
      <c r="C26" s="2">
        <v>1071</v>
      </c>
      <c r="D26" s="2">
        <v>495</v>
      </c>
      <c r="E26" s="2">
        <f t="shared" si="2"/>
        <v>23520</v>
      </c>
      <c r="F26" s="2">
        <f t="shared" si="3"/>
        <v>12973</v>
      </c>
      <c r="G26" s="4">
        <f t="shared" si="0"/>
        <v>46.218487394957982</v>
      </c>
      <c r="H26" s="4">
        <f t="shared" si="1"/>
        <v>55.157312925170068</v>
      </c>
    </row>
    <row r="27" spans="1:8" ht="18.75" x14ac:dyDescent="0.3">
      <c r="A27" s="3"/>
      <c r="B27" s="3" t="s">
        <v>1</v>
      </c>
      <c r="C27" s="2">
        <v>754</v>
      </c>
      <c r="D27" s="2">
        <v>340</v>
      </c>
      <c r="E27" s="2">
        <f t="shared" si="2"/>
        <v>24274</v>
      </c>
      <c r="F27" s="2">
        <f t="shared" si="3"/>
        <v>13313</v>
      </c>
      <c r="G27" s="4">
        <f t="shared" si="0"/>
        <v>45.092838196286472</v>
      </c>
      <c r="H27" s="4">
        <f t="shared" si="1"/>
        <v>54.844689791546507</v>
      </c>
    </row>
    <row r="28" spans="1:8" ht="18.75" x14ac:dyDescent="0.3">
      <c r="A28" s="3">
        <v>2019</v>
      </c>
      <c r="B28" s="3" t="s">
        <v>2</v>
      </c>
      <c r="C28" s="2">
        <v>1092</v>
      </c>
      <c r="D28" s="2">
        <v>441</v>
      </c>
      <c r="E28" s="2">
        <f t="shared" si="2"/>
        <v>25366</v>
      </c>
      <c r="F28" s="2">
        <f t="shared" si="3"/>
        <v>13754</v>
      </c>
      <c r="G28" s="4">
        <f t="shared" si="0"/>
        <v>40.384615384615387</v>
      </c>
      <c r="H28" s="4">
        <f t="shared" si="1"/>
        <v>54.22218717968935</v>
      </c>
    </row>
    <row r="29" spans="1:8" ht="18.75" x14ac:dyDescent="0.3">
      <c r="A29" s="3"/>
      <c r="B29" s="3" t="s">
        <v>3</v>
      </c>
      <c r="C29" s="2">
        <v>956</v>
      </c>
      <c r="D29" s="2">
        <v>383</v>
      </c>
      <c r="E29" s="2">
        <f t="shared" si="2"/>
        <v>26322</v>
      </c>
      <c r="F29" s="2">
        <f t="shared" si="3"/>
        <v>14137</v>
      </c>
      <c r="G29" s="4">
        <f t="shared" si="0"/>
        <v>40.062761506276154</v>
      </c>
      <c r="H29" s="4">
        <f t="shared" si="1"/>
        <v>53.70792492971659</v>
      </c>
    </row>
    <row r="30" spans="1:8" ht="18.75" x14ac:dyDescent="0.3">
      <c r="A30" s="3"/>
      <c r="B30" s="3" t="s">
        <v>4</v>
      </c>
      <c r="C30" s="2">
        <v>995</v>
      </c>
      <c r="D30" s="2">
        <v>462</v>
      </c>
      <c r="E30" s="2">
        <f t="shared" si="2"/>
        <v>27317</v>
      </c>
      <c r="F30" s="2">
        <f t="shared" si="3"/>
        <v>14599</v>
      </c>
      <c r="G30" s="4">
        <f t="shared" si="0"/>
        <v>46.4321608040201</v>
      </c>
      <c r="H30" s="4">
        <f t="shared" si="1"/>
        <v>53.442911007797342</v>
      </c>
    </row>
    <row r="31" spans="1:8" ht="18.75" x14ac:dyDescent="0.3">
      <c r="A31" s="3"/>
      <c r="B31" s="3" t="s">
        <v>5</v>
      </c>
      <c r="C31" s="2">
        <v>896</v>
      </c>
      <c r="D31" s="2">
        <v>358</v>
      </c>
      <c r="E31" s="2">
        <f t="shared" si="2"/>
        <v>28213</v>
      </c>
      <c r="F31" s="2">
        <f t="shared" si="3"/>
        <v>14957</v>
      </c>
      <c r="G31" s="4">
        <f t="shared" si="0"/>
        <v>39.955357142857146</v>
      </c>
      <c r="H31" s="4">
        <f t="shared" si="1"/>
        <v>53.014567752454546</v>
      </c>
    </row>
    <row r="32" spans="1:8" ht="18.75" x14ac:dyDescent="0.3">
      <c r="A32" s="3"/>
      <c r="B32" s="3" t="s">
        <v>6</v>
      </c>
      <c r="C32" s="2">
        <v>880</v>
      </c>
      <c r="D32" s="2">
        <v>421</v>
      </c>
      <c r="E32" s="2">
        <f t="shared" si="2"/>
        <v>29093</v>
      </c>
      <c r="F32" s="2">
        <f t="shared" si="3"/>
        <v>15378</v>
      </c>
      <c r="G32" s="4">
        <f t="shared" si="0"/>
        <v>47.840909090909086</v>
      </c>
      <c r="H32" s="4">
        <f t="shared" si="1"/>
        <v>52.858075825800022</v>
      </c>
    </row>
    <row r="33" spans="1:8" ht="18.75" x14ac:dyDescent="0.3">
      <c r="A33" s="3"/>
      <c r="B33" s="3" t="s">
        <v>7</v>
      </c>
      <c r="C33" s="2">
        <v>871</v>
      </c>
      <c r="D33" s="2">
        <v>411</v>
      </c>
      <c r="E33" s="2">
        <f t="shared" si="2"/>
        <v>29964</v>
      </c>
      <c r="F33" s="2">
        <f t="shared" si="3"/>
        <v>15789</v>
      </c>
      <c r="G33" s="4">
        <f t="shared" si="0"/>
        <v>47.187141216991961</v>
      </c>
      <c r="H33" s="4">
        <f t="shared" si="1"/>
        <v>52.693231878253911</v>
      </c>
    </row>
    <row r="34" spans="1:8" ht="19.5" thickBot="1" x14ac:dyDescent="0.35">
      <c r="B34" s="6" t="s">
        <v>25</v>
      </c>
      <c r="C34" s="10">
        <f>SUM(C2:C33)</f>
        <v>29964</v>
      </c>
      <c r="D34" s="10">
        <f>SUM(D2:D33)</f>
        <v>15789</v>
      </c>
      <c r="E34" s="2"/>
      <c r="F34" s="2"/>
      <c r="G34" s="2"/>
      <c r="H34" s="2"/>
    </row>
    <row r="35" spans="1:8" ht="15.75" thickTop="1" x14ac:dyDescent="0.25"/>
    <row r="36" spans="1:8" ht="18.75" x14ac:dyDescent="0.3">
      <c r="A36" s="3" t="s">
        <v>23</v>
      </c>
      <c r="B36" s="3" t="s">
        <v>18</v>
      </c>
    </row>
    <row r="37" spans="1:8" ht="18.75" x14ac:dyDescent="0.3">
      <c r="B37" s="3" t="s">
        <v>24</v>
      </c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63BD77331A592C408883AF874CDBA241" ma:contentTypeVersion="10" ma:contentTypeDescription="Create an HMT Document" ma:contentTypeScope="" ma:versionID="90cc238b4711a5a8f5357ed49395fa78">
  <xsd:schema xmlns:xsd="http://www.w3.org/2001/XMLSchema" xmlns:xs="http://www.w3.org/2001/XMLSchema" xmlns:p="http://schemas.microsoft.com/office/2006/metadata/properties" xmlns:ns1="http://schemas.microsoft.com/sharepoint/v3" xmlns:ns2="3ea35f22-4918-4d63-abec-76e2bf4b18f4" xmlns:ns3="9b3e0650-3fd8-4a11-b718-3fc4f8c5ddea" xmlns:ns4="e9eb9825-f57d-4071-8558-08b266561c53" xmlns:ns5="http://schemas.microsoft.com/sharepoint/v4" xmlns:ns6="2e4aaef1-a7e7-4eac-bed7-f31ab1fb0f36" targetNamespace="http://schemas.microsoft.com/office/2006/metadata/properties" ma:root="true" ma:fieldsID="a00ca5ef070683c75d1a712652def20c" ns1:_="" ns2:_="" ns3:_="" ns4:_="" ns5:_="" ns6:_="">
    <xsd:import namespace="http://schemas.microsoft.com/sharepoint/v3"/>
    <xsd:import namespace="3ea35f22-4918-4d63-abec-76e2bf4b18f4"/>
    <xsd:import namespace="9b3e0650-3fd8-4a11-b718-3fc4f8c5ddea"/>
    <xsd:import namespace="e9eb9825-f57d-4071-8558-08b266561c53"/>
    <xsd:import namespace="http://schemas.microsoft.com/sharepoint/v4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2:HMT_Record" minOccurs="0"/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3:HMT_DocumentTypeHTField0" minOccurs="0"/>
                <xsd:element ref="ns3:HMT_GroupHTField0" minOccurs="0"/>
                <xsd:element ref="ns3:HMT_TeamHTField0" minOccurs="0"/>
                <xsd:element ref="ns3:HMT_SubTeamHTField0" minOccurs="0"/>
                <xsd:element ref="ns3:HMT_CategoryHTField0" minOccurs="0"/>
                <xsd:element ref="ns3:HMT_ThemeHTField0" minOccurs="0"/>
                <xsd:element ref="ns3:HMT_TopicHTField0" minOccurs="0"/>
                <xsd:element ref="ns3:HMT_SubTopicHTField0" minOccurs="0"/>
                <xsd:element ref="ns3:HMT_ClassificationHTField0" minOccurs="0"/>
                <xsd:element ref="ns2:HMT_ClosedOn" minOccurs="0"/>
                <xsd:element ref="ns2:HMT_DeletedOn" minOccurs="0"/>
                <xsd:element ref="ns2:HMT_ArchivedOn" minOccurs="0"/>
                <xsd:element ref="ns2:HMT_LegacyItemID" minOccurs="0"/>
                <xsd:element ref="ns2:HMT_LegacyCreatedBy" minOccurs="0"/>
                <xsd:element ref="ns2:HMT_LegacyModifiedBy" minOccurs="0"/>
                <xsd:element ref="ns2:HMT_LegacyOrigSource" minOccurs="0"/>
                <xsd:element ref="ns2:HMT_LegacyExtRef" minOccurs="0"/>
                <xsd:element ref="ns2:HMT_LegacySensitive" minOccurs="0"/>
                <xsd:element ref="ns2:HMT_LegacyRecord" minOccurs="0"/>
                <xsd:element ref="ns2:HMT_Audit" minOccurs="0"/>
                <xsd:element ref="ns2:HMT_ClosedBy" minOccurs="0"/>
                <xsd:element ref="ns2:HMT_ArchivedBy" minOccurs="0"/>
                <xsd:element ref="ns2:HMT_ClosedArchive" minOccurs="0"/>
                <xsd:element ref="ns2:HMT_ClosedOnOrig" minOccurs="0"/>
                <xsd:element ref="ns2:HMT_ClosedbyOrig" minOccurs="0"/>
                <xsd:element ref="ns4:TaxCatchAll" minOccurs="0"/>
                <xsd:element ref="ns2:m4e205a008724e269aef64ca7bdb5848" minOccurs="0"/>
                <xsd:element ref="ns2:g727aac2e2204289aa2b5b6dcdadae03" minOccurs="0"/>
                <xsd:element ref="ns2:ieefa5c6211a4a5e9a507e1c1c1599ef" minOccurs="0"/>
                <xsd:element ref="ns2:hb8bc0391a2e4089a24d47de9e4a6672" minOccurs="0"/>
                <xsd:element ref="ns2:g3bf77b0a02d47ea8bec4fb357d1f3ee" minOccurs="0"/>
                <xsd:element ref="ns2:b4fdd2ce4232490396aa344e31f74d8e" minOccurs="0"/>
                <xsd:element ref="ns2:jc76c0d69b0a44309f7bb16407c92353" minOccurs="0"/>
                <xsd:element ref="ns2:d3acaa1fb1fd45d69e6498ce1656c037" minOccurs="0"/>
                <xsd:element ref="ns2:b9c42a306c8b47fcbaf8a41a71352f3a" minOccurs="0"/>
                <xsd:element ref="ns5:IconOverlay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10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11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2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3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4" nillable="true" ma:displayName="CC" ma:internalName="dlc_EmailCC" ma:readOnly="false">
      <xsd:simpleType>
        <xsd:restriction base="dms:Note">
          <xsd:maxLength value="1024"/>
        </xsd:restriction>
      </xsd:simpleType>
    </xsd:element>
    <xsd:element name="dlc_EmailBCC" ma:index="15" nillable="true" ma:displayName="BCC" ma:internalName="dlc_EmailBCC" ma:readOnly="false">
      <xsd:simpleType>
        <xsd:restriction base="dms:Note">
          <xsd:maxLength value="1024"/>
        </xsd:restriction>
      </xsd:simpleType>
    </xsd:element>
    <xsd:element name="dlc_EmailSentUTC" ma:index="16" nillable="true" ma:displayName="Date Sent" ma:internalName="dlc_EmailSentUTC">
      <xsd:simpleType>
        <xsd:restriction base="dms:DateTime"/>
      </xsd:simpleType>
    </xsd:element>
    <xsd:element name="dlc_EmailReceivedUTC" ma:index="17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35f22-4918-4d63-abec-76e2bf4b18f4" elementFormDefault="qualified">
    <xsd:import namespace="http://schemas.microsoft.com/office/2006/documentManagement/types"/>
    <xsd:import namespace="http://schemas.microsoft.com/office/infopath/2007/PartnerControls"/>
    <xsd:element name="HMT_Record" ma:index="9" nillable="true" ma:displayName="Record" ma:default="1" ma:description="Tick for important documents, eg decisions, long term value or evidence." ma:hidden="true" ma:internalName="HMT_Record" ma:readOnly="true">
      <xsd:simpleType>
        <xsd:restriction base="dms:Boolean"/>
      </xsd:simpleType>
    </xsd:element>
    <xsd:element name="HMT_ClosedOn" ma:index="3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3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3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3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3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4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4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4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4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4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4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4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4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4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4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50" nillable="true" ma:displayName="Original Closed By" ma:description="Who originally closed this item" ma:hidden="true" ma:list="UserInfo" ma:internalName="HMT_ClosedbyOrig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4e205a008724e269aef64ca7bdb5848" ma:index="52" nillable="true" ma:displayName="Document Type_0" ma:hidden="true" ma:internalName="m4e205a008724e269aef64ca7bdb5848">
      <xsd:simpleType>
        <xsd:restriction base="dms:Note"/>
      </xsd:simpleType>
    </xsd:element>
    <xsd:element name="g727aac2e2204289aa2b5b6dcdadae03" ma:index="53" nillable="true" ma:displayName="Group_0" ma:hidden="true" ma:internalName="g727aac2e2204289aa2b5b6dcdadae03">
      <xsd:simpleType>
        <xsd:restriction base="dms:Note"/>
      </xsd:simpleType>
    </xsd:element>
    <xsd:element name="ieefa5c6211a4a5e9a507e1c1c1599ef" ma:index="54" nillable="true" ma:displayName="Team_0" ma:hidden="true" ma:internalName="ieefa5c6211a4a5e9a507e1c1c1599ef">
      <xsd:simpleType>
        <xsd:restriction base="dms:Note"/>
      </xsd:simpleType>
    </xsd:element>
    <xsd:element name="hb8bc0391a2e4089a24d47de9e4a6672" ma:index="55" nillable="true" ma:displayName="Sub Team_0" ma:hidden="true" ma:internalName="hb8bc0391a2e4089a24d47de9e4a6672">
      <xsd:simpleType>
        <xsd:restriction base="dms:Note"/>
      </xsd:simpleType>
    </xsd:element>
    <xsd:element name="g3bf77b0a02d47ea8bec4fb357d1f3ee" ma:index="56" nillable="true" ma:displayName="Category_0" ma:hidden="true" ma:internalName="g3bf77b0a02d47ea8bec4fb357d1f3ee">
      <xsd:simpleType>
        <xsd:restriction base="dms:Note"/>
      </xsd:simpleType>
    </xsd:element>
    <xsd:element name="b4fdd2ce4232490396aa344e31f74d8e" ma:index="57" nillable="true" ma:displayName="Library_0" ma:hidden="true" ma:internalName="b4fdd2ce4232490396aa344e31f74d8e">
      <xsd:simpleType>
        <xsd:restriction base="dms:Note"/>
      </xsd:simpleType>
    </xsd:element>
    <xsd:element name="jc76c0d69b0a44309f7bb16407c92353" ma:index="58" nillable="true" ma:displayName="Topic_0" ma:hidden="true" ma:internalName="jc76c0d69b0a44309f7bb16407c92353">
      <xsd:simpleType>
        <xsd:restriction base="dms:Note"/>
      </xsd:simpleType>
    </xsd:element>
    <xsd:element name="d3acaa1fb1fd45d69e6498ce1656c037" ma:index="59" nillable="true" ma:displayName="Sub Topic_0" ma:hidden="true" ma:internalName="d3acaa1fb1fd45d69e6498ce1656c037">
      <xsd:simpleType>
        <xsd:restriction base="dms:Note"/>
      </xsd:simpleType>
    </xsd:element>
    <xsd:element name="b9c42a306c8b47fcbaf8a41a71352f3a" ma:index="60" nillable="true" ma:displayName="Classification_0" ma:hidden="true" ma:internalName="b9c42a306c8b47fcbaf8a41a71352f3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e0650-3fd8-4a11-b718-3fc4f8c5ddea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8" ma:taxonomy="true" ma:internalName="HMT_DocumentTypeHTField0" ma:taxonomyFieldName="HMT_DocumentType" ma:displayName="Document Type" ma:indexed="true" ma:default="5;#Other|c235b5c2-f697-427b-a70a-43d69599f998" ma:fieldId="{64e205a0-0872-4e26-9aef-64ca7bdb5848}" ma:sspId="eacbe5a3-01f8-4aa6-9f93-764bd56914ab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GroupHTField0" ma:index="20" nillable="true" ma:taxonomy="true" ma:internalName="HMT_GroupHTField0" ma:taxonomyFieldName="HMT_Group" ma:displayName="Group" ma:indexed="true" ma:readOnly="true" ma:default="1;#Financial Services|59fac2e4-0e4d-445e-9d2b-b7e636b82ddc" ma:fieldId="{0727aac2-e220-4289-aa2b-5b6dcdadae03}" ma:sspId="eacbe5a3-01f8-4aa6-9f93-764bd56914ab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22" nillable="true" ma:taxonomy="true" ma:internalName="HMT_TeamHTField0" ma:taxonomyFieldName="HMT_Team" ma:displayName="Team" ma:indexed="true" ma:readOnly="true" ma:default="194;#Banking and Credit|48c98d37-bf37-4b75-b9d1-98d8afdd038e" ma:fieldId="{2eefa5c6-211a-4a5e-9a50-7e1c1c1599ef}" ma:sspId="eacbe5a3-01f8-4aa6-9f93-764bd56914ab" ma:termSetId="bfb00256-4f71-4b34-808b-e2a5e274e13b" ma:anchorId="59fac2e4-0e4d-445e-9d2b-b7e636b82ddc" ma:open="false" ma:isKeyword="false">
      <xsd:complexType>
        <xsd:sequence>
          <xsd:element ref="pc:Terms" minOccurs="0" maxOccurs="1"/>
        </xsd:sequence>
      </xsd:complexType>
    </xsd:element>
    <xsd:element name="HMT_SubTeamHTField0" ma:index="24" nillable="true" ma:taxonomy="true" ma:internalName="HMT_SubTeamHTField0" ma:taxonomyFieldName="HMT_SubTeam" ma:displayName="Sub Team" ma:indexed="true" ma:readOnly="true" ma:fieldId="{1b8bc039-1a2e-4089-a24d-47de9e4a6672}" ma:sspId="eacbe5a3-01f8-4aa6-9f93-764bd56914ab" ma:termSetId="bfb00256-4f71-4b34-808b-e2a5e274e13b" ma:anchorId="59fac2e4-0e4d-445e-9d2b-b7e636b82ddc" ma:open="false" ma:isKeyword="false">
      <xsd:complexType>
        <xsd:sequence>
          <xsd:element ref="pc:Terms" minOccurs="0" maxOccurs="1"/>
        </xsd:sequence>
      </xsd:complexType>
    </xsd:element>
    <xsd:element name="HMT_CategoryHTField0" ma:index="26" nillable="true" ma:taxonomy="true" ma:internalName="HMT_CategoryHTField0" ma:taxonomyFieldName="HMT_Category" ma:displayName="Category" ma:indexed="true" ma:readOnly="true" ma:default="4;#Policy Document Types|bd4325a7-7f6a-48f9-b0dc-cc3aef626e65" ma:fieldId="{03bf77b0-a02d-47ea-8bec-4fb357d1f3ee}" ma:sspId="eacbe5a3-01f8-4aa6-9f93-764bd56914ab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HTField0" ma:index="28" nillable="true" ma:taxonomy="true" ma:internalName="HMT_ThemeHTField0" ma:taxonomyFieldName="HMT_Theme" ma:displayName="Library" ma:indexed="true" ma:readOnly="true" ma:default="195;#BAC Business Lending|1e4c32a1-324d-436c-8c85-928a4866cd3c" ma:fieldId="{b4fdd2ce-4232-4903-96aa-344e31f74d8e}" ma:sspId="eacbe5a3-01f8-4aa6-9f93-764bd56914ab" ma:termSetId="0e8f3620-975b-47b8-a3c8-735c34d6ba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opicHTField0" ma:index="30" nillable="true" ma:taxonomy="true" ma:internalName="HMT_TopicHTField0" ma:taxonomyFieldName="HMT_Topic" ma:displayName="Topic" ma:indexed="true" ma:readOnly="true" ma:fieldId="{3c76c0d6-9b0a-4430-9f7b-b16407c92353}" ma:sspId="eacbe5a3-01f8-4aa6-9f93-764bd56914ab" ma:termSetId="0e8f3620-975b-47b8-a3c8-735c34d6ba1d" ma:anchorId="1e4c32a1-324d-436c-8c85-928a4866cd3c" ma:open="false" ma:isKeyword="false">
      <xsd:complexType>
        <xsd:sequence>
          <xsd:element ref="pc:Terms" minOccurs="0" maxOccurs="1"/>
        </xsd:sequence>
      </xsd:complexType>
    </xsd:element>
    <xsd:element name="HMT_SubTopicHTField0" ma:index="32" nillable="true" ma:taxonomy="true" ma:internalName="HMT_SubTopicHTField0" ma:taxonomyFieldName="HMT_SubTopic" ma:displayName="Sub Topic" ma:indexed="true" ma:readOnly="true" ma:fieldId="{d3acaa1f-b1fd-45d6-9e64-98ce1656c037}" ma:sspId="eacbe5a3-01f8-4aa6-9f93-764bd56914ab" ma:termSetId="0e8f3620-975b-47b8-a3c8-735c34d6ba1d" ma:anchorId="1e4c32a1-324d-436c-8c85-928a4866cd3c" ma:open="false" ma:isKeyword="false">
      <xsd:complexType>
        <xsd:sequence>
          <xsd:element ref="pc:Terms" minOccurs="0" maxOccurs="1"/>
        </xsd:sequence>
      </xsd:complexType>
    </xsd:element>
    <xsd:element name="HMT_ClassificationHTField0" ma:index="34" nillable="true" ma:taxonomy="true" ma:internalName="HMT_ClassificationHTField0" ma:taxonomyFieldName="HMT_Classification" ma:displayName="Classification" ma:indexed="true" ma:readOnly="true" ma:default="3;#Official|0c3401bb-744b-4660-997f-fc50d910db48" ma:fieldId="{b9c42a30-6c8b-47fc-baf8-a41a71352f3a}" ma:sspId="eacbe5a3-01f8-4aa6-9f93-764bd56914ab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b9825-f57d-4071-8558-08b266561c53" elementFormDefault="qualified">
    <xsd:import namespace="http://schemas.microsoft.com/office/2006/documentManagement/types"/>
    <xsd:import namespace="http://schemas.microsoft.com/office/infopath/2007/PartnerControls"/>
    <xsd:element name="TaxCatchAll" ma:index="51" nillable="true" ma:displayName="Taxonomy Catch All Column" ma:hidden="true" ma:list="{a3e08081-eee0-4b81-958e-53a2fb9a2266}" ma:internalName="TaxCatchAll" ma:showField="CatchAllData" ma:web="e9eb9825-f57d-4071-8558-08b266561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d3acaa1fb1fd45d69e6498ce1656c037 xmlns="3ea35f22-4918-4d63-abec-76e2bf4b18f4" xsi:nil="true"/>
    <b9c42a306c8b47fcbaf8a41a71352f3a xmlns="3ea35f22-4918-4d63-abec-76e2bf4b18f4" xsi:nil="true"/>
    <TaxCatchAll xmlns="e9eb9825-f57d-4071-8558-08b266561c53">
      <Value>218</Value>
      <Value>195</Value>
      <Value>194</Value>
      <Value>5</Value>
      <Value>4</Value>
      <Value>3862</Value>
      <Value>3</Value>
      <Value>1</Value>
    </TaxCatchAll>
    <HMT_DocumentType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hb8bc0391a2e4089a24d47de9e4a6672 xmlns="3ea35f22-4918-4d63-abec-76e2bf4b18f4" xsi:nil="true"/>
    <IconOverlay xmlns="http://schemas.microsoft.com/sharepoint/v4" xsi:nil="true"/>
    <g727aac2e2204289aa2b5b6dcdadae03 xmlns="3ea35f22-4918-4d63-abec-76e2bf4b18f4" xsi:nil="true"/>
    <dlc_EmailReceivedUTC xmlns="http://schemas.microsoft.com/sharepoint/v3" xsi:nil="true"/>
    <dlc_EmailSentUTC xmlns="http://schemas.microsoft.com/sharepoint/v3" xsi:nil="true"/>
    <ieefa5c6211a4a5e9a507e1c1c1599ef xmlns="3ea35f22-4918-4d63-abec-76e2bf4b18f4" xsi:nil="true"/>
    <b4fdd2ce4232490396aa344e31f74d8e xmlns="3ea35f22-4918-4d63-abec-76e2bf4b18f4" xsi:nil="true"/>
    <dlc_EmailSubject xmlns="http://schemas.microsoft.com/sharepoint/v3" xsi:nil="true"/>
    <m4e205a008724e269aef64ca7bdb5848 xmlns="3ea35f22-4918-4d63-abec-76e2bf4b18f4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jc76c0d69b0a44309f7bb16407c92353 xmlns="3ea35f22-4918-4d63-abec-76e2bf4b18f4" xsi:nil="true"/>
    <g3bf77b0a02d47ea8bec4fb357d1f3ee xmlns="3ea35f22-4918-4d63-abec-76e2bf4b18f4" xsi:nil="true"/>
    <HMT_Classification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0c3401bb-744b-4660-997f-fc50d910db48</TermId>
        </TermInfo>
      </Terms>
    </HMT_ClassificationHTField0>
    <HMT_Team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Banking and Credit</TermName>
          <TermId xmlns="http://schemas.microsoft.com/office/infopath/2007/PartnerControls">48c98d37-bf37-4b75-b9d1-98d8afdd038e</TermId>
        </TermInfo>
      </Terms>
    </HMT_TeamHTField0>
    <HMT_Group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Services</TermName>
          <TermId xmlns="http://schemas.microsoft.com/office/infopath/2007/PartnerControls">59fac2e4-0e4d-445e-9d2b-b7e636b82ddc</TermId>
        </TermInfo>
      </Terms>
    </HMT_GroupHTField0>
    <HMT_Category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BAC Business Lending</TermName>
          <TermId xmlns="http://schemas.microsoft.com/office/infopath/2007/PartnerControls">1e4c32a1-324d-436c-8c85-928a4866cd3c</TermId>
        </TermInfo>
      </Terms>
    </HMT_ThemeHTField0>
    <HMT_SubTopic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Press and Data Releases</TermName>
          <TermId xmlns="http://schemas.microsoft.com/office/infopath/2007/PartnerControls">e6dbed01-5a39-4c05-975f-0830f686a6d7</TermId>
        </TermInfo>
      </Terms>
    </HMT_SubTopicHTField0>
    <HMT_TopicHTField0 xmlns="9b3e0650-3fd8-4a11-b718-3fc4f8c5dde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PLATFORM FOR REJECTED LOANS</TermName>
          <TermId xmlns="http://schemas.microsoft.com/office/infopath/2007/PartnerControls">7a783014-c67e-4c6f-84b2-3c0ca6603387</TermId>
        </TermInfo>
      </Terms>
    </HMT_TopicHTField0>
    <_dlc_DocId xmlns="2e4aaef1-a7e7-4eac-bed7-f31ab1fb0f36">HMTFINSERV-11-8240</_dlc_DocId>
    <_dlc_DocIdUrl xmlns="2e4aaef1-a7e7-4eac-bed7-f31ab1fb0f36">
      <Url>http://sphmt/sites/FinServG/IS/_layouts/15/DocIdRedir.aspx?ID=HMTFINSERV-11-8240</Url>
      <Description>HMTFINSERV-11-8240</Description>
    </_dlc_DocIdUrl>
  </documentManagement>
</p:properties>
</file>

<file path=customXml/itemProps1.xml><?xml version="1.0" encoding="utf-8"?>
<ds:datastoreItem xmlns:ds="http://schemas.openxmlformats.org/officeDocument/2006/customXml" ds:itemID="{DD590AC0-79D3-455F-8F5F-02AAFB582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2F473-8A60-4BC3-8D73-5032E984F30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10F247-A14A-4685-A041-4F6E95538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a35f22-4918-4d63-abec-76e2bf4b18f4"/>
    <ds:schemaRef ds:uri="9b3e0650-3fd8-4a11-b718-3fc4f8c5ddea"/>
    <ds:schemaRef ds:uri="e9eb9825-f57d-4071-8558-08b266561c53"/>
    <ds:schemaRef ds:uri="http://schemas.microsoft.com/sharepoint/v4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7FDF93-C9C1-4BEB-84CD-09B925FE928F}">
  <ds:schemaRefs>
    <ds:schemaRef ds:uri="3ea35f22-4918-4d63-abec-76e2bf4b18f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2e4aaef1-a7e7-4eac-bed7-f31ab1fb0f36"/>
    <ds:schemaRef ds:uri="9b3e0650-3fd8-4a11-b718-3fc4f8c5ddea"/>
    <ds:schemaRef ds:uri="http://schemas.microsoft.com/office/2006/documentManagement/types"/>
    <ds:schemaRef ds:uri="http://schemas.microsoft.com/sharepoint/v4"/>
    <ds:schemaRef ds:uri="e9eb9825-f57d-4071-8558-08b266561c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Quarterly Funding</vt:lpstr>
      <vt:lpstr>Quarterly Referrals and Contact</vt:lpstr>
      <vt:lpstr>Quarterly Conversion rates</vt:lpstr>
      <vt:lpstr>Referrals by Location - %</vt:lpstr>
      <vt:lpstr>Deals by Location - %</vt:lpstr>
      <vt:lpstr>Funding by Location - %</vt:lpstr>
      <vt:lpstr>Average Deal Size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Horwood</dc:creator>
  <cp:lastModifiedBy>Aylward, Luke - HMT</cp:lastModifiedBy>
  <dcterms:created xsi:type="dcterms:W3CDTF">2018-07-20T10:19:48Z</dcterms:created>
  <dcterms:modified xsi:type="dcterms:W3CDTF">2019-08-28T11:21:41Z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0x010100672A3FCA98991645BE083C320B7539B70073E2331C55A74AA0969608FB8C0629F60063BD77331A592C408883AF874CDBA241</vt:lpwstr>
  </property>
  <property fmtid="{D5CDD505-2E9C-101B-9397-08002B2CF9AE}" pid="3" name="HMT_DocumentType">
    <vt:lpwstr>5;#Other|c235b5c2-f697-427b-a70a-43d69599f998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HMT_Group">
    <vt:lpwstr>1;#Financial Services|59fac2e4-0e4d-445e-9d2b-b7e636b82ddc</vt:lpwstr>
  </property>
  <property fmtid="{D5CDD505-2E9C-101B-9397-08002B2CF9AE}" pid="7" name="HMT_Topic">
    <vt:lpwstr>218;#PLATFORM FOR REJECTED LOANS|7a783014-c67e-4c6f-84b2-3c0ca6603387</vt:lpwstr>
  </property>
  <property fmtid="{D5CDD505-2E9C-101B-9397-08002B2CF9AE}" pid="8" name="HMT_Category">
    <vt:lpwstr>4;#Policy Document Types|bd4325a7-7f6a-48f9-b0dc-cc3aef626e65</vt:lpwstr>
  </property>
  <property fmtid="{D5CDD505-2E9C-101B-9397-08002B2CF9AE}" pid="9" name="HMT_Classification">
    <vt:lpwstr>3;#Official|0c3401bb-744b-4660-997f-fc50d910db48</vt:lpwstr>
  </property>
  <property fmtid="{D5CDD505-2E9C-101B-9397-08002B2CF9AE}" pid="10" name="HMT_Theme">
    <vt:lpwstr>195;#BAC Business Lending|1e4c32a1-324d-436c-8c85-928a4866cd3c</vt:lpwstr>
  </property>
  <property fmtid="{D5CDD505-2E9C-101B-9397-08002B2CF9AE}" pid="11" name="HMT_SubTopic">
    <vt:lpwstr>3862;#Press and Data Releases|e6dbed01-5a39-4c05-975f-0830f686a6d7</vt:lpwstr>
  </property>
  <property fmtid="{D5CDD505-2E9C-101B-9397-08002B2CF9AE}" pid="12" name="HMT_Team">
    <vt:lpwstr>194;#Banking and Credit|48c98d37-bf37-4b75-b9d1-98d8afdd038e</vt:lpwstr>
  </property>
  <property fmtid="{D5CDD505-2E9C-101B-9397-08002B2CF9AE}" pid="13" name="_dlc_DocIdItemGuid">
    <vt:lpwstr>dc031f3c-a5c0-4ff8-8f27-01ae0d99c4d3</vt:lpwstr>
  </property>
</Properties>
</file>