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Customer Comms Requirements Briefs\2019\19-100 to 199\19-168 CS Livestock keeping templates - updates\Artwork Files\"/>
    </mc:Choice>
  </mc:AlternateContent>
  <workbookProtection workbookPassword="C281" lockStructure="1"/>
  <bookViews>
    <workbookView xWindow="600" yWindow="105" windowWidth="14235" windowHeight="7680"/>
  </bookViews>
  <sheets>
    <sheet name="Record" sheetId="1" r:id="rId1"/>
    <sheet name="Lists" sheetId="2" state="hidden" r:id="rId2"/>
  </sheets>
  <definedNames>
    <definedName name="LU_LUT">Lists!$B$3:$D$90</definedName>
    <definedName name="_xlnm.Print_Area" localSheetId="0">Record!$B$2:$U$32</definedName>
    <definedName name="YEAR">Lists!$G$3:$O$13</definedName>
  </definedNames>
  <calcPr calcId="152511" calcOnSave="0"/>
</workbook>
</file>

<file path=xl/calcChain.xml><?xml version="1.0" encoding="utf-8"?>
<calcChain xmlns="http://schemas.openxmlformats.org/spreadsheetml/2006/main">
  <c r="L11" i="1" l="1"/>
  <c r="L13" i="1" l="1"/>
  <c r="L12" i="1" l="1"/>
  <c r="U5" i="1" l="1"/>
  <c r="U4" i="1"/>
  <c r="T22" i="1"/>
  <c r="U22" i="1" s="1"/>
  <c r="S11" i="1"/>
  <c r="S13" i="1" s="1"/>
  <c r="J13" i="1" s="1"/>
  <c r="R11" i="1"/>
  <c r="R13" i="1" s="1"/>
  <c r="I13" i="1" s="1"/>
  <c r="Q11" i="1"/>
  <c r="Q12" i="1" s="1"/>
  <c r="P11" i="1"/>
  <c r="P13" i="1" s="1"/>
  <c r="G13" i="1" s="1"/>
  <c r="O11" i="1"/>
  <c r="O12" i="1" s="1"/>
  <c r="N11" i="1"/>
  <c r="N12" i="1" s="1"/>
  <c r="M11" i="1"/>
  <c r="M12" i="1" s="1"/>
  <c r="K15" i="1"/>
  <c r="K16" i="1"/>
  <c r="K17" i="1"/>
  <c r="K18" i="1"/>
  <c r="T18" i="1" s="1"/>
  <c r="U18" i="1" s="1"/>
  <c r="K19" i="1"/>
  <c r="T19" i="1" s="1"/>
  <c r="U19" i="1" s="1"/>
  <c r="K20" i="1"/>
  <c r="T20" i="1"/>
  <c r="U20" i="1" s="1"/>
  <c r="K21" i="1"/>
  <c r="T21" i="1"/>
  <c r="U21" i="1" s="1"/>
  <c r="K22" i="1"/>
  <c r="K23" i="1"/>
  <c r="T23" i="1"/>
  <c r="U23" i="1" s="1"/>
  <c r="K24" i="1"/>
  <c r="T24" i="1"/>
  <c r="U24" i="1" s="1"/>
  <c r="K25" i="1"/>
  <c r="T25" i="1" s="1"/>
  <c r="U25" i="1" s="1"/>
  <c r="K14" i="1"/>
  <c r="T16" i="1"/>
  <c r="U16" i="1" s="1"/>
  <c r="T15" i="1"/>
  <c r="U15" i="1" s="1"/>
  <c r="T17" i="1"/>
  <c r="U17" i="1" s="1"/>
  <c r="R12" i="1" l="1"/>
  <c r="R25" i="1" s="1"/>
  <c r="P12" i="1"/>
  <c r="P25" i="1" s="1"/>
  <c r="N17" i="1"/>
  <c r="N14" i="1"/>
  <c r="N18" i="1"/>
  <c r="N25" i="1"/>
  <c r="N23" i="1"/>
  <c r="N21" i="1"/>
  <c r="N13" i="1"/>
  <c r="E13" i="1" s="1"/>
  <c r="N8" i="1"/>
  <c r="S12" i="1"/>
  <c r="S24" i="1" s="1"/>
  <c r="L18" i="1"/>
  <c r="L17" i="1"/>
  <c r="L23" i="1"/>
  <c r="L20" i="1"/>
  <c r="L21" i="1"/>
  <c r="L16" i="1"/>
  <c r="L24" i="1"/>
  <c r="C13" i="1"/>
  <c r="N22" i="1"/>
  <c r="N16" i="1"/>
  <c r="M17" i="1"/>
  <c r="M23" i="1"/>
  <c r="M24" i="1"/>
  <c r="M18" i="1"/>
  <c r="M16" i="1"/>
  <c r="M25" i="1"/>
  <c r="M14" i="1"/>
  <c r="M21" i="1"/>
  <c r="M15" i="1"/>
  <c r="M19" i="1"/>
  <c r="M20" i="1"/>
  <c r="M22" i="1"/>
  <c r="Q17" i="1"/>
  <c r="Q20" i="1"/>
  <c r="Q24" i="1"/>
  <c r="Q14" i="1"/>
  <c r="Q25" i="1"/>
  <c r="Q19" i="1"/>
  <c r="Q22" i="1"/>
  <c r="Q16" i="1"/>
  <c r="Q23" i="1"/>
  <c r="Q18" i="1"/>
  <c r="Q15" i="1"/>
  <c r="Q21" i="1"/>
  <c r="O19" i="1"/>
  <c r="O24" i="1"/>
  <c r="O17" i="1"/>
  <c r="O14" i="1"/>
  <c r="O21" i="1"/>
  <c r="O22" i="1"/>
  <c r="O20" i="1"/>
  <c r="O15" i="1"/>
  <c r="O18" i="1"/>
  <c r="O16" i="1"/>
  <c r="O23" i="1"/>
  <c r="O25" i="1"/>
  <c r="L15" i="1"/>
  <c r="N20" i="1"/>
  <c r="N24" i="1"/>
  <c r="N15" i="1"/>
  <c r="L22" i="1"/>
  <c r="M13" i="1"/>
  <c r="D13" i="1" s="1"/>
  <c r="Q13" i="1"/>
  <c r="H13" i="1" s="1"/>
  <c r="R14" i="1"/>
  <c r="L25" i="1"/>
  <c r="L19" i="1"/>
  <c r="O13" i="1"/>
  <c r="F13" i="1" s="1"/>
  <c r="N19" i="1"/>
  <c r="L14" i="1"/>
  <c r="R19" i="1" l="1"/>
  <c r="R15" i="1"/>
  <c r="R21" i="1"/>
  <c r="R17" i="1"/>
  <c r="S20" i="1"/>
  <c r="S22" i="1"/>
  <c r="S18" i="1"/>
  <c r="P22" i="1"/>
  <c r="S17" i="1"/>
  <c r="P14" i="1"/>
  <c r="P16" i="1"/>
  <c r="P24" i="1"/>
  <c r="P21" i="1"/>
  <c r="R18" i="1"/>
  <c r="R16" i="1"/>
  <c r="P23" i="1"/>
  <c r="R23" i="1"/>
  <c r="R22" i="1"/>
  <c r="R20" i="1"/>
  <c r="P17" i="1"/>
  <c r="R24" i="1"/>
  <c r="S19" i="1"/>
  <c r="S15" i="1"/>
  <c r="S16" i="1"/>
  <c r="P18" i="1"/>
  <c r="P20" i="1"/>
  <c r="P19" i="1"/>
  <c r="P15" i="1"/>
  <c r="S23" i="1"/>
  <c r="S25" i="1"/>
  <c r="S14" i="1"/>
  <c r="S21" i="1"/>
  <c r="T14" i="1" l="1"/>
  <c r="T27" i="1" s="1"/>
  <c r="U14" i="1" l="1"/>
  <c r="T29" i="1" s="1"/>
  <c r="U29" i="1" s="1"/>
  <c r="T31" i="1" s="1"/>
</calcChain>
</file>

<file path=xl/sharedStrings.xml><?xml version="1.0" encoding="utf-8"?>
<sst xmlns="http://schemas.openxmlformats.org/spreadsheetml/2006/main" count="127" uniqueCount="54">
  <si>
    <t>Total LU</t>
  </si>
  <si>
    <t>Total LU/ Hectares</t>
  </si>
  <si>
    <t>Month</t>
  </si>
  <si>
    <t>Conversion factor</t>
  </si>
  <si>
    <t>Agreement Holder name:</t>
  </si>
  <si>
    <t>Form completed by:</t>
  </si>
  <si>
    <t>Form completed date:</t>
  </si>
  <si>
    <t>Calendar Year: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</si>
  <si>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</si>
  <si>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</si>
  <si>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</si>
  <si>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</si>
  <si>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</si>
  <si>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</si>
  <si>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</si>
  <si>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</si>
  <si>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</si>
  <si>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</si>
  <si>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</si>
  <si>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</si>
  <si>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average Livestock Units</t>
  </si>
  <si>
    <t>Yearly average Livestock Units/Ha</t>
  </si>
  <si>
    <t>Whole holding Livestock Record for:</t>
  </si>
  <si>
    <t>Ram and teg over 6 months (0.15)</t>
  </si>
  <si>
    <r>
      <t>Conversion to Livestock Units</t>
    </r>
    <r>
      <rPr>
        <sz val="11"/>
        <color indexed="8"/>
        <rFont val="Arial"/>
        <family val="2"/>
      </rPr>
      <t xml:space="preserve"> (automatically calculated)</t>
    </r>
  </si>
  <si>
    <r>
      <t>Numbers of animals</t>
    </r>
    <r>
      <rPr>
        <sz val="11"/>
        <color indexed="8"/>
        <rFont val="Arial"/>
        <family val="2"/>
      </rPr>
      <t xml:space="preserve"> (Please enter data in the table below)</t>
    </r>
  </si>
  <si>
    <t>Countryside Stewardship: Overall Farm Stocking Rate Calculator</t>
  </si>
  <si>
    <t>Agreement reference:</t>
  </si>
  <si>
    <t>Cattle over 2 years 1.0</t>
  </si>
  <si>
    <t>Cattle over 6 months to 2 years 0.6</t>
  </si>
  <si>
    <t>Horse 1.0</t>
  </si>
  <si>
    <t>Pony / Donkey 0.8</t>
  </si>
  <si>
    <t>Goat 0.12</t>
  </si>
  <si>
    <t>Description</t>
  </si>
  <si>
    <t>LU</t>
  </si>
  <si>
    <t>Cattle over 2 years (1.0)</t>
  </si>
  <si>
    <t>Cattle over 6 months to 2 years (0.6)</t>
  </si>
  <si>
    <t>Lowland ewe and lamb; ram (0.12)</t>
  </si>
  <si>
    <t>Hill ewe and lamb; hogg; teg (0.08)</t>
  </si>
  <si>
    <t>Horse (1.0)</t>
  </si>
  <si>
    <t>Pony / Donkey (0.8)</t>
  </si>
  <si>
    <t>Goat (0.12)</t>
  </si>
  <si>
    <t>Ram; Lowland ewe and lamb 0.12</t>
  </si>
  <si>
    <t>Store Lamb; hogg; teg; Hill ewe and lamb 0.08</t>
  </si>
  <si>
    <t>LU LUT</t>
  </si>
  <si>
    <t>Year LUT</t>
  </si>
  <si>
    <t>NOT USED</t>
  </si>
  <si>
    <t>Agreement start year must be selected to set the livestock unit conversion rate and enable the calculations.</t>
  </si>
  <si>
    <r>
      <t xml:space="preserve">Agreement start year </t>
    </r>
    <r>
      <rPr>
        <b/>
        <sz val="14"/>
        <color indexed="10"/>
        <rFont val="Arial"/>
        <family val="2"/>
      </rPr>
      <t>*</t>
    </r>
  </si>
  <si>
    <r>
      <t xml:space="preserve">Total area of holding (Ha) </t>
    </r>
    <r>
      <rPr>
        <b/>
        <sz val="14"/>
        <color indexed="10"/>
        <rFont val="Arial"/>
        <family val="2"/>
      </rPr>
      <t>*</t>
    </r>
  </si>
  <si>
    <r>
      <t xml:space="preserve">Maximum livestock units/ha </t>
    </r>
    <r>
      <rPr>
        <b/>
        <sz val="14"/>
        <color indexed="10"/>
        <rFont val="Arial"/>
        <family val="2"/>
      </rPr>
      <t>*</t>
    </r>
  </si>
  <si>
    <r>
      <t>Note: All data entry is to be done in the white cells. Cells marked with</t>
    </r>
    <r>
      <rPr>
        <b/>
        <sz val="14"/>
        <color indexed="10"/>
        <rFont val="Arial"/>
        <family val="2"/>
      </rPr>
      <t xml:space="preserve"> *</t>
    </r>
    <r>
      <rPr>
        <b/>
        <sz val="10"/>
        <color indexed="10"/>
        <rFont val="Arial"/>
        <family val="2"/>
      </rPr>
      <t xml:space="preserve"> must be competed for correct operation.</t>
    </r>
  </si>
  <si>
    <t>(Version 2 - Jul 2019)</t>
  </si>
  <si>
    <t>(Select)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</si>
</sst>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0" tint="-0.499984740745262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8"/>
      <color rgb="FF0000FF"/>
      <name val="Arial"/>
      <family val="2"/>
    </font>
    <font>
      <sz val="12"/>
      <color theme="0" tint="-4.9989318521683403E-2"/>
      <name val="Arial"/>
      <family val="2"/>
    </font>
    <font>
      <b/>
      <sz val="14"/>
      <color rgb="FF0000FF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b/>
      <sz val="11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0" fontId="0" fillId="0" borderId="0" xfId="0" applyProtection="1"/>
    <xf numFmtId="0" fontId="0" fillId="2" borderId="0" xfId="0" applyFill="1" applyBorder="1" applyProtection="1"/>
    <xf numFmtId="0" fontId="11" fillId="2" borderId="0" xfId="0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0" fontId="0" fillId="2" borderId="1" xfId="0" applyFill="1" applyBorder="1" applyProtection="1"/>
    <xf numFmtId="0" fontId="11" fillId="2" borderId="2" xfId="0" applyFont="1" applyFill="1" applyBorder="1" applyProtection="1"/>
    <xf numFmtId="0" fontId="12" fillId="2" borderId="0" xfId="0" applyFont="1" applyFill="1" applyBorder="1" applyAlignment="1" applyProtection="1">
      <alignment horizontal="right" vertical="center" indent="1"/>
    </xf>
    <xf numFmtId="0" fontId="12" fillId="2" borderId="3" xfId="0" applyFont="1" applyFill="1" applyBorder="1" applyAlignment="1" applyProtection="1">
      <alignment wrapText="1"/>
    </xf>
    <xf numFmtId="0" fontId="11" fillId="2" borderId="4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/>
    </xf>
    <xf numFmtId="0" fontId="12" fillId="4" borderId="6" xfId="0" applyFont="1" applyFill="1" applyBorder="1" applyAlignment="1" applyProtection="1">
      <alignment horizontal="center"/>
    </xf>
    <xf numFmtId="0" fontId="11" fillId="5" borderId="5" xfId="0" applyFont="1" applyFill="1" applyBorder="1" applyAlignment="1" applyProtection="1">
      <alignment horizontal="center"/>
    </xf>
    <xf numFmtId="0" fontId="12" fillId="6" borderId="6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0" xfId="0" applyFill="1" applyBorder="1" applyAlignment="1" applyProtection="1">
      <alignment horizontal="right"/>
    </xf>
    <xf numFmtId="2" fontId="12" fillId="2" borderId="1" xfId="0" applyNumberFormat="1" applyFont="1" applyFill="1" applyBorder="1" applyProtection="1"/>
    <xf numFmtId="0" fontId="11" fillId="2" borderId="0" xfId="0" applyFont="1" applyFill="1" applyBorder="1" applyAlignment="1" applyProtection="1"/>
    <xf numFmtId="0" fontId="11" fillId="2" borderId="3" xfId="0" applyFont="1" applyFill="1" applyBorder="1" applyAlignment="1" applyProtection="1">
      <alignment wrapText="1"/>
    </xf>
    <xf numFmtId="0" fontId="11" fillId="2" borderId="4" xfId="0" applyFont="1" applyFill="1" applyBorder="1" applyAlignment="1" applyProtection="1">
      <alignment wrapText="1"/>
    </xf>
    <xf numFmtId="0" fontId="0" fillId="2" borderId="4" xfId="0" applyFill="1" applyBorder="1" applyProtection="1"/>
    <xf numFmtId="0" fontId="0" fillId="2" borderId="7" xfId="0" applyFill="1" applyBorder="1" applyProtection="1"/>
    <xf numFmtId="0" fontId="11" fillId="2" borderId="0" xfId="0" applyFont="1" applyFill="1" applyAlignment="1" applyProtection="1">
      <alignment wrapText="1"/>
    </xf>
    <xf numFmtId="0" fontId="0" fillId="2" borderId="0" xfId="0" applyFill="1" applyProtection="1"/>
    <xf numFmtId="2" fontId="12" fillId="2" borderId="0" xfId="0" applyNumberFormat="1" applyFont="1" applyFill="1" applyBorder="1" applyProtection="1"/>
    <xf numFmtId="0" fontId="11" fillId="2" borderId="0" xfId="0" applyFont="1" applyFill="1" applyProtection="1"/>
    <xf numFmtId="0" fontId="11" fillId="2" borderId="0" xfId="0" applyFont="1" applyFill="1" applyAlignment="1" applyProtection="1"/>
    <xf numFmtId="0" fontId="13" fillId="3" borderId="5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6" borderId="8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right"/>
      <protection hidden="1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Protection="1"/>
    <xf numFmtId="0" fontId="10" fillId="2" borderId="2" xfId="0" applyFont="1" applyFill="1" applyBorder="1" applyAlignment="1" applyProtection="1"/>
    <xf numFmtId="0" fontId="15" fillId="2" borderId="2" xfId="0" applyFont="1" applyFill="1" applyBorder="1" applyAlignment="1" applyProtection="1">
      <alignment horizontal="left" vertical="top"/>
    </xf>
    <xf numFmtId="0" fontId="12" fillId="6" borderId="9" xfId="0" applyFont="1" applyFill="1" applyBorder="1" applyAlignment="1" applyProtection="1">
      <alignment horizontal="center"/>
    </xf>
    <xf numFmtId="0" fontId="12" fillId="6" borderId="10" xfId="0" applyFont="1" applyFill="1" applyBorder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/>
    </xf>
    <xf numFmtId="0" fontId="16" fillId="4" borderId="9" xfId="0" applyFont="1" applyFill="1" applyBorder="1" applyAlignment="1" applyProtection="1">
      <alignment horizontal="center"/>
    </xf>
    <xf numFmtId="0" fontId="17" fillId="4" borderId="6" xfId="0" applyFont="1" applyFill="1" applyBorder="1" applyAlignment="1" applyProtection="1">
      <alignment horizontal="center" vertical="top" wrapText="1"/>
    </xf>
    <xf numFmtId="2" fontId="16" fillId="4" borderId="8" xfId="0" applyNumberFormat="1" applyFont="1" applyFill="1" applyBorder="1" applyProtection="1">
      <protection hidden="1"/>
    </xf>
    <xf numFmtId="2" fontId="11" fillId="4" borderId="8" xfId="0" applyNumberFormat="1" applyFont="1" applyFill="1" applyBorder="1" applyProtection="1">
      <protection hidden="1"/>
    </xf>
    <xf numFmtId="0" fontId="11" fillId="6" borderId="2" xfId="0" applyFont="1" applyFill="1" applyBorder="1" applyProtection="1"/>
    <xf numFmtId="0" fontId="12" fillId="6" borderId="6" xfId="0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right" vertical="center"/>
    </xf>
    <xf numFmtId="0" fontId="12" fillId="2" borderId="2" xfId="0" applyFont="1" applyFill="1" applyBorder="1" applyAlignment="1" applyProtection="1">
      <alignment horizontal="right" vertical="top" indent="1"/>
    </xf>
    <xf numFmtId="0" fontId="12" fillId="2" borderId="0" xfId="0" applyFont="1" applyFill="1" applyBorder="1" applyAlignment="1" applyProtection="1">
      <alignment horizontal="right" vertical="top" indent="1"/>
    </xf>
    <xf numFmtId="0" fontId="12" fillId="2" borderId="2" xfId="0" applyFont="1" applyFill="1" applyBorder="1" applyAlignment="1" applyProtection="1">
      <alignment horizontal="right" indent="1"/>
    </xf>
    <xf numFmtId="0" fontId="12" fillId="2" borderId="0" xfId="0" applyFont="1" applyFill="1" applyBorder="1" applyAlignment="1" applyProtection="1">
      <alignment horizontal="right" indent="1"/>
    </xf>
    <xf numFmtId="0" fontId="11" fillId="6" borderId="8" xfId="0" applyFont="1" applyFill="1" applyBorder="1" applyProtection="1"/>
    <xf numFmtId="0" fontId="0" fillId="2" borderId="0" xfId="0" applyFill="1" applyBorder="1" applyAlignment="1" applyProtection="1">
      <alignment horizontal="right" indent="1"/>
    </xf>
    <xf numFmtId="0" fontId="12" fillId="2" borderId="2" xfId="0" applyFont="1" applyFill="1" applyBorder="1" applyAlignment="1" applyProtection="1">
      <alignment horizontal="left" vertical="center"/>
    </xf>
    <xf numFmtId="0" fontId="12" fillId="6" borderId="9" xfId="0" applyFont="1" applyFill="1" applyBorder="1" applyAlignment="1" applyProtection="1">
      <alignment horizontal="center"/>
    </xf>
    <xf numFmtId="0" fontId="12" fillId="6" borderId="10" xfId="0" applyFont="1" applyFill="1" applyBorder="1" applyAlignment="1" applyProtection="1">
      <alignment horizontal="center"/>
    </xf>
    <xf numFmtId="0" fontId="12" fillId="6" borderId="12" xfId="0" applyFont="1" applyFill="1" applyBorder="1" applyAlignment="1" applyProtection="1">
      <alignment horizontal="center"/>
    </xf>
    <xf numFmtId="0" fontId="12" fillId="4" borderId="13" xfId="0" applyFont="1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horizontal="center"/>
    </xf>
    <xf numFmtId="0" fontId="8" fillId="0" borderId="8" xfId="1" applyBorder="1"/>
    <xf numFmtId="2" fontId="8" fillId="0" borderId="8" xfId="1" applyNumberFormat="1" applyBorder="1"/>
    <xf numFmtId="0" fontId="4" fillId="4" borderId="9" xfId="0" applyFont="1" applyFill="1" applyBorder="1" applyAlignment="1" applyProtection="1">
      <alignment horizontal="center" vertical="top" wrapText="1"/>
    </xf>
    <xf numFmtId="0" fontId="8" fillId="0" borderId="8" xfId="1" applyBorder="1" applyAlignment="1">
      <alignment vertical="top" wrapText="1"/>
    </xf>
    <xf numFmtId="0" fontId="8" fillId="7" borderId="8" xfId="1" applyFill="1" applyBorder="1" applyAlignment="1">
      <alignment vertical="top" wrapText="1"/>
    </xf>
    <xf numFmtId="0" fontId="8" fillId="0" borderId="8" xfId="1" applyFill="1" applyBorder="1"/>
    <xf numFmtId="0" fontId="17" fillId="8" borderId="8" xfId="1" applyFont="1" applyFill="1" applyBorder="1"/>
    <xf numFmtId="164" fontId="8" fillId="0" borderId="8" xfId="1" applyNumberFormat="1" applyBorder="1"/>
    <xf numFmtId="0" fontId="17" fillId="8" borderId="0" xfId="1" applyFont="1" applyFill="1" applyBorder="1"/>
    <xf numFmtId="2" fontId="8" fillId="0" borderId="0" xfId="1" applyNumberFormat="1" applyBorder="1"/>
    <xf numFmtId="0" fontId="17" fillId="0" borderId="0" xfId="1" applyFont="1" applyFill="1" applyBorder="1"/>
    <xf numFmtId="0" fontId="18" fillId="4" borderId="6" xfId="0" applyFont="1" applyFill="1" applyBorder="1" applyAlignment="1" applyProtection="1">
      <alignment horizontal="left" vertical="center"/>
    </xf>
    <xf numFmtId="0" fontId="19" fillId="2" borderId="1" xfId="0" applyFont="1" applyFill="1" applyBorder="1" applyProtection="1"/>
    <xf numFmtId="0" fontId="20" fillId="9" borderId="9" xfId="0" applyFont="1" applyFill="1" applyBorder="1" applyAlignment="1" applyProtection="1">
      <alignment vertical="center"/>
    </xf>
    <xf numFmtId="0" fontId="0" fillId="9" borderId="10" xfId="0" applyFill="1" applyBorder="1" applyProtection="1"/>
    <xf numFmtId="0" fontId="11" fillId="9" borderId="10" xfId="0" applyFont="1" applyFill="1" applyBorder="1" applyProtection="1"/>
    <xf numFmtId="0" fontId="1" fillId="9" borderId="10" xfId="0" applyFont="1" applyFill="1" applyBorder="1" applyAlignment="1" applyProtection="1">
      <alignment vertical="center"/>
    </xf>
    <xf numFmtId="0" fontId="11" fillId="9" borderId="11" xfId="0" applyFont="1" applyFill="1" applyBorder="1" applyAlignment="1" applyProtection="1">
      <alignment horizontal="right" vertical="center"/>
    </xf>
    <xf numFmtId="0" fontId="21" fillId="2" borderId="2" xfId="0" applyFont="1" applyFill="1" applyBorder="1" applyAlignment="1" applyProtection="1">
      <alignment horizontal="left" indent="1"/>
    </xf>
    <xf numFmtId="0" fontId="21" fillId="2" borderId="0" xfId="0" applyFont="1" applyFill="1" applyBorder="1" applyAlignment="1" applyProtection="1">
      <alignment horizontal="left" indent="1"/>
    </xf>
    <xf numFmtId="0" fontId="22" fillId="2" borderId="0" xfId="0" applyFont="1" applyFill="1" applyBorder="1" applyAlignment="1" applyProtection="1">
      <alignment horizontal="left" vertical="center" indent="1"/>
    </xf>
    <xf numFmtId="0" fontId="19" fillId="2" borderId="1" xfId="0" quotePrefix="1" applyFont="1" applyFill="1" applyBorder="1" applyProtection="1"/>
    <xf numFmtId="2" fontId="0" fillId="4" borderId="8" xfId="0" applyNumberFormat="1" applyFill="1" applyBorder="1" applyAlignment="1">
      <alignment horizontal="center"/>
    </xf>
    <xf numFmtId="0" fontId="11" fillId="10" borderId="8" xfId="0" applyFont="1" applyFill="1" applyBorder="1" applyProtection="1">
      <protection locked="0"/>
    </xf>
    <xf numFmtId="0" fontId="12" fillId="4" borderId="9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12" fillId="6" borderId="10" xfId="0" applyFont="1" applyFill="1" applyBorder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/>
    </xf>
    <xf numFmtId="0" fontId="0" fillId="10" borderId="8" xfId="0" applyFill="1" applyBorder="1" applyProtection="1">
      <protection locked="0"/>
    </xf>
    <xf numFmtId="14" fontId="0" fillId="10" borderId="8" xfId="0" applyNumberFormat="1" applyFill="1" applyBorder="1" applyProtection="1">
      <protection locked="0"/>
    </xf>
    <xf numFmtId="0" fontId="12" fillId="10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23" fillId="2" borderId="0" xfId="0" applyFont="1" applyFill="1" applyBorder="1" applyAlignment="1" applyProtection="1">
      <alignment horizontal="left" vertical="top" wrapText="1"/>
    </xf>
    <xf numFmtId="0" fontId="9" fillId="2" borderId="0" xfId="0" quotePrefix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1" fillId="10" borderId="8" xfId="0" applyFont="1" applyFill="1" applyBorder="1" applyAlignment="1" applyProtection="1">
      <alignment horizontal="center" vertical="center" wrapText="1"/>
      <protection locked="0"/>
    </xf>
    <xf numFmtId="2" fontId="11" fillId="10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10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10" borderId="9" xfId="0" applyNumberFormat="1" applyFont="1" applyFill="1" applyBorder="1" applyAlignment="1" applyProtection="1">
      <alignment horizontal="center" vertical="center"/>
      <protection locked="0"/>
    </xf>
    <xf numFmtId="2" fontId="11" fillId="10" borderId="11" xfId="0" applyNumberFormat="1" applyFont="1" applyFill="1" applyBorder="1" applyAlignment="1" applyProtection="1">
      <alignment horizontal="center" vertical="center"/>
      <protection locked="0"/>
    </xf>
    <xf numFmtId="1" fontId="12" fillId="10" borderId="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5"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numFmt numFmtId="165" formatCode=";;;"/>
      <fill>
        <patternFill>
          <bgColor theme="0" tint="-0.14996795556505021"/>
        </patternFill>
      </fill>
    </dxf>
    <dxf>
      <numFmt numFmtId="165" formatCode=";;;"/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</xdr:row>
      <xdr:rowOff>104775</xdr:rowOff>
    </xdr:from>
    <xdr:to>
      <xdr:col>6</xdr:col>
      <xdr:colOff>523875</xdr:colOff>
      <xdr:row>5</xdr:row>
      <xdr:rowOff>104775</xdr:rowOff>
    </xdr:to>
    <xdr:cxnSp macro="">
      <xdr:nvCxnSpPr>
        <xdr:cNvPr id="3" name="Straight Arrow Connector 2"/>
        <xdr:cNvCxnSpPr/>
      </xdr:nvCxnSpPr>
      <xdr:spPr>
        <a:xfrm flipH="1">
          <a:off x="3552825" y="1171575"/>
          <a:ext cx="48577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9526</xdr:colOff>
      <xdr:row>0</xdr:row>
      <xdr:rowOff>0</xdr:rowOff>
    </xdr:from>
    <xdr:to>
      <xdr:col>4</xdr:col>
      <xdr:colOff>342900</xdr:colOff>
      <xdr:row>0</xdr:row>
      <xdr:rowOff>673519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0"/>
          <a:ext cx="2447924" cy="673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E4" sqref="E4:F4"/>
    </sheetView>
  </sheetViews>
  <sheetFormatPr defaultColWidth="0" defaultRowHeight="15" zeroHeight="1" x14ac:dyDescent="0.2"/>
  <cols>
    <col min="1" max="1" width="1.77734375" style="1" customWidth="1"/>
    <col min="2" max="2" width="10" style="1" customWidth="1"/>
    <col min="3" max="10" width="7.33203125" style="1" customWidth="1"/>
    <col min="11" max="11" width="2" style="1" customWidth="1"/>
    <col min="12" max="12" width="7.33203125" style="1" customWidth="1"/>
    <col min="13" max="21" width="6.77734375" style="1" customWidth="1"/>
    <col min="22" max="22" width="1.77734375" style="1" customWidth="1"/>
    <col min="23" max="16384" width="0" style="1" hidden="1"/>
  </cols>
  <sheetData>
    <row r="1" spans="1:31" ht="53.25" customHeight="1" x14ac:dyDescent="0.2"/>
    <row r="2" spans="1:31" ht="24" customHeight="1" x14ac:dyDescent="0.2">
      <c r="A2" s="24"/>
      <c r="B2" s="72" t="s">
        <v>26</v>
      </c>
      <c r="C2" s="73"/>
      <c r="D2" s="73"/>
      <c r="E2" s="73"/>
      <c r="F2" s="74"/>
      <c r="G2" s="73"/>
      <c r="H2" s="74"/>
      <c r="I2" s="74"/>
      <c r="J2" s="74"/>
      <c r="K2" s="74"/>
      <c r="L2" s="74"/>
      <c r="M2" s="74"/>
      <c r="N2" s="74"/>
      <c r="O2" s="75"/>
      <c r="P2" s="73"/>
      <c r="Q2" s="73"/>
      <c r="R2" s="73"/>
      <c r="S2" s="73"/>
      <c r="T2" s="73"/>
      <c r="U2" s="76" t="s">
        <v>52</v>
      </c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24" customHeight="1" x14ac:dyDescent="0.2">
      <c r="A3" s="24"/>
      <c r="B3" s="53" t="s">
        <v>22</v>
      </c>
      <c r="C3" s="24"/>
      <c r="D3" s="24"/>
      <c r="E3" s="46"/>
      <c r="F3" s="3"/>
      <c r="G3" s="79" t="s">
        <v>51</v>
      </c>
      <c r="H3" s="3"/>
      <c r="I3" s="3"/>
      <c r="J3" s="3"/>
      <c r="K3" s="3"/>
      <c r="L3" s="3"/>
      <c r="M3" s="3"/>
      <c r="N3" s="3"/>
      <c r="O3" s="4"/>
      <c r="P3" s="5"/>
      <c r="Q3" s="2"/>
      <c r="R3" s="2"/>
      <c r="S3" s="2"/>
      <c r="T3" s="2"/>
      <c r="U3" s="6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18" customHeight="1" x14ac:dyDescent="0.2">
      <c r="A4" s="24"/>
      <c r="B4" s="7"/>
      <c r="C4" s="24"/>
      <c r="D4" s="8" t="s">
        <v>7</v>
      </c>
      <c r="E4" s="91" t="s">
        <v>53</v>
      </c>
      <c r="F4" s="91"/>
      <c r="G4" s="77"/>
      <c r="H4" s="78"/>
      <c r="I4" s="78"/>
      <c r="J4" s="78"/>
      <c r="K4" s="3"/>
      <c r="L4" s="3"/>
      <c r="M4" s="3"/>
      <c r="N4" s="3"/>
      <c r="O4" s="4"/>
      <c r="P4" s="5" t="s">
        <v>4</v>
      </c>
      <c r="Q4" s="89"/>
      <c r="R4" s="89"/>
      <c r="S4" s="89"/>
      <c r="T4" s="2"/>
      <c r="U4" s="80">
        <f>IF(E6="(Select)",1,2)</f>
        <v>1</v>
      </c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18" customHeight="1" x14ac:dyDescent="0.2">
      <c r="A5" s="24"/>
      <c r="B5" s="15"/>
      <c r="C5" s="24"/>
      <c r="D5" s="47" t="s">
        <v>27</v>
      </c>
      <c r="E5" s="96"/>
      <c r="F5" s="96"/>
      <c r="G5" s="77"/>
      <c r="H5" s="92" t="s">
        <v>47</v>
      </c>
      <c r="I5" s="93"/>
      <c r="J5" s="93"/>
      <c r="K5" s="93"/>
      <c r="L5" s="93"/>
      <c r="M5" s="93"/>
      <c r="N5" s="3"/>
      <c r="O5" s="4"/>
      <c r="P5" s="5" t="s">
        <v>5</v>
      </c>
      <c r="Q5" s="89"/>
      <c r="R5" s="89"/>
      <c r="S5" s="89"/>
      <c r="T5" s="2"/>
      <c r="U5" s="80">
        <f>IF(SUM(C14:J25)&gt;0,1,2)</f>
        <v>2</v>
      </c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18" customHeight="1" x14ac:dyDescent="0.2">
      <c r="A6" s="24"/>
      <c r="B6" s="15"/>
      <c r="C6" s="48"/>
      <c r="D6" s="47" t="s">
        <v>48</v>
      </c>
      <c r="E6" s="101" t="s">
        <v>53</v>
      </c>
      <c r="F6" s="101"/>
      <c r="G6" s="24"/>
      <c r="H6" s="93"/>
      <c r="I6" s="93"/>
      <c r="J6" s="93"/>
      <c r="K6" s="93"/>
      <c r="L6" s="93"/>
      <c r="M6" s="93"/>
      <c r="N6" s="3"/>
      <c r="O6" s="4"/>
      <c r="P6" s="5" t="s">
        <v>6</v>
      </c>
      <c r="Q6" s="90"/>
      <c r="R6" s="90"/>
      <c r="S6" s="90"/>
      <c r="T6" s="2"/>
      <c r="U6" s="6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18" customHeight="1" x14ac:dyDescent="0.2">
      <c r="A7" s="24"/>
      <c r="B7" s="15"/>
      <c r="C7" s="48"/>
      <c r="D7" s="47" t="s">
        <v>49</v>
      </c>
      <c r="E7" s="97"/>
      <c r="F7" s="98"/>
      <c r="G7" s="34"/>
      <c r="H7" s="93"/>
      <c r="I7" s="93"/>
      <c r="J7" s="93"/>
      <c r="K7" s="93"/>
      <c r="L7" s="93"/>
      <c r="M7" s="93"/>
      <c r="N7" s="3"/>
      <c r="O7" s="2"/>
      <c r="P7" s="2"/>
      <c r="Q7" s="2"/>
      <c r="R7" s="2"/>
      <c r="S7" s="2"/>
      <c r="T7" s="2"/>
      <c r="U7" s="6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ht="18" customHeight="1" x14ac:dyDescent="0.25">
      <c r="A8" s="24"/>
      <c r="B8" s="15"/>
      <c r="C8" s="50"/>
      <c r="D8" s="49" t="s">
        <v>50</v>
      </c>
      <c r="E8" s="99"/>
      <c r="F8" s="100"/>
      <c r="G8" s="3"/>
      <c r="H8" s="93"/>
      <c r="I8" s="93"/>
      <c r="J8" s="93"/>
      <c r="K8" s="93"/>
      <c r="L8" s="93"/>
      <c r="M8" s="93"/>
      <c r="N8" s="94" t="str">
        <f>IF(AND(U4=1,U5=1),"Please select Agreement Start to enable calculations","")</f>
        <v/>
      </c>
      <c r="O8" s="95"/>
      <c r="P8" s="95"/>
      <c r="Q8" s="95"/>
      <c r="R8" s="95"/>
      <c r="S8" s="95"/>
      <c r="T8" s="95"/>
      <c r="U8" s="6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ht="15.75" x14ac:dyDescent="0.25">
      <c r="A9" s="24"/>
      <c r="B9" s="9"/>
      <c r="C9" s="10"/>
      <c r="D9" s="10"/>
      <c r="E9" s="10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6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15.75" customHeight="1" x14ac:dyDescent="0.25">
      <c r="A10" s="24"/>
      <c r="B10" s="44"/>
      <c r="C10" s="86" t="s">
        <v>25</v>
      </c>
      <c r="D10" s="87"/>
      <c r="E10" s="87"/>
      <c r="F10" s="87"/>
      <c r="G10" s="87"/>
      <c r="H10" s="87"/>
      <c r="I10" s="87"/>
      <c r="J10" s="88"/>
      <c r="K10" s="11"/>
      <c r="L10" s="83" t="s">
        <v>24</v>
      </c>
      <c r="M10" s="84"/>
      <c r="N10" s="84"/>
      <c r="O10" s="84"/>
      <c r="P10" s="84"/>
      <c r="Q10" s="84"/>
      <c r="R10" s="84"/>
      <c r="S10" s="84"/>
      <c r="T10" s="84"/>
      <c r="U10" s="85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ht="15.75" hidden="1" customHeight="1" x14ac:dyDescent="0.25">
      <c r="A11" s="24"/>
      <c r="B11" s="44"/>
      <c r="C11" s="54"/>
      <c r="D11" s="55"/>
      <c r="E11" s="55"/>
      <c r="F11" s="55"/>
      <c r="G11" s="55"/>
      <c r="H11" s="55"/>
      <c r="I11" s="55"/>
      <c r="J11" s="56"/>
      <c r="K11" s="11"/>
      <c r="L11" s="66" t="e">
        <f>VLOOKUP($E$6,YEAR,2,FALSE)</f>
        <v>#N/A</v>
      </c>
      <c r="M11" s="66" t="e">
        <f>VLOOKUP($E$6,YEAR,3,FALSE)</f>
        <v>#N/A</v>
      </c>
      <c r="N11" s="66" t="e">
        <f>VLOOKUP($E$6,YEAR,4,FALSE)</f>
        <v>#N/A</v>
      </c>
      <c r="O11" s="66" t="e">
        <f>VLOOKUP($E$6,YEAR,5,FALSE)</f>
        <v>#N/A</v>
      </c>
      <c r="P11" s="66" t="e">
        <f>VLOOKUP($E$6,YEAR,6,FALSE)</f>
        <v>#N/A</v>
      </c>
      <c r="Q11" s="66" t="e">
        <f>VLOOKUP($E$6,YEAR,7,FALSE)</f>
        <v>#N/A</v>
      </c>
      <c r="R11" s="66" t="e">
        <f>VLOOKUP($E$6,YEAR,8,FALSE)</f>
        <v>#N/A</v>
      </c>
      <c r="S11" s="66" t="e">
        <f>VLOOKUP($E$6,YEAR,9,FALSE)</f>
        <v>#N/A</v>
      </c>
      <c r="T11" s="57"/>
      <c r="U11" s="58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ht="15.75" hidden="1" customHeight="1" x14ac:dyDescent="0.25">
      <c r="A12" s="24"/>
      <c r="B12" s="44"/>
      <c r="C12" s="37"/>
      <c r="D12" s="38"/>
      <c r="E12" s="38"/>
      <c r="F12" s="38"/>
      <c r="G12" s="38"/>
      <c r="H12" s="38"/>
      <c r="I12" s="39"/>
      <c r="J12" s="14"/>
      <c r="K12" s="13"/>
      <c r="L12" s="40" t="e">
        <f>VLOOKUP(L11,LU_LUT,3,FALSE)</f>
        <v>#N/A</v>
      </c>
      <c r="M12" s="40" t="e">
        <f t="shared" ref="M12:S12" si="0">VLOOKUP(M11,LU_LUT,3,FALSE)</f>
        <v>#N/A</v>
      </c>
      <c r="N12" s="40" t="e">
        <f t="shared" si="0"/>
        <v>#N/A</v>
      </c>
      <c r="O12" s="40" t="e">
        <f t="shared" si="0"/>
        <v>#N/A</v>
      </c>
      <c r="P12" s="40" t="e">
        <f t="shared" si="0"/>
        <v>#N/A</v>
      </c>
      <c r="Q12" s="40" t="e">
        <f t="shared" si="0"/>
        <v>#N/A</v>
      </c>
      <c r="R12" s="40" t="e">
        <f t="shared" si="0"/>
        <v>#N/A</v>
      </c>
      <c r="S12" s="40" t="e">
        <f t="shared" si="0"/>
        <v>#N/A</v>
      </c>
      <c r="T12" s="70" t="s">
        <v>3</v>
      </c>
      <c r="U12" s="12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76.5" customHeight="1" x14ac:dyDescent="0.25">
      <c r="A13" s="24"/>
      <c r="B13" s="45" t="s">
        <v>2</v>
      </c>
      <c r="C13" s="30" t="str">
        <f>L13</f>
        <v/>
      </c>
      <c r="D13" s="30" t="str">
        <f t="shared" ref="D13:J13" si="1">M13</f>
        <v/>
      </c>
      <c r="E13" s="30" t="str">
        <f t="shared" si="1"/>
        <v/>
      </c>
      <c r="F13" s="30" t="str">
        <f t="shared" si="1"/>
        <v/>
      </c>
      <c r="G13" s="30" t="str">
        <f t="shared" si="1"/>
        <v/>
      </c>
      <c r="H13" s="30" t="str">
        <f t="shared" si="1"/>
        <v/>
      </c>
      <c r="I13" s="30" t="str">
        <f t="shared" si="1"/>
        <v/>
      </c>
      <c r="J13" s="30" t="str">
        <f t="shared" si="1"/>
        <v/>
      </c>
      <c r="K13" s="29"/>
      <c r="L13" s="61" t="str">
        <f>IF(ISNA(VLOOKUP(L$11,LU_LUT,2,FALSE)),"",VLOOKUP(L$11,LU_LUT,2,FALSE))</f>
        <v/>
      </c>
      <c r="M13" s="61" t="str">
        <f t="shared" ref="M13:S13" si="2">IF(ISNA(VLOOKUP(M$11,LU_LUT,2,FALSE)),"",VLOOKUP(M$11,LU_LUT,2,FALSE))</f>
        <v/>
      </c>
      <c r="N13" s="61" t="str">
        <f t="shared" si="2"/>
        <v/>
      </c>
      <c r="O13" s="61" t="str">
        <f t="shared" si="2"/>
        <v/>
      </c>
      <c r="P13" s="61" t="str">
        <f t="shared" si="2"/>
        <v/>
      </c>
      <c r="Q13" s="61" t="str">
        <f t="shared" si="2"/>
        <v/>
      </c>
      <c r="R13" s="61" t="str">
        <f t="shared" si="2"/>
        <v/>
      </c>
      <c r="S13" s="61" t="str">
        <f t="shared" si="2"/>
        <v/>
      </c>
      <c r="T13" s="41" t="s">
        <v>0</v>
      </c>
      <c r="U13" s="41" t="s">
        <v>1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ht="15.75" customHeight="1" x14ac:dyDescent="0.2">
      <c r="A14" s="24"/>
      <c r="B14" s="51" t="s">
        <v>8</v>
      </c>
      <c r="C14" s="82"/>
      <c r="D14" s="82"/>
      <c r="E14" s="82"/>
      <c r="F14" s="82"/>
      <c r="G14" s="82"/>
      <c r="H14" s="82"/>
      <c r="I14" s="82"/>
      <c r="J14" s="82"/>
      <c r="K14" s="28">
        <f>SUM(C14:J14)</f>
        <v>0</v>
      </c>
      <c r="L14" s="42" t="str">
        <f>IFERROR(C14*L$12,"")</f>
        <v/>
      </c>
      <c r="M14" s="42" t="str">
        <f t="shared" ref="M14:S14" si="3">IFERROR(D14*M$12,"")</f>
        <v/>
      </c>
      <c r="N14" s="42" t="str">
        <f t="shared" si="3"/>
        <v/>
      </c>
      <c r="O14" s="42" t="str">
        <f t="shared" si="3"/>
        <v/>
      </c>
      <c r="P14" s="42" t="str">
        <f t="shared" si="3"/>
        <v/>
      </c>
      <c r="Q14" s="42" t="str">
        <f t="shared" si="3"/>
        <v/>
      </c>
      <c r="R14" s="42" t="str">
        <f t="shared" si="3"/>
        <v/>
      </c>
      <c r="S14" s="42" t="str">
        <f t="shared" si="3"/>
        <v/>
      </c>
      <c r="T14" s="43" t="str">
        <f>IF(K14&gt;0,SUM(L14:S14),"")</f>
        <v/>
      </c>
      <c r="U14" s="43" t="str">
        <f t="shared" ref="U14:U25" si="4">IF(ISERROR(T14/$E$7),"",(T14/$E$7))</f>
        <v/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x14ac:dyDescent="0.2">
      <c r="A15" s="24"/>
      <c r="B15" s="51" t="s">
        <v>9</v>
      </c>
      <c r="C15" s="82"/>
      <c r="D15" s="82"/>
      <c r="E15" s="82"/>
      <c r="F15" s="82"/>
      <c r="G15" s="82"/>
      <c r="H15" s="82"/>
      <c r="I15" s="82"/>
      <c r="J15" s="82"/>
      <c r="K15" s="28">
        <f t="shared" ref="K15:K25" si="5">SUM(C15:J15)</f>
        <v>0</v>
      </c>
      <c r="L15" s="42" t="str">
        <f t="shared" ref="L15:L25" si="6">IF(ISNA(C15*L$12),"",(C15*L$12))</f>
        <v/>
      </c>
      <c r="M15" s="42" t="str">
        <f t="shared" ref="M15:M25" si="7">IF(ISNA(D15*M$12),"",(D15*M$12))</f>
        <v/>
      </c>
      <c r="N15" s="42" t="str">
        <f t="shared" ref="N15:N25" si="8">IF(ISNA(E15*N$12),"",(E15*N$12))</f>
        <v/>
      </c>
      <c r="O15" s="42" t="str">
        <f t="shared" ref="O15:O25" si="9">IF(ISNA(F15*O$12),"",(F15*O$12))</f>
        <v/>
      </c>
      <c r="P15" s="42" t="str">
        <f t="shared" ref="P15:P25" si="10">IF(ISNA(G15*P$12),"",(G15*P$12))</f>
        <v/>
      </c>
      <c r="Q15" s="42" t="str">
        <f t="shared" ref="Q15:Q25" si="11">IF(ISNA(H15*Q$12),"",(H15*Q$12))</f>
        <v/>
      </c>
      <c r="R15" s="42" t="str">
        <f t="shared" ref="R15:R25" si="12">IF(ISNA(I15*R$12),"",(I15*R$12))</f>
        <v/>
      </c>
      <c r="S15" s="42" t="str">
        <f t="shared" ref="S15:S25" si="13">IF(ISNA(J15*S$12),"",(J15*S$12))</f>
        <v/>
      </c>
      <c r="T15" s="43" t="str">
        <f t="shared" ref="T15:T25" si="14">IF(K15&gt;0,SUM(L15:S15),"")</f>
        <v/>
      </c>
      <c r="U15" s="43" t="str">
        <f t="shared" si="4"/>
        <v/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x14ac:dyDescent="0.2">
      <c r="A16" s="24"/>
      <c r="B16" s="51" t="s">
        <v>10</v>
      </c>
      <c r="C16" s="82"/>
      <c r="D16" s="82"/>
      <c r="E16" s="82"/>
      <c r="F16" s="82"/>
      <c r="G16" s="82"/>
      <c r="H16" s="82"/>
      <c r="I16" s="82"/>
      <c r="J16" s="82"/>
      <c r="K16" s="28">
        <f t="shared" si="5"/>
        <v>0</v>
      </c>
      <c r="L16" s="42" t="str">
        <f t="shared" si="6"/>
        <v/>
      </c>
      <c r="M16" s="42" t="str">
        <f t="shared" si="7"/>
        <v/>
      </c>
      <c r="N16" s="42" t="str">
        <f t="shared" si="8"/>
        <v/>
      </c>
      <c r="O16" s="42" t="str">
        <f t="shared" si="9"/>
        <v/>
      </c>
      <c r="P16" s="42" t="str">
        <f t="shared" si="10"/>
        <v/>
      </c>
      <c r="Q16" s="42" t="str">
        <f t="shared" si="11"/>
        <v/>
      </c>
      <c r="R16" s="42" t="str">
        <f t="shared" si="12"/>
        <v/>
      </c>
      <c r="S16" s="42" t="str">
        <f t="shared" si="13"/>
        <v/>
      </c>
      <c r="T16" s="43" t="str">
        <f t="shared" si="14"/>
        <v/>
      </c>
      <c r="U16" s="43" t="str">
        <f t="shared" si="4"/>
        <v/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x14ac:dyDescent="0.2">
      <c r="A17" s="24"/>
      <c r="B17" s="51" t="s">
        <v>11</v>
      </c>
      <c r="C17" s="82"/>
      <c r="D17" s="82"/>
      <c r="E17" s="82"/>
      <c r="F17" s="82"/>
      <c r="G17" s="82"/>
      <c r="H17" s="82"/>
      <c r="I17" s="82"/>
      <c r="J17" s="82"/>
      <c r="K17" s="28">
        <f t="shared" si="5"/>
        <v>0</v>
      </c>
      <c r="L17" s="42" t="str">
        <f t="shared" si="6"/>
        <v/>
      </c>
      <c r="M17" s="42" t="str">
        <f t="shared" si="7"/>
        <v/>
      </c>
      <c r="N17" s="42" t="str">
        <f t="shared" si="8"/>
        <v/>
      </c>
      <c r="O17" s="42" t="str">
        <f t="shared" si="9"/>
        <v/>
      </c>
      <c r="P17" s="42" t="str">
        <f t="shared" si="10"/>
        <v/>
      </c>
      <c r="Q17" s="42" t="str">
        <f t="shared" si="11"/>
        <v/>
      </c>
      <c r="R17" s="42" t="str">
        <f t="shared" si="12"/>
        <v/>
      </c>
      <c r="S17" s="42" t="str">
        <f t="shared" si="13"/>
        <v/>
      </c>
      <c r="T17" s="43" t="str">
        <f t="shared" si="14"/>
        <v/>
      </c>
      <c r="U17" s="43" t="str">
        <f t="shared" si="4"/>
        <v/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x14ac:dyDescent="0.2">
      <c r="A18" s="24"/>
      <c r="B18" s="51" t="s">
        <v>12</v>
      </c>
      <c r="C18" s="82"/>
      <c r="D18" s="82"/>
      <c r="E18" s="82"/>
      <c r="F18" s="82"/>
      <c r="G18" s="82"/>
      <c r="H18" s="82"/>
      <c r="I18" s="82"/>
      <c r="J18" s="82"/>
      <c r="K18" s="28">
        <f t="shared" si="5"/>
        <v>0</v>
      </c>
      <c r="L18" s="42" t="str">
        <f t="shared" si="6"/>
        <v/>
      </c>
      <c r="M18" s="42" t="str">
        <f t="shared" si="7"/>
        <v/>
      </c>
      <c r="N18" s="42" t="str">
        <f t="shared" si="8"/>
        <v/>
      </c>
      <c r="O18" s="42" t="str">
        <f t="shared" si="9"/>
        <v/>
      </c>
      <c r="P18" s="42" t="str">
        <f t="shared" si="10"/>
        <v/>
      </c>
      <c r="Q18" s="42" t="str">
        <f t="shared" si="11"/>
        <v/>
      </c>
      <c r="R18" s="42" t="str">
        <f t="shared" si="12"/>
        <v/>
      </c>
      <c r="S18" s="42" t="str">
        <f t="shared" si="13"/>
        <v/>
      </c>
      <c r="T18" s="43" t="str">
        <f t="shared" si="14"/>
        <v/>
      </c>
      <c r="U18" s="43" t="str">
        <f t="shared" si="4"/>
        <v/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x14ac:dyDescent="0.2">
      <c r="A19" s="24"/>
      <c r="B19" s="51" t="s">
        <v>13</v>
      </c>
      <c r="C19" s="82"/>
      <c r="D19" s="82"/>
      <c r="E19" s="82"/>
      <c r="F19" s="82"/>
      <c r="G19" s="82"/>
      <c r="H19" s="82"/>
      <c r="I19" s="82"/>
      <c r="J19" s="82"/>
      <c r="K19" s="28">
        <f t="shared" si="5"/>
        <v>0</v>
      </c>
      <c r="L19" s="42" t="str">
        <f t="shared" si="6"/>
        <v/>
      </c>
      <c r="M19" s="42" t="str">
        <f t="shared" si="7"/>
        <v/>
      </c>
      <c r="N19" s="42" t="str">
        <f t="shared" si="8"/>
        <v/>
      </c>
      <c r="O19" s="42" t="str">
        <f t="shared" si="9"/>
        <v/>
      </c>
      <c r="P19" s="42" t="str">
        <f t="shared" si="10"/>
        <v/>
      </c>
      <c r="Q19" s="42" t="str">
        <f t="shared" si="11"/>
        <v/>
      </c>
      <c r="R19" s="42" t="str">
        <f t="shared" si="12"/>
        <v/>
      </c>
      <c r="S19" s="42" t="str">
        <f t="shared" si="13"/>
        <v/>
      </c>
      <c r="T19" s="43" t="str">
        <f t="shared" si="14"/>
        <v/>
      </c>
      <c r="U19" s="43" t="str">
        <f t="shared" si="4"/>
        <v/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x14ac:dyDescent="0.2">
      <c r="A20" s="24"/>
      <c r="B20" s="51" t="s">
        <v>14</v>
      </c>
      <c r="C20" s="82"/>
      <c r="D20" s="82"/>
      <c r="E20" s="82"/>
      <c r="F20" s="82"/>
      <c r="G20" s="82"/>
      <c r="H20" s="82"/>
      <c r="I20" s="82"/>
      <c r="J20" s="82"/>
      <c r="K20" s="28">
        <f t="shared" si="5"/>
        <v>0</v>
      </c>
      <c r="L20" s="42" t="str">
        <f t="shared" si="6"/>
        <v/>
      </c>
      <c r="M20" s="42" t="str">
        <f t="shared" si="7"/>
        <v/>
      </c>
      <c r="N20" s="42" t="str">
        <f t="shared" si="8"/>
        <v/>
      </c>
      <c r="O20" s="42" t="str">
        <f t="shared" si="9"/>
        <v/>
      </c>
      <c r="P20" s="42" t="str">
        <f t="shared" si="10"/>
        <v/>
      </c>
      <c r="Q20" s="42" t="str">
        <f t="shared" si="11"/>
        <v/>
      </c>
      <c r="R20" s="42" t="str">
        <f t="shared" si="12"/>
        <v/>
      </c>
      <c r="S20" s="42" t="str">
        <f t="shared" si="13"/>
        <v/>
      </c>
      <c r="T20" s="43" t="str">
        <f t="shared" si="14"/>
        <v/>
      </c>
      <c r="U20" s="43" t="str">
        <f t="shared" si="4"/>
        <v/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x14ac:dyDescent="0.2">
      <c r="A21" s="24"/>
      <c r="B21" s="51" t="s">
        <v>15</v>
      </c>
      <c r="C21" s="82"/>
      <c r="D21" s="82"/>
      <c r="E21" s="82"/>
      <c r="F21" s="82"/>
      <c r="G21" s="82"/>
      <c r="H21" s="82"/>
      <c r="I21" s="82"/>
      <c r="J21" s="82"/>
      <c r="K21" s="28">
        <f t="shared" si="5"/>
        <v>0</v>
      </c>
      <c r="L21" s="42" t="str">
        <f t="shared" si="6"/>
        <v/>
      </c>
      <c r="M21" s="42" t="str">
        <f t="shared" si="7"/>
        <v/>
      </c>
      <c r="N21" s="42" t="str">
        <f t="shared" si="8"/>
        <v/>
      </c>
      <c r="O21" s="42" t="str">
        <f t="shared" si="9"/>
        <v/>
      </c>
      <c r="P21" s="42" t="str">
        <f t="shared" si="10"/>
        <v/>
      </c>
      <c r="Q21" s="42" t="str">
        <f t="shared" si="11"/>
        <v/>
      </c>
      <c r="R21" s="42" t="str">
        <f t="shared" si="12"/>
        <v/>
      </c>
      <c r="S21" s="42" t="str">
        <f t="shared" si="13"/>
        <v/>
      </c>
      <c r="T21" s="43" t="str">
        <f t="shared" si="14"/>
        <v/>
      </c>
      <c r="U21" s="43" t="str">
        <f t="shared" si="4"/>
        <v/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x14ac:dyDescent="0.2">
      <c r="A22" s="24"/>
      <c r="B22" s="51" t="s">
        <v>16</v>
      </c>
      <c r="C22" s="82"/>
      <c r="D22" s="82"/>
      <c r="E22" s="82"/>
      <c r="F22" s="82"/>
      <c r="G22" s="82"/>
      <c r="H22" s="82"/>
      <c r="I22" s="82"/>
      <c r="J22" s="82"/>
      <c r="K22" s="28">
        <f t="shared" si="5"/>
        <v>0</v>
      </c>
      <c r="L22" s="42" t="str">
        <f t="shared" si="6"/>
        <v/>
      </c>
      <c r="M22" s="42" t="str">
        <f t="shared" si="7"/>
        <v/>
      </c>
      <c r="N22" s="42" t="str">
        <f t="shared" si="8"/>
        <v/>
      </c>
      <c r="O22" s="42" t="str">
        <f t="shared" si="9"/>
        <v/>
      </c>
      <c r="P22" s="42" t="str">
        <f t="shared" si="10"/>
        <v/>
      </c>
      <c r="Q22" s="42" t="str">
        <f t="shared" si="11"/>
        <v/>
      </c>
      <c r="R22" s="42" t="str">
        <f t="shared" si="12"/>
        <v/>
      </c>
      <c r="S22" s="42" t="str">
        <f t="shared" si="13"/>
        <v/>
      </c>
      <c r="T22" s="43" t="str">
        <f t="shared" si="14"/>
        <v/>
      </c>
      <c r="U22" s="43" t="str">
        <f t="shared" si="4"/>
        <v/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x14ac:dyDescent="0.2">
      <c r="A23" s="24"/>
      <c r="B23" s="51" t="s">
        <v>17</v>
      </c>
      <c r="C23" s="82"/>
      <c r="D23" s="82"/>
      <c r="E23" s="82"/>
      <c r="F23" s="82"/>
      <c r="G23" s="82"/>
      <c r="H23" s="82"/>
      <c r="I23" s="82"/>
      <c r="J23" s="82"/>
      <c r="K23" s="28">
        <f t="shared" si="5"/>
        <v>0</v>
      </c>
      <c r="L23" s="42" t="str">
        <f t="shared" si="6"/>
        <v/>
      </c>
      <c r="M23" s="42" t="str">
        <f t="shared" si="7"/>
        <v/>
      </c>
      <c r="N23" s="42" t="str">
        <f t="shared" si="8"/>
        <v/>
      </c>
      <c r="O23" s="42" t="str">
        <f t="shared" si="9"/>
        <v/>
      </c>
      <c r="P23" s="42" t="str">
        <f t="shared" si="10"/>
        <v/>
      </c>
      <c r="Q23" s="42" t="str">
        <f t="shared" si="11"/>
        <v/>
      </c>
      <c r="R23" s="42" t="str">
        <f t="shared" si="12"/>
        <v/>
      </c>
      <c r="S23" s="42" t="str">
        <f t="shared" si="13"/>
        <v/>
      </c>
      <c r="T23" s="43" t="str">
        <f t="shared" si="14"/>
        <v/>
      </c>
      <c r="U23" s="43" t="str">
        <f t="shared" si="4"/>
        <v/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x14ac:dyDescent="0.2">
      <c r="A24" s="24"/>
      <c r="B24" s="51" t="s">
        <v>18</v>
      </c>
      <c r="C24" s="82"/>
      <c r="D24" s="82"/>
      <c r="E24" s="82"/>
      <c r="F24" s="82"/>
      <c r="G24" s="82"/>
      <c r="H24" s="82"/>
      <c r="I24" s="82"/>
      <c r="J24" s="82"/>
      <c r="K24" s="28">
        <f t="shared" si="5"/>
        <v>0</v>
      </c>
      <c r="L24" s="42" t="str">
        <f t="shared" si="6"/>
        <v/>
      </c>
      <c r="M24" s="42" t="str">
        <f t="shared" si="7"/>
        <v/>
      </c>
      <c r="N24" s="42" t="str">
        <f t="shared" si="8"/>
        <v/>
      </c>
      <c r="O24" s="42" t="str">
        <f t="shared" si="9"/>
        <v/>
      </c>
      <c r="P24" s="42" t="str">
        <f t="shared" si="10"/>
        <v/>
      </c>
      <c r="Q24" s="42" t="str">
        <f t="shared" si="11"/>
        <v/>
      </c>
      <c r="R24" s="42" t="str">
        <f t="shared" si="12"/>
        <v/>
      </c>
      <c r="S24" s="42" t="str">
        <f t="shared" si="13"/>
        <v/>
      </c>
      <c r="T24" s="43" t="str">
        <f t="shared" si="14"/>
        <v/>
      </c>
      <c r="U24" s="43" t="str">
        <f t="shared" si="4"/>
        <v/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x14ac:dyDescent="0.2">
      <c r="A25" s="24"/>
      <c r="B25" s="51" t="s">
        <v>19</v>
      </c>
      <c r="C25" s="82"/>
      <c r="D25" s="82"/>
      <c r="E25" s="82"/>
      <c r="F25" s="82"/>
      <c r="G25" s="82"/>
      <c r="H25" s="82"/>
      <c r="I25" s="82"/>
      <c r="J25" s="82"/>
      <c r="K25" s="28">
        <f t="shared" si="5"/>
        <v>0</v>
      </c>
      <c r="L25" s="42" t="str">
        <f t="shared" si="6"/>
        <v/>
      </c>
      <c r="M25" s="42" t="str">
        <f t="shared" si="7"/>
        <v/>
      </c>
      <c r="N25" s="42" t="str">
        <f t="shared" si="8"/>
        <v/>
      </c>
      <c r="O25" s="42" t="str">
        <f t="shared" si="9"/>
        <v/>
      </c>
      <c r="P25" s="42" t="str">
        <f t="shared" si="10"/>
        <v/>
      </c>
      <c r="Q25" s="42" t="str">
        <f t="shared" si="11"/>
        <v/>
      </c>
      <c r="R25" s="42" t="str">
        <f t="shared" si="12"/>
        <v/>
      </c>
      <c r="S25" s="42" t="str">
        <f t="shared" si="13"/>
        <v/>
      </c>
      <c r="T25" s="43" t="str">
        <f t="shared" si="14"/>
        <v/>
      </c>
      <c r="U25" s="43" t="str">
        <f t="shared" si="4"/>
        <v/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x14ac:dyDescent="0.2">
      <c r="A26" s="24"/>
      <c r="B26" s="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6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ht="15.75" x14ac:dyDescent="0.25">
      <c r="A27" s="24"/>
      <c r="B27" s="3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2" t="s">
        <v>20</v>
      </c>
      <c r="T27" s="81" t="str">
        <f>IF(ISERROR(AVERAGE(T14:T25)),"",(AVERAGE(T14:T25)))</f>
        <v/>
      </c>
      <c r="U27" s="17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x14ac:dyDescent="0.2">
      <c r="A28" s="24"/>
      <c r="B28" s="36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"/>
      <c r="P28" s="2"/>
      <c r="Q28" s="2"/>
      <c r="R28" s="2"/>
      <c r="S28" s="2"/>
      <c r="T28" s="2"/>
      <c r="U28" s="6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18" customHeight="1" x14ac:dyDescent="0.2">
      <c r="A29" s="24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"/>
      <c r="P29" s="2"/>
      <c r="Q29" s="2"/>
      <c r="R29" s="2"/>
      <c r="S29" s="52" t="s">
        <v>21</v>
      </c>
      <c r="T29" s="81" t="str">
        <f>IFERROR(AVERAGE(U14:U25),"")</f>
        <v/>
      </c>
      <c r="U29" s="71">
        <f>SUMPRODUCT((T29&lt;&gt;"")+0)</f>
        <v>0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x14ac:dyDescent="0.2">
      <c r="A30" s="24"/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2"/>
      <c r="R30" s="2"/>
      <c r="S30" s="2"/>
      <c r="T30" s="2"/>
      <c r="U30" s="6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" customHeight="1" x14ac:dyDescent="0.25">
      <c r="A31" s="24"/>
      <c r="B31" s="1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"/>
      <c r="P31" s="2"/>
      <c r="Q31" s="2"/>
      <c r="R31" s="2"/>
      <c r="S31" s="2"/>
      <c r="T31" s="31" t="str">
        <f>IF(AND(T29&gt;E8,U29=1),"Yearly average livestock units per hectare exceeds the agreement maximum","")</f>
        <v/>
      </c>
      <c r="U31" s="6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x14ac:dyDescent="0.2">
      <c r="A32" s="24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1"/>
      <c r="Q32" s="21"/>
      <c r="R32" s="21"/>
      <c r="S32" s="21"/>
      <c r="T32" s="21"/>
      <c r="U32" s="22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ht="15.75" x14ac:dyDescent="0.25">
      <c r="A33" s="24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"/>
      <c r="S33" s="16"/>
      <c r="T33" s="25"/>
      <c r="U33" s="25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idden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idden="1" x14ac:dyDescent="0.2">
      <c r="B35" s="2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idden="1" x14ac:dyDescent="0.2">
      <c r="B36" s="2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idden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hidden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idden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hidden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idden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idden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hidden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hidden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idden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hidden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hidden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hidden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2:31" hidden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2:31" hidden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2:31" hidden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2:31" hidden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2:31" hidden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2:31" hidden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</sheetData>
  <sheetProtection password="C281" sheet="1" objects="1" scenarios="1" selectLockedCells="1"/>
  <mergeCells count="12">
    <mergeCell ref="L10:U10"/>
    <mergeCell ref="C10:J10"/>
    <mergeCell ref="Q4:S4"/>
    <mergeCell ref="Q5:S5"/>
    <mergeCell ref="Q6:S6"/>
    <mergeCell ref="E4:F4"/>
    <mergeCell ref="H5:M8"/>
    <mergeCell ref="N8:T8"/>
    <mergeCell ref="E5:F5"/>
    <mergeCell ref="E7:F7"/>
    <mergeCell ref="E8:F8"/>
    <mergeCell ref="E6:F6"/>
  </mergeCells>
  <conditionalFormatting sqref="T29">
    <cfRule type="expression" dxfId="4" priority="10" stopIfTrue="1">
      <formula>$T$29&gt;$E$8</formula>
    </cfRule>
  </conditionalFormatting>
  <conditionalFormatting sqref="L14:S25">
    <cfRule type="cellIs" dxfId="3" priority="4" stopIfTrue="1" operator="equal">
      <formula>0</formula>
    </cfRule>
  </conditionalFormatting>
  <conditionalFormatting sqref="P14:P25 G14:G25">
    <cfRule type="expression" dxfId="2" priority="3" stopIfTrue="1">
      <formula>$P$13="Not Used"</formula>
    </cfRule>
  </conditionalFormatting>
  <conditionalFormatting sqref="P13 G13">
    <cfRule type="cellIs" dxfId="1" priority="2" stopIfTrue="1" operator="equal">
      <formula>"Not Used"</formula>
    </cfRule>
  </conditionalFormatting>
  <conditionalFormatting sqref="E6:F6 C14:J25 N8:T8">
    <cfRule type="expression" dxfId="0" priority="1" stopIfTrue="1">
      <formula>AND($U$4=1,$U$5=1)</formula>
    </cfRule>
  </conditionalFormatting>
  <dataValidations xWindow="337" yWindow="425" count="4">
    <dataValidation type="list" allowBlank="1" showInputMessage="1" showErrorMessage="1" sqref="E4">
      <formula1>"(Select), 2016, 2017, 2018, 2019, 2020, 2021, 2022,2023, 2024, 2025, 2026"</formula1>
    </dataValidation>
    <dataValidation allowBlank="1" showInputMessage="1" showErrorMessage="1" promptTitle="NUMBER" prompt="Please enter number e.g. 75.55" sqref="E7:F7"/>
    <dataValidation allowBlank="1" showInputMessage="1" showErrorMessage="1" promptTitle="NUMBER" prompt="Please enter number only e.g. 2.5" sqref="E8:F8"/>
    <dataValidation type="list" allowBlank="1" showInputMessage="1" showErrorMessage="1" promptTitle="Start Year" prompt="Please select first year of the agreement. This sets the calculations in the form." sqref="E6:F6">
      <formula1>"(Select),2016,2017,2018,2019,2020,2021,2022,2023,2024,2025,2026"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0"/>
  <sheetViews>
    <sheetView topLeftCell="B72" workbookViewId="0">
      <selection activeCell="D16" sqref="D16"/>
    </sheetView>
  </sheetViews>
  <sheetFormatPr defaultRowHeight="15" x14ac:dyDescent="0.2"/>
  <cols>
    <col min="2" max="2" width="5.88671875" bestFit="1" customWidth="1"/>
    <col min="3" max="3" width="25.33203125" customWidth="1"/>
  </cols>
  <sheetData>
    <row r="2" spans="2:15" x14ac:dyDescent="0.2">
      <c r="B2" s="65" t="s">
        <v>44</v>
      </c>
      <c r="C2" s="65" t="s">
        <v>33</v>
      </c>
      <c r="D2" s="65" t="s">
        <v>34</v>
      </c>
      <c r="E2" s="69"/>
      <c r="F2" s="69"/>
      <c r="G2" s="67" t="s">
        <v>45</v>
      </c>
    </row>
    <row r="3" spans="2:15" x14ac:dyDescent="0.2">
      <c r="B3" s="59">
        <v>2016.1</v>
      </c>
      <c r="C3" s="59" t="s">
        <v>35</v>
      </c>
      <c r="D3" s="60">
        <v>1</v>
      </c>
      <c r="E3" s="68"/>
      <c r="F3" s="68"/>
      <c r="G3">
        <v>2016</v>
      </c>
      <c r="H3" s="66">
        <v>2016.1</v>
      </c>
      <c r="I3" s="66">
        <v>2016.2</v>
      </c>
      <c r="J3" s="66">
        <v>2016.3</v>
      </c>
      <c r="K3" s="66">
        <v>2016.3999999999999</v>
      </c>
      <c r="L3" s="66">
        <v>2016.5</v>
      </c>
      <c r="M3" s="66">
        <v>2016.6</v>
      </c>
      <c r="N3" s="66">
        <v>2016.6999999999998</v>
      </c>
      <c r="O3" s="66">
        <v>2016.8</v>
      </c>
    </row>
    <row r="4" spans="2:15" x14ac:dyDescent="0.2">
      <c r="B4" s="59">
        <v>2016.2</v>
      </c>
      <c r="C4" s="59" t="s">
        <v>36</v>
      </c>
      <c r="D4" s="60">
        <v>0.6</v>
      </c>
      <c r="E4" s="68"/>
      <c r="F4" s="68"/>
      <c r="G4">
        <v>2017</v>
      </c>
      <c r="H4" s="64">
        <v>2017.1</v>
      </c>
      <c r="I4" s="64">
        <v>2017.1999999999998</v>
      </c>
      <c r="J4" s="64">
        <v>2017.3</v>
      </c>
      <c r="K4" s="64">
        <v>2017.3999999999999</v>
      </c>
      <c r="L4" s="64">
        <v>2017.5</v>
      </c>
      <c r="M4" s="64">
        <v>2017.6</v>
      </c>
      <c r="N4" s="64">
        <v>2017.6999999999998</v>
      </c>
      <c r="O4" s="64">
        <v>2017.8</v>
      </c>
    </row>
    <row r="5" spans="2:15" x14ac:dyDescent="0.2">
      <c r="B5" s="59">
        <v>2016.3</v>
      </c>
      <c r="C5" s="59" t="s">
        <v>37</v>
      </c>
      <c r="D5" s="60">
        <v>0.12</v>
      </c>
      <c r="E5" s="68"/>
      <c r="F5" s="68"/>
      <c r="G5">
        <v>2018</v>
      </c>
      <c r="H5" s="64">
        <v>2018.1</v>
      </c>
      <c r="I5" s="64">
        <v>2018.1999999999998</v>
      </c>
      <c r="J5" s="64">
        <v>2018.3</v>
      </c>
      <c r="K5" s="64">
        <v>2018.3999999999999</v>
      </c>
      <c r="L5" s="64">
        <v>2018.5</v>
      </c>
      <c r="M5" s="64">
        <v>2018.6</v>
      </c>
      <c r="N5" s="64">
        <v>2018.6999999999998</v>
      </c>
      <c r="O5" s="64">
        <v>2018.8</v>
      </c>
    </row>
    <row r="6" spans="2:15" x14ac:dyDescent="0.2">
      <c r="B6" s="59">
        <v>2016.3999999999999</v>
      </c>
      <c r="C6" s="59" t="s">
        <v>38</v>
      </c>
      <c r="D6" s="60">
        <v>0.08</v>
      </c>
      <c r="E6" s="68"/>
      <c r="F6" s="68"/>
      <c r="G6">
        <v>2019</v>
      </c>
      <c r="H6" s="64">
        <v>2019.1</v>
      </c>
      <c r="I6" s="64">
        <v>2019.2</v>
      </c>
      <c r="J6" s="64">
        <v>2019.3</v>
      </c>
      <c r="K6" s="64">
        <v>2019.4</v>
      </c>
      <c r="L6" s="64">
        <v>2019.5</v>
      </c>
      <c r="M6" s="64">
        <v>2019.6</v>
      </c>
      <c r="N6" s="64">
        <v>2019.7</v>
      </c>
      <c r="O6" s="64">
        <v>2019.8</v>
      </c>
    </row>
    <row r="7" spans="2:15" x14ac:dyDescent="0.2">
      <c r="B7" s="59">
        <v>2016.5</v>
      </c>
      <c r="C7" s="59" t="s">
        <v>23</v>
      </c>
      <c r="D7" s="60">
        <v>0.15</v>
      </c>
      <c r="E7" s="68"/>
      <c r="F7" s="68"/>
      <c r="G7">
        <v>2020</v>
      </c>
      <c r="H7" s="66">
        <v>2020.1</v>
      </c>
      <c r="I7" s="66">
        <v>2020.2</v>
      </c>
      <c r="J7" s="66">
        <v>2020.3</v>
      </c>
      <c r="K7" s="66">
        <v>2020.4</v>
      </c>
      <c r="L7" s="66">
        <v>2020.5</v>
      </c>
      <c r="M7" s="66">
        <v>2020.6</v>
      </c>
      <c r="N7" s="66">
        <v>2020.7</v>
      </c>
      <c r="O7" s="66">
        <v>2020.8</v>
      </c>
    </row>
    <row r="8" spans="2:15" x14ac:dyDescent="0.2">
      <c r="B8" s="59">
        <v>2016.6</v>
      </c>
      <c r="C8" s="59" t="s">
        <v>39</v>
      </c>
      <c r="D8" s="60">
        <v>1</v>
      </c>
      <c r="E8" s="68"/>
      <c r="F8" s="68"/>
      <c r="G8">
        <v>2021</v>
      </c>
      <c r="H8" s="64">
        <v>2021.1</v>
      </c>
      <c r="I8" s="64">
        <v>2021.2</v>
      </c>
      <c r="J8" s="64">
        <v>2021.3</v>
      </c>
      <c r="K8" s="64">
        <v>2021.4</v>
      </c>
      <c r="L8" s="64">
        <v>2021.5</v>
      </c>
      <c r="M8" s="64">
        <v>2021.6</v>
      </c>
      <c r="N8" s="64">
        <v>2021.7</v>
      </c>
      <c r="O8" s="64">
        <v>2021.8</v>
      </c>
    </row>
    <row r="9" spans="2:15" x14ac:dyDescent="0.2">
      <c r="B9" s="59">
        <v>2016.6999999999998</v>
      </c>
      <c r="C9" s="59" t="s">
        <v>40</v>
      </c>
      <c r="D9" s="60">
        <v>0.8</v>
      </c>
      <c r="E9" s="68"/>
      <c r="F9" s="68"/>
      <c r="G9">
        <v>2022</v>
      </c>
      <c r="H9" s="64">
        <v>2022.1</v>
      </c>
      <c r="I9" s="64">
        <v>2022.2</v>
      </c>
      <c r="J9" s="64">
        <v>2022.3</v>
      </c>
      <c r="K9" s="64">
        <v>2022.4</v>
      </c>
      <c r="L9" s="64">
        <v>2022.5</v>
      </c>
      <c r="M9" s="64">
        <v>2022.6</v>
      </c>
      <c r="N9" s="64">
        <v>2022.7</v>
      </c>
      <c r="O9" s="64">
        <v>2022.8</v>
      </c>
    </row>
    <row r="10" spans="2:15" x14ac:dyDescent="0.2">
      <c r="B10" s="59">
        <v>2016.8</v>
      </c>
      <c r="C10" s="59" t="s">
        <v>41</v>
      </c>
      <c r="D10" s="60">
        <v>0.12</v>
      </c>
      <c r="E10" s="68"/>
      <c r="F10" s="68"/>
      <c r="G10">
        <v>2023</v>
      </c>
      <c r="H10" s="64">
        <v>2023.1</v>
      </c>
      <c r="I10" s="64">
        <v>2023.2</v>
      </c>
      <c r="J10" s="64">
        <v>2023.3</v>
      </c>
      <c r="K10" s="64">
        <v>2023.4</v>
      </c>
      <c r="L10" s="64">
        <v>2023.5</v>
      </c>
      <c r="M10" s="64">
        <v>2023.6</v>
      </c>
      <c r="N10" s="64">
        <v>2023.7</v>
      </c>
      <c r="O10" s="64">
        <v>2023.8</v>
      </c>
    </row>
    <row r="11" spans="2:15" x14ac:dyDescent="0.2">
      <c r="B11" s="64">
        <v>2017.1</v>
      </c>
      <c r="C11" s="62" t="s">
        <v>28</v>
      </c>
      <c r="D11" s="60">
        <v>1</v>
      </c>
      <c r="E11" s="68"/>
      <c r="F11" s="68"/>
      <c r="G11">
        <v>2024</v>
      </c>
      <c r="H11" s="66">
        <v>2024.1</v>
      </c>
      <c r="I11" s="66">
        <v>2024.2</v>
      </c>
      <c r="J11" s="66">
        <v>2024.3</v>
      </c>
      <c r="K11" s="66">
        <v>2024.4</v>
      </c>
      <c r="L11" s="66">
        <v>2024.5</v>
      </c>
      <c r="M11" s="66">
        <v>2024.6</v>
      </c>
      <c r="N11" s="66">
        <v>2024.7</v>
      </c>
      <c r="O11" s="66">
        <v>2024.8</v>
      </c>
    </row>
    <row r="12" spans="2:15" x14ac:dyDescent="0.2">
      <c r="B12" s="64">
        <v>2017.1999999999998</v>
      </c>
      <c r="C12" s="62" t="s">
        <v>29</v>
      </c>
      <c r="D12" s="60">
        <v>0.6</v>
      </c>
      <c r="E12" s="68"/>
      <c r="F12" s="68"/>
      <c r="G12">
        <v>2025</v>
      </c>
      <c r="H12" s="64">
        <v>2025.1</v>
      </c>
      <c r="I12" s="64">
        <v>2025.2</v>
      </c>
      <c r="J12" s="64">
        <v>2025.3</v>
      </c>
      <c r="K12" s="64">
        <v>2025.4</v>
      </c>
      <c r="L12" s="64">
        <v>2025.5</v>
      </c>
      <c r="M12" s="64">
        <v>2025.6</v>
      </c>
      <c r="N12" s="64">
        <v>2025.7</v>
      </c>
      <c r="O12" s="64">
        <v>2025.8</v>
      </c>
    </row>
    <row r="13" spans="2:15" x14ac:dyDescent="0.2">
      <c r="B13" s="64">
        <v>2017.3</v>
      </c>
      <c r="C13" s="62" t="s">
        <v>42</v>
      </c>
      <c r="D13" s="60">
        <v>0.12</v>
      </c>
      <c r="E13" s="68"/>
      <c r="F13" s="68"/>
      <c r="G13">
        <v>2026</v>
      </c>
      <c r="H13" s="64">
        <v>2026.1</v>
      </c>
      <c r="I13" s="64">
        <v>2026.2</v>
      </c>
      <c r="J13" s="64">
        <v>2026.3</v>
      </c>
      <c r="K13" s="64">
        <v>2026.4</v>
      </c>
      <c r="L13" s="64">
        <v>2026.5</v>
      </c>
      <c r="M13" s="64">
        <v>2026.6</v>
      </c>
      <c r="N13" s="64">
        <v>2026.7</v>
      </c>
      <c r="O13" s="64">
        <v>2026.8</v>
      </c>
    </row>
    <row r="14" spans="2:15" ht="25.5" x14ac:dyDescent="0.2">
      <c r="B14" s="64">
        <v>2017.3999999999999</v>
      </c>
      <c r="C14" s="62" t="s">
        <v>43</v>
      </c>
      <c r="D14" s="60">
        <v>0.08</v>
      </c>
      <c r="E14" s="68"/>
      <c r="F14" s="68"/>
    </row>
    <row r="15" spans="2:15" x14ac:dyDescent="0.2">
      <c r="B15" s="64">
        <v>2017.5</v>
      </c>
      <c r="C15" s="63" t="s">
        <v>46</v>
      </c>
      <c r="D15" s="60"/>
      <c r="E15" s="68"/>
      <c r="F15" s="68"/>
    </row>
    <row r="16" spans="2:15" x14ac:dyDescent="0.2">
      <c r="B16" s="64">
        <v>2017.6</v>
      </c>
      <c r="C16" s="62" t="s">
        <v>30</v>
      </c>
      <c r="D16" s="60">
        <v>1</v>
      </c>
      <c r="E16" s="68"/>
      <c r="F16" s="68"/>
    </row>
    <row r="17" spans="2:6" x14ac:dyDescent="0.2">
      <c r="B17" s="64">
        <v>2017.6999999999998</v>
      </c>
      <c r="C17" s="62" t="s">
        <v>31</v>
      </c>
      <c r="D17" s="60">
        <v>0.8</v>
      </c>
      <c r="E17" s="68"/>
      <c r="F17" s="68"/>
    </row>
    <row r="18" spans="2:6" x14ac:dyDescent="0.2">
      <c r="B18" s="64">
        <v>2017.8</v>
      </c>
      <c r="C18" s="62" t="s">
        <v>32</v>
      </c>
      <c r="D18" s="60">
        <v>0.12</v>
      </c>
      <c r="E18" s="68"/>
      <c r="F18" s="68"/>
    </row>
    <row r="19" spans="2:6" x14ac:dyDescent="0.2">
      <c r="B19" s="64">
        <v>2018.1</v>
      </c>
      <c r="C19" s="62" t="s">
        <v>28</v>
      </c>
      <c r="D19" s="60">
        <v>1</v>
      </c>
      <c r="E19" s="68"/>
      <c r="F19" s="68"/>
    </row>
    <row r="20" spans="2:6" x14ac:dyDescent="0.2">
      <c r="B20" s="64">
        <v>2018.1999999999998</v>
      </c>
      <c r="C20" s="62" t="s">
        <v>29</v>
      </c>
      <c r="D20" s="60">
        <v>0.6</v>
      </c>
      <c r="E20" s="68"/>
      <c r="F20" s="68"/>
    </row>
    <row r="21" spans="2:6" x14ac:dyDescent="0.2">
      <c r="B21" s="64">
        <v>2018.3</v>
      </c>
      <c r="C21" s="62" t="s">
        <v>42</v>
      </c>
      <c r="D21" s="60">
        <v>0.12</v>
      </c>
      <c r="E21" s="68"/>
      <c r="F21" s="68"/>
    </row>
    <row r="22" spans="2:6" ht="25.5" x14ac:dyDescent="0.2">
      <c r="B22" s="64">
        <v>2018.3999999999999</v>
      </c>
      <c r="C22" s="62" t="s">
        <v>43</v>
      </c>
      <c r="D22" s="60">
        <v>0.08</v>
      </c>
      <c r="E22" s="68"/>
      <c r="F22" s="68"/>
    </row>
    <row r="23" spans="2:6" x14ac:dyDescent="0.2">
      <c r="B23" s="64">
        <v>2018.5</v>
      </c>
      <c r="C23" s="63" t="s">
        <v>46</v>
      </c>
      <c r="D23" s="60"/>
      <c r="E23" s="68"/>
      <c r="F23" s="68"/>
    </row>
    <row r="24" spans="2:6" x14ac:dyDescent="0.2">
      <c r="B24" s="64">
        <v>2018.6</v>
      </c>
      <c r="C24" s="62" t="s">
        <v>30</v>
      </c>
      <c r="D24" s="60">
        <v>1</v>
      </c>
      <c r="E24" s="68"/>
      <c r="F24" s="68"/>
    </row>
    <row r="25" spans="2:6" x14ac:dyDescent="0.2">
      <c r="B25" s="64">
        <v>2018.6999999999998</v>
      </c>
      <c r="C25" s="62" t="s">
        <v>31</v>
      </c>
      <c r="D25" s="60">
        <v>0.8</v>
      </c>
      <c r="E25" s="68"/>
      <c r="F25" s="68"/>
    </row>
    <row r="26" spans="2:6" x14ac:dyDescent="0.2">
      <c r="B26" s="64">
        <v>2018.8</v>
      </c>
      <c r="C26" s="62" t="s">
        <v>32</v>
      </c>
      <c r="D26" s="60">
        <v>0.12</v>
      </c>
      <c r="E26" s="68"/>
      <c r="F26" s="68"/>
    </row>
    <row r="27" spans="2:6" x14ac:dyDescent="0.2">
      <c r="B27" s="64">
        <v>2019.1</v>
      </c>
      <c r="C27" s="62" t="s">
        <v>28</v>
      </c>
      <c r="D27" s="60">
        <v>1</v>
      </c>
    </row>
    <row r="28" spans="2:6" x14ac:dyDescent="0.2">
      <c r="B28" s="64">
        <v>2019.2</v>
      </c>
      <c r="C28" s="62" t="s">
        <v>29</v>
      </c>
      <c r="D28" s="60">
        <v>0.6</v>
      </c>
    </row>
    <row r="29" spans="2:6" x14ac:dyDescent="0.2">
      <c r="B29" s="64">
        <v>2019.3</v>
      </c>
      <c r="C29" s="62" t="s">
        <v>42</v>
      </c>
      <c r="D29" s="60">
        <v>0.12</v>
      </c>
    </row>
    <row r="30" spans="2:6" ht="25.5" x14ac:dyDescent="0.2">
      <c r="B30" s="64">
        <v>2019.4</v>
      </c>
      <c r="C30" s="62" t="s">
        <v>43</v>
      </c>
      <c r="D30" s="60">
        <v>0.08</v>
      </c>
    </row>
    <row r="31" spans="2:6" x14ac:dyDescent="0.2">
      <c r="B31" s="64">
        <v>2019.5</v>
      </c>
      <c r="C31" s="63" t="s">
        <v>46</v>
      </c>
      <c r="D31" s="60"/>
    </row>
    <row r="32" spans="2:6" x14ac:dyDescent="0.2">
      <c r="B32" s="64">
        <v>2019.6</v>
      </c>
      <c r="C32" s="62" t="s">
        <v>30</v>
      </c>
      <c r="D32" s="60">
        <v>1</v>
      </c>
    </row>
    <row r="33" spans="2:4" x14ac:dyDescent="0.2">
      <c r="B33" s="64">
        <v>2019.7</v>
      </c>
      <c r="C33" s="62" t="s">
        <v>31</v>
      </c>
      <c r="D33" s="60">
        <v>0.8</v>
      </c>
    </row>
    <row r="34" spans="2:4" x14ac:dyDescent="0.2">
      <c r="B34" s="64">
        <v>2019.8</v>
      </c>
      <c r="C34" s="62" t="s">
        <v>32</v>
      </c>
      <c r="D34" s="60">
        <v>0.12</v>
      </c>
    </row>
    <row r="35" spans="2:4" x14ac:dyDescent="0.2">
      <c r="B35" s="64">
        <v>2020.1</v>
      </c>
      <c r="C35" s="62" t="s">
        <v>28</v>
      </c>
      <c r="D35" s="60">
        <v>1</v>
      </c>
    </row>
    <row r="36" spans="2:4" x14ac:dyDescent="0.2">
      <c r="B36" s="64">
        <v>2020.2</v>
      </c>
      <c r="C36" s="62" t="s">
        <v>29</v>
      </c>
      <c r="D36" s="60">
        <v>0.6</v>
      </c>
    </row>
    <row r="37" spans="2:4" x14ac:dyDescent="0.2">
      <c r="B37" s="64">
        <v>2020.3</v>
      </c>
      <c r="C37" s="62" t="s">
        <v>42</v>
      </c>
      <c r="D37" s="60">
        <v>0.12</v>
      </c>
    </row>
    <row r="38" spans="2:4" ht="25.5" x14ac:dyDescent="0.2">
      <c r="B38" s="64">
        <v>2020.4</v>
      </c>
      <c r="C38" s="62" t="s">
        <v>43</v>
      </c>
      <c r="D38" s="60">
        <v>0.08</v>
      </c>
    </row>
    <row r="39" spans="2:4" x14ac:dyDescent="0.2">
      <c r="B39" s="64">
        <v>2020.5</v>
      </c>
      <c r="C39" s="63" t="s">
        <v>46</v>
      </c>
      <c r="D39" s="60"/>
    </row>
    <row r="40" spans="2:4" x14ac:dyDescent="0.2">
      <c r="B40" s="64">
        <v>2020.6</v>
      </c>
      <c r="C40" s="62" t="s">
        <v>30</v>
      </c>
      <c r="D40" s="60">
        <v>1</v>
      </c>
    </row>
    <row r="41" spans="2:4" x14ac:dyDescent="0.2">
      <c r="B41" s="64">
        <v>2020.7</v>
      </c>
      <c r="C41" s="62" t="s">
        <v>31</v>
      </c>
      <c r="D41" s="60">
        <v>0.8</v>
      </c>
    </row>
    <row r="42" spans="2:4" x14ac:dyDescent="0.2">
      <c r="B42" s="64">
        <v>2020.8</v>
      </c>
      <c r="C42" s="62" t="s">
        <v>32</v>
      </c>
      <c r="D42" s="60">
        <v>0.12</v>
      </c>
    </row>
    <row r="43" spans="2:4" x14ac:dyDescent="0.2">
      <c r="B43" s="64">
        <v>2021.1</v>
      </c>
      <c r="C43" s="62" t="s">
        <v>28</v>
      </c>
      <c r="D43" s="60">
        <v>1</v>
      </c>
    </row>
    <row r="44" spans="2:4" x14ac:dyDescent="0.2">
      <c r="B44" s="64">
        <v>2021.2</v>
      </c>
      <c r="C44" s="62" t="s">
        <v>29</v>
      </c>
      <c r="D44" s="60">
        <v>0.6</v>
      </c>
    </row>
    <row r="45" spans="2:4" x14ac:dyDescent="0.2">
      <c r="B45" s="64">
        <v>2021.3</v>
      </c>
      <c r="C45" s="62" t="s">
        <v>42</v>
      </c>
      <c r="D45" s="60">
        <v>0.12</v>
      </c>
    </row>
    <row r="46" spans="2:4" ht="25.5" x14ac:dyDescent="0.2">
      <c r="B46" s="64">
        <v>2021.4</v>
      </c>
      <c r="C46" s="62" t="s">
        <v>43</v>
      </c>
      <c r="D46" s="60">
        <v>0.08</v>
      </c>
    </row>
    <row r="47" spans="2:4" x14ac:dyDescent="0.2">
      <c r="B47" s="64">
        <v>2021.5</v>
      </c>
      <c r="C47" s="63" t="s">
        <v>46</v>
      </c>
      <c r="D47" s="60"/>
    </row>
    <row r="48" spans="2:4" x14ac:dyDescent="0.2">
      <c r="B48" s="64">
        <v>2021.6</v>
      </c>
      <c r="C48" s="62" t="s">
        <v>30</v>
      </c>
      <c r="D48" s="60">
        <v>1</v>
      </c>
    </row>
    <row r="49" spans="2:4" x14ac:dyDescent="0.2">
      <c r="B49" s="64">
        <v>2021.7</v>
      </c>
      <c r="C49" s="62" t="s">
        <v>31</v>
      </c>
      <c r="D49" s="60">
        <v>0.8</v>
      </c>
    </row>
    <row r="50" spans="2:4" x14ac:dyDescent="0.2">
      <c r="B50" s="64">
        <v>2021.8</v>
      </c>
      <c r="C50" s="62" t="s">
        <v>32</v>
      </c>
      <c r="D50" s="60">
        <v>0.12</v>
      </c>
    </row>
    <row r="51" spans="2:4" x14ac:dyDescent="0.2">
      <c r="B51" s="64">
        <v>2022.1</v>
      </c>
      <c r="C51" s="62" t="s">
        <v>28</v>
      </c>
      <c r="D51" s="60">
        <v>1</v>
      </c>
    </row>
    <row r="52" spans="2:4" x14ac:dyDescent="0.2">
      <c r="B52" s="64">
        <v>2022.2</v>
      </c>
      <c r="C52" s="62" t="s">
        <v>29</v>
      </c>
      <c r="D52" s="60">
        <v>0.6</v>
      </c>
    </row>
    <row r="53" spans="2:4" x14ac:dyDescent="0.2">
      <c r="B53" s="64">
        <v>2022.3</v>
      </c>
      <c r="C53" s="62" t="s">
        <v>42</v>
      </c>
      <c r="D53" s="60">
        <v>0.12</v>
      </c>
    </row>
    <row r="54" spans="2:4" ht="25.5" x14ac:dyDescent="0.2">
      <c r="B54" s="64">
        <v>2022.4</v>
      </c>
      <c r="C54" s="62" t="s">
        <v>43</v>
      </c>
      <c r="D54" s="60">
        <v>0.08</v>
      </c>
    </row>
    <row r="55" spans="2:4" x14ac:dyDescent="0.2">
      <c r="B55" s="64">
        <v>2022.5</v>
      </c>
      <c r="C55" s="63" t="s">
        <v>46</v>
      </c>
      <c r="D55" s="60"/>
    </row>
    <row r="56" spans="2:4" x14ac:dyDescent="0.2">
      <c r="B56" s="64">
        <v>2022.6</v>
      </c>
      <c r="C56" s="62" t="s">
        <v>30</v>
      </c>
      <c r="D56" s="60">
        <v>1</v>
      </c>
    </row>
    <row r="57" spans="2:4" x14ac:dyDescent="0.2">
      <c r="B57" s="64">
        <v>2022.7</v>
      </c>
      <c r="C57" s="62" t="s">
        <v>31</v>
      </c>
      <c r="D57" s="60">
        <v>0.8</v>
      </c>
    </row>
    <row r="58" spans="2:4" x14ac:dyDescent="0.2">
      <c r="B58" s="64">
        <v>2022.8</v>
      </c>
      <c r="C58" s="62" t="s">
        <v>32</v>
      </c>
      <c r="D58" s="60">
        <v>0.12</v>
      </c>
    </row>
    <row r="59" spans="2:4" x14ac:dyDescent="0.2">
      <c r="B59" s="64">
        <v>2023.1</v>
      </c>
      <c r="C59" s="62" t="s">
        <v>28</v>
      </c>
      <c r="D59" s="60">
        <v>1</v>
      </c>
    </row>
    <row r="60" spans="2:4" x14ac:dyDescent="0.2">
      <c r="B60" s="64">
        <v>2023.2</v>
      </c>
      <c r="C60" s="62" t="s">
        <v>29</v>
      </c>
      <c r="D60" s="60">
        <v>0.6</v>
      </c>
    </row>
    <row r="61" spans="2:4" x14ac:dyDescent="0.2">
      <c r="B61" s="64">
        <v>2023.3</v>
      </c>
      <c r="C61" s="62" t="s">
        <v>42</v>
      </c>
      <c r="D61" s="60">
        <v>0.12</v>
      </c>
    </row>
    <row r="62" spans="2:4" ht="25.5" x14ac:dyDescent="0.2">
      <c r="B62" s="64">
        <v>2023.4</v>
      </c>
      <c r="C62" s="62" t="s">
        <v>43</v>
      </c>
      <c r="D62" s="60">
        <v>0.08</v>
      </c>
    </row>
    <row r="63" spans="2:4" x14ac:dyDescent="0.2">
      <c r="B63" s="64">
        <v>2023.5</v>
      </c>
      <c r="C63" s="63" t="s">
        <v>46</v>
      </c>
      <c r="D63" s="60"/>
    </row>
    <row r="64" spans="2:4" x14ac:dyDescent="0.2">
      <c r="B64" s="64">
        <v>2023.6</v>
      </c>
      <c r="C64" s="62" t="s">
        <v>30</v>
      </c>
      <c r="D64" s="60">
        <v>1</v>
      </c>
    </row>
    <row r="65" spans="2:4" x14ac:dyDescent="0.2">
      <c r="B65" s="64">
        <v>2023.7</v>
      </c>
      <c r="C65" s="62" t="s">
        <v>31</v>
      </c>
      <c r="D65" s="60">
        <v>0.8</v>
      </c>
    </row>
    <row r="66" spans="2:4" x14ac:dyDescent="0.2">
      <c r="B66" s="64">
        <v>2023.8</v>
      </c>
      <c r="C66" s="62" t="s">
        <v>32</v>
      </c>
      <c r="D66" s="60">
        <v>0.12</v>
      </c>
    </row>
    <row r="67" spans="2:4" x14ac:dyDescent="0.2">
      <c r="B67" s="64">
        <v>2024.1</v>
      </c>
      <c r="C67" s="62" t="s">
        <v>28</v>
      </c>
      <c r="D67" s="60">
        <v>1</v>
      </c>
    </row>
    <row r="68" spans="2:4" x14ac:dyDescent="0.2">
      <c r="B68" s="64">
        <v>2024.2</v>
      </c>
      <c r="C68" s="62" t="s">
        <v>29</v>
      </c>
      <c r="D68" s="60">
        <v>0.6</v>
      </c>
    </row>
    <row r="69" spans="2:4" x14ac:dyDescent="0.2">
      <c r="B69" s="64">
        <v>2024.3</v>
      </c>
      <c r="C69" s="62" t="s">
        <v>42</v>
      </c>
      <c r="D69" s="60">
        <v>0.12</v>
      </c>
    </row>
    <row r="70" spans="2:4" ht="25.5" x14ac:dyDescent="0.2">
      <c r="B70" s="64">
        <v>2024.4</v>
      </c>
      <c r="C70" s="62" t="s">
        <v>43</v>
      </c>
      <c r="D70" s="60">
        <v>0.08</v>
      </c>
    </row>
    <row r="71" spans="2:4" x14ac:dyDescent="0.2">
      <c r="B71" s="64">
        <v>2024.5</v>
      </c>
      <c r="C71" s="63" t="s">
        <v>46</v>
      </c>
      <c r="D71" s="60"/>
    </row>
    <row r="72" spans="2:4" x14ac:dyDescent="0.2">
      <c r="B72" s="64">
        <v>2024.6</v>
      </c>
      <c r="C72" s="62" t="s">
        <v>30</v>
      </c>
      <c r="D72" s="60">
        <v>1</v>
      </c>
    </row>
    <row r="73" spans="2:4" x14ac:dyDescent="0.2">
      <c r="B73" s="64">
        <v>2024.7</v>
      </c>
      <c r="C73" s="62" t="s">
        <v>31</v>
      </c>
      <c r="D73" s="60">
        <v>0.8</v>
      </c>
    </row>
    <row r="74" spans="2:4" x14ac:dyDescent="0.2">
      <c r="B74" s="64">
        <v>2024.8</v>
      </c>
      <c r="C74" s="62" t="s">
        <v>32</v>
      </c>
      <c r="D74" s="60">
        <v>0.12</v>
      </c>
    </row>
    <row r="75" spans="2:4" x14ac:dyDescent="0.2">
      <c r="B75" s="64">
        <v>2025.1</v>
      </c>
      <c r="C75" s="62" t="s">
        <v>28</v>
      </c>
      <c r="D75" s="60">
        <v>1</v>
      </c>
    </row>
    <row r="76" spans="2:4" x14ac:dyDescent="0.2">
      <c r="B76" s="64">
        <v>2025.2</v>
      </c>
      <c r="C76" s="62" t="s">
        <v>29</v>
      </c>
      <c r="D76" s="60">
        <v>0.6</v>
      </c>
    </row>
    <row r="77" spans="2:4" x14ac:dyDescent="0.2">
      <c r="B77" s="64">
        <v>2025.3</v>
      </c>
      <c r="C77" s="62" t="s">
        <v>42</v>
      </c>
      <c r="D77" s="60">
        <v>0.12</v>
      </c>
    </row>
    <row r="78" spans="2:4" ht="25.5" x14ac:dyDescent="0.2">
      <c r="B78" s="64">
        <v>2025.4</v>
      </c>
      <c r="C78" s="62" t="s">
        <v>43</v>
      </c>
      <c r="D78" s="60">
        <v>0.08</v>
      </c>
    </row>
    <row r="79" spans="2:4" x14ac:dyDescent="0.2">
      <c r="B79" s="64">
        <v>2025.5</v>
      </c>
      <c r="C79" s="63" t="s">
        <v>46</v>
      </c>
      <c r="D79" s="60"/>
    </row>
    <row r="80" spans="2:4" x14ac:dyDescent="0.2">
      <c r="B80" s="64">
        <v>2025.6</v>
      </c>
      <c r="C80" s="62" t="s">
        <v>30</v>
      </c>
      <c r="D80" s="60">
        <v>1</v>
      </c>
    </row>
    <row r="81" spans="2:4" x14ac:dyDescent="0.2">
      <c r="B81" s="64">
        <v>2025.7</v>
      </c>
      <c r="C81" s="62" t="s">
        <v>31</v>
      </c>
      <c r="D81" s="60">
        <v>0.8</v>
      </c>
    </row>
    <row r="82" spans="2:4" x14ac:dyDescent="0.2">
      <c r="B82" s="64">
        <v>2025.8</v>
      </c>
      <c r="C82" s="62" t="s">
        <v>32</v>
      </c>
      <c r="D82" s="60">
        <v>0.12</v>
      </c>
    </row>
    <row r="83" spans="2:4" x14ac:dyDescent="0.2">
      <c r="B83" s="64">
        <v>2026.1</v>
      </c>
      <c r="C83" s="62" t="s">
        <v>28</v>
      </c>
      <c r="D83" s="60">
        <v>1</v>
      </c>
    </row>
    <row r="84" spans="2:4" x14ac:dyDescent="0.2">
      <c r="B84" s="64">
        <v>2026.2</v>
      </c>
      <c r="C84" s="62" t="s">
        <v>29</v>
      </c>
      <c r="D84" s="60">
        <v>0.6</v>
      </c>
    </row>
    <row r="85" spans="2:4" x14ac:dyDescent="0.2">
      <c r="B85" s="64">
        <v>2026.3</v>
      </c>
      <c r="C85" s="62" t="s">
        <v>42</v>
      </c>
      <c r="D85" s="60">
        <v>0.12</v>
      </c>
    </row>
    <row r="86" spans="2:4" ht="25.5" x14ac:dyDescent="0.2">
      <c r="B86" s="64">
        <v>2026.4</v>
      </c>
      <c r="C86" s="62" t="s">
        <v>43</v>
      </c>
      <c r="D86" s="60">
        <v>0.08</v>
      </c>
    </row>
    <row r="87" spans="2:4" x14ac:dyDescent="0.2">
      <c r="B87" s="64">
        <v>2026.5</v>
      </c>
      <c r="C87" s="63" t="s">
        <v>46</v>
      </c>
      <c r="D87" s="60"/>
    </row>
    <row r="88" spans="2:4" x14ac:dyDescent="0.2">
      <c r="B88" s="64">
        <v>2026.6</v>
      </c>
      <c r="C88" s="62" t="s">
        <v>30</v>
      </c>
      <c r="D88" s="60">
        <v>1</v>
      </c>
    </row>
    <row r="89" spans="2:4" x14ac:dyDescent="0.2">
      <c r="B89" s="64">
        <v>2026.7</v>
      </c>
      <c r="C89" s="62" t="s">
        <v>31</v>
      </c>
      <c r="D89" s="60">
        <v>0.8</v>
      </c>
    </row>
    <row r="90" spans="2:4" x14ac:dyDescent="0.2">
      <c r="B90" s="64">
        <v>2026.8</v>
      </c>
      <c r="C90" s="62" t="s">
        <v>32</v>
      </c>
      <c r="D90" s="60">
        <v>0.12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Record</vt:lpstr>
      <vt:lpstr>Lists</vt:lpstr>
      <vt:lpstr>LU_LUT</vt:lpstr>
      <vt:lpstr>Record!Print_Area</vt:lpstr>
      <vt:lpstr>YEAR</vt:lpstr>
    </vt:vector>
  </TitlesOfParts>
  <Company>Defra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Slade</dc:creator>
  <cp:lastModifiedBy>Dumoulin, Clemence</cp:lastModifiedBy>
  <cp:lastPrinted>2017-06-19T09:54:37Z</cp:lastPrinted>
  <dcterms:created xsi:type="dcterms:W3CDTF">2015-03-30T15:45:38Z</dcterms:created>
  <dcterms:modified xsi:type="dcterms:W3CDTF">2019-07-15T14:22:29Z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