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beisgov.sharepoint.com/sites/beis/388/BRE - BIT Framework and Regulator Reform/Analysis/IA Calculator/"/>
    </mc:Choice>
  </mc:AlternateContent>
  <xr:revisionPtr revIDLastSave="102" documentId="8_{F4EB2705-5361-4578-A204-7208F4A7F214}" xr6:coauthVersionLast="41" xr6:coauthVersionMax="43" xr10:uidLastSave="{128752BE-0CA0-4BFC-BA69-4AE66A113457}"/>
  <bookViews>
    <workbookView xWindow="-98" yWindow="-98" windowWidth="24196" windowHeight="13096" tabRatio="774" activeTab="3" xr2:uid="{00000000-000D-0000-FFFF-FFFF00000000}"/>
  </bookViews>
  <sheets>
    <sheet name="Instructions" sheetId="59" r:id="rId1"/>
    <sheet name="Inputs" sheetId="15" r:id="rId2"/>
    <sheet name="Overview" sheetId="43" r:id="rId3"/>
    <sheet name="Option 1" sheetId="47" r:id="rId4"/>
    <sheet name="Option 2" sheetId="54" r:id="rId5"/>
    <sheet name="Option 3" sheetId="55" r:id="rId6"/>
    <sheet name="Option 4" sheetId="56" r:id="rId7"/>
    <sheet name="Option 5" sheetId="57" r:id="rId8"/>
    <sheet name="Option 6" sheetId="58" r:id="rId9"/>
    <sheet name="GDP Deflators" sheetId="17" r:id="rId10"/>
    <sheet name="EANDCB Calculations" sheetId="35" r:id="rId11"/>
  </sheets>
  <definedNames>
    <definedName name="AnnuityTable">'EANDCB Calculations'!$A$1:$G$127</definedName>
    <definedName name="DeflatorTable">'GDP Deflators'!$A$5:$F$20</definedName>
    <definedName name="DiscountFactors" localSheetId="4">'Option 2'!$E$135:$BB$135</definedName>
    <definedName name="DiscountFactors" localSheetId="5">'Option 3'!$E$135:$BB$135</definedName>
    <definedName name="DiscountFactors" localSheetId="6">'Option 4'!$E$135:$BB$135</definedName>
    <definedName name="DiscountFactors" localSheetId="7">'Option 5'!$E$135:$BB$135</definedName>
    <definedName name="DiscountFactors" localSheetId="8">'Option 6'!$E$135:$BB$135</definedName>
    <definedName name="DiscountFactors">'Option 1'!$E$135:$BB$135</definedName>
    <definedName name="DiscountRate">Inputs!$C$15</definedName>
    <definedName name="Option1Period" localSheetId="0">Instructions!#REF!</definedName>
    <definedName name="Option1Period">Inputs!$B$4</definedName>
    <definedName name="Option1PriceYear" localSheetId="0">Instructions!#REF!</definedName>
    <definedName name="Option1PriceYear">Inputs!$C$4</definedName>
    <definedName name="Option1PVYear" localSheetId="0">Instructions!#REF!</definedName>
    <definedName name="Option1PVYear">Inputs!$D$4</definedName>
    <definedName name="Option2Period" localSheetId="0">Instructions!#REF!</definedName>
    <definedName name="Option2Period">Inputs!$B$5</definedName>
    <definedName name="Option2PriceYear" localSheetId="0">Instructions!#REF!</definedName>
    <definedName name="Option2PriceYear">Inputs!$C$5</definedName>
    <definedName name="Option2PVYear" localSheetId="0">Instructions!#REF!</definedName>
    <definedName name="Option2PVYear">Inputs!$D$5</definedName>
    <definedName name="Option3Period" localSheetId="0">Instructions!#REF!</definedName>
    <definedName name="Option3Period">Inputs!$B$6</definedName>
    <definedName name="Option3PriceYear" localSheetId="0">Instructions!#REF!</definedName>
    <definedName name="Option3PriceYear">Inputs!$C$6</definedName>
    <definedName name="Option3PVYear" localSheetId="0">Instructions!#REF!</definedName>
    <definedName name="Option3PVYear">Inputs!$D$6</definedName>
    <definedName name="Option4Period" localSheetId="0">Instructions!#REF!</definedName>
    <definedName name="Option4Period">Inputs!$B$7</definedName>
    <definedName name="Option4PriceYear" localSheetId="0">Instructions!#REF!</definedName>
    <definedName name="Option4PriceYear">Inputs!$C$7</definedName>
    <definedName name="Option4PVYear" localSheetId="0">Instructions!#REF!</definedName>
    <definedName name="Option4PVYear">Inputs!$D$7</definedName>
    <definedName name="Option5Period" localSheetId="0">Instructions!#REF!</definedName>
    <definedName name="Option5Period">Inputs!$B$8</definedName>
    <definedName name="Option5PriceYear" localSheetId="0">Instructions!#REF!</definedName>
    <definedName name="Option5PriceYear">Inputs!$C$8</definedName>
    <definedName name="Option5PVYear" localSheetId="0">Instructions!#REF!</definedName>
    <definedName name="Option5PVYear">Inputs!$D$8</definedName>
    <definedName name="Option6Period" localSheetId="0">Instructions!#REF!</definedName>
    <definedName name="Option6Period">Inputs!$B$9</definedName>
    <definedName name="Option6PriceYear" localSheetId="0">Instructions!#REF!</definedName>
    <definedName name="Option6PriceYear">Inputs!$C$9</definedName>
    <definedName name="Option6PVYear" localSheetId="0">Instructions!#REF!</definedName>
    <definedName name="Option6PVYear">Inputs!$D$9</definedName>
    <definedName name="_xlnm.Print_Area" localSheetId="1">Inputs!$A$1:$F$54</definedName>
    <definedName name="_xlnm.Print_Area" localSheetId="0">Instructions!$A$1:$F$53</definedName>
    <definedName name="_xlnm.Print_Area" localSheetId="2">Overview!$A$1:$O$121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7" l="1"/>
  <c r="E7" i="17"/>
  <c r="F7" i="17" s="1"/>
  <c r="BC5" i="47"/>
  <c r="A28" i="58"/>
  <c r="A130" i="58"/>
  <c r="A127" i="58"/>
  <c r="A124" i="58"/>
  <c r="A121" i="58"/>
  <c r="A118" i="58"/>
  <c r="A115" i="58"/>
  <c r="A112" i="58"/>
  <c r="A109" i="58"/>
  <c r="A106" i="58"/>
  <c r="A103" i="58"/>
  <c r="A100" i="58"/>
  <c r="A97" i="58"/>
  <c r="A94" i="58"/>
  <c r="A91" i="58"/>
  <c r="A88" i="58"/>
  <c r="A84" i="58"/>
  <c r="A81" i="58"/>
  <c r="A78" i="58"/>
  <c r="A75" i="58"/>
  <c r="A72" i="58"/>
  <c r="A34" i="58"/>
  <c r="A31" i="58"/>
  <c r="A25" i="58"/>
  <c r="A22" i="58"/>
  <c r="A18" i="58"/>
  <c r="A15" i="58"/>
  <c r="A12" i="58"/>
  <c r="A9" i="58"/>
  <c r="A130" i="57"/>
  <c r="A127" i="57"/>
  <c r="A124" i="57"/>
  <c r="A121" i="57"/>
  <c r="A118" i="57"/>
  <c r="A115" i="57"/>
  <c r="A112" i="57"/>
  <c r="A109" i="57"/>
  <c r="A106" i="57"/>
  <c r="A103" i="57"/>
  <c r="A100" i="57"/>
  <c r="A97" i="57"/>
  <c r="A94" i="57"/>
  <c r="A91" i="57"/>
  <c r="A88" i="57"/>
  <c r="A84" i="57"/>
  <c r="A81" i="57"/>
  <c r="A78" i="57"/>
  <c r="A75" i="57"/>
  <c r="A72" i="57"/>
  <c r="A64" i="57"/>
  <c r="A61" i="57"/>
  <c r="A58" i="57"/>
  <c r="A55" i="57"/>
  <c r="A52" i="57"/>
  <c r="A49" i="57"/>
  <c r="A46" i="57"/>
  <c r="A43" i="57"/>
  <c r="A40" i="57"/>
  <c r="A37" i="57"/>
  <c r="A34" i="57"/>
  <c r="A31" i="57"/>
  <c r="A28" i="57"/>
  <c r="A25" i="57"/>
  <c r="A22" i="57"/>
  <c r="A18" i="57"/>
  <c r="A15" i="57"/>
  <c r="A12" i="57"/>
  <c r="A9" i="57"/>
  <c r="A130" i="56"/>
  <c r="A127" i="56"/>
  <c r="A124" i="56"/>
  <c r="A121" i="56"/>
  <c r="A118" i="56"/>
  <c r="A115" i="56"/>
  <c r="A112" i="56"/>
  <c r="A109" i="56"/>
  <c r="A106" i="56"/>
  <c r="A103" i="56"/>
  <c r="A100" i="56"/>
  <c r="A97" i="56"/>
  <c r="A94" i="56"/>
  <c r="A91" i="56"/>
  <c r="A88" i="56"/>
  <c r="A84" i="56"/>
  <c r="A81" i="56"/>
  <c r="A78" i="56"/>
  <c r="A75" i="56"/>
  <c r="A72" i="56"/>
  <c r="A64" i="56"/>
  <c r="A61" i="56"/>
  <c r="A58" i="56"/>
  <c r="A55" i="56"/>
  <c r="A52" i="56"/>
  <c r="A49" i="56"/>
  <c r="A46" i="56"/>
  <c r="A43" i="56"/>
  <c r="A40" i="56"/>
  <c r="A37" i="56"/>
  <c r="A34" i="56"/>
  <c r="A31" i="56"/>
  <c r="A28" i="56"/>
  <c r="A25" i="56"/>
  <c r="A22" i="56"/>
  <c r="A18" i="56"/>
  <c r="A15" i="56"/>
  <c r="A12" i="56"/>
  <c r="A9" i="56"/>
  <c r="A130" i="55"/>
  <c r="A127" i="55"/>
  <c r="A124" i="55"/>
  <c r="A121" i="55"/>
  <c r="A118" i="55"/>
  <c r="A115" i="55"/>
  <c r="A112" i="55"/>
  <c r="A109" i="55"/>
  <c r="A106" i="55"/>
  <c r="A103" i="55"/>
  <c r="A100" i="55"/>
  <c r="A97" i="55"/>
  <c r="A94" i="55"/>
  <c r="A91" i="55"/>
  <c r="A88" i="55"/>
  <c r="A84" i="55"/>
  <c r="A81" i="55"/>
  <c r="A78" i="55"/>
  <c r="A75" i="55"/>
  <c r="A72" i="55"/>
  <c r="A64" i="55"/>
  <c r="A61" i="55"/>
  <c r="A58" i="55"/>
  <c r="A55" i="55"/>
  <c r="A52" i="55"/>
  <c r="A49" i="55"/>
  <c r="A46" i="55"/>
  <c r="A43" i="55"/>
  <c r="A40" i="55"/>
  <c r="A37" i="55"/>
  <c r="A34" i="55"/>
  <c r="A31" i="55"/>
  <c r="A28" i="55"/>
  <c r="A25" i="55"/>
  <c r="A22" i="55"/>
  <c r="A18" i="55"/>
  <c r="A15" i="55"/>
  <c r="A12" i="55"/>
  <c r="A9" i="55"/>
  <c r="A25" i="54"/>
  <c r="A15" i="54"/>
  <c r="A12" i="54"/>
  <c r="A100" i="54"/>
  <c r="A97" i="54"/>
  <c r="A94" i="54"/>
  <c r="A91" i="54"/>
  <c r="A88" i="54"/>
  <c r="A72" i="54"/>
  <c r="A34" i="54"/>
  <c r="A31" i="54"/>
  <c r="A28" i="54"/>
  <c r="A22" i="54"/>
  <c r="A18" i="54"/>
  <c r="A9" i="54"/>
  <c r="A100" i="47"/>
  <c r="A97" i="47"/>
  <c r="A94" i="47"/>
  <c r="A91" i="47"/>
  <c r="A88" i="47"/>
  <c r="A72" i="47"/>
  <c r="A34" i="47"/>
  <c r="A31" i="47"/>
  <c r="A28" i="47"/>
  <c r="A25" i="47"/>
  <c r="A22" i="47"/>
  <c r="A18" i="47"/>
  <c r="A15" i="47"/>
  <c r="A9" i="47"/>
  <c r="BC5" i="54"/>
  <c r="A6" i="54"/>
  <c r="A6" i="58"/>
  <c r="A6" i="57"/>
  <c r="A6" i="56"/>
  <c r="A6" i="55"/>
  <c r="BQ8" i="58"/>
  <c r="BQ8" i="57"/>
  <c r="BQ8" i="56"/>
  <c r="BQ8" i="55"/>
  <c r="BQ8" i="54"/>
  <c r="BQ8" i="47"/>
  <c r="A4" i="59"/>
  <c r="A1" i="43" s="1"/>
  <c r="C80" i="35"/>
  <c r="C81" i="35"/>
  <c r="C82" i="35"/>
  <c r="C83" i="35"/>
  <c r="C84" i="35"/>
  <c r="C85" i="35"/>
  <c r="C86" i="35"/>
  <c r="C87" i="35"/>
  <c r="C88" i="35"/>
  <c r="C89" i="35"/>
  <c r="C90" i="35"/>
  <c r="C91" i="35"/>
  <c r="C92" i="35"/>
  <c r="C93" i="35"/>
  <c r="C94" i="35"/>
  <c r="C95" i="35"/>
  <c r="C96" i="35"/>
  <c r="C97" i="35"/>
  <c r="C98" i="35"/>
  <c r="C99" i="35"/>
  <c r="C100" i="35"/>
  <c r="C101" i="35"/>
  <c r="C102" i="35"/>
  <c r="C103" i="35"/>
  <c r="C104" i="35"/>
  <c r="C105" i="35"/>
  <c r="C106" i="35"/>
  <c r="C107" i="35"/>
  <c r="C108" i="35"/>
  <c r="C109" i="35"/>
  <c r="C110" i="35"/>
  <c r="C111" i="35"/>
  <c r="C112" i="35"/>
  <c r="C113" i="35"/>
  <c r="C114" i="35"/>
  <c r="C115" i="35"/>
  <c r="C116" i="35"/>
  <c r="C117" i="35"/>
  <c r="C118" i="35"/>
  <c r="C119" i="35"/>
  <c r="C120" i="35"/>
  <c r="C121" i="35"/>
  <c r="C122" i="35"/>
  <c r="C123" i="35"/>
  <c r="C124" i="35"/>
  <c r="C125" i="35"/>
  <c r="C126" i="35"/>
  <c r="C127" i="35"/>
  <c r="C79" i="35"/>
  <c r="C78"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34" i="35"/>
  <c r="C33" i="35"/>
  <c r="C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 i="35"/>
  <c r="L115" i="43"/>
  <c r="L95" i="43"/>
  <c r="L75" i="43"/>
  <c r="L55" i="43"/>
  <c r="L35" i="43"/>
  <c r="BL23" i="58"/>
  <c r="BL14" i="58"/>
  <c r="BL5" i="58"/>
  <c r="BL23" i="57"/>
  <c r="BL14" i="57"/>
  <c r="BL5" i="57"/>
  <c r="BL23" i="56"/>
  <c r="BL14" i="56"/>
  <c r="BL5" i="56"/>
  <c r="BL23" i="55"/>
  <c r="BL14" i="55"/>
  <c r="BL5" i="55"/>
  <c r="BL5" i="54"/>
  <c r="BL14" i="54"/>
  <c r="BL23" i="54"/>
  <c r="BL23" i="47"/>
  <c r="BL14" i="47"/>
  <c r="BL5" i="47"/>
  <c r="BQ12" i="58"/>
  <c r="BQ12" i="57"/>
  <c r="BQ12" i="56"/>
  <c r="BQ12" i="55"/>
  <c r="BQ12" i="54"/>
  <c r="BT131" i="58"/>
  <c r="BS131" i="58"/>
  <c r="BC131" i="58"/>
  <c r="BT130" i="58"/>
  <c r="BC130" i="58"/>
  <c r="BS130" i="58"/>
  <c r="BT129" i="58"/>
  <c r="BS129" i="58"/>
  <c r="BC129" i="58"/>
  <c r="BT128" i="58"/>
  <c r="BS128" i="58"/>
  <c r="BC128" i="58"/>
  <c r="BT127" i="58"/>
  <c r="BC127" i="58"/>
  <c r="BS127" i="58"/>
  <c r="BT126" i="58"/>
  <c r="BS126" i="58"/>
  <c r="BC126" i="58"/>
  <c r="BT125" i="58"/>
  <c r="BS125" i="58"/>
  <c r="BC125" i="58"/>
  <c r="BT124" i="58"/>
  <c r="BC124" i="58"/>
  <c r="BS124" i="58"/>
  <c r="BT123" i="58"/>
  <c r="BS123" i="58"/>
  <c r="BC123" i="58"/>
  <c r="BT122" i="58"/>
  <c r="BS122" i="58"/>
  <c r="BC122" i="58"/>
  <c r="BT121" i="58"/>
  <c r="BC121" i="58"/>
  <c r="BS121" i="58"/>
  <c r="BT120" i="58"/>
  <c r="BS120" i="58"/>
  <c r="BC120" i="58"/>
  <c r="BT119" i="58"/>
  <c r="BS119" i="58"/>
  <c r="BC119" i="58"/>
  <c r="BT118" i="58"/>
  <c r="BC118" i="58"/>
  <c r="BS118" i="58"/>
  <c r="BT117" i="58"/>
  <c r="BS117" i="58"/>
  <c r="BC117" i="58"/>
  <c r="BT116" i="58"/>
  <c r="BS116" i="58"/>
  <c r="BC116" i="58"/>
  <c r="BT115" i="58"/>
  <c r="BC115" i="58"/>
  <c r="BS115" i="58"/>
  <c r="BT114" i="58"/>
  <c r="BS114" i="58"/>
  <c r="BC114" i="58"/>
  <c r="BT113" i="58"/>
  <c r="BS113" i="58"/>
  <c r="BC113" i="58"/>
  <c r="BT112" i="58"/>
  <c r="BC112" i="58"/>
  <c r="BS112" i="58"/>
  <c r="BT111" i="58"/>
  <c r="BS111" i="58"/>
  <c r="BC111" i="58"/>
  <c r="BT110" i="58"/>
  <c r="BS110" i="58"/>
  <c r="BC110" i="58"/>
  <c r="BT109" i="58"/>
  <c r="BC109" i="58"/>
  <c r="BS109" i="58"/>
  <c r="BT108" i="58"/>
  <c r="BS108" i="58"/>
  <c r="BC108" i="58"/>
  <c r="BT107" i="58"/>
  <c r="BS107" i="58"/>
  <c r="BC107" i="58"/>
  <c r="BT106" i="58"/>
  <c r="BC106" i="58"/>
  <c r="BS106" i="58"/>
  <c r="BT105" i="58"/>
  <c r="BS105" i="58"/>
  <c r="BC105" i="58"/>
  <c r="BT104" i="58"/>
  <c r="BS104" i="58"/>
  <c r="BC104" i="58"/>
  <c r="BT103" i="58"/>
  <c r="BC103" i="58"/>
  <c r="BS103" i="58"/>
  <c r="BT102" i="58"/>
  <c r="BS102" i="58"/>
  <c r="BC102" i="58"/>
  <c r="BT101" i="58"/>
  <c r="BS101" i="58"/>
  <c r="BC101" i="58"/>
  <c r="BT100" i="58"/>
  <c r="BC100" i="58"/>
  <c r="BS100" i="58"/>
  <c r="BT99" i="58"/>
  <c r="BS99" i="58"/>
  <c r="BC99" i="58"/>
  <c r="BT98" i="58"/>
  <c r="BS98" i="58"/>
  <c r="BC98" i="58"/>
  <c r="BT97" i="58"/>
  <c r="BC97" i="58"/>
  <c r="BS97" i="58"/>
  <c r="BT96" i="58"/>
  <c r="BS96" i="58"/>
  <c r="BC96" i="58"/>
  <c r="BT95" i="58"/>
  <c r="BS95" i="58"/>
  <c r="BC95" i="58"/>
  <c r="BT94" i="58"/>
  <c r="BC94" i="58"/>
  <c r="BS94" i="58"/>
  <c r="BT93" i="58"/>
  <c r="BS93" i="58"/>
  <c r="BC93" i="58"/>
  <c r="BT92" i="58"/>
  <c r="BS92" i="58"/>
  <c r="BC92" i="58"/>
  <c r="BT91" i="58"/>
  <c r="BC91" i="58"/>
  <c r="BS91" i="58"/>
  <c r="BT90" i="58"/>
  <c r="BS90" i="58"/>
  <c r="BC90" i="58"/>
  <c r="BT89" i="58"/>
  <c r="BS89" i="58"/>
  <c r="BC89" i="58"/>
  <c r="BT88" i="58"/>
  <c r="BC88" i="58"/>
  <c r="BS88" i="58"/>
  <c r="BT87" i="58"/>
  <c r="BS87" i="58"/>
  <c r="BC87" i="58"/>
  <c r="BL19" i="58"/>
  <c r="BT86" i="58"/>
  <c r="BS86" i="58"/>
  <c r="BT85" i="58"/>
  <c r="BS85" i="58"/>
  <c r="BC85" i="58"/>
  <c r="BT84" i="58"/>
  <c r="BC84" i="58"/>
  <c r="BS84" i="58"/>
  <c r="BT83" i="58"/>
  <c r="BS83" i="58"/>
  <c r="BC83" i="58"/>
  <c r="BT82" i="58"/>
  <c r="BS82" i="58"/>
  <c r="BC82" i="58"/>
  <c r="BT81" i="58"/>
  <c r="BC81" i="58"/>
  <c r="BS81" i="58"/>
  <c r="BT80" i="58"/>
  <c r="BS80" i="58"/>
  <c r="BC80" i="58"/>
  <c r="BT79" i="58"/>
  <c r="BS79" i="58"/>
  <c r="BC79" i="58"/>
  <c r="BT78" i="58"/>
  <c r="BC78" i="58"/>
  <c r="BS78" i="58"/>
  <c r="BT77" i="58"/>
  <c r="BS77" i="58"/>
  <c r="BC77" i="58"/>
  <c r="BT76" i="58"/>
  <c r="BS76" i="58"/>
  <c r="BC76" i="58"/>
  <c r="BT75" i="58"/>
  <c r="BC75" i="58"/>
  <c r="BS75" i="58"/>
  <c r="BT74" i="58"/>
  <c r="BS74" i="58"/>
  <c r="BC74" i="58"/>
  <c r="BT73" i="58"/>
  <c r="BS73" i="58"/>
  <c r="BC73" i="58"/>
  <c r="BT72" i="58"/>
  <c r="BC72" i="58"/>
  <c r="BS72" i="58"/>
  <c r="BT71" i="58"/>
  <c r="BS71" i="58"/>
  <c r="BC71" i="58"/>
  <c r="BT65" i="58"/>
  <c r="BS65" i="58"/>
  <c r="BC65" i="58"/>
  <c r="BT64" i="58"/>
  <c r="BC64" i="58"/>
  <c r="BT63" i="58"/>
  <c r="BS63" i="58"/>
  <c r="BC63" i="58"/>
  <c r="A64" i="58"/>
  <c r="BS64" i="58"/>
  <c r="BT62" i="58"/>
  <c r="BS62" i="58"/>
  <c r="BC62" i="58"/>
  <c r="BT61" i="58"/>
  <c r="BC61" i="58"/>
  <c r="BT60" i="58"/>
  <c r="BS60" i="58"/>
  <c r="BC60" i="58"/>
  <c r="A61" i="58"/>
  <c r="BS61" i="58"/>
  <c r="BT59" i="58"/>
  <c r="BS59" i="58"/>
  <c r="BC59" i="58"/>
  <c r="BT58" i="58"/>
  <c r="BC58" i="58"/>
  <c r="BT57" i="58"/>
  <c r="BS57" i="58"/>
  <c r="BC57" i="58"/>
  <c r="A58" i="58"/>
  <c r="BS58" i="58"/>
  <c r="BT56" i="58"/>
  <c r="BS56" i="58"/>
  <c r="BC56" i="58"/>
  <c r="BT55" i="58"/>
  <c r="BC55" i="58"/>
  <c r="BT54" i="58"/>
  <c r="BS54" i="58"/>
  <c r="BC54" i="58"/>
  <c r="A55" i="58"/>
  <c r="BS55" i="58"/>
  <c r="BT53" i="58"/>
  <c r="BS53" i="58"/>
  <c r="BC53" i="58"/>
  <c r="BT52" i="58"/>
  <c r="BC52" i="58"/>
  <c r="BS52" i="58"/>
  <c r="BT51" i="58"/>
  <c r="BS51" i="58"/>
  <c r="BC51" i="58"/>
  <c r="A52" i="58"/>
  <c r="BT50" i="58"/>
  <c r="BS50" i="58"/>
  <c r="BC50" i="58"/>
  <c r="BT49" i="58"/>
  <c r="BC49" i="58"/>
  <c r="BT48" i="58"/>
  <c r="BS48" i="58"/>
  <c r="BC48" i="58"/>
  <c r="A49" i="58"/>
  <c r="BS49" i="58"/>
  <c r="BT47" i="58"/>
  <c r="BS47" i="58"/>
  <c r="BC47" i="58"/>
  <c r="BT46" i="58"/>
  <c r="BC46" i="58"/>
  <c r="BT45" i="58"/>
  <c r="BS45" i="58"/>
  <c r="BC45" i="58"/>
  <c r="A46" i="58"/>
  <c r="BS46" i="58"/>
  <c r="BT44" i="58"/>
  <c r="BS44" i="58"/>
  <c r="BC44" i="58"/>
  <c r="BT43" i="58"/>
  <c r="BC43" i="58"/>
  <c r="BT42" i="58"/>
  <c r="BS42" i="58"/>
  <c r="BC42" i="58"/>
  <c r="A43" i="58"/>
  <c r="BS43" i="58"/>
  <c r="BT41" i="58"/>
  <c r="BS41" i="58"/>
  <c r="BC41" i="58"/>
  <c r="BT40" i="58"/>
  <c r="BC40" i="58"/>
  <c r="BT39" i="58"/>
  <c r="BS39" i="58"/>
  <c r="BC39" i="58"/>
  <c r="A40" i="58"/>
  <c r="BS40" i="58"/>
  <c r="BT38" i="58"/>
  <c r="BS38" i="58"/>
  <c r="BC38" i="58"/>
  <c r="BT37" i="58"/>
  <c r="BC37" i="58"/>
  <c r="BT36" i="58"/>
  <c r="BS36" i="58"/>
  <c r="BC36" i="58"/>
  <c r="A37" i="58"/>
  <c r="BS37" i="58"/>
  <c r="BT35" i="58"/>
  <c r="BS35" i="58"/>
  <c r="BC35" i="58"/>
  <c r="BT34" i="58"/>
  <c r="BC34" i="58"/>
  <c r="BS34" i="58"/>
  <c r="BT33" i="58"/>
  <c r="BS33" i="58"/>
  <c r="BC33" i="58"/>
  <c r="BT32" i="58"/>
  <c r="BS32" i="58"/>
  <c r="BC32" i="58"/>
  <c r="BT31" i="58"/>
  <c r="BC31" i="58"/>
  <c r="BS31" i="58"/>
  <c r="BT30" i="58"/>
  <c r="BS30" i="58"/>
  <c r="BC30" i="58"/>
  <c r="BT29" i="58"/>
  <c r="BS29" i="58"/>
  <c r="BC29" i="58"/>
  <c r="BT28" i="58"/>
  <c r="BC28" i="58"/>
  <c r="BS28" i="58"/>
  <c r="BT27" i="58"/>
  <c r="BS27" i="58"/>
  <c r="BC27" i="58"/>
  <c r="BT26" i="58"/>
  <c r="BS26" i="58"/>
  <c r="BC26" i="58"/>
  <c r="BT25" i="58"/>
  <c r="BC25" i="58"/>
  <c r="BS25" i="58"/>
  <c r="BT24" i="58"/>
  <c r="BS24" i="58"/>
  <c r="BC24" i="58"/>
  <c r="BT23" i="58"/>
  <c r="BS23" i="58"/>
  <c r="BC23" i="58"/>
  <c r="BT22" i="58"/>
  <c r="BC22" i="58"/>
  <c r="BS22" i="58"/>
  <c r="BT21" i="58"/>
  <c r="BS21" i="58"/>
  <c r="BC21" i="58"/>
  <c r="BT20" i="58"/>
  <c r="BS20" i="58"/>
  <c r="BT19" i="58"/>
  <c r="BS19" i="58"/>
  <c r="BC19" i="58"/>
  <c r="BT18" i="58"/>
  <c r="BC18" i="58"/>
  <c r="BS18" i="58"/>
  <c r="BT17" i="58"/>
  <c r="BS17" i="58"/>
  <c r="BC17" i="58"/>
  <c r="BT16" i="58"/>
  <c r="BS16" i="58"/>
  <c r="BC16" i="58"/>
  <c r="BT15" i="58"/>
  <c r="BC15" i="58"/>
  <c r="BS15" i="58"/>
  <c r="BT14" i="58"/>
  <c r="BS14" i="58"/>
  <c r="BC14" i="58"/>
  <c r="BT13" i="58"/>
  <c r="BS13" i="58"/>
  <c r="BC13" i="58"/>
  <c r="BT12" i="58"/>
  <c r="BC12" i="58"/>
  <c r="BS12" i="58"/>
  <c r="BT11" i="58"/>
  <c r="BS11" i="58"/>
  <c r="BC11" i="58"/>
  <c r="BT10" i="58"/>
  <c r="BS10" i="58"/>
  <c r="BC10" i="58"/>
  <c r="BT9" i="58"/>
  <c r="BC9" i="58"/>
  <c r="BS9" i="58"/>
  <c r="BT8" i="58"/>
  <c r="BS8" i="58"/>
  <c r="BC8" i="58"/>
  <c r="BT7" i="58"/>
  <c r="BS7" i="58"/>
  <c r="BC7" i="58"/>
  <c r="BT6" i="58"/>
  <c r="BC6" i="58"/>
  <c r="BS6" i="58"/>
  <c r="BT5" i="58"/>
  <c r="BS5" i="58"/>
  <c r="BC5" i="58"/>
  <c r="BL24" i="58"/>
  <c r="BT131" i="57"/>
  <c r="BS131" i="57"/>
  <c r="BC131" i="57"/>
  <c r="BT130" i="57"/>
  <c r="BC130" i="57"/>
  <c r="BS130" i="57"/>
  <c r="BT129" i="57"/>
  <c r="BS129" i="57"/>
  <c r="BC129" i="57"/>
  <c r="BT128" i="57"/>
  <c r="BS128" i="57"/>
  <c r="BC128" i="57"/>
  <c r="BT127" i="57"/>
  <c r="BC127" i="57"/>
  <c r="BS127" i="57"/>
  <c r="BT126" i="57"/>
  <c r="BS126" i="57"/>
  <c r="BC126" i="57"/>
  <c r="BT125" i="57"/>
  <c r="BS125" i="57"/>
  <c r="BC125" i="57"/>
  <c r="BT124" i="57"/>
  <c r="BC124" i="57"/>
  <c r="BS124" i="57"/>
  <c r="BT123" i="57"/>
  <c r="BS123" i="57"/>
  <c r="BC123" i="57"/>
  <c r="BT122" i="57"/>
  <c r="BS122" i="57"/>
  <c r="BC122" i="57"/>
  <c r="BT121" i="57"/>
  <c r="BC121" i="57"/>
  <c r="BS121" i="57"/>
  <c r="BT120" i="57"/>
  <c r="BS120" i="57"/>
  <c r="BC120" i="57"/>
  <c r="BT119" i="57"/>
  <c r="BS119" i="57"/>
  <c r="BC119" i="57"/>
  <c r="BT118" i="57"/>
  <c r="BC118" i="57"/>
  <c r="BS118" i="57"/>
  <c r="BT117" i="57"/>
  <c r="BS117" i="57"/>
  <c r="BC117" i="57"/>
  <c r="BT116" i="57"/>
  <c r="BS116" i="57"/>
  <c r="BC116" i="57"/>
  <c r="BT115" i="57"/>
  <c r="BC115" i="57"/>
  <c r="BS115" i="57"/>
  <c r="BT114" i="57"/>
  <c r="BS114" i="57"/>
  <c r="BC114" i="57"/>
  <c r="BT113" i="57"/>
  <c r="BS113" i="57"/>
  <c r="BC113" i="57"/>
  <c r="BT112" i="57"/>
  <c r="BC112" i="57"/>
  <c r="BS112" i="57"/>
  <c r="BT111" i="57"/>
  <c r="BS111" i="57"/>
  <c r="BC111" i="57"/>
  <c r="BT110" i="57"/>
  <c r="BS110" i="57"/>
  <c r="BC110" i="57"/>
  <c r="BT109" i="57"/>
  <c r="BC109" i="57"/>
  <c r="BS109" i="57"/>
  <c r="BT108" i="57"/>
  <c r="BS108" i="57"/>
  <c r="BC108" i="57"/>
  <c r="BT107" i="57"/>
  <c r="BS107" i="57"/>
  <c r="BC107" i="57"/>
  <c r="BT106" i="57"/>
  <c r="BC106" i="57"/>
  <c r="BS106" i="57"/>
  <c r="BT105" i="57"/>
  <c r="BS105" i="57"/>
  <c r="BC105" i="57"/>
  <c r="BT104" i="57"/>
  <c r="BS104" i="57"/>
  <c r="BC104" i="57"/>
  <c r="BT103" i="57"/>
  <c r="BC103" i="57"/>
  <c r="BS103" i="57"/>
  <c r="BT102" i="57"/>
  <c r="BS102" i="57"/>
  <c r="BC102" i="57"/>
  <c r="BT101" i="57"/>
  <c r="BS101" i="57"/>
  <c r="BC101" i="57"/>
  <c r="BT100" i="57"/>
  <c r="BC100" i="57"/>
  <c r="BS100" i="57"/>
  <c r="BT99" i="57"/>
  <c r="BS99" i="57"/>
  <c r="BC99" i="57"/>
  <c r="BT98" i="57"/>
  <c r="BS98" i="57"/>
  <c r="BC98" i="57"/>
  <c r="BT97" i="57"/>
  <c r="BC97" i="57"/>
  <c r="BS97" i="57"/>
  <c r="BT96" i="57"/>
  <c r="BS96" i="57"/>
  <c r="BC96" i="57"/>
  <c r="BT95" i="57"/>
  <c r="BS95" i="57"/>
  <c r="BC95" i="57"/>
  <c r="BT94" i="57"/>
  <c r="BC94" i="57"/>
  <c r="BS94" i="57"/>
  <c r="BT93" i="57"/>
  <c r="BS93" i="57"/>
  <c r="BC93" i="57"/>
  <c r="BT92" i="57"/>
  <c r="BS92" i="57"/>
  <c r="BC92" i="57"/>
  <c r="BT91" i="57"/>
  <c r="BC91" i="57"/>
  <c r="BS91" i="57"/>
  <c r="BT90" i="57"/>
  <c r="BS90" i="57"/>
  <c r="BC90" i="57"/>
  <c r="BT89" i="57"/>
  <c r="BS89" i="57"/>
  <c r="BC89" i="57"/>
  <c r="BT88" i="57"/>
  <c r="BC88" i="57"/>
  <c r="BS88" i="57"/>
  <c r="BT87" i="57"/>
  <c r="BS87" i="57"/>
  <c r="BC87" i="57"/>
  <c r="BT86" i="57"/>
  <c r="BS86" i="57"/>
  <c r="BT85" i="57"/>
  <c r="BS85" i="57"/>
  <c r="BC85" i="57"/>
  <c r="BT84" i="57"/>
  <c r="BC84" i="57"/>
  <c r="BS84" i="57"/>
  <c r="BT83" i="57"/>
  <c r="BS83" i="57"/>
  <c r="BC83" i="57"/>
  <c r="BT82" i="57"/>
  <c r="BS82" i="57"/>
  <c r="BC82" i="57"/>
  <c r="BT81" i="57"/>
  <c r="BC81" i="57"/>
  <c r="BS81" i="57"/>
  <c r="BT80" i="57"/>
  <c r="BS80" i="57"/>
  <c r="BC80" i="57"/>
  <c r="BT79" i="57"/>
  <c r="BS79" i="57"/>
  <c r="BC79" i="57"/>
  <c r="BT78" i="57"/>
  <c r="BC78" i="57"/>
  <c r="BS78" i="57"/>
  <c r="BT77" i="57"/>
  <c r="BS77" i="57"/>
  <c r="BC77" i="57"/>
  <c r="BT76" i="57"/>
  <c r="BS76" i="57"/>
  <c r="BC76" i="57"/>
  <c r="BT75" i="57"/>
  <c r="BC75" i="57"/>
  <c r="BS75" i="57"/>
  <c r="BT74" i="57"/>
  <c r="BS74" i="57"/>
  <c r="BC74" i="57"/>
  <c r="BT73" i="57"/>
  <c r="BS73" i="57"/>
  <c r="BC73" i="57"/>
  <c r="BT72" i="57"/>
  <c r="BC72" i="57"/>
  <c r="BS72" i="57"/>
  <c r="BT71" i="57"/>
  <c r="BS71" i="57"/>
  <c r="BC71" i="57"/>
  <c r="BL28" i="57"/>
  <c r="BT65" i="57"/>
  <c r="BS65" i="57"/>
  <c r="BC65" i="57"/>
  <c r="BT64" i="57"/>
  <c r="BC64" i="57"/>
  <c r="BS64" i="57"/>
  <c r="BT63" i="57"/>
  <c r="BS63" i="57"/>
  <c r="BC63" i="57"/>
  <c r="BT62" i="57"/>
  <c r="BS62" i="57"/>
  <c r="BC62" i="57"/>
  <c r="BT61" i="57"/>
  <c r="BC61" i="57"/>
  <c r="BS61" i="57"/>
  <c r="BT60" i="57"/>
  <c r="BS60" i="57"/>
  <c r="BC60" i="57"/>
  <c r="BT59" i="57"/>
  <c r="BS59" i="57"/>
  <c r="BC59" i="57"/>
  <c r="BT58" i="57"/>
  <c r="BC58" i="57"/>
  <c r="BS58" i="57"/>
  <c r="BT57" i="57"/>
  <c r="BS57" i="57"/>
  <c r="BC57" i="57"/>
  <c r="BT56" i="57"/>
  <c r="BS56" i="57"/>
  <c r="BC56" i="57"/>
  <c r="BT55" i="57"/>
  <c r="BC55" i="57"/>
  <c r="BS55" i="57"/>
  <c r="BT54" i="57"/>
  <c r="BS54" i="57"/>
  <c r="BC54" i="57"/>
  <c r="BT53" i="57"/>
  <c r="BS53" i="57"/>
  <c r="BC53" i="57"/>
  <c r="BT52" i="57"/>
  <c r="BC52" i="57"/>
  <c r="BS52" i="57"/>
  <c r="BT51" i="57"/>
  <c r="BS51" i="57"/>
  <c r="BC51" i="57"/>
  <c r="BT50" i="57"/>
  <c r="BS50" i="57"/>
  <c r="BC50" i="57"/>
  <c r="BT49" i="57"/>
  <c r="BC49" i="57"/>
  <c r="BS49" i="57"/>
  <c r="BT48" i="57"/>
  <c r="BS48" i="57"/>
  <c r="BC48" i="57"/>
  <c r="BT47" i="57"/>
  <c r="BS47" i="57"/>
  <c r="BC47" i="57"/>
  <c r="BT46" i="57"/>
  <c r="BC46" i="57"/>
  <c r="BS46" i="57"/>
  <c r="BT45" i="57"/>
  <c r="BS45" i="57"/>
  <c r="BC45" i="57"/>
  <c r="BT44" i="57"/>
  <c r="BS44" i="57"/>
  <c r="BC44" i="57"/>
  <c r="BT43" i="57"/>
  <c r="BC43" i="57"/>
  <c r="BS43" i="57"/>
  <c r="BT42" i="57"/>
  <c r="BS42" i="57"/>
  <c r="BC42" i="57"/>
  <c r="BT41" i="57"/>
  <c r="BS41" i="57"/>
  <c r="BC41" i="57"/>
  <c r="BT40" i="57"/>
  <c r="BC40" i="57"/>
  <c r="BS40" i="57"/>
  <c r="BT39" i="57"/>
  <c r="BS39" i="57"/>
  <c r="BC39" i="57"/>
  <c r="BT38" i="57"/>
  <c r="BS38" i="57"/>
  <c r="BC38" i="57"/>
  <c r="BT37" i="57"/>
  <c r="BC37" i="57"/>
  <c r="BS37" i="57"/>
  <c r="BT36" i="57"/>
  <c r="BS36" i="57"/>
  <c r="BC36" i="57"/>
  <c r="BT35" i="57"/>
  <c r="BS35" i="57"/>
  <c r="BC35" i="57"/>
  <c r="BT34" i="57"/>
  <c r="BC34" i="57"/>
  <c r="BS34" i="57"/>
  <c r="BT33" i="57"/>
  <c r="BS33" i="57"/>
  <c r="BC33" i="57"/>
  <c r="BT32" i="57"/>
  <c r="BS32" i="57"/>
  <c r="BC32" i="57"/>
  <c r="BT31" i="57"/>
  <c r="BS31" i="57"/>
  <c r="BC31" i="57"/>
  <c r="BT30" i="57"/>
  <c r="BS30" i="57"/>
  <c r="BC30" i="57"/>
  <c r="BT29" i="57"/>
  <c r="BS29" i="57"/>
  <c r="BC29" i="57"/>
  <c r="BT28" i="57"/>
  <c r="BC28" i="57"/>
  <c r="BS28" i="57"/>
  <c r="BT27" i="57"/>
  <c r="BS27" i="57"/>
  <c r="BC27" i="57"/>
  <c r="BT26" i="57"/>
  <c r="BS26" i="57"/>
  <c r="BC26" i="57"/>
  <c r="BT25" i="57"/>
  <c r="BC25" i="57"/>
  <c r="BS25" i="57"/>
  <c r="BT24" i="57"/>
  <c r="BS24" i="57"/>
  <c r="BC24" i="57"/>
  <c r="BT23" i="57"/>
  <c r="BS23" i="57"/>
  <c r="BC23" i="57"/>
  <c r="BT22" i="57"/>
  <c r="BC22" i="57"/>
  <c r="BS22" i="57"/>
  <c r="BT21" i="57"/>
  <c r="BS21" i="57"/>
  <c r="BC21" i="57"/>
  <c r="BT20" i="57"/>
  <c r="BS20" i="57"/>
  <c r="BT19" i="57"/>
  <c r="BS19" i="57"/>
  <c r="BC19" i="57"/>
  <c r="BT18" i="57"/>
  <c r="BC18" i="57"/>
  <c r="BS18" i="57"/>
  <c r="BT17" i="57"/>
  <c r="BS17" i="57"/>
  <c r="BC17" i="57"/>
  <c r="BT16" i="57"/>
  <c r="BS16" i="57"/>
  <c r="BC16" i="57"/>
  <c r="BT15" i="57"/>
  <c r="BC15" i="57"/>
  <c r="BS15" i="57"/>
  <c r="BT14" i="57"/>
  <c r="BS14" i="57"/>
  <c r="BC14" i="57"/>
  <c r="BT13" i="57"/>
  <c r="BS13" i="57"/>
  <c r="BC13" i="57"/>
  <c r="BT12" i="57"/>
  <c r="BC12" i="57"/>
  <c r="BS12" i="57"/>
  <c r="BT11" i="57"/>
  <c r="BS11" i="57"/>
  <c r="BC11" i="57"/>
  <c r="BT10" i="57"/>
  <c r="BS10" i="57"/>
  <c r="BC10" i="57"/>
  <c r="BT9" i="57"/>
  <c r="BC9" i="57"/>
  <c r="BS9" i="57"/>
  <c r="BT8" i="57"/>
  <c r="BS8" i="57"/>
  <c r="BC8" i="57"/>
  <c r="BT7" i="57"/>
  <c r="BS7" i="57"/>
  <c r="BC7" i="57"/>
  <c r="BT6" i="57"/>
  <c r="BS6" i="57"/>
  <c r="BC6" i="57"/>
  <c r="BT5" i="57"/>
  <c r="BS5" i="57"/>
  <c r="BC5" i="57"/>
  <c r="BT131" i="56"/>
  <c r="BS131" i="56"/>
  <c r="BC131" i="56"/>
  <c r="BT130" i="56"/>
  <c r="BC130" i="56"/>
  <c r="BS130" i="56"/>
  <c r="BT129" i="56"/>
  <c r="BS129" i="56"/>
  <c r="BC129" i="56"/>
  <c r="BT128" i="56"/>
  <c r="BS128" i="56"/>
  <c r="BC128" i="56"/>
  <c r="BT127" i="56"/>
  <c r="BC127" i="56"/>
  <c r="BS127" i="56"/>
  <c r="BT126" i="56"/>
  <c r="BS126" i="56"/>
  <c r="BC126" i="56"/>
  <c r="BT125" i="56"/>
  <c r="BS125" i="56"/>
  <c r="BC125" i="56"/>
  <c r="BT124" i="56"/>
  <c r="BC124" i="56"/>
  <c r="BS124" i="56"/>
  <c r="BT123" i="56"/>
  <c r="BS123" i="56"/>
  <c r="BC123" i="56"/>
  <c r="BT122" i="56"/>
  <c r="BS122" i="56"/>
  <c r="BC122" i="56"/>
  <c r="BT121" i="56"/>
  <c r="BC121" i="56"/>
  <c r="BS121" i="56"/>
  <c r="BT120" i="56"/>
  <c r="BS120" i="56"/>
  <c r="BC120" i="56"/>
  <c r="BT119" i="56"/>
  <c r="BS119" i="56"/>
  <c r="BC119" i="56"/>
  <c r="BT118" i="56"/>
  <c r="BC118" i="56"/>
  <c r="BS118" i="56"/>
  <c r="BT117" i="56"/>
  <c r="BS117" i="56"/>
  <c r="BC117" i="56"/>
  <c r="BT116" i="56"/>
  <c r="BS116" i="56"/>
  <c r="BC116" i="56"/>
  <c r="BT115" i="56"/>
  <c r="BC115" i="56"/>
  <c r="BS115" i="56"/>
  <c r="BT114" i="56"/>
  <c r="BS114" i="56"/>
  <c r="BC114" i="56"/>
  <c r="BT113" i="56"/>
  <c r="BS113" i="56"/>
  <c r="BC113" i="56"/>
  <c r="BT112" i="56"/>
  <c r="BC112" i="56"/>
  <c r="BS112" i="56"/>
  <c r="BT111" i="56"/>
  <c r="BS111" i="56"/>
  <c r="BC111" i="56"/>
  <c r="BT110" i="56"/>
  <c r="BS110" i="56"/>
  <c r="BC110" i="56"/>
  <c r="BT109" i="56"/>
  <c r="BC109" i="56"/>
  <c r="BS109" i="56"/>
  <c r="BT108" i="56"/>
  <c r="BS108" i="56"/>
  <c r="BC108" i="56"/>
  <c r="BT107" i="56"/>
  <c r="BS107" i="56"/>
  <c r="BC107" i="56"/>
  <c r="BT106" i="56"/>
  <c r="BC106" i="56"/>
  <c r="BS106" i="56"/>
  <c r="BT105" i="56"/>
  <c r="BS105" i="56"/>
  <c r="BC105" i="56"/>
  <c r="BT104" i="56"/>
  <c r="BS104" i="56"/>
  <c r="BC104" i="56"/>
  <c r="BT103" i="56"/>
  <c r="BC103" i="56"/>
  <c r="BS103" i="56"/>
  <c r="BT102" i="56"/>
  <c r="BS102" i="56"/>
  <c r="BC102" i="56"/>
  <c r="BT101" i="56"/>
  <c r="BS101" i="56"/>
  <c r="BC101" i="56"/>
  <c r="BT100" i="56"/>
  <c r="BC100" i="56"/>
  <c r="BS100" i="56"/>
  <c r="BT99" i="56"/>
  <c r="BS99" i="56"/>
  <c r="BC99" i="56"/>
  <c r="BT98" i="56"/>
  <c r="BS98" i="56"/>
  <c r="BC98" i="56"/>
  <c r="BT97" i="56"/>
  <c r="BS97" i="56"/>
  <c r="BC97" i="56"/>
  <c r="BT96" i="56"/>
  <c r="BS96" i="56"/>
  <c r="BC96" i="56"/>
  <c r="BT95" i="56"/>
  <c r="BS95" i="56"/>
  <c r="BC95" i="56"/>
  <c r="BT94" i="56"/>
  <c r="BC94" i="56"/>
  <c r="BS94" i="56"/>
  <c r="BT93" i="56"/>
  <c r="BS93" i="56"/>
  <c r="BC93" i="56"/>
  <c r="BT92" i="56"/>
  <c r="BS92" i="56"/>
  <c r="BC92" i="56"/>
  <c r="BT91" i="56"/>
  <c r="BC91" i="56"/>
  <c r="BS91" i="56"/>
  <c r="BT90" i="56"/>
  <c r="BS90" i="56"/>
  <c r="BC90" i="56"/>
  <c r="BT89" i="56"/>
  <c r="BS89" i="56"/>
  <c r="BC89" i="56"/>
  <c r="BT88" i="56"/>
  <c r="BC88" i="56"/>
  <c r="BS88" i="56"/>
  <c r="BT87" i="56"/>
  <c r="BS87" i="56"/>
  <c r="BC87" i="56"/>
  <c r="BT86" i="56"/>
  <c r="BS86" i="56"/>
  <c r="BT85" i="56"/>
  <c r="BS85" i="56"/>
  <c r="BC85" i="56"/>
  <c r="BT84" i="56"/>
  <c r="BC84" i="56"/>
  <c r="BS84" i="56"/>
  <c r="BT83" i="56"/>
  <c r="BS83" i="56"/>
  <c r="BC83" i="56"/>
  <c r="BT82" i="56"/>
  <c r="BS82" i="56"/>
  <c r="BC82" i="56"/>
  <c r="BT81" i="56"/>
  <c r="BC81" i="56"/>
  <c r="BS81" i="56"/>
  <c r="BT80" i="56"/>
  <c r="BS80" i="56"/>
  <c r="BC80" i="56"/>
  <c r="BT79" i="56"/>
  <c r="BS79" i="56"/>
  <c r="BC79" i="56"/>
  <c r="BT78" i="56"/>
  <c r="BC78" i="56"/>
  <c r="BS78" i="56"/>
  <c r="BT77" i="56"/>
  <c r="BS77" i="56"/>
  <c r="BC77" i="56"/>
  <c r="BT76" i="56"/>
  <c r="BS76" i="56"/>
  <c r="BC76" i="56"/>
  <c r="BT75" i="56"/>
  <c r="BC75" i="56"/>
  <c r="BS75" i="56"/>
  <c r="BT74" i="56"/>
  <c r="BS74" i="56"/>
  <c r="BC74" i="56"/>
  <c r="BT73" i="56"/>
  <c r="BS73" i="56"/>
  <c r="BC73" i="56"/>
  <c r="BT72" i="56"/>
  <c r="BC72" i="56"/>
  <c r="BS72" i="56"/>
  <c r="BT71" i="56"/>
  <c r="BS71" i="56"/>
  <c r="BC71" i="56"/>
  <c r="BT65" i="56"/>
  <c r="BS65" i="56"/>
  <c r="BC65" i="56"/>
  <c r="BT64" i="56"/>
  <c r="BC64" i="56"/>
  <c r="BS64" i="56"/>
  <c r="BT63" i="56"/>
  <c r="BS63" i="56"/>
  <c r="BC63" i="56"/>
  <c r="BT62" i="56"/>
  <c r="BS62" i="56"/>
  <c r="BC62" i="56"/>
  <c r="BT61" i="56"/>
  <c r="BC61" i="56"/>
  <c r="BS61" i="56"/>
  <c r="BT60" i="56"/>
  <c r="BS60" i="56"/>
  <c r="BC60" i="56"/>
  <c r="BT59" i="56"/>
  <c r="BS59" i="56"/>
  <c r="BC59" i="56"/>
  <c r="BT58" i="56"/>
  <c r="BC58" i="56"/>
  <c r="BS58" i="56"/>
  <c r="BT57" i="56"/>
  <c r="BS57" i="56"/>
  <c r="BC57" i="56"/>
  <c r="BT56" i="56"/>
  <c r="BS56" i="56"/>
  <c r="BC56" i="56"/>
  <c r="BT55" i="56"/>
  <c r="BC55" i="56"/>
  <c r="BS55" i="56"/>
  <c r="BT54" i="56"/>
  <c r="BS54" i="56"/>
  <c r="BC54" i="56"/>
  <c r="BT53" i="56"/>
  <c r="BS53" i="56"/>
  <c r="BC53" i="56"/>
  <c r="BT52" i="56"/>
  <c r="BC52" i="56"/>
  <c r="BS52" i="56"/>
  <c r="BT51" i="56"/>
  <c r="BS51" i="56"/>
  <c r="BC51" i="56"/>
  <c r="BT50" i="56"/>
  <c r="BS50" i="56"/>
  <c r="BC50" i="56"/>
  <c r="BT49" i="56"/>
  <c r="BC49" i="56"/>
  <c r="BS49" i="56"/>
  <c r="BT48" i="56"/>
  <c r="BS48" i="56"/>
  <c r="BC48" i="56"/>
  <c r="BT47" i="56"/>
  <c r="BS47" i="56"/>
  <c r="BC47" i="56"/>
  <c r="BT46" i="56"/>
  <c r="BC46" i="56"/>
  <c r="BS46" i="56"/>
  <c r="BT45" i="56"/>
  <c r="BS45" i="56"/>
  <c r="BC45" i="56"/>
  <c r="BT44" i="56"/>
  <c r="BS44" i="56"/>
  <c r="BC44" i="56"/>
  <c r="BT43" i="56"/>
  <c r="BC43" i="56"/>
  <c r="BS43" i="56"/>
  <c r="BT42" i="56"/>
  <c r="BS42" i="56"/>
  <c r="BC42" i="56"/>
  <c r="BT41" i="56"/>
  <c r="BS41" i="56"/>
  <c r="BC41" i="56"/>
  <c r="BT40" i="56"/>
  <c r="BC40" i="56"/>
  <c r="BS40" i="56"/>
  <c r="BT39" i="56"/>
  <c r="BS39" i="56"/>
  <c r="BC39" i="56"/>
  <c r="BT38" i="56"/>
  <c r="BS38" i="56"/>
  <c r="BC38" i="56"/>
  <c r="BT37" i="56"/>
  <c r="BC37" i="56"/>
  <c r="BS37" i="56"/>
  <c r="BT36" i="56"/>
  <c r="BS36" i="56"/>
  <c r="BC36" i="56"/>
  <c r="BT35" i="56"/>
  <c r="BS35" i="56"/>
  <c r="BC35" i="56"/>
  <c r="BT34" i="56"/>
  <c r="BC34" i="56"/>
  <c r="BS34" i="56"/>
  <c r="BT33" i="56"/>
  <c r="BS33" i="56"/>
  <c r="BC33" i="56"/>
  <c r="BT32" i="56"/>
  <c r="BS32" i="56"/>
  <c r="BC32" i="56"/>
  <c r="BT31" i="56"/>
  <c r="BC31" i="56"/>
  <c r="BS31" i="56"/>
  <c r="BT30" i="56"/>
  <c r="BS30" i="56"/>
  <c r="BC30" i="56"/>
  <c r="BT29" i="56"/>
  <c r="BS29" i="56"/>
  <c r="BC29" i="56"/>
  <c r="BT28" i="56"/>
  <c r="BC28" i="56"/>
  <c r="BS28" i="56"/>
  <c r="BT27" i="56"/>
  <c r="BS27" i="56"/>
  <c r="BC27" i="56"/>
  <c r="BT26" i="56"/>
  <c r="BS26" i="56"/>
  <c r="BC26" i="56"/>
  <c r="BT25" i="56"/>
  <c r="BC25" i="56"/>
  <c r="BS25" i="56"/>
  <c r="BT24" i="56"/>
  <c r="BS24" i="56"/>
  <c r="BC24" i="56"/>
  <c r="BT23" i="56"/>
  <c r="BS23" i="56"/>
  <c r="BC23" i="56"/>
  <c r="BT22" i="56"/>
  <c r="BC22" i="56"/>
  <c r="BS22" i="56"/>
  <c r="BT21" i="56"/>
  <c r="BS21" i="56"/>
  <c r="BC21" i="56"/>
  <c r="BT20" i="56"/>
  <c r="BS20" i="56"/>
  <c r="BT19" i="56"/>
  <c r="BS19" i="56"/>
  <c r="BC19" i="56"/>
  <c r="BT18" i="56"/>
  <c r="BC18" i="56"/>
  <c r="BS18" i="56"/>
  <c r="BT17" i="56"/>
  <c r="BS17" i="56"/>
  <c r="BC17" i="56"/>
  <c r="BT16" i="56"/>
  <c r="BS16" i="56"/>
  <c r="BC16" i="56"/>
  <c r="BT15" i="56"/>
  <c r="BC15" i="56"/>
  <c r="BS15" i="56"/>
  <c r="BT14" i="56"/>
  <c r="BS14" i="56"/>
  <c r="BC14" i="56"/>
  <c r="BT13" i="56"/>
  <c r="BS13" i="56"/>
  <c r="BC13" i="56"/>
  <c r="BT12" i="56"/>
  <c r="BC12" i="56"/>
  <c r="BS12" i="56"/>
  <c r="BT11" i="56"/>
  <c r="BS11" i="56"/>
  <c r="BC11" i="56"/>
  <c r="BT10" i="56"/>
  <c r="BS10" i="56"/>
  <c r="BC10" i="56"/>
  <c r="BT9" i="56"/>
  <c r="BC9" i="56"/>
  <c r="BS9" i="56"/>
  <c r="BT8" i="56"/>
  <c r="BS8" i="56"/>
  <c r="BC8" i="56"/>
  <c r="BT7" i="56"/>
  <c r="BS7" i="56"/>
  <c r="BC7" i="56"/>
  <c r="BT6" i="56"/>
  <c r="BC6" i="56"/>
  <c r="BS6" i="56"/>
  <c r="BT5" i="56"/>
  <c r="BS5" i="56"/>
  <c r="BC5" i="56"/>
  <c r="BT131" i="55"/>
  <c r="BS131" i="55"/>
  <c r="BC131" i="55"/>
  <c r="BT130" i="55"/>
  <c r="BC130" i="55"/>
  <c r="BS130" i="55"/>
  <c r="BT129" i="55"/>
  <c r="BS129" i="55"/>
  <c r="BC129" i="55"/>
  <c r="BT128" i="55"/>
  <c r="BS128" i="55"/>
  <c r="BC128" i="55"/>
  <c r="BT127" i="55"/>
  <c r="BC127" i="55"/>
  <c r="BS127" i="55"/>
  <c r="BT126" i="55"/>
  <c r="BS126" i="55"/>
  <c r="BC126" i="55"/>
  <c r="BT125" i="55"/>
  <c r="BS125" i="55"/>
  <c r="BC125" i="55"/>
  <c r="BT124" i="55"/>
  <c r="BC124" i="55"/>
  <c r="BS124" i="55"/>
  <c r="BT123" i="55"/>
  <c r="BS123" i="55"/>
  <c r="BC123" i="55"/>
  <c r="BT122" i="55"/>
  <c r="BS122" i="55"/>
  <c r="BC122" i="55"/>
  <c r="BT121" i="55"/>
  <c r="BC121" i="55"/>
  <c r="BS121" i="55"/>
  <c r="BT120" i="55"/>
  <c r="BS120" i="55"/>
  <c r="BC120" i="55"/>
  <c r="BT119" i="55"/>
  <c r="BS119" i="55"/>
  <c r="BC119" i="55"/>
  <c r="BT118" i="55"/>
  <c r="BC118" i="55"/>
  <c r="BS118" i="55"/>
  <c r="BT117" i="55"/>
  <c r="BS117" i="55"/>
  <c r="BC117" i="55"/>
  <c r="BT116" i="55"/>
  <c r="BS116" i="55"/>
  <c r="BC116" i="55"/>
  <c r="BT115" i="55"/>
  <c r="BC115" i="55"/>
  <c r="BS115" i="55"/>
  <c r="BT114" i="55"/>
  <c r="BS114" i="55"/>
  <c r="BC114" i="55"/>
  <c r="BT113" i="55"/>
  <c r="BS113" i="55"/>
  <c r="BC113" i="55"/>
  <c r="BT112" i="55"/>
  <c r="BC112" i="55"/>
  <c r="BS112" i="55"/>
  <c r="BT111" i="55"/>
  <c r="BS111" i="55"/>
  <c r="BC111" i="55"/>
  <c r="BT110" i="55"/>
  <c r="BS110" i="55"/>
  <c r="BC110" i="55"/>
  <c r="BT109" i="55"/>
  <c r="BC109" i="55"/>
  <c r="BS109" i="55"/>
  <c r="BT108" i="55"/>
  <c r="BS108" i="55"/>
  <c r="BC108" i="55"/>
  <c r="BT107" i="55"/>
  <c r="BS107" i="55"/>
  <c r="BC107" i="55"/>
  <c r="BT106" i="55"/>
  <c r="BC106" i="55"/>
  <c r="BS106" i="55"/>
  <c r="BT105" i="55"/>
  <c r="BS105" i="55"/>
  <c r="BC105" i="55"/>
  <c r="BT104" i="55"/>
  <c r="BS104" i="55"/>
  <c r="BC104" i="55"/>
  <c r="BT103" i="55"/>
  <c r="BC103" i="55"/>
  <c r="BS103" i="55"/>
  <c r="BT102" i="55"/>
  <c r="BS102" i="55"/>
  <c r="BC102" i="55"/>
  <c r="BT101" i="55"/>
  <c r="BS101" i="55"/>
  <c r="BC101" i="55"/>
  <c r="BT100" i="55"/>
  <c r="BC100" i="55"/>
  <c r="BS100" i="55"/>
  <c r="BT99" i="55"/>
  <c r="BS99" i="55"/>
  <c r="BC99" i="55"/>
  <c r="BT98" i="55"/>
  <c r="BS98" i="55"/>
  <c r="BC98" i="55"/>
  <c r="BT97" i="55"/>
  <c r="BC97" i="55"/>
  <c r="BS97" i="55"/>
  <c r="BT96" i="55"/>
  <c r="BS96" i="55"/>
  <c r="BC96" i="55"/>
  <c r="BT95" i="55"/>
  <c r="BS95" i="55"/>
  <c r="BC95" i="55"/>
  <c r="BT94" i="55"/>
  <c r="BC94" i="55"/>
  <c r="BS94" i="55"/>
  <c r="BT93" i="55"/>
  <c r="BS93" i="55"/>
  <c r="BC93" i="55"/>
  <c r="BT92" i="55"/>
  <c r="BS92" i="55"/>
  <c r="BC92" i="55"/>
  <c r="BT91" i="55"/>
  <c r="BS91" i="55"/>
  <c r="BC91" i="55"/>
  <c r="BT90" i="55"/>
  <c r="BS90" i="55"/>
  <c r="BC90" i="55"/>
  <c r="BT89" i="55"/>
  <c r="BS89" i="55"/>
  <c r="BC89" i="55"/>
  <c r="BT88" i="55"/>
  <c r="BC88" i="55"/>
  <c r="BS88" i="55"/>
  <c r="BT87" i="55"/>
  <c r="BS87" i="55"/>
  <c r="BC87" i="55"/>
  <c r="BT86" i="55"/>
  <c r="BS86" i="55"/>
  <c r="BT85" i="55"/>
  <c r="BS85" i="55"/>
  <c r="BC85" i="55"/>
  <c r="BT84" i="55"/>
  <c r="BC84" i="55"/>
  <c r="BS84" i="55"/>
  <c r="BT83" i="55"/>
  <c r="BS83" i="55"/>
  <c r="BC83" i="55"/>
  <c r="BT82" i="55"/>
  <c r="BS82" i="55"/>
  <c r="BC82" i="55"/>
  <c r="BT81" i="55"/>
  <c r="BC81" i="55"/>
  <c r="BS81" i="55"/>
  <c r="BT80" i="55"/>
  <c r="BS80" i="55"/>
  <c r="BC80" i="55"/>
  <c r="BT79" i="55"/>
  <c r="BS79" i="55"/>
  <c r="BC79" i="55"/>
  <c r="BT78" i="55"/>
  <c r="BC78" i="55"/>
  <c r="BS78" i="55"/>
  <c r="BT77" i="55"/>
  <c r="BS77" i="55"/>
  <c r="BC77" i="55"/>
  <c r="BT76" i="55"/>
  <c r="BS76" i="55"/>
  <c r="BC76" i="55"/>
  <c r="BT75" i="55"/>
  <c r="BC75" i="55"/>
  <c r="BS75" i="55"/>
  <c r="BT74" i="55"/>
  <c r="BS74" i="55"/>
  <c r="BC74" i="55"/>
  <c r="BT73" i="55"/>
  <c r="BS73" i="55"/>
  <c r="BC73" i="55"/>
  <c r="BT72" i="55"/>
  <c r="BC72" i="55"/>
  <c r="BS72" i="55"/>
  <c r="BT71" i="55"/>
  <c r="BS71" i="55"/>
  <c r="BC71" i="55"/>
  <c r="BT65" i="55"/>
  <c r="BS65" i="55"/>
  <c r="BC65" i="55"/>
  <c r="BT64" i="55"/>
  <c r="BC64" i="55"/>
  <c r="BS64" i="55"/>
  <c r="BT63" i="55"/>
  <c r="BS63" i="55"/>
  <c r="BC63" i="55"/>
  <c r="BT62" i="55"/>
  <c r="BS62" i="55"/>
  <c r="BC62" i="55"/>
  <c r="BT61" i="55"/>
  <c r="BC61" i="55"/>
  <c r="BS61" i="55"/>
  <c r="BT60" i="55"/>
  <c r="BS60" i="55"/>
  <c r="BC60" i="55"/>
  <c r="BT59" i="55"/>
  <c r="BS59" i="55"/>
  <c r="BC59" i="55"/>
  <c r="BT58" i="55"/>
  <c r="BC58" i="55"/>
  <c r="BS58" i="55"/>
  <c r="BT57" i="55"/>
  <c r="BS57" i="55"/>
  <c r="BC57" i="55"/>
  <c r="BT56" i="55"/>
  <c r="BS56" i="55"/>
  <c r="BC56" i="55"/>
  <c r="BT55" i="55"/>
  <c r="BC55" i="55"/>
  <c r="BS55" i="55"/>
  <c r="BT54" i="55"/>
  <c r="BS54" i="55"/>
  <c r="BC54" i="55"/>
  <c r="BT53" i="55"/>
  <c r="BS53" i="55"/>
  <c r="BC53" i="55"/>
  <c r="BT52" i="55"/>
  <c r="BC52" i="55"/>
  <c r="BS52" i="55"/>
  <c r="BT51" i="55"/>
  <c r="BS51" i="55"/>
  <c r="BC51" i="55"/>
  <c r="BT50" i="55"/>
  <c r="BS50" i="55"/>
  <c r="BC50" i="55"/>
  <c r="BT49" i="55"/>
  <c r="BC49" i="55"/>
  <c r="BS49" i="55"/>
  <c r="BT48" i="55"/>
  <c r="BS48" i="55"/>
  <c r="BC48" i="55"/>
  <c r="BT47" i="55"/>
  <c r="BS47" i="55"/>
  <c r="BC47" i="55"/>
  <c r="BT46" i="55"/>
  <c r="BC46" i="55"/>
  <c r="BS46" i="55"/>
  <c r="BT45" i="55"/>
  <c r="BS45" i="55"/>
  <c r="BC45" i="55"/>
  <c r="BT44" i="55"/>
  <c r="BS44" i="55"/>
  <c r="BC44" i="55"/>
  <c r="BT43" i="55"/>
  <c r="BC43" i="55"/>
  <c r="BS43" i="55"/>
  <c r="BT42" i="55"/>
  <c r="BS42" i="55"/>
  <c r="BC42" i="55"/>
  <c r="BT41" i="55"/>
  <c r="BS41" i="55"/>
  <c r="BC41" i="55"/>
  <c r="BT40" i="55"/>
  <c r="BC40" i="55"/>
  <c r="BS40" i="55"/>
  <c r="BT39" i="55"/>
  <c r="BS39" i="55"/>
  <c r="BC39" i="55"/>
  <c r="BT38" i="55"/>
  <c r="BS38" i="55"/>
  <c r="BC38" i="55"/>
  <c r="BT37" i="55"/>
  <c r="BC37" i="55"/>
  <c r="BS37" i="55"/>
  <c r="BT36" i="55"/>
  <c r="BS36" i="55"/>
  <c r="BC36" i="55"/>
  <c r="BT35" i="55"/>
  <c r="BS35" i="55"/>
  <c r="BC35" i="55"/>
  <c r="BT34" i="55"/>
  <c r="BC34" i="55"/>
  <c r="BS34" i="55"/>
  <c r="BT33" i="55"/>
  <c r="BS33" i="55"/>
  <c r="BC33" i="55"/>
  <c r="BT32" i="55"/>
  <c r="BS32" i="55"/>
  <c r="BC32" i="55"/>
  <c r="BT31" i="55"/>
  <c r="BS31" i="55"/>
  <c r="BC31" i="55"/>
  <c r="BT30" i="55"/>
  <c r="BS30" i="55"/>
  <c r="BC30" i="55"/>
  <c r="BT29" i="55"/>
  <c r="BS29" i="55"/>
  <c r="BC29" i="55"/>
  <c r="BT28" i="55"/>
  <c r="BC28" i="55"/>
  <c r="BS28" i="55"/>
  <c r="BT27" i="55"/>
  <c r="BS27" i="55"/>
  <c r="BC27" i="55"/>
  <c r="BT26" i="55"/>
  <c r="BS26" i="55"/>
  <c r="BC26" i="55"/>
  <c r="BT25" i="55"/>
  <c r="BC25" i="55"/>
  <c r="BS25" i="55"/>
  <c r="BT24" i="55"/>
  <c r="BS24" i="55"/>
  <c r="BC24" i="55"/>
  <c r="BT23" i="55"/>
  <c r="BS23" i="55"/>
  <c r="BC23" i="55"/>
  <c r="BT22" i="55"/>
  <c r="BC22" i="55"/>
  <c r="BS22" i="55"/>
  <c r="BT21" i="55"/>
  <c r="BS21" i="55"/>
  <c r="BC21" i="55"/>
  <c r="BT20" i="55"/>
  <c r="BS20" i="55"/>
  <c r="BT19" i="55"/>
  <c r="BS19" i="55"/>
  <c r="BC19" i="55"/>
  <c r="BT18" i="55"/>
  <c r="BC18" i="55"/>
  <c r="BS18" i="55"/>
  <c r="BT17" i="55"/>
  <c r="BS17" i="55"/>
  <c r="BC17" i="55"/>
  <c r="BT16" i="55"/>
  <c r="BS16" i="55"/>
  <c r="BC16" i="55"/>
  <c r="BT15" i="55"/>
  <c r="BC15" i="55"/>
  <c r="BS15" i="55"/>
  <c r="BT14" i="55"/>
  <c r="BS14" i="55"/>
  <c r="BC14" i="55"/>
  <c r="BT13" i="55"/>
  <c r="BS13" i="55"/>
  <c r="BC13" i="55"/>
  <c r="BT12" i="55"/>
  <c r="BC12" i="55"/>
  <c r="BS12" i="55"/>
  <c r="BT11" i="55"/>
  <c r="BS11" i="55"/>
  <c r="BC11" i="55"/>
  <c r="BT10" i="55"/>
  <c r="BS10" i="55"/>
  <c r="BC10" i="55"/>
  <c r="BT9" i="55"/>
  <c r="BS9" i="55"/>
  <c r="BC9" i="55"/>
  <c r="BT8" i="55"/>
  <c r="BS8" i="55"/>
  <c r="BC8" i="55"/>
  <c r="BT7" i="55"/>
  <c r="BS7" i="55"/>
  <c r="BC7" i="55"/>
  <c r="BT6" i="55"/>
  <c r="BC6" i="55"/>
  <c r="BS6" i="55"/>
  <c r="BT5" i="55"/>
  <c r="BS5" i="55"/>
  <c r="BC5" i="55"/>
  <c r="BT131" i="54"/>
  <c r="BS131" i="54"/>
  <c r="BC131" i="54"/>
  <c r="BT130" i="54"/>
  <c r="BC130" i="54"/>
  <c r="BT129" i="54"/>
  <c r="BS129" i="54"/>
  <c r="BC129" i="54"/>
  <c r="A130" i="54"/>
  <c r="BS130" i="54"/>
  <c r="BT128" i="54"/>
  <c r="BS128" i="54"/>
  <c r="BC128" i="54"/>
  <c r="BT127" i="54"/>
  <c r="BC127" i="54"/>
  <c r="BT126" i="54"/>
  <c r="BS126" i="54"/>
  <c r="BC126" i="54"/>
  <c r="A127" i="54"/>
  <c r="BS127" i="54"/>
  <c r="BT125" i="54"/>
  <c r="BS125" i="54"/>
  <c r="BC125" i="54"/>
  <c r="BT124" i="54"/>
  <c r="BC124" i="54"/>
  <c r="BT123" i="54"/>
  <c r="BS123" i="54"/>
  <c r="BC123" i="54"/>
  <c r="A124" i="54"/>
  <c r="BS124" i="54"/>
  <c r="BT122" i="54"/>
  <c r="BS122" i="54"/>
  <c r="BC122" i="54"/>
  <c r="BT121" i="54"/>
  <c r="BC121" i="54"/>
  <c r="BT120" i="54"/>
  <c r="BS120" i="54"/>
  <c r="BC120" i="54"/>
  <c r="A121" i="54"/>
  <c r="BS121" i="54"/>
  <c r="BT119" i="54"/>
  <c r="BS119" i="54"/>
  <c r="BC119" i="54"/>
  <c r="BT118" i="54"/>
  <c r="BC118" i="54"/>
  <c r="BT117" i="54"/>
  <c r="BS117" i="54"/>
  <c r="BC117" i="54"/>
  <c r="A118" i="54"/>
  <c r="BS118" i="54"/>
  <c r="BT116" i="54"/>
  <c r="BS116" i="54"/>
  <c r="BC116" i="54"/>
  <c r="BT115" i="54"/>
  <c r="BC115" i="54"/>
  <c r="BT114" i="54"/>
  <c r="BS114" i="54"/>
  <c r="BC114" i="54"/>
  <c r="A115" i="54"/>
  <c r="BS115" i="54"/>
  <c r="BT113" i="54"/>
  <c r="BS113" i="54"/>
  <c r="BC113" i="54"/>
  <c r="BT112" i="54"/>
  <c r="BC112" i="54"/>
  <c r="BT111" i="54"/>
  <c r="BS111" i="54"/>
  <c r="BC111" i="54"/>
  <c r="A112" i="54"/>
  <c r="BS112" i="54"/>
  <c r="BT110" i="54"/>
  <c r="BS110" i="54"/>
  <c r="BC110" i="54"/>
  <c r="BT109" i="54"/>
  <c r="BC109" i="54"/>
  <c r="BT108" i="54"/>
  <c r="BS108" i="54"/>
  <c r="BC108" i="54"/>
  <c r="A109" i="54"/>
  <c r="BS109" i="54"/>
  <c r="BT107" i="54"/>
  <c r="BS107" i="54"/>
  <c r="BC107" i="54"/>
  <c r="BT106" i="54"/>
  <c r="BC106" i="54"/>
  <c r="BT105" i="54"/>
  <c r="BS105" i="54"/>
  <c r="BC105" i="54"/>
  <c r="A106" i="54"/>
  <c r="BS106" i="54"/>
  <c r="BT104" i="54"/>
  <c r="BS104" i="54"/>
  <c r="BC104" i="54"/>
  <c r="BT103" i="54"/>
  <c r="BC103" i="54"/>
  <c r="BT102" i="54"/>
  <c r="BS102" i="54"/>
  <c r="BC102" i="54"/>
  <c r="A103" i="54"/>
  <c r="BS103" i="54"/>
  <c r="BT101" i="54"/>
  <c r="BS101" i="54"/>
  <c r="BC101" i="54"/>
  <c r="BT100" i="54"/>
  <c r="BC100" i="54"/>
  <c r="BS100" i="54"/>
  <c r="BT99" i="54"/>
  <c r="BS99" i="54"/>
  <c r="BC99" i="54"/>
  <c r="BT98" i="54"/>
  <c r="BS98" i="54"/>
  <c r="BC98" i="54"/>
  <c r="BT97" i="54"/>
  <c r="BS97" i="54"/>
  <c r="BC97" i="54"/>
  <c r="BT96" i="54"/>
  <c r="BS96" i="54"/>
  <c r="BC96" i="54"/>
  <c r="BT95" i="54"/>
  <c r="BS95" i="54"/>
  <c r="BC95" i="54"/>
  <c r="BT94" i="54"/>
  <c r="BC94" i="54"/>
  <c r="BS94" i="54"/>
  <c r="BT93" i="54"/>
  <c r="BS93" i="54"/>
  <c r="BC93" i="54"/>
  <c r="BT92" i="54"/>
  <c r="BS92" i="54"/>
  <c r="BC92" i="54"/>
  <c r="BT91" i="54"/>
  <c r="BC91" i="54"/>
  <c r="BS91" i="54"/>
  <c r="BT90" i="54"/>
  <c r="BS90" i="54"/>
  <c r="BC90" i="54"/>
  <c r="BT89" i="54"/>
  <c r="BS89" i="54"/>
  <c r="BC89" i="54"/>
  <c r="BT88" i="54"/>
  <c r="BS88" i="54"/>
  <c r="BC88" i="54"/>
  <c r="BT87" i="54"/>
  <c r="BS87" i="54"/>
  <c r="BC87" i="54"/>
  <c r="BT86" i="54"/>
  <c r="BS86" i="54"/>
  <c r="BT85" i="54"/>
  <c r="BS85" i="54"/>
  <c r="BC85" i="54"/>
  <c r="BT84" i="54"/>
  <c r="BC84" i="54"/>
  <c r="BT83" i="54"/>
  <c r="BS83" i="54"/>
  <c r="BC83" i="54"/>
  <c r="A84" i="54"/>
  <c r="BS84" i="54"/>
  <c r="BT82" i="54"/>
  <c r="BS82" i="54"/>
  <c r="BC82" i="54"/>
  <c r="BT81" i="54"/>
  <c r="BC81" i="54"/>
  <c r="BT80" i="54"/>
  <c r="BS80" i="54"/>
  <c r="BC80" i="54"/>
  <c r="A81" i="54"/>
  <c r="BS81" i="54"/>
  <c r="BT79" i="54"/>
  <c r="BS79" i="54"/>
  <c r="BC79" i="54"/>
  <c r="BT78" i="54"/>
  <c r="BC78" i="54"/>
  <c r="BT77" i="54"/>
  <c r="BS77" i="54"/>
  <c r="BC77" i="54"/>
  <c r="A78" i="54"/>
  <c r="BS78" i="54"/>
  <c r="BT76" i="54"/>
  <c r="BS76" i="54"/>
  <c r="BC76" i="54"/>
  <c r="BT75" i="54"/>
  <c r="BC75" i="54"/>
  <c r="BT74" i="54"/>
  <c r="BS74" i="54"/>
  <c r="BC74" i="54"/>
  <c r="A75" i="54"/>
  <c r="BS75" i="54"/>
  <c r="BT73" i="54"/>
  <c r="BS73" i="54"/>
  <c r="BC73" i="54"/>
  <c r="BT72" i="54"/>
  <c r="BC72" i="54"/>
  <c r="BS72" i="54"/>
  <c r="BT71" i="54"/>
  <c r="BS71" i="54"/>
  <c r="BC71" i="54"/>
  <c r="BT65" i="54"/>
  <c r="BS65" i="54"/>
  <c r="BC65" i="54"/>
  <c r="BT64" i="54"/>
  <c r="BC64" i="54"/>
  <c r="BT63" i="54"/>
  <c r="BS63" i="54"/>
  <c r="BC63" i="54"/>
  <c r="A64" i="54"/>
  <c r="BS64" i="54"/>
  <c r="BT62" i="54"/>
  <c r="BS62" i="54"/>
  <c r="BC62" i="54"/>
  <c r="BT61" i="54"/>
  <c r="BC61" i="54"/>
  <c r="BT60" i="54"/>
  <c r="BS60" i="54"/>
  <c r="BC60" i="54"/>
  <c r="A61" i="54"/>
  <c r="BS61" i="54"/>
  <c r="BT59" i="54"/>
  <c r="BS59" i="54"/>
  <c r="BC59" i="54"/>
  <c r="BT58" i="54"/>
  <c r="BC58" i="54"/>
  <c r="BT57" i="54"/>
  <c r="BS57" i="54"/>
  <c r="BC57" i="54"/>
  <c r="A58" i="54"/>
  <c r="BS58" i="54"/>
  <c r="BT56" i="54"/>
  <c r="BS56" i="54"/>
  <c r="BC56" i="54"/>
  <c r="BT55" i="54"/>
  <c r="BC55" i="54"/>
  <c r="BT54" i="54"/>
  <c r="BS54" i="54"/>
  <c r="BC54" i="54"/>
  <c r="A55" i="54"/>
  <c r="BS55" i="54"/>
  <c r="BT53" i="54"/>
  <c r="BS53" i="54"/>
  <c r="BC53" i="54"/>
  <c r="BT52" i="54"/>
  <c r="BC52" i="54"/>
  <c r="BT51" i="54"/>
  <c r="BS51" i="54"/>
  <c r="BC51" i="54"/>
  <c r="A52" i="54"/>
  <c r="BS52" i="54"/>
  <c r="BT50" i="54"/>
  <c r="BS50" i="54"/>
  <c r="BC50" i="54"/>
  <c r="BT49" i="54"/>
  <c r="BC49" i="54"/>
  <c r="BT48" i="54"/>
  <c r="BS48" i="54"/>
  <c r="BC48" i="54"/>
  <c r="A49" i="54"/>
  <c r="BS49" i="54"/>
  <c r="BT47" i="54"/>
  <c r="BS47" i="54"/>
  <c r="BC47" i="54"/>
  <c r="BT46" i="54"/>
  <c r="BC46" i="54"/>
  <c r="BT45" i="54"/>
  <c r="BS45" i="54"/>
  <c r="BC45" i="54"/>
  <c r="A46" i="54"/>
  <c r="BS46" i="54"/>
  <c r="BT44" i="54"/>
  <c r="BS44" i="54"/>
  <c r="BC44" i="54"/>
  <c r="BT43" i="54"/>
  <c r="BC43" i="54"/>
  <c r="BT42" i="54"/>
  <c r="BS42" i="54"/>
  <c r="BC42" i="54"/>
  <c r="A43" i="54"/>
  <c r="BS43" i="54"/>
  <c r="BT41" i="54"/>
  <c r="BS41" i="54"/>
  <c r="BC41" i="54"/>
  <c r="BT40" i="54"/>
  <c r="BC40" i="54"/>
  <c r="BT39" i="54"/>
  <c r="BS39" i="54"/>
  <c r="BC39" i="54"/>
  <c r="A40" i="54"/>
  <c r="BS40" i="54"/>
  <c r="BT38" i="54"/>
  <c r="BS38" i="54"/>
  <c r="BC38" i="54"/>
  <c r="BT37" i="54"/>
  <c r="BC37" i="54"/>
  <c r="BT36" i="54"/>
  <c r="BS36" i="54"/>
  <c r="BC36" i="54"/>
  <c r="A37" i="54"/>
  <c r="BS37" i="54"/>
  <c r="BT35" i="54"/>
  <c r="BS35" i="54"/>
  <c r="BC35" i="54"/>
  <c r="BT34" i="54"/>
  <c r="BC34" i="54"/>
  <c r="BS34" i="54"/>
  <c r="BT33" i="54"/>
  <c r="BS33" i="54"/>
  <c r="BC33" i="54"/>
  <c r="BT32" i="54"/>
  <c r="BS32" i="54"/>
  <c r="BC32" i="54"/>
  <c r="BT31" i="54"/>
  <c r="BC31" i="54"/>
  <c r="BS31" i="54"/>
  <c r="BT30" i="54"/>
  <c r="BS30" i="54"/>
  <c r="BC30" i="54"/>
  <c r="BT29" i="54"/>
  <c r="BS29" i="54"/>
  <c r="BC29" i="54"/>
  <c r="BT28" i="54"/>
  <c r="BC28" i="54"/>
  <c r="BS28" i="54"/>
  <c r="BT27" i="54"/>
  <c r="BS27" i="54"/>
  <c r="BC27" i="54"/>
  <c r="BT26" i="54"/>
  <c r="BS26" i="54"/>
  <c r="BC26" i="54"/>
  <c r="BT25" i="54"/>
  <c r="BC25" i="54"/>
  <c r="BS25" i="54"/>
  <c r="BT24" i="54"/>
  <c r="BS24" i="54"/>
  <c r="BC24" i="54"/>
  <c r="BT23" i="54"/>
  <c r="BS23" i="54"/>
  <c r="BC23" i="54"/>
  <c r="BT22" i="54"/>
  <c r="BC22" i="54"/>
  <c r="BS22" i="54"/>
  <c r="BT21" i="54"/>
  <c r="BS21" i="54"/>
  <c r="BC21" i="54"/>
  <c r="BT20" i="54"/>
  <c r="BS20" i="54"/>
  <c r="BT19" i="54"/>
  <c r="BS19" i="54"/>
  <c r="BC19" i="54"/>
  <c r="BT18" i="54"/>
  <c r="BC18" i="54"/>
  <c r="BS18" i="54"/>
  <c r="BT17" i="54"/>
  <c r="BS17" i="54"/>
  <c r="BC17" i="54"/>
  <c r="BT16" i="54"/>
  <c r="BS16" i="54"/>
  <c r="BC16" i="54"/>
  <c r="BT15" i="54"/>
  <c r="BC15" i="54"/>
  <c r="BS15" i="54"/>
  <c r="BT14" i="54"/>
  <c r="BS14" i="54"/>
  <c r="BC14" i="54"/>
  <c r="BT13" i="54"/>
  <c r="BS13" i="54"/>
  <c r="BC13" i="54"/>
  <c r="BT12" i="54"/>
  <c r="BC12" i="54"/>
  <c r="BS12" i="54"/>
  <c r="BT11" i="54"/>
  <c r="BS11" i="54"/>
  <c r="BC11" i="54"/>
  <c r="BT10" i="54"/>
  <c r="BS10" i="54"/>
  <c r="BC10" i="54"/>
  <c r="BT9" i="54"/>
  <c r="BC9" i="54"/>
  <c r="BS9" i="54"/>
  <c r="BT8" i="54"/>
  <c r="BS8" i="54"/>
  <c r="BC8" i="54"/>
  <c r="BT7" i="54"/>
  <c r="BS7" i="54"/>
  <c r="BC7" i="54"/>
  <c r="BT6" i="54"/>
  <c r="BC6" i="54"/>
  <c r="BS6" i="54"/>
  <c r="BT5" i="54"/>
  <c r="BS5" i="54"/>
  <c r="BS74" i="47"/>
  <c r="BT74" i="47"/>
  <c r="BT75" i="47"/>
  <c r="BS76" i="47"/>
  <c r="BT76" i="47"/>
  <c r="BS77" i="47"/>
  <c r="BT77" i="47"/>
  <c r="BT78" i="47"/>
  <c r="BS79" i="47"/>
  <c r="BT79" i="47"/>
  <c r="BS80" i="47"/>
  <c r="BT80" i="47"/>
  <c r="BT81" i="47"/>
  <c r="BS82" i="47"/>
  <c r="BT82" i="47"/>
  <c r="BS83" i="47"/>
  <c r="BT83" i="47"/>
  <c r="BT84" i="47"/>
  <c r="BS85" i="47"/>
  <c r="BT85" i="47"/>
  <c r="BS86" i="47"/>
  <c r="BT86" i="47"/>
  <c r="BS87" i="47"/>
  <c r="BT87" i="47"/>
  <c r="BT88" i="47"/>
  <c r="BS89" i="47"/>
  <c r="BT89" i="47"/>
  <c r="BS90" i="47"/>
  <c r="BT90" i="47"/>
  <c r="BT91" i="47"/>
  <c r="BS92" i="47"/>
  <c r="BT92" i="47"/>
  <c r="BS93" i="47"/>
  <c r="BT93" i="47"/>
  <c r="BT94" i="47"/>
  <c r="BS95" i="47"/>
  <c r="BT95" i="47"/>
  <c r="BS96" i="47"/>
  <c r="BT96" i="47"/>
  <c r="BT97" i="47"/>
  <c r="BS98" i="47"/>
  <c r="BT98" i="47"/>
  <c r="BS99" i="47"/>
  <c r="BT99" i="47"/>
  <c r="BT100" i="47"/>
  <c r="BS101" i="47"/>
  <c r="BT101" i="47"/>
  <c r="BS102" i="47"/>
  <c r="BT102" i="47"/>
  <c r="BT103" i="47"/>
  <c r="BS104" i="47"/>
  <c r="BT104" i="47"/>
  <c r="BS105" i="47"/>
  <c r="BT105" i="47"/>
  <c r="BT106" i="47"/>
  <c r="BS107" i="47"/>
  <c r="BT107" i="47"/>
  <c r="BS108" i="47"/>
  <c r="BT108" i="47"/>
  <c r="BT109" i="47"/>
  <c r="BS110" i="47"/>
  <c r="BT110" i="47"/>
  <c r="BS111" i="47"/>
  <c r="BT111" i="47"/>
  <c r="BT112" i="47"/>
  <c r="BS113" i="47"/>
  <c r="BT113" i="47"/>
  <c r="BS114" i="47"/>
  <c r="BT114" i="47"/>
  <c r="BT115" i="47"/>
  <c r="BS116" i="47"/>
  <c r="BT116" i="47"/>
  <c r="BS117" i="47"/>
  <c r="BT117" i="47"/>
  <c r="BT118" i="47"/>
  <c r="BS119" i="47"/>
  <c r="BT119" i="47"/>
  <c r="BS120" i="47"/>
  <c r="BT120" i="47"/>
  <c r="BT121" i="47"/>
  <c r="BS122" i="47"/>
  <c r="BT122" i="47"/>
  <c r="BS123" i="47"/>
  <c r="BT123" i="47"/>
  <c r="BT124" i="47"/>
  <c r="BS125" i="47"/>
  <c r="BT125" i="47"/>
  <c r="BS126" i="47"/>
  <c r="BT126" i="47"/>
  <c r="BT127" i="47"/>
  <c r="BS128" i="47"/>
  <c r="BT128" i="47"/>
  <c r="BS129" i="47"/>
  <c r="BT129" i="47"/>
  <c r="BT130" i="47"/>
  <c r="BS131" i="47"/>
  <c r="BT131" i="47"/>
  <c r="BC85" i="47"/>
  <c r="BC84" i="47"/>
  <c r="BC83" i="47"/>
  <c r="A84" i="47"/>
  <c r="BC82" i="47"/>
  <c r="BC81" i="47"/>
  <c r="BC80" i="47"/>
  <c r="A81" i="47"/>
  <c r="BC79" i="47"/>
  <c r="BC78" i="47"/>
  <c r="BC77" i="47"/>
  <c r="A78" i="47"/>
  <c r="BC76" i="47"/>
  <c r="BC75" i="47"/>
  <c r="BC74" i="47"/>
  <c r="A75" i="47"/>
  <c r="BS8" i="47"/>
  <c r="BT8" i="47"/>
  <c r="BT9" i="47"/>
  <c r="BS10" i="47"/>
  <c r="BT10" i="47"/>
  <c r="BS11" i="47"/>
  <c r="BT11" i="47"/>
  <c r="BT12" i="47"/>
  <c r="BS13" i="47"/>
  <c r="BT13" i="47"/>
  <c r="BS14" i="47"/>
  <c r="BT14" i="47"/>
  <c r="BT15" i="47"/>
  <c r="BS16" i="47"/>
  <c r="BT16" i="47"/>
  <c r="BS17" i="47"/>
  <c r="BT17" i="47"/>
  <c r="BT18" i="47"/>
  <c r="BS19" i="47"/>
  <c r="BT19" i="47"/>
  <c r="BS20" i="47"/>
  <c r="BT20" i="47"/>
  <c r="BS21" i="47"/>
  <c r="BT21" i="47"/>
  <c r="BT22" i="47"/>
  <c r="BS23" i="47"/>
  <c r="BT23" i="47"/>
  <c r="BS24" i="47"/>
  <c r="BT24" i="47"/>
  <c r="BT25" i="47"/>
  <c r="BS26" i="47"/>
  <c r="BT26" i="47"/>
  <c r="BS27" i="47"/>
  <c r="BT27" i="47"/>
  <c r="BT28" i="47"/>
  <c r="BS29" i="47"/>
  <c r="BT29" i="47"/>
  <c r="BS30" i="47"/>
  <c r="BT30" i="47"/>
  <c r="BT31" i="47"/>
  <c r="BS32" i="47"/>
  <c r="BT32" i="47"/>
  <c r="BS33" i="47"/>
  <c r="BT33" i="47"/>
  <c r="BT34" i="47"/>
  <c r="BS35" i="47"/>
  <c r="BT35" i="47"/>
  <c r="BS36" i="47"/>
  <c r="BT36" i="47"/>
  <c r="BT37" i="47"/>
  <c r="BS38" i="47"/>
  <c r="BT38" i="47"/>
  <c r="BS39" i="47"/>
  <c r="BT39" i="47"/>
  <c r="BT40" i="47"/>
  <c r="BS41" i="47"/>
  <c r="BT41" i="47"/>
  <c r="BS42" i="47"/>
  <c r="BT42" i="47"/>
  <c r="BT43" i="47"/>
  <c r="BS44" i="47"/>
  <c r="BT44" i="47"/>
  <c r="BS45" i="47"/>
  <c r="BT45" i="47"/>
  <c r="BT46" i="47"/>
  <c r="BS47" i="47"/>
  <c r="BT47" i="47"/>
  <c r="BS48" i="47"/>
  <c r="BT48" i="47"/>
  <c r="BT49" i="47"/>
  <c r="BS50" i="47"/>
  <c r="BT50" i="47"/>
  <c r="BS51" i="47"/>
  <c r="BT51" i="47"/>
  <c r="BT52" i="47"/>
  <c r="BS53" i="47"/>
  <c r="BT53" i="47"/>
  <c r="BS54" i="47"/>
  <c r="BT54" i="47"/>
  <c r="BT55" i="47"/>
  <c r="BS56" i="47"/>
  <c r="BT56" i="47"/>
  <c r="BS57" i="47"/>
  <c r="BT57" i="47"/>
  <c r="BT58" i="47"/>
  <c r="BS59" i="47"/>
  <c r="BT59" i="47"/>
  <c r="BS60" i="47"/>
  <c r="BT60" i="47"/>
  <c r="BT61" i="47"/>
  <c r="BS62" i="47"/>
  <c r="BT62" i="47"/>
  <c r="BS63" i="47"/>
  <c r="BT63" i="47"/>
  <c r="BT64" i="47"/>
  <c r="BS65" i="47"/>
  <c r="BT65" i="47"/>
  <c r="BC19" i="47"/>
  <c r="BC18" i="47"/>
  <c r="BS18" i="47"/>
  <c r="BC17" i="47"/>
  <c r="BC16" i="47"/>
  <c r="BC15" i="47"/>
  <c r="BS15" i="47"/>
  <c r="BC14" i="47"/>
  <c r="BC13" i="47"/>
  <c r="BC12" i="47"/>
  <c r="BC11" i="47"/>
  <c r="A12" i="47"/>
  <c r="BS12" i="47"/>
  <c r="BC10" i="47"/>
  <c r="BC9" i="47"/>
  <c r="BS9" i="47"/>
  <c r="BC8" i="47"/>
  <c r="BC21" i="47"/>
  <c r="BS22" i="47"/>
  <c r="BC22" i="47"/>
  <c r="BC23" i="47"/>
  <c r="BS100" i="47"/>
  <c r="BS97" i="47"/>
  <c r="BS94" i="47"/>
  <c r="BS91" i="47"/>
  <c r="BS88" i="47"/>
  <c r="BS84" i="47"/>
  <c r="BS81" i="47"/>
  <c r="BS78" i="47"/>
  <c r="BS75" i="47"/>
  <c r="BS72" i="47"/>
  <c r="BS64" i="47"/>
  <c r="BS61" i="47"/>
  <c r="BS55" i="47"/>
  <c r="BS49" i="47"/>
  <c r="BS46" i="47"/>
  <c r="BS40" i="47"/>
  <c r="BS37" i="47"/>
  <c r="BS34" i="47"/>
  <c r="BS31" i="47"/>
  <c r="BS28" i="47"/>
  <c r="BS25" i="47"/>
  <c r="BC131" i="47"/>
  <c r="BC130" i="47"/>
  <c r="BC129" i="47"/>
  <c r="A130" i="47"/>
  <c r="BS130" i="47"/>
  <c r="BC128" i="47"/>
  <c r="BC127" i="47"/>
  <c r="BC126" i="47"/>
  <c r="A127" i="47"/>
  <c r="BS127" i="47"/>
  <c r="BC125" i="47"/>
  <c r="BC124" i="47"/>
  <c r="BC123" i="47"/>
  <c r="A124" i="47"/>
  <c r="BS124" i="47"/>
  <c r="BC122" i="47"/>
  <c r="BC121" i="47"/>
  <c r="BC120" i="47"/>
  <c r="A121" i="47"/>
  <c r="BS121" i="47"/>
  <c r="BC119" i="47"/>
  <c r="BC118" i="47"/>
  <c r="BC117" i="47"/>
  <c r="A118" i="47"/>
  <c r="BS118" i="47"/>
  <c r="BC116" i="47"/>
  <c r="BC115" i="47"/>
  <c r="BC114" i="47"/>
  <c r="A115" i="47"/>
  <c r="BS115" i="47"/>
  <c r="BC113" i="47"/>
  <c r="BC112" i="47"/>
  <c r="BC111" i="47"/>
  <c r="A112" i="47"/>
  <c r="BS112" i="47"/>
  <c r="BC110" i="47"/>
  <c r="BC109" i="47"/>
  <c r="BC108" i="47"/>
  <c r="A109" i="47"/>
  <c r="BS109" i="47"/>
  <c r="BC107" i="47"/>
  <c r="BC106" i="47"/>
  <c r="BC105" i="47"/>
  <c r="A106" i="47"/>
  <c r="BS106" i="47"/>
  <c r="BC104" i="47"/>
  <c r="BC103" i="47"/>
  <c r="BC102" i="47"/>
  <c r="A103" i="47"/>
  <c r="BS103" i="47"/>
  <c r="BC101" i="47"/>
  <c r="BC100" i="47"/>
  <c r="BC99" i="47"/>
  <c r="BC98" i="47"/>
  <c r="BC97" i="47"/>
  <c r="BC96" i="47"/>
  <c r="BC95" i="47"/>
  <c r="BC94" i="47"/>
  <c r="BC93" i="47"/>
  <c r="BC92" i="47"/>
  <c r="BC91" i="47"/>
  <c r="BC90" i="47"/>
  <c r="BC89" i="47"/>
  <c r="BC88" i="47"/>
  <c r="BC87" i="47"/>
  <c r="BT73" i="47"/>
  <c r="BS73" i="47"/>
  <c r="BC73" i="47"/>
  <c r="BT72" i="47"/>
  <c r="BC72" i="47"/>
  <c r="BT71" i="47"/>
  <c r="BS71" i="47"/>
  <c r="BC71" i="47"/>
  <c r="BC65" i="47"/>
  <c r="BC64" i="47"/>
  <c r="BC63" i="47"/>
  <c r="A64" i="47"/>
  <c r="BC62" i="47"/>
  <c r="BC61" i="47"/>
  <c r="BC60" i="47"/>
  <c r="A61" i="47"/>
  <c r="BC59" i="47"/>
  <c r="BC58" i="47"/>
  <c r="BC57" i="47"/>
  <c r="A58" i="47"/>
  <c r="BS58" i="47"/>
  <c r="BC56" i="47"/>
  <c r="BC55" i="47"/>
  <c r="BC54" i="47"/>
  <c r="A55" i="47"/>
  <c r="BC53" i="47"/>
  <c r="BC52" i="47"/>
  <c r="BC51" i="47"/>
  <c r="A52" i="47"/>
  <c r="BS52" i="47"/>
  <c r="BC50" i="47"/>
  <c r="BC49" i="47"/>
  <c r="BC48" i="47"/>
  <c r="A49" i="47"/>
  <c r="BC47" i="47"/>
  <c r="BC46" i="47"/>
  <c r="BC45" i="47"/>
  <c r="A46" i="47"/>
  <c r="BC44" i="47"/>
  <c r="BC43" i="47"/>
  <c r="BC42" i="47"/>
  <c r="A43" i="47"/>
  <c r="BS43" i="47"/>
  <c r="BC41" i="47"/>
  <c r="BC40" i="47"/>
  <c r="BC39" i="47"/>
  <c r="A40" i="47"/>
  <c r="BC38" i="47"/>
  <c r="BC37" i="47"/>
  <c r="BC36" i="47"/>
  <c r="A37" i="47"/>
  <c r="BC35" i="47"/>
  <c r="BC34" i="47"/>
  <c r="BC33" i="47"/>
  <c r="BC32" i="47"/>
  <c r="BC31" i="47"/>
  <c r="BC30" i="47"/>
  <c r="BC29" i="47"/>
  <c r="BC28" i="47"/>
  <c r="BC27" i="47"/>
  <c r="BC26" i="47"/>
  <c r="BC25" i="47"/>
  <c r="BC24" i="47"/>
  <c r="BT7" i="47"/>
  <c r="BS7" i="47"/>
  <c r="BC7" i="47"/>
  <c r="BL26" i="47"/>
  <c r="BT6" i="47"/>
  <c r="BQ12" i="47"/>
  <c r="BC6" i="47"/>
  <c r="BL25" i="47"/>
  <c r="BT5" i="47"/>
  <c r="BS5" i="47"/>
  <c r="A6" i="47"/>
  <c r="BS6" i="47"/>
  <c r="L15" i="43"/>
  <c r="E13" i="17"/>
  <c r="F9" i="17" s="1"/>
  <c r="D32" i="35"/>
  <c r="D77" i="35"/>
  <c r="D96" i="35"/>
  <c r="D66" i="35"/>
  <c r="F2" i="35"/>
  <c r="D92" i="35"/>
  <c r="D94" i="35"/>
  <c r="D93" i="35"/>
  <c r="D85" i="35"/>
  <c r="D61" i="35"/>
  <c r="D53" i="35"/>
  <c r="D45" i="35"/>
  <c r="D16" i="35"/>
  <c r="E16" i="35"/>
  <c r="F16" i="35"/>
  <c r="D5" i="35"/>
  <c r="E5" i="35"/>
  <c r="F5" i="35"/>
  <c r="H135" i="47"/>
  <c r="D101" i="35"/>
  <c r="D100" i="35"/>
  <c r="D99" i="35"/>
  <c r="D98" i="35"/>
  <c r="D97" i="35"/>
  <c r="D95" i="35"/>
  <c r="D91" i="35"/>
  <c r="D90" i="35"/>
  <c r="D89" i="35"/>
  <c r="D88" i="35"/>
  <c r="D87" i="35"/>
  <c r="D86" i="35"/>
  <c r="D84" i="35"/>
  <c r="D83" i="35"/>
  <c r="D82" i="35"/>
  <c r="D81" i="35"/>
  <c r="D80" i="35"/>
  <c r="D79" i="35"/>
  <c r="D78" i="35"/>
  <c r="D76" i="35"/>
  <c r="D75" i="35"/>
  <c r="D74" i="35"/>
  <c r="D73" i="35"/>
  <c r="D72" i="35"/>
  <c r="D71" i="35"/>
  <c r="D70" i="35"/>
  <c r="D69" i="35"/>
  <c r="D68" i="35"/>
  <c r="D67" i="35"/>
  <c r="D65" i="35"/>
  <c r="D64" i="35"/>
  <c r="D63" i="35"/>
  <c r="D62" i="35"/>
  <c r="D60" i="35"/>
  <c r="D59" i="35"/>
  <c r="D58" i="35"/>
  <c r="D57" i="35"/>
  <c r="D56" i="35"/>
  <c r="D55" i="35"/>
  <c r="D54" i="35"/>
  <c r="D52" i="35"/>
  <c r="D51" i="35"/>
  <c r="D50" i="35"/>
  <c r="D49" i="35"/>
  <c r="D48" i="35"/>
  <c r="D47" i="35"/>
  <c r="D46" i="35"/>
  <c r="D44" i="35"/>
  <c r="D43" i="35"/>
  <c r="D42" i="35"/>
  <c r="D41" i="35"/>
  <c r="D40" i="35"/>
  <c r="D39" i="35"/>
  <c r="D38" i="35"/>
  <c r="D37" i="35"/>
  <c r="D36" i="35"/>
  <c r="D35" i="35"/>
  <c r="D34" i="35"/>
  <c r="D33" i="35"/>
  <c r="D31" i="35"/>
  <c r="E31" i="35"/>
  <c r="F31" i="35"/>
  <c r="D30" i="35"/>
  <c r="E30" i="35"/>
  <c r="F30" i="35"/>
  <c r="D29" i="35"/>
  <c r="E29" i="35"/>
  <c r="F29" i="35"/>
  <c r="D28" i="35"/>
  <c r="E28" i="35"/>
  <c r="F28" i="35"/>
  <c r="D27" i="35"/>
  <c r="E27" i="35"/>
  <c r="F27" i="35"/>
  <c r="D26" i="35"/>
  <c r="E26" i="35"/>
  <c r="F26" i="35"/>
  <c r="D25" i="35"/>
  <c r="E25" i="35"/>
  <c r="F25" i="35"/>
  <c r="D24" i="35"/>
  <c r="E24" i="35"/>
  <c r="F24" i="35"/>
  <c r="D23" i="35"/>
  <c r="E23" i="35"/>
  <c r="F23" i="35"/>
  <c r="D22" i="35"/>
  <c r="E22" i="35"/>
  <c r="F22" i="35"/>
  <c r="D21" i="35"/>
  <c r="E21" i="35"/>
  <c r="F21" i="35"/>
  <c r="X135" i="47"/>
  <c r="D20" i="35"/>
  <c r="E20" i="35"/>
  <c r="F20" i="35"/>
  <c r="D19" i="35"/>
  <c r="E19" i="35"/>
  <c r="F19" i="35"/>
  <c r="D18" i="35"/>
  <c r="E18" i="35"/>
  <c r="F18" i="35"/>
  <c r="D17" i="35"/>
  <c r="E17" i="35"/>
  <c r="F17" i="35"/>
  <c r="D15" i="35"/>
  <c r="E15" i="35"/>
  <c r="F15" i="35"/>
  <c r="D14" i="35"/>
  <c r="E14" i="35"/>
  <c r="F14" i="35"/>
  <c r="D13" i="35"/>
  <c r="E13" i="35"/>
  <c r="F13" i="35"/>
  <c r="P135" i="47"/>
  <c r="D12" i="35"/>
  <c r="E12" i="35"/>
  <c r="F12" i="35"/>
  <c r="O135" i="47"/>
  <c r="D11" i="35"/>
  <c r="E11" i="35"/>
  <c r="F11" i="35"/>
  <c r="D10" i="35"/>
  <c r="E10" i="35"/>
  <c r="F10" i="35"/>
  <c r="D9" i="35"/>
  <c r="E9" i="35"/>
  <c r="F9" i="35"/>
  <c r="D8" i="35"/>
  <c r="E8" i="35"/>
  <c r="F8" i="35"/>
  <c r="D7" i="35"/>
  <c r="E7" i="35"/>
  <c r="F7" i="35"/>
  <c r="D6" i="35"/>
  <c r="E6" i="35"/>
  <c r="F6" i="35"/>
  <c r="D4" i="35"/>
  <c r="E4" i="35"/>
  <c r="F4" i="35"/>
  <c r="D3" i="35"/>
  <c r="E3" i="35"/>
  <c r="F3" i="35"/>
  <c r="E8" i="17"/>
  <c r="E9" i="17"/>
  <c r="E10" i="17"/>
  <c r="E11" i="17"/>
  <c r="F11" i="17" s="1"/>
  <c r="E12" i="17"/>
  <c r="F12" i="17" s="1"/>
  <c r="A2" i="35"/>
  <c r="A3" i="35"/>
  <c r="A4" i="35"/>
  <c r="A5" i="35"/>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G2"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2" i="35"/>
  <c r="E43" i="35"/>
  <c r="F43" i="35"/>
  <c r="E62" i="35"/>
  <c r="F62" i="35"/>
  <c r="E60" i="35"/>
  <c r="F60" i="35"/>
  <c r="E35" i="35"/>
  <c r="F35" i="35"/>
  <c r="E55" i="35"/>
  <c r="F55" i="35"/>
  <c r="E51" i="35"/>
  <c r="F51" i="35"/>
  <c r="F10" i="17"/>
  <c r="BL15" i="58"/>
  <c r="BL17" i="58"/>
  <c r="BL28" i="58"/>
  <c r="BL19" i="57"/>
  <c r="BL30" i="57"/>
  <c r="BL29" i="57"/>
  <c r="BL15" i="57"/>
  <c r="BL28" i="56"/>
  <c r="BL24" i="47"/>
  <c r="BL25" i="58"/>
  <c r="BL26" i="58"/>
  <c r="BL16" i="58"/>
  <c r="BL29" i="58"/>
  <c r="BL30" i="58"/>
  <c r="BL21" i="58"/>
  <c r="BL20" i="58"/>
  <c r="BL25" i="57"/>
  <c r="BL21" i="57"/>
  <c r="BL20" i="57"/>
  <c r="BL17" i="57"/>
  <c r="BL16" i="57"/>
  <c r="BL24" i="57"/>
  <c r="BL26" i="57"/>
  <c r="BL17" i="56"/>
  <c r="BL28" i="55"/>
  <c r="BL30" i="55"/>
  <c r="BL25" i="56"/>
  <c r="BL16" i="56"/>
  <c r="BL19" i="56"/>
  <c r="BL21" i="56"/>
  <c r="BL20" i="56"/>
  <c r="BL24" i="56"/>
  <c r="BL15" i="56"/>
  <c r="BL29" i="56"/>
  <c r="BL30" i="56"/>
  <c r="BL24" i="55"/>
  <c r="BL25" i="55"/>
  <c r="BL15" i="55"/>
  <c r="BL17" i="55"/>
  <c r="BL16" i="55"/>
  <c r="BL19" i="55"/>
  <c r="BL21" i="55"/>
  <c r="BL24" i="54"/>
  <c r="BL19" i="54"/>
  <c r="BL26" i="55"/>
  <c r="BL29" i="55"/>
  <c r="BL20" i="55"/>
  <c r="BL26" i="56"/>
  <c r="BL17" i="54"/>
  <c r="BL26" i="54"/>
  <c r="BL28" i="54"/>
  <c r="BL21" i="54"/>
  <c r="BL29" i="54"/>
  <c r="BL20" i="54"/>
  <c r="BL15" i="54"/>
  <c r="BL25" i="54"/>
  <c r="BL16" i="54"/>
  <c r="BL30" i="54"/>
  <c r="BL28" i="47"/>
  <c r="BL20" i="47"/>
  <c r="BL29" i="47"/>
  <c r="BL30" i="47"/>
  <c r="E66" i="35"/>
  <c r="F66" i="35"/>
  <c r="E68" i="35"/>
  <c r="F68" i="35"/>
  <c r="E125" i="35"/>
  <c r="F125" i="35"/>
  <c r="E102" i="35"/>
  <c r="F102" i="35"/>
  <c r="E115" i="35"/>
  <c r="F115" i="35"/>
  <c r="E127" i="35"/>
  <c r="F127" i="35"/>
  <c r="E114" i="35"/>
  <c r="F114" i="35"/>
  <c r="E122" i="35"/>
  <c r="F122" i="35"/>
  <c r="E123" i="35"/>
  <c r="F123" i="35"/>
  <c r="E106" i="35"/>
  <c r="F106" i="35"/>
  <c r="E112" i="35"/>
  <c r="F112" i="35"/>
  <c r="E77" i="35"/>
  <c r="F77" i="35"/>
  <c r="E107" i="35"/>
  <c r="F107" i="35"/>
  <c r="E80" i="35"/>
  <c r="F80" i="35"/>
  <c r="E126" i="35"/>
  <c r="F126" i="35"/>
  <c r="E86" i="35"/>
  <c r="F86" i="35"/>
  <c r="E89" i="35"/>
  <c r="F89" i="35"/>
  <c r="E83" i="35"/>
  <c r="F83" i="35"/>
  <c r="E42" i="35"/>
  <c r="F42" i="35"/>
  <c r="E32" i="35"/>
  <c r="F32" i="35"/>
  <c r="AI135" i="56"/>
  <c r="E73" i="35"/>
  <c r="F73" i="35"/>
  <c r="E54" i="35"/>
  <c r="F54" i="35"/>
  <c r="E59" i="35"/>
  <c r="F59" i="35"/>
  <c r="E47" i="35"/>
  <c r="F47" i="35"/>
  <c r="AX135" i="57"/>
  <c r="E103" i="35"/>
  <c r="F103" i="35"/>
  <c r="E82" i="35"/>
  <c r="F82" i="35"/>
  <c r="E70" i="35"/>
  <c r="F70" i="35"/>
  <c r="E90" i="35"/>
  <c r="F90" i="35"/>
  <c r="E44" i="35"/>
  <c r="F44" i="35"/>
  <c r="AU135" i="57"/>
  <c r="E91" i="35"/>
  <c r="F91" i="35"/>
  <c r="E50" i="35"/>
  <c r="F50" i="35"/>
  <c r="E48" i="35"/>
  <c r="F48" i="35"/>
  <c r="AY135" i="54"/>
  <c r="E81" i="35"/>
  <c r="F81" i="35"/>
  <c r="E105" i="35"/>
  <c r="F105" i="35"/>
  <c r="E108" i="35"/>
  <c r="F108" i="35"/>
  <c r="E78" i="35"/>
  <c r="F78" i="35"/>
  <c r="E39" i="35"/>
  <c r="F39" i="35"/>
  <c r="AP135" i="47"/>
  <c r="E75" i="35"/>
  <c r="F75" i="35"/>
  <c r="E63" i="35"/>
  <c r="F63" i="35"/>
  <c r="E61" i="35"/>
  <c r="F61" i="35"/>
  <c r="E99" i="35"/>
  <c r="F99" i="35"/>
  <c r="E37" i="35"/>
  <c r="F37" i="35"/>
  <c r="AN135" i="55"/>
  <c r="E38" i="35"/>
  <c r="F38" i="35"/>
  <c r="AO135" i="57"/>
  <c r="E58" i="35"/>
  <c r="F58" i="35"/>
  <c r="E116" i="35"/>
  <c r="F116" i="35"/>
  <c r="E111" i="35"/>
  <c r="F111" i="35"/>
  <c r="E109" i="35"/>
  <c r="F109" i="35"/>
  <c r="E120" i="35"/>
  <c r="F120" i="35"/>
  <c r="E94" i="35"/>
  <c r="F94" i="35"/>
  <c r="E87" i="35"/>
  <c r="F87" i="35"/>
  <c r="E100" i="35"/>
  <c r="F100" i="35"/>
  <c r="E65" i="35"/>
  <c r="F65" i="35"/>
  <c r="E45" i="35"/>
  <c r="F45" i="35"/>
  <c r="AV135" i="57"/>
  <c r="E46" i="35"/>
  <c r="F46" i="35"/>
  <c r="AW135" i="56"/>
  <c r="E57" i="35"/>
  <c r="F57" i="35"/>
  <c r="E113" i="35"/>
  <c r="F113" i="35"/>
  <c r="E117" i="35"/>
  <c r="F117" i="35"/>
  <c r="E93" i="35"/>
  <c r="F93" i="35"/>
  <c r="E41" i="35"/>
  <c r="F41" i="35"/>
  <c r="AR135" i="55"/>
  <c r="E95" i="35"/>
  <c r="F95" i="35"/>
  <c r="E85" i="35"/>
  <c r="F85" i="35"/>
  <c r="E84" i="35"/>
  <c r="F84" i="35"/>
  <c r="E101" i="35"/>
  <c r="F101" i="35"/>
  <c r="E92" i="35"/>
  <c r="F92" i="35"/>
  <c r="E33" i="35"/>
  <c r="F33" i="35"/>
  <c r="AJ135" i="54"/>
  <c r="E49" i="35"/>
  <c r="F49" i="35"/>
  <c r="AZ135" i="47"/>
  <c r="E121" i="35"/>
  <c r="F121" i="35"/>
  <c r="E124" i="35"/>
  <c r="F124" i="35"/>
  <c r="E119" i="35"/>
  <c r="F119" i="35"/>
  <c r="E110" i="35"/>
  <c r="F110" i="35"/>
  <c r="E98" i="35"/>
  <c r="F98" i="35"/>
  <c r="E64" i="35"/>
  <c r="F64" i="35"/>
  <c r="E69" i="35"/>
  <c r="F69" i="35"/>
  <c r="E40" i="35"/>
  <c r="F40" i="35"/>
  <c r="AQ135" i="47"/>
  <c r="E74" i="35"/>
  <c r="F74" i="35"/>
  <c r="E56" i="35"/>
  <c r="F56" i="35"/>
  <c r="E96" i="35"/>
  <c r="F96" i="35"/>
  <c r="E52" i="35"/>
  <c r="F52" i="35"/>
  <c r="E118" i="35"/>
  <c r="F118" i="35"/>
  <c r="E88" i="35"/>
  <c r="F88" i="35"/>
  <c r="E97" i="35"/>
  <c r="F97" i="35"/>
  <c r="E67" i="35"/>
  <c r="F67" i="35"/>
  <c r="E72" i="35"/>
  <c r="F72" i="35"/>
  <c r="E76" i="35"/>
  <c r="F76" i="35"/>
  <c r="E71" i="35"/>
  <c r="F71" i="35"/>
  <c r="E34" i="35"/>
  <c r="F34" i="35"/>
  <c r="AK135" i="57"/>
  <c r="E79" i="35"/>
  <c r="F79" i="35"/>
  <c r="E53" i="35"/>
  <c r="F53" i="35"/>
  <c r="E36" i="35"/>
  <c r="F36" i="35"/>
  <c r="AM135" i="47"/>
  <c r="E104" i="35"/>
  <c r="F104" i="35"/>
  <c r="BL17" i="47"/>
  <c r="BL15" i="47"/>
  <c r="BA135" i="54"/>
  <c r="BA135" i="55"/>
  <c r="BA135" i="57"/>
  <c r="BA135" i="56"/>
  <c r="BA135" i="58"/>
  <c r="BA135" i="47"/>
  <c r="R135" i="58"/>
  <c r="R135" i="54"/>
  <c r="R135" i="55"/>
  <c r="R135" i="57"/>
  <c r="R135" i="56"/>
  <c r="R135" i="47"/>
  <c r="AA135" i="58"/>
  <c r="AA135" i="54"/>
  <c r="AA135" i="55"/>
  <c r="AA135" i="57"/>
  <c r="AA135" i="56"/>
  <c r="AA135" i="47"/>
  <c r="AT135" i="54"/>
  <c r="AT135" i="55"/>
  <c r="AT135" i="57"/>
  <c r="AT135" i="56"/>
  <c r="AT135" i="58"/>
  <c r="AT135" i="47"/>
  <c r="AS135" i="54"/>
  <c r="AS135" i="55"/>
  <c r="AS135" i="57"/>
  <c r="AS135" i="56"/>
  <c r="AS135" i="58"/>
  <c r="AS135" i="47"/>
  <c r="AQ135" i="54"/>
  <c r="AV135" i="54"/>
  <c r="M135" i="54"/>
  <c r="M135" i="55"/>
  <c r="M135" i="57"/>
  <c r="M135" i="56"/>
  <c r="M135" i="58"/>
  <c r="M135" i="47"/>
  <c r="V135" i="54"/>
  <c r="V135" i="55"/>
  <c r="V135" i="57"/>
  <c r="V135" i="56"/>
  <c r="V135" i="58"/>
  <c r="V135" i="47"/>
  <c r="AL135" i="54"/>
  <c r="AL135" i="55"/>
  <c r="AL135" i="57"/>
  <c r="AL135" i="56"/>
  <c r="AL135" i="58"/>
  <c r="AL135" i="47"/>
  <c r="N135" i="54"/>
  <c r="N135" i="55"/>
  <c r="N135" i="57"/>
  <c r="N135" i="56"/>
  <c r="N135" i="58"/>
  <c r="N135" i="47"/>
  <c r="W135" i="55"/>
  <c r="W135" i="57"/>
  <c r="W135" i="56"/>
  <c r="W135" i="58"/>
  <c r="W135" i="54"/>
  <c r="W135" i="47"/>
  <c r="AF135" i="55"/>
  <c r="AF135" i="57"/>
  <c r="AF135" i="56"/>
  <c r="AF135" i="58"/>
  <c r="AF135" i="54"/>
  <c r="AF135" i="47"/>
  <c r="AW135" i="57"/>
  <c r="AW135" i="58"/>
  <c r="AW135" i="55"/>
  <c r="K135" i="58"/>
  <c r="K135" i="54"/>
  <c r="K135" i="55"/>
  <c r="K135" i="57"/>
  <c r="K135" i="56"/>
  <c r="K135" i="47"/>
  <c r="O135" i="55"/>
  <c r="O135" i="57"/>
  <c r="O135" i="56"/>
  <c r="O135" i="58"/>
  <c r="O135" i="54"/>
  <c r="AG135" i="57"/>
  <c r="AG135" i="56"/>
  <c r="AG135" i="58"/>
  <c r="AG135" i="54"/>
  <c r="AG135" i="55"/>
  <c r="AG135" i="47"/>
  <c r="S135" i="58"/>
  <c r="S135" i="54"/>
  <c r="S135" i="55"/>
  <c r="S135" i="57"/>
  <c r="S135" i="56"/>
  <c r="S135" i="47"/>
  <c r="F135" i="54"/>
  <c r="F135" i="55"/>
  <c r="F135" i="57"/>
  <c r="F135" i="56"/>
  <c r="F135" i="58"/>
  <c r="F135" i="47"/>
  <c r="G3" i="35"/>
  <c r="G4" i="35"/>
  <c r="G5" i="35"/>
  <c r="G6" i="35"/>
  <c r="G7" i="35"/>
  <c r="G8" i="35"/>
  <c r="G9" i="35"/>
  <c r="G10" i="35"/>
  <c r="G11" i="35"/>
  <c r="G12" i="35"/>
  <c r="G13" i="35"/>
  <c r="G14" i="35"/>
  <c r="G15" i="35"/>
  <c r="G16" i="35"/>
  <c r="G17" i="35"/>
  <c r="G18" i="35"/>
  <c r="G19" i="35"/>
  <c r="G20" i="35"/>
  <c r="G21" i="35"/>
  <c r="G22" i="35"/>
  <c r="G23" i="35"/>
  <c r="G24" i="35"/>
  <c r="G25" i="35"/>
  <c r="G26" i="35"/>
  <c r="G27" i="35"/>
  <c r="G28" i="35"/>
  <c r="G29" i="35"/>
  <c r="G30" i="35"/>
  <c r="G31" i="35"/>
  <c r="BB135" i="54"/>
  <c r="BB135" i="55"/>
  <c r="BB135" i="57"/>
  <c r="BB135" i="56"/>
  <c r="BB135" i="58"/>
  <c r="BB135" i="47"/>
  <c r="L135" i="54"/>
  <c r="L135" i="55"/>
  <c r="L135" i="57"/>
  <c r="L135" i="56"/>
  <c r="L135" i="58"/>
  <c r="L135" i="47"/>
  <c r="G135" i="54"/>
  <c r="G135" i="55"/>
  <c r="G135" i="57"/>
  <c r="G135" i="56"/>
  <c r="G135" i="58"/>
  <c r="G135" i="47"/>
  <c r="Z135" i="58"/>
  <c r="Z135" i="54"/>
  <c r="Z135" i="55"/>
  <c r="Z135" i="57"/>
  <c r="Z135" i="56"/>
  <c r="Z135" i="47"/>
  <c r="AD135" i="54"/>
  <c r="AD135" i="55"/>
  <c r="AD135" i="57"/>
  <c r="AD135" i="56"/>
  <c r="AD135" i="58"/>
  <c r="AD135" i="47"/>
  <c r="AH135" i="58"/>
  <c r="AH135" i="54"/>
  <c r="AH135" i="55"/>
  <c r="AH135" i="57"/>
  <c r="AH135" i="56"/>
  <c r="AH135" i="47"/>
  <c r="BL19" i="47"/>
  <c r="BL21" i="47"/>
  <c r="T135" i="54"/>
  <c r="T135" i="55"/>
  <c r="T135" i="57"/>
  <c r="T135" i="56"/>
  <c r="T135" i="58"/>
  <c r="T135" i="47"/>
  <c r="I135" i="57"/>
  <c r="I135" i="56"/>
  <c r="I135" i="58"/>
  <c r="I135" i="54"/>
  <c r="I135" i="55"/>
  <c r="I135" i="47"/>
  <c r="P135" i="55"/>
  <c r="P135" i="57"/>
  <c r="P135" i="56"/>
  <c r="P135" i="58"/>
  <c r="P135" i="54"/>
  <c r="U135" i="54"/>
  <c r="U135" i="55"/>
  <c r="U135" i="57"/>
  <c r="U135" i="56"/>
  <c r="U135" i="58"/>
  <c r="U135" i="47"/>
  <c r="X135" i="55"/>
  <c r="X135" i="57"/>
  <c r="X135" i="56"/>
  <c r="X135" i="58"/>
  <c r="X135" i="54"/>
  <c r="AB135" i="54"/>
  <c r="AB135" i="55"/>
  <c r="AB135" i="57"/>
  <c r="AB135" i="56"/>
  <c r="AB135" i="58"/>
  <c r="AB135" i="47"/>
  <c r="AE135" i="55"/>
  <c r="AE135" i="57"/>
  <c r="AE135" i="56"/>
  <c r="AE135" i="58"/>
  <c r="AE135" i="54"/>
  <c r="AE135" i="47"/>
  <c r="BL16" i="47"/>
  <c r="J135" i="58"/>
  <c r="J135" i="54"/>
  <c r="J135" i="55"/>
  <c r="J135" i="57"/>
  <c r="J135" i="56"/>
  <c r="J135" i="47"/>
  <c r="Q135" i="57"/>
  <c r="Q135" i="56"/>
  <c r="Q135" i="58"/>
  <c r="Q135" i="54"/>
  <c r="Q135" i="55"/>
  <c r="Q135" i="47"/>
  <c r="Y135" i="57"/>
  <c r="Y135" i="56"/>
  <c r="Y135" i="58"/>
  <c r="Y135" i="54"/>
  <c r="Y135" i="55"/>
  <c r="Y135" i="47"/>
  <c r="AC135" i="54"/>
  <c r="AC135" i="55"/>
  <c r="AC135" i="57"/>
  <c r="AC135" i="56"/>
  <c r="AC135" i="58"/>
  <c r="AC135" i="47"/>
  <c r="H135" i="55"/>
  <c r="H135" i="57"/>
  <c r="H135" i="56"/>
  <c r="H135" i="58"/>
  <c r="H135" i="54"/>
  <c r="E135" i="54"/>
  <c r="E135" i="55"/>
  <c r="E135" i="57"/>
  <c r="E135" i="56"/>
  <c r="E135" i="58"/>
  <c r="E135" i="47"/>
  <c r="AW135" i="47"/>
  <c r="AK135" i="54"/>
  <c r="AW135" i="54"/>
  <c r="AQ135" i="55"/>
  <c r="AZ135" i="58"/>
  <c r="AX135" i="58"/>
  <c r="AV135" i="58"/>
  <c r="AV135" i="55"/>
  <c r="AK135" i="47"/>
  <c r="AU135" i="55"/>
  <c r="AY135" i="47"/>
  <c r="AI135" i="57"/>
  <c r="AY135" i="55"/>
  <c r="AK135" i="55"/>
  <c r="AN135" i="47"/>
  <c r="AZ135" i="56"/>
  <c r="AI135" i="55"/>
  <c r="AN135" i="54"/>
  <c r="AZ135" i="57"/>
  <c r="AI135" i="54"/>
  <c r="AN135" i="58"/>
  <c r="AZ135" i="55"/>
  <c r="AI135" i="58"/>
  <c r="AN135" i="56"/>
  <c r="AZ135" i="54"/>
  <c r="AN135" i="57"/>
  <c r="AI135" i="47"/>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68" i="35"/>
  <c r="G69" i="35"/>
  <c r="G70" i="35"/>
  <c r="G71" i="35"/>
  <c r="G72" i="35"/>
  <c r="G73" i="35"/>
  <c r="G74" i="35"/>
  <c r="G75" i="35"/>
  <c r="G76" i="35"/>
  <c r="G77" i="35"/>
  <c r="G78" i="35"/>
  <c r="G79" i="35"/>
  <c r="G80" i="35"/>
  <c r="G81" i="35"/>
  <c r="G82" i="35"/>
  <c r="G83" i="35"/>
  <c r="G84" i="35"/>
  <c r="G85" i="35"/>
  <c r="G86" i="35"/>
  <c r="G87" i="35"/>
  <c r="G88" i="35"/>
  <c r="G89" i="35"/>
  <c r="G90" i="35"/>
  <c r="G91" i="35"/>
  <c r="G92" i="35"/>
  <c r="G93" i="35"/>
  <c r="G94" i="35"/>
  <c r="G95" i="35"/>
  <c r="G96" i="35"/>
  <c r="G97" i="35"/>
  <c r="G98" i="35"/>
  <c r="G99" i="35"/>
  <c r="G100" i="35"/>
  <c r="G101" i="35"/>
  <c r="G102" i="35"/>
  <c r="G103" i="35"/>
  <c r="G104" i="35"/>
  <c r="G105" i="35"/>
  <c r="G106" i="35"/>
  <c r="G107" i="35"/>
  <c r="G108" i="35"/>
  <c r="G109" i="35"/>
  <c r="G110" i="35"/>
  <c r="G111" i="35"/>
  <c r="G112" i="35"/>
  <c r="G113" i="35"/>
  <c r="G114" i="35"/>
  <c r="G115" i="35"/>
  <c r="G116" i="35"/>
  <c r="G117" i="35"/>
  <c r="G118" i="35"/>
  <c r="G119" i="35"/>
  <c r="G120" i="35"/>
  <c r="G121" i="35"/>
  <c r="G122" i="35"/>
  <c r="G123" i="35"/>
  <c r="G124" i="35"/>
  <c r="G125" i="35"/>
  <c r="G126" i="35"/>
  <c r="G127" i="35"/>
  <c r="AY135" i="58"/>
  <c r="AM135" i="58"/>
  <c r="AQ135" i="56"/>
  <c r="AM135" i="56"/>
  <c r="AV135" i="47"/>
  <c r="AQ135" i="57"/>
  <c r="AY135" i="56"/>
  <c r="AO135" i="47"/>
  <c r="AV135" i="56"/>
  <c r="AQ135" i="58"/>
  <c r="AY135" i="57"/>
  <c r="AO135" i="54"/>
  <c r="AM135" i="54"/>
  <c r="AK135" i="58"/>
  <c r="AK135" i="56"/>
  <c r="AR135" i="54"/>
  <c r="AP135" i="56"/>
  <c r="AO135" i="55"/>
  <c r="AP135" i="57"/>
  <c r="AO135" i="58"/>
  <c r="AM135" i="57"/>
  <c r="AP135" i="54"/>
  <c r="AR135" i="47"/>
  <c r="AU135" i="47"/>
  <c r="AO135" i="56"/>
  <c r="BD85" i="56"/>
  <c r="AM135" i="55"/>
  <c r="AP135" i="58"/>
  <c r="AR135" i="58"/>
  <c r="AU135" i="54"/>
  <c r="AP135" i="55"/>
  <c r="AR135" i="56"/>
  <c r="AU135" i="58"/>
  <c r="BD17" i="58"/>
  <c r="AR135" i="57"/>
  <c r="AU135" i="56"/>
  <c r="AJ135" i="58"/>
  <c r="AJ135" i="47"/>
  <c r="AJ135" i="56"/>
  <c r="AJ135" i="57"/>
  <c r="AJ135" i="55"/>
  <c r="AX135" i="55"/>
  <c r="AX135" i="54"/>
  <c r="BQ13" i="56"/>
  <c r="AX135" i="47"/>
  <c r="AX135" i="56"/>
  <c r="BQ13" i="47"/>
  <c r="BQ13" i="54"/>
  <c r="BQ13" i="57"/>
  <c r="BD42" i="57"/>
  <c r="BQ13" i="58"/>
  <c r="BQ13" i="55"/>
  <c r="BD18" i="55"/>
  <c r="BD123" i="54"/>
  <c r="BD96" i="58"/>
  <c r="BD71" i="47"/>
  <c r="BD46" i="58"/>
  <c r="BD17" i="54"/>
  <c r="BD24" i="58"/>
  <c r="BD34" i="58"/>
  <c r="BD62" i="58"/>
  <c r="BD35" i="58"/>
  <c r="BD52" i="58"/>
  <c r="BD57" i="58"/>
  <c r="BD130" i="58"/>
  <c r="BD59" i="54"/>
  <c r="BD116" i="54"/>
  <c r="BD63" i="58"/>
  <c r="BD60" i="58"/>
  <c r="BD98" i="58"/>
  <c r="BD31" i="58"/>
  <c r="BD121" i="55"/>
  <c r="BD95" i="58"/>
  <c r="BD111" i="58"/>
  <c r="BD42" i="58"/>
  <c r="BD121" i="47"/>
  <c r="BD93" i="58"/>
  <c r="BD120" i="58"/>
  <c r="BD23" i="58"/>
  <c r="BD45" i="47"/>
  <c r="BD88" i="57"/>
  <c r="BD14" i="54"/>
  <c r="BD115" i="58"/>
  <c r="BD40" i="58"/>
  <c r="BD25" i="58"/>
  <c r="BD87" i="58"/>
  <c r="BD65" i="58"/>
  <c r="BD84" i="58"/>
  <c r="BD89" i="58"/>
  <c r="BD53" i="58"/>
  <c r="BD125" i="58"/>
  <c r="BD18" i="58"/>
  <c r="BD98" i="56"/>
  <c r="BD110" i="58"/>
  <c r="BD38" i="56"/>
  <c r="BD13" i="54"/>
  <c r="BD75" i="54"/>
  <c r="BD45" i="58"/>
  <c r="BD105" i="58"/>
  <c r="BD88" i="58"/>
  <c r="BD11" i="58"/>
  <c r="BD75" i="58"/>
  <c r="BD113" i="58"/>
  <c r="BD16" i="58"/>
  <c r="BD39" i="58"/>
  <c r="BD74" i="58"/>
  <c r="BD129" i="58"/>
  <c r="BD15" i="58"/>
  <c r="BD119" i="58"/>
  <c r="BD8" i="58"/>
  <c r="BD123" i="58"/>
  <c r="BD49" i="58"/>
  <c r="BD80" i="47"/>
  <c r="BD14" i="56"/>
  <c r="BD97" i="54"/>
  <c r="BD89" i="54"/>
  <c r="BD81" i="58"/>
  <c r="BD106" i="58"/>
  <c r="BD6" i="58"/>
  <c r="BD36" i="58"/>
  <c r="BD92" i="58"/>
  <c r="BD122" i="58"/>
  <c r="BD82" i="58"/>
  <c r="BD48" i="58"/>
  <c r="BD100" i="58"/>
  <c r="BD101" i="58"/>
  <c r="BD19" i="58"/>
  <c r="BD117" i="58"/>
  <c r="BD27" i="58"/>
  <c r="BD28" i="58"/>
  <c r="BD38" i="58"/>
  <c r="BD122" i="47"/>
  <c r="BD112" i="58"/>
  <c r="BD12" i="58"/>
  <c r="BD77" i="58"/>
  <c r="BD124" i="58"/>
  <c r="BD22" i="58"/>
  <c r="BD50" i="58"/>
  <c r="BD85" i="58"/>
  <c r="BD64" i="58"/>
  <c r="BD29" i="58"/>
  <c r="BD47" i="58"/>
  <c r="BD107" i="58"/>
  <c r="BD56" i="58"/>
  <c r="BD116" i="58"/>
  <c r="BD51" i="58"/>
  <c r="BD80" i="58"/>
  <c r="BD78" i="47"/>
  <c r="BD81" i="55"/>
  <c r="BD85" i="54"/>
  <c r="BD61" i="57"/>
  <c r="BD22" i="54"/>
  <c r="BD79" i="58"/>
  <c r="BD104" i="58"/>
  <c r="BD21" i="58"/>
  <c r="BD54" i="58"/>
  <c r="BD76" i="58"/>
  <c r="BD131" i="58"/>
  <c r="BD26" i="58"/>
  <c r="BD73" i="58"/>
  <c r="BD109" i="58"/>
  <c r="BD128" i="58"/>
  <c r="BD37" i="58"/>
  <c r="BD5" i="58"/>
  <c r="BD44" i="58"/>
  <c r="BD121" i="58"/>
  <c r="BD99" i="58"/>
  <c r="BD125" i="56"/>
  <c r="BD76" i="54"/>
  <c r="BD96" i="47"/>
  <c r="BD77" i="56"/>
  <c r="BD10" i="56"/>
  <c r="BD107" i="54"/>
  <c r="BD29" i="54"/>
  <c r="BD108" i="58"/>
  <c r="BD7" i="58"/>
  <c r="BD43" i="58"/>
  <c r="BD103" i="58"/>
  <c r="BD71" i="58"/>
  <c r="BD114" i="58"/>
  <c r="BD59" i="58"/>
  <c r="BD102" i="58"/>
  <c r="BD10" i="58"/>
  <c r="BD32" i="58"/>
  <c r="BD72" i="58"/>
  <c r="BD127" i="58"/>
  <c r="BD83" i="58"/>
  <c r="BD78" i="58"/>
  <c r="BD33" i="58"/>
  <c r="BD125" i="47"/>
  <c r="BD19" i="54"/>
  <c r="BD81" i="54"/>
  <c r="BD61" i="54"/>
  <c r="BD13" i="58"/>
  <c r="BD94" i="58"/>
  <c r="BD126" i="58"/>
  <c r="BD30" i="58"/>
  <c r="BD61" i="58"/>
  <c r="BD91" i="58"/>
  <c r="BD90" i="58"/>
  <c r="BD41" i="58"/>
  <c r="BD58" i="58"/>
  <c r="BD118" i="58"/>
  <c r="BD14" i="58"/>
  <c r="BD55" i="58"/>
  <c r="BD9" i="58"/>
  <c r="BD97" i="58"/>
  <c r="BD33" i="54"/>
  <c r="BD21" i="54"/>
  <c r="BD120" i="54"/>
  <c r="BD54" i="56"/>
  <c r="BD37" i="56"/>
  <c r="BD17" i="56"/>
  <c r="BD114" i="56"/>
  <c r="BD106" i="54"/>
  <c r="BD5" i="54"/>
  <c r="BD73" i="54"/>
  <c r="BD48" i="54"/>
  <c r="BD118" i="54"/>
  <c r="BD92" i="54"/>
  <c r="BD41" i="54"/>
  <c r="BD109" i="54"/>
  <c r="BD56" i="54"/>
  <c r="BD125" i="54"/>
  <c r="BD72" i="54"/>
  <c r="BD8" i="54"/>
  <c r="BD58" i="54"/>
  <c r="BD114" i="54"/>
  <c r="BD91" i="54"/>
  <c r="BD106" i="55"/>
  <c r="BD112" i="55"/>
  <c r="BD127" i="57"/>
  <c r="BD78" i="57"/>
  <c r="BD119" i="47"/>
  <c r="BD83" i="47"/>
  <c r="BD124" i="47"/>
  <c r="BD52" i="47"/>
  <c r="BD26" i="54"/>
  <c r="BD100" i="54"/>
  <c r="BD109" i="57"/>
  <c r="BD120" i="56"/>
  <c r="BD97" i="56"/>
  <c r="BD45" i="56"/>
  <c r="BD82" i="56"/>
  <c r="BD131" i="54"/>
  <c r="BD9" i="54"/>
  <c r="BD80" i="54"/>
  <c r="BD55" i="54"/>
  <c r="BD124" i="54"/>
  <c r="BD105" i="54"/>
  <c r="BD54" i="54"/>
  <c r="BD117" i="54"/>
  <c r="BD74" i="54"/>
  <c r="BD130" i="54"/>
  <c r="BD83" i="54"/>
  <c r="BD15" i="54"/>
  <c r="BD62" i="54"/>
  <c r="BD10" i="54"/>
  <c r="BD95" i="54"/>
  <c r="BD90" i="55"/>
  <c r="BD99" i="55"/>
  <c r="BD21" i="57"/>
  <c r="BD110" i="57"/>
  <c r="BD34" i="47"/>
  <c r="BD38" i="47"/>
  <c r="BD87" i="47"/>
  <c r="BD74" i="47"/>
  <c r="BD14" i="47"/>
  <c r="BD78" i="54"/>
  <c r="BD23" i="54"/>
  <c r="BD92" i="55"/>
  <c r="BD93" i="56"/>
  <c r="BD39" i="56"/>
  <c r="BD22" i="56"/>
  <c r="BD81" i="56"/>
  <c r="BD12" i="54"/>
  <c r="BD129" i="54"/>
  <c r="BD40" i="54"/>
  <c r="BD119" i="54"/>
  <c r="BD82" i="54"/>
  <c r="BD39" i="54"/>
  <c r="BD11" i="54"/>
  <c r="BD77" i="54"/>
  <c r="BD28" i="54"/>
  <c r="BD87" i="54"/>
  <c r="BD36" i="54"/>
  <c r="BD102" i="54"/>
  <c r="BD27" i="54"/>
  <c r="BD93" i="54"/>
  <c r="BD49" i="54"/>
  <c r="BD7" i="55"/>
  <c r="BD109" i="55"/>
  <c r="BD115" i="57"/>
  <c r="BD24" i="57"/>
  <c r="BD53" i="47"/>
  <c r="BD106" i="47"/>
  <c r="BD98" i="47"/>
  <c r="BD99" i="54"/>
  <c r="BD79" i="54"/>
  <c r="BD42" i="54"/>
  <c r="BD65" i="56"/>
  <c r="BD105" i="56"/>
  <c r="BD76" i="56"/>
  <c r="BD75" i="56"/>
  <c r="BD122" i="54"/>
  <c r="BD126" i="54"/>
  <c r="BD44" i="54"/>
  <c r="BD24" i="54"/>
  <c r="BD88" i="54"/>
  <c r="BD46" i="54"/>
  <c r="BD18" i="54"/>
  <c r="BD84" i="54"/>
  <c r="BD32" i="54"/>
  <c r="BD94" i="54"/>
  <c r="BD43" i="54"/>
  <c r="BD121" i="54"/>
  <c r="BD34" i="54"/>
  <c r="BD104" i="54"/>
  <c r="BD53" i="54"/>
  <c r="BD93" i="55"/>
  <c r="BD117" i="55"/>
  <c r="BD73" i="57"/>
  <c r="BD103" i="57"/>
  <c r="BD82" i="47"/>
  <c r="BD48" i="47"/>
  <c r="BD115" i="47"/>
  <c r="BD41" i="47"/>
  <c r="BD113" i="54"/>
  <c r="BD25" i="54"/>
  <c r="BD12" i="56"/>
  <c r="BD15" i="56"/>
  <c r="BD71" i="56"/>
  <c r="BD108" i="54"/>
  <c r="BD7" i="54"/>
  <c r="BD57" i="54"/>
  <c r="BD31" i="54"/>
  <c r="BD90" i="54"/>
  <c r="BD50" i="54"/>
  <c r="BD30" i="54"/>
  <c r="BD96" i="54"/>
  <c r="BD45" i="54"/>
  <c r="BD98" i="54"/>
  <c r="BD47" i="54"/>
  <c r="BD127" i="54"/>
  <c r="BD38" i="54"/>
  <c r="BD110" i="54"/>
  <c r="BD71" i="54"/>
  <c r="BD37" i="55"/>
  <c r="BD59" i="55"/>
  <c r="BD15" i="57"/>
  <c r="BD14" i="57"/>
  <c r="BD114" i="47"/>
  <c r="BD123" i="47"/>
  <c r="BD99" i="47"/>
  <c r="BD43" i="47"/>
  <c r="BD128" i="54"/>
  <c r="BD65" i="54"/>
  <c r="BD55" i="56"/>
  <c r="BD119" i="56"/>
  <c r="BD102" i="56"/>
  <c r="BD94" i="56"/>
  <c r="BD111" i="54"/>
  <c r="BD16" i="54"/>
  <c r="BD64" i="54"/>
  <c r="BD35" i="54"/>
  <c r="BD101" i="54"/>
  <c r="BD63" i="54"/>
  <c r="BD37" i="54"/>
  <c r="BD103" i="54"/>
  <c r="BD52" i="54"/>
  <c r="BD115" i="54"/>
  <c r="BD60" i="54"/>
  <c r="BD6" i="54"/>
  <c r="BD51" i="54"/>
  <c r="BD112" i="54"/>
  <c r="BD52" i="55"/>
  <c r="BD94" i="57"/>
  <c r="BD84" i="47"/>
  <c r="BD75" i="47"/>
  <c r="BD100" i="47"/>
  <c r="BD33" i="57"/>
  <c r="BD44" i="47"/>
  <c r="BD127" i="47"/>
  <c r="BD118" i="47"/>
  <c r="BD16" i="47"/>
  <c r="BD91" i="47"/>
  <c r="BD112" i="47"/>
  <c r="BD111" i="47"/>
  <c r="BD126" i="47"/>
  <c r="BD47" i="47"/>
  <c r="BD102" i="47"/>
  <c r="BD61" i="47"/>
  <c r="BD58" i="47"/>
  <c r="BD22" i="47"/>
  <c r="BD113" i="47"/>
  <c r="BD33" i="47"/>
  <c r="BD72" i="47"/>
  <c r="BD105" i="47"/>
  <c r="BD117" i="47"/>
  <c r="BD59" i="47"/>
  <c r="BD128" i="47"/>
  <c r="BD51" i="47"/>
  <c r="BD104" i="47"/>
  <c r="BD5" i="47"/>
  <c r="BD64" i="47"/>
  <c r="BD8" i="47"/>
  <c r="BD129" i="47"/>
  <c r="BD13" i="47"/>
  <c r="BD50" i="47"/>
  <c r="BD76" i="47"/>
  <c r="BD85" i="47"/>
  <c r="BD73" i="47"/>
  <c r="BD116" i="47"/>
  <c r="BD35" i="47"/>
  <c r="BD108" i="47"/>
  <c r="BD27" i="47"/>
  <c r="BD95" i="47"/>
  <c r="BD23" i="47"/>
  <c r="BD24" i="47"/>
  <c r="BD12" i="47"/>
  <c r="BD54" i="47"/>
  <c r="BD49" i="47"/>
  <c r="BD26" i="47"/>
  <c r="BD42" i="47"/>
  <c r="BD90" i="47"/>
  <c r="BD40" i="47"/>
  <c r="BD57" i="47"/>
  <c r="BD92" i="47"/>
  <c r="BD130" i="47"/>
  <c r="BD107" i="47"/>
  <c r="BD31" i="47"/>
  <c r="BD28" i="47"/>
  <c r="BD7" i="47"/>
  <c r="BD56" i="47"/>
  <c r="BD19" i="47"/>
  <c r="BD30" i="47"/>
  <c r="BD81" i="47"/>
  <c r="BD39" i="47"/>
  <c r="BD110" i="47"/>
  <c r="BD101" i="47"/>
  <c r="BD131" i="47"/>
  <c r="BD15" i="47"/>
  <c r="BD46" i="47"/>
  <c r="BD21" i="47"/>
  <c r="BD6" i="47"/>
  <c r="BD55" i="47"/>
  <c r="BD60" i="47"/>
  <c r="BD18" i="47"/>
  <c r="BD32" i="47"/>
  <c r="BD77" i="47"/>
  <c r="BD103" i="47"/>
  <c r="BD88" i="47"/>
  <c r="BD9" i="47"/>
  <c r="BD51" i="55"/>
  <c r="BD25" i="56"/>
  <c r="BD29" i="47"/>
  <c r="BD37" i="47"/>
  <c r="BD10" i="47"/>
  <c r="BD93" i="47"/>
  <c r="BD89" i="47"/>
  <c r="BD11" i="47"/>
  <c r="BD62" i="47"/>
  <c r="BD17" i="47"/>
  <c r="BD36" i="47"/>
  <c r="BD79" i="47"/>
  <c r="BD109" i="47"/>
  <c r="BD94" i="47"/>
  <c r="BD65" i="47"/>
  <c r="BD120" i="47"/>
  <c r="BD25" i="47"/>
  <c r="BD36" i="56"/>
  <c r="BD122" i="56"/>
  <c r="BD108" i="56"/>
  <c r="BD118" i="56"/>
  <c r="BD74" i="56"/>
  <c r="BD103" i="56"/>
  <c r="BD100" i="56"/>
  <c r="BD80" i="56"/>
  <c r="BD87" i="56"/>
  <c r="BD60" i="56"/>
  <c r="BD21" i="56"/>
  <c r="BD63" i="56"/>
  <c r="BD90" i="56"/>
  <c r="BD42" i="56"/>
  <c r="BD47" i="55"/>
  <c r="BD118" i="55"/>
  <c r="BD36" i="55"/>
  <c r="BD116" i="55"/>
  <c r="BD25" i="55"/>
  <c r="BD12" i="55"/>
  <c r="BD94" i="55"/>
  <c r="BD100" i="55"/>
  <c r="BD22" i="55"/>
  <c r="BD32" i="55"/>
  <c r="BD56" i="55"/>
  <c r="BD40" i="55"/>
  <c r="BD125" i="55"/>
  <c r="BD33" i="55"/>
  <c r="BD97" i="55"/>
  <c r="BD106" i="57"/>
  <c r="BD32" i="57"/>
  <c r="BD45" i="57"/>
  <c r="BD10" i="57"/>
  <c r="BD87" i="57"/>
  <c r="BD93" i="57"/>
  <c r="BD55" i="57"/>
  <c r="BD81" i="57"/>
  <c r="BD47" i="57"/>
  <c r="BD131" i="57"/>
  <c r="BD74" i="57"/>
  <c r="BD30" i="57"/>
  <c r="BD113" i="57"/>
  <c r="BD17" i="57"/>
  <c r="BD62" i="57"/>
  <c r="BD121" i="56"/>
  <c r="BD126" i="56"/>
  <c r="BD49" i="56"/>
  <c r="BD50" i="56"/>
  <c r="BD13" i="56"/>
  <c r="BD46" i="56"/>
  <c r="BD18" i="56"/>
  <c r="BD30" i="56"/>
  <c r="BD29" i="56"/>
  <c r="BD28" i="56"/>
  <c r="BD8" i="56"/>
  <c r="BD115" i="56"/>
  <c r="BD73" i="56"/>
  <c r="BD6" i="56"/>
  <c r="BD64" i="56"/>
  <c r="BD130" i="56"/>
  <c r="BD104" i="55"/>
  <c r="BD46" i="55"/>
  <c r="BD124" i="55"/>
  <c r="BD44" i="55"/>
  <c r="BD61" i="55"/>
  <c r="BD85" i="55"/>
  <c r="BD24" i="55"/>
  <c r="BD29" i="55"/>
  <c r="BD76" i="55"/>
  <c r="BD42" i="55"/>
  <c r="BD5" i="55"/>
  <c r="BD73" i="55"/>
  <c r="BD87" i="55"/>
  <c r="BD110" i="55"/>
  <c r="BD78" i="55"/>
  <c r="BD12" i="57"/>
  <c r="BD48" i="57"/>
  <c r="BD107" i="57"/>
  <c r="BD71" i="57"/>
  <c r="BD8" i="57"/>
  <c r="BD36" i="57"/>
  <c r="BD114" i="57"/>
  <c r="BD118" i="57"/>
  <c r="BD46" i="57"/>
  <c r="BD105" i="57"/>
  <c r="BD18" i="57"/>
  <c r="BD90" i="57"/>
  <c r="BD52" i="57"/>
  <c r="BD31" i="57"/>
  <c r="BD123" i="57"/>
  <c r="BD43" i="55"/>
  <c r="BD54" i="55"/>
  <c r="BD108" i="55"/>
  <c r="BD114" i="55"/>
  <c r="BD128" i="55"/>
  <c r="BD75" i="55"/>
  <c r="BD83" i="55"/>
  <c r="BD10" i="55"/>
  <c r="BD8" i="55"/>
  <c r="BD17" i="55"/>
  <c r="BD62" i="55"/>
  <c r="BD117" i="57"/>
  <c r="BD84" i="57"/>
  <c r="BD100" i="57"/>
  <c r="BD76" i="57"/>
  <c r="BD129" i="57"/>
  <c r="BD37" i="57"/>
  <c r="BD53" i="57"/>
  <c r="BD63" i="57"/>
  <c r="BD85" i="57"/>
  <c r="BD35" i="57"/>
  <c r="BD124" i="57"/>
  <c r="BD25" i="57"/>
  <c r="BD111" i="57"/>
  <c r="BD49" i="57"/>
  <c r="BD130" i="57"/>
  <c r="BD26" i="55"/>
  <c r="BD61" i="56"/>
  <c r="BD23" i="56"/>
  <c r="BD48" i="56"/>
  <c r="BD26" i="56"/>
  <c r="BD35" i="56"/>
  <c r="BD41" i="56"/>
  <c r="BD31" i="56"/>
  <c r="BD19" i="56"/>
  <c r="BD117" i="56"/>
  <c r="BD24" i="56"/>
  <c r="BD83" i="56"/>
  <c r="BD62" i="56"/>
  <c r="BD129" i="56"/>
  <c r="BD128" i="56"/>
  <c r="BD112" i="56"/>
  <c r="BD126" i="55"/>
  <c r="BD55" i="55"/>
  <c r="BD53" i="55"/>
  <c r="BD13" i="55"/>
  <c r="BD96" i="55"/>
  <c r="BD102" i="55"/>
  <c r="BD30" i="55"/>
  <c r="BD39" i="55"/>
  <c r="BD72" i="55"/>
  <c r="BD101" i="55"/>
  <c r="BD9" i="55"/>
  <c r="BD58" i="55"/>
  <c r="BD120" i="55"/>
  <c r="BD31" i="55"/>
  <c r="BD123" i="55"/>
  <c r="BD56" i="57"/>
  <c r="BD16" i="57"/>
  <c r="BD29" i="57"/>
  <c r="BD104" i="57"/>
  <c r="BD57" i="57"/>
  <c r="BD83" i="57"/>
  <c r="BD58" i="57"/>
  <c r="BD6" i="57"/>
  <c r="BD26" i="57"/>
  <c r="BD101" i="57"/>
  <c r="BD54" i="57"/>
  <c r="BD108" i="57"/>
  <c r="BD39" i="57"/>
  <c r="BD38" i="57"/>
  <c r="BD28" i="57"/>
  <c r="BD97" i="47"/>
  <c r="BD111" i="55"/>
  <c r="BD131" i="56"/>
  <c r="BD91" i="56"/>
  <c r="BD116" i="56"/>
  <c r="BD113" i="56"/>
  <c r="BD99" i="56"/>
  <c r="BD109" i="56"/>
  <c r="BD95" i="56"/>
  <c r="BD96" i="56"/>
  <c r="BD56" i="56"/>
  <c r="BD84" i="56"/>
  <c r="BD9" i="56"/>
  <c r="BD58" i="56"/>
  <c r="BD57" i="56"/>
  <c r="BD53" i="56"/>
  <c r="BD40" i="56"/>
  <c r="BD65" i="55"/>
  <c r="BD88" i="55"/>
  <c r="BD63" i="55"/>
  <c r="BD91" i="55"/>
  <c r="BD27" i="55"/>
  <c r="BD41" i="55"/>
  <c r="BD95" i="55"/>
  <c r="BD71" i="55"/>
  <c r="BD14" i="55"/>
  <c r="BD84" i="55"/>
  <c r="BD98" i="55"/>
  <c r="BD115" i="55"/>
  <c r="BD48" i="55"/>
  <c r="BD49" i="55"/>
  <c r="BD130" i="55"/>
  <c r="BD5" i="57"/>
  <c r="BD82" i="57"/>
  <c r="BD98" i="57"/>
  <c r="BD43" i="57"/>
  <c r="BD125" i="57"/>
  <c r="BD9" i="57"/>
  <c r="BD75" i="57"/>
  <c r="BD116" i="57"/>
  <c r="BD126" i="57"/>
  <c r="BD40" i="57"/>
  <c r="BD122" i="57"/>
  <c r="BD13" i="57"/>
  <c r="BD96" i="57"/>
  <c r="BD80" i="57"/>
  <c r="BD51" i="57"/>
  <c r="BD63" i="47"/>
  <c r="BD103" i="55"/>
  <c r="BD59" i="56"/>
  <c r="BD34" i="56"/>
  <c r="BD44" i="56"/>
  <c r="BD52" i="56"/>
  <c r="BD33" i="56"/>
  <c r="BD32" i="56"/>
  <c r="BD11" i="56"/>
  <c r="BD27" i="56"/>
  <c r="BD5" i="56"/>
  <c r="BD16" i="56"/>
  <c r="BD79" i="56"/>
  <c r="BD104" i="56"/>
  <c r="BD123" i="56"/>
  <c r="BD88" i="56"/>
  <c r="BD101" i="56"/>
  <c r="BD82" i="55"/>
  <c r="BD119" i="55"/>
  <c r="BD6" i="55"/>
  <c r="BD34" i="55"/>
  <c r="BD105" i="55"/>
  <c r="BD122" i="55"/>
  <c r="BD11" i="55"/>
  <c r="BD77" i="55"/>
  <c r="BD89" i="55"/>
  <c r="BD16" i="55"/>
  <c r="BD19" i="55"/>
  <c r="BD45" i="55"/>
  <c r="BD129" i="55"/>
  <c r="BD38" i="55"/>
  <c r="BD28" i="55"/>
  <c r="BD102" i="57"/>
  <c r="BD95" i="57"/>
  <c r="BD19" i="57"/>
  <c r="BD59" i="57"/>
  <c r="BD64" i="57"/>
  <c r="BD79" i="57"/>
  <c r="BD91" i="57"/>
  <c r="BD44" i="57"/>
  <c r="BD65" i="57"/>
  <c r="BD119" i="57"/>
  <c r="BD50" i="57"/>
  <c r="BD128" i="57"/>
  <c r="BD92" i="57"/>
  <c r="BD99" i="57"/>
  <c r="BD121" i="57"/>
  <c r="BD127" i="55"/>
  <c r="BD47" i="56"/>
  <c r="BD127" i="56"/>
  <c r="BD124" i="56"/>
  <c r="BD110" i="56"/>
  <c r="BD111" i="56"/>
  <c r="BD106" i="56"/>
  <c r="BD107" i="56"/>
  <c r="BD72" i="56"/>
  <c r="BD92" i="56"/>
  <c r="BD89" i="56"/>
  <c r="BD78" i="56"/>
  <c r="BD7" i="56"/>
  <c r="BD43" i="56"/>
  <c r="BD51" i="56"/>
  <c r="BD79" i="55"/>
  <c r="BD23" i="55"/>
  <c r="BD107" i="55"/>
  <c r="BD113" i="55"/>
  <c r="BD35" i="55"/>
  <c r="BD50" i="55"/>
  <c r="BD74" i="55"/>
  <c r="BD21" i="55"/>
  <c r="BD15" i="55"/>
  <c r="BD60" i="55"/>
  <c r="BD131" i="55"/>
  <c r="BD64" i="55"/>
  <c r="BD57" i="55"/>
  <c r="BD80" i="55"/>
  <c r="BD41" i="57"/>
  <c r="BD11" i="57"/>
  <c r="BD27" i="57"/>
  <c r="BD89" i="57"/>
  <c r="BD60" i="57"/>
  <c r="BD7" i="57"/>
  <c r="BD34" i="57"/>
  <c r="BD112" i="57"/>
  <c r="BD77" i="57"/>
  <c r="BD23" i="57"/>
  <c r="BD120" i="57"/>
  <c r="BD72" i="57"/>
  <c r="BD22" i="57"/>
  <c r="BD97" i="57"/>
  <c r="BL8" i="58"/>
  <c r="BU5" i="58"/>
  <c r="BG6" i="58"/>
  <c r="BL12" i="58"/>
  <c r="BH33" i="58"/>
  <c r="BH37" i="58"/>
  <c r="BL8" i="47"/>
  <c r="BU9" i="58"/>
  <c r="BG7" i="58"/>
  <c r="BO19" i="58"/>
  <c r="BU16" i="58"/>
  <c r="BH37" i="56"/>
  <c r="BO21" i="58"/>
  <c r="BL10" i="58"/>
  <c r="BL8" i="54"/>
  <c r="BL7" i="47"/>
  <c r="BU16" i="47"/>
  <c r="BL10" i="47"/>
  <c r="BL11" i="54"/>
  <c r="BL11" i="58"/>
  <c r="BL6" i="58"/>
  <c r="BL7" i="58"/>
  <c r="BO20" i="58"/>
  <c r="BU20" i="58"/>
  <c r="BL8" i="57"/>
  <c r="BL12" i="57"/>
  <c r="BO21" i="57"/>
  <c r="BL12" i="55"/>
  <c r="BH37" i="57"/>
  <c r="BL6" i="56"/>
  <c r="BL6" i="47"/>
  <c r="BU5" i="47"/>
  <c r="BG6" i="47"/>
  <c r="BL12" i="47"/>
  <c r="BL11" i="47"/>
  <c r="BL7" i="54"/>
  <c r="BL6" i="54"/>
  <c r="BH37" i="54"/>
  <c r="BO19" i="55"/>
  <c r="BU20" i="54"/>
  <c r="BL12" i="54"/>
  <c r="BU9" i="47"/>
  <c r="BG7" i="47"/>
  <c r="BL10" i="54"/>
  <c r="G38" i="43"/>
  <c r="H28" i="43" s="1"/>
  <c r="BU20" i="47"/>
  <c r="BO19" i="57"/>
  <c r="BH33" i="57"/>
  <c r="BL7" i="55"/>
  <c r="BL12" i="56"/>
  <c r="BU16" i="54"/>
  <c r="BL10" i="55"/>
  <c r="BU5" i="54"/>
  <c r="BG6" i="54"/>
  <c r="D41" i="43"/>
  <c r="BU9" i="54"/>
  <c r="BG7" i="54"/>
  <c r="BH37" i="55"/>
  <c r="BL11" i="57"/>
  <c r="BO19" i="56"/>
  <c r="BU16" i="56"/>
  <c r="BL7" i="57"/>
  <c r="BH33" i="55"/>
  <c r="BL7" i="56"/>
  <c r="G71" i="43"/>
  <c r="BU20" i="55"/>
  <c r="BU16" i="55"/>
  <c r="BU5" i="55"/>
  <c r="BG6" i="55"/>
  <c r="BO20" i="57"/>
  <c r="BL11" i="55"/>
  <c r="BL6" i="57"/>
  <c r="BU9" i="55"/>
  <c r="BG7" i="55"/>
  <c r="BO20" i="56"/>
  <c r="BL8" i="56"/>
  <c r="BU20" i="57"/>
  <c r="BO20" i="55"/>
  <c r="BU20" i="56"/>
  <c r="BL6" i="55"/>
  <c r="BU5" i="56"/>
  <c r="BG6" i="56"/>
  <c r="BH33" i="56"/>
  <c r="BU5" i="57"/>
  <c r="BG6" i="57"/>
  <c r="BL10" i="57"/>
  <c r="BL8" i="55"/>
  <c r="BO21" i="55"/>
  <c r="BU16" i="57"/>
  <c r="BU9" i="57"/>
  <c r="BG7" i="57"/>
  <c r="BU9" i="56"/>
  <c r="BG7" i="56"/>
  <c r="BO21" i="56"/>
  <c r="BL10" i="56"/>
  <c r="G78" i="43"/>
  <c r="BL11" i="56"/>
  <c r="G37" i="43"/>
  <c r="G16" i="43"/>
  <c r="G17" i="43"/>
  <c r="F8" i="43" s="1"/>
  <c r="G13" i="43"/>
  <c r="G77" i="43"/>
  <c r="F68" i="43"/>
  <c r="G32" i="43"/>
  <c r="D28" i="43" s="1"/>
  <c r="G91" i="43"/>
  <c r="G76" i="43"/>
  <c r="D68" i="43" s="1"/>
  <c r="G98" i="43"/>
  <c r="G72" i="43"/>
  <c r="G31" i="43"/>
  <c r="F28" i="43" s="1"/>
  <c r="G36" i="43"/>
  <c r="G112" i="43"/>
  <c r="G97" i="43"/>
  <c r="D101" i="43"/>
  <c r="G92" i="43"/>
  <c r="G93" i="43"/>
  <c r="G111" i="43"/>
  <c r="G96" i="43"/>
  <c r="G33" i="43"/>
  <c r="G18" i="43"/>
  <c r="H8" i="43" s="1"/>
  <c r="D81" i="43"/>
  <c r="G73" i="43"/>
  <c r="H68" i="43"/>
  <c r="G118" i="43"/>
  <c r="H108" i="43" s="1"/>
  <c r="G58" i="43"/>
  <c r="G53" i="43"/>
  <c r="H48" i="43" s="1"/>
  <c r="G52" i="43"/>
  <c r="G56" i="43"/>
  <c r="D48" i="43" s="1"/>
  <c r="G51" i="43"/>
  <c r="D61" i="43"/>
  <c r="G57" i="43"/>
  <c r="F48" i="43" s="1"/>
  <c r="G116" i="43"/>
  <c r="D121" i="43"/>
  <c r="D56" i="43"/>
  <c r="D51" i="43"/>
  <c r="F52" i="43"/>
  <c r="D53" i="43"/>
  <c r="D52" i="43"/>
  <c r="F57" i="43"/>
  <c r="D58" i="43"/>
  <c r="F56" i="43"/>
  <c r="F51" i="43"/>
  <c r="D57" i="43"/>
  <c r="F58" i="43"/>
  <c r="F53" i="43"/>
  <c r="F113" i="43"/>
  <c r="F118" i="43"/>
  <c r="F112" i="43"/>
  <c r="D116" i="43"/>
  <c r="D117" i="43"/>
  <c r="F116" i="43"/>
  <c r="D112" i="43"/>
  <c r="F111" i="43"/>
  <c r="F117" i="43"/>
  <c r="D118" i="43"/>
  <c r="D113" i="43"/>
  <c r="D111" i="43"/>
  <c r="D21" i="43"/>
  <c r="G11" i="43"/>
  <c r="G12" i="43"/>
  <c r="D98" i="43"/>
  <c r="F91" i="43"/>
  <c r="F93" i="43"/>
  <c r="D96" i="43"/>
  <c r="F97" i="43"/>
  <c r="D92" i="43"/>
  <c r="D97" i="43"/>
  <c r="D91" i="43"/>
  <c r="F98" i="43"/>
  <c r="D93" i="43"/>
  <c r="F96" i="43"/>
  <c r="F92" i="43"/>
  <c r="D78" i="43"/>
  <c r="F76" i="43"/>
  <c r="F71" i="43"/>
  <c r="D77" i="43"/>
  <c r="D76" i="43"/>
  <c r="F72" i="43"/>
  <c r="F78" i="43"/>
  <c r="D72" i="43"/>
  <c r="F77" i="43"/>
  <c r="F73" i="43"/>
  <c r="D71" i="43"/>
  <c r="D73" i="43"/>
  <c r="F16" i="43"/>
  <c r="D18" i="43"/>
  <c r="D16" i="43"/>
  <c r="F11" i="43"/>
  <c r="D12" i="43"/>
  <c r="D13" i="43"/>
  <c r="F17" i="43"/>
  <c r="D17" i="43"/>
  <c r="F13" i="43"/>
  <c r="F18" i="43"/>
  <c r="D11" i="43"/>
  <c r="F12" i="43"/>
  <c r="G113" i="43"/>
  <c r="G117" i="43"/>
  <c r="F37" i="43"/>
  <c r="D32" i="43"/>
  <c r="F36" i="43"/>
  <c r="F33" i="43"/>
  <c r="F38" i="43"/>
  <c r="D37" i="43"/>
  <c r="D33" i="43"/>
  <c r="D31" i="43"/>
  <c r="F31" i="43"/>
  <c r="D36" i="43"/>
  <c r="F32" i="43"/>
  <c r="D38" i="43"/>
  <c r="F88" i="43"/>
  <c r="BG8" i="58"/>
  <c r="BU22" i="58"/>
  <c r="BU11" i="58"/>
  <c r="BU22" i="55"/>
  <c r="BU22" i="47"/>
  <c r="BG8" i="54"/>
  <c r="BG8" i="47"/>
  <c r="BU11" i="54"/>
  <c r="BU11" i="47"/>
  <c r="BU22" i="54"/>
  <c r="BU11" i="55"/>
  <c r="BG8" i="55"/>
  <c r="BG8" i="56"/>
  <c r="BU22" i="56"/>
  <c r="BG8" i="57"/>
  <c r="BU11" i="57"/>
  <c r="BU11" i="56"/>
  <c r="BU22" i="57"/>
  <c r="F101" i="43"/>
  <c r="F61" i="43"/>
  <c r="F21" i="43"/>
  <c r="F121" i="43"/>
  <c r="F81" i="43"/>
  <c r="F41" i="43"/>
  <c r="D88" i="43"/>
  <c r="D108" i="43"/>
  <c r="D8" i="43"/>
  <c r="F108" i="43"/>
  <c r="H61" i="43"/>
  <c r="H41" i="43"/>
  <c r="H21" i="43"/>
  <c r="H121" i="43"/>
  <c r="H81" i="43"/>
  <c r="H101" i="43"/>
  <c r="H88" i="43" l="1"/>
  <c r="F13" i="17"/>
  <c r="F8" i="17"/>
  <c r="F6" i="17"/>
  <c r="E14" i="17"/>
  <c r="E15" i="17" l="1"/>
  <c r="F14" i="17"/>
  <c r="F15" i="17" l="1"/>
  <c r="E16" i="17"/>
  <c r="F16" i="17" l="1"/>
  <c r="E17" i="17"/>
  <c r="F17" i="17" l="1"/>
  <c r="E18" i="17"/>
  <c r="BQ11" i="47"/>
  <c r="BQ11" i="56"/>
  <c r="BQ11" i="57"/>
  <c r="BQ11" i="58"/>
  <c r="BQ11" i="55"/>
  <c r="BQ11" i="54"/>
  <c r="BM25" i="54" l="1"/>
  <c r="BN25" i="54" s="1"/>
  <c r="BG19" i="54"/>
  <c r="BH7" i="54"/>
  <c r="BI7" i="54" s="1"/>
  <c r="BM30" i="54"/>
  <c r="BN30" i="54" s="1"/>
  <c r="BM8" i="54"/>
  <c r="BN8" i="54" s="1"/>
  <c r="BM20" i="54"/>
  <c r="BN20" i="54" s="1"/>
  <c r="BM17" i="54"/>
  <c r="BN17" i="54" s="1"/>
  <c r="BH6" i="54"/>
  <c r="BI6" i="54" s="1"/>
  <c r="BG13" i="54"/>
  <c r="BH13" i="54" s="1"/>
  <c r="BM29" i="54"/>
  <c r="BN29" i="54" s="1"/>
  <c r="BM12" i="54"/>
  <c r="BN12" i="54" s="1"/>
  <c r="BM15" i="54"/>
  <c r="BN15" i="54" s="1"/>
  <c r="BM11" i="54"/>
  <c r="BN11" i="54" s="1"/>
  <c r="BG18" i="54"/>
  <c r="BH18" i="54" s="1"/>
  <c r="BG14" i="54"/>
  <c r="BH14" i="54" s="1"/>
  <c r="L34" i="43" s="1"/>
  <c r="BM21" i="54"/>
  <c r="BN21" i="54" s="1"/>
  <c r="BM10" i="54"/>
  <c r="BN10" i="54" s="1"/>
  <c r="BM7" i="54"/>
  <c r="BN7" i="54" s="1"/>
  <c r="BM28" i="54"/>
  <c r="BN28" i="54" s="1"/>
  <c r="BM26" i="54"/>
  <c r="BN26" i="54" s="1"/>
  <c r="BH8" i="54"/>
  <c r="BI8" i="54" s="1"/>
  <c r="M34" i="43" s="1"/>
  <c r="N34" i="43" s="1"/>
  <c r="BG12" i="54"/>
  <c r="BH12" i="54" s="1"/>
  <c r="BM19" i="54"/>
  <c r="BN19" i="54" s="1"/>
  <c r="BM16" i="54"/>
  <c r="BN16" i="54" s="1"/>
  <c r="BM6" i="54"/>
  <c r="BN6" i="54" s="1"/>
  <c r="BM24" i="54"/>
  <c r="BN24" i="54" s="1"/>
  <c r="BM20" i="58"/>
  <c r="BN20" i="58" s="1"/>
  <c r="BG13" i="58"/>
  <c r="BH13" i="58" s="1"/>
  <c r="BM12" i="58"/>
  <c r="BN12" i="58" s="1"/>
  <c r="BM15" i="58"/>
  <c r="BN15" i="58" s="1"/>
  <c r="BM21" i="58"/>
  <c r="BN21" i="58" s="1"/>
  <c r="BG19" i="58"/>
  <c r="BH8" i="58"/>
  <c r="BI8" i="58" s="1"/>
  <c r="M114" i="43" s="1"/>
  <c r="N114" i="43" s="1"/>
  <c r="BH6" i="58"/>
  <c r="BI6" i="58" s="1"/>
  <c r="BM29" i="58"/>
  <c r="BN29" i="58" s="1"/>
  <c r="BM25" i="58"/>
  <c r="BN25" i="58" s="1"/>
  <c r="BH7" i="58"/>
  <c r="BI7" i="58" s="1"/>
  <c r="BM28" i="58"/>
  <c r="BN28" i="58" s="1"/>
  <c r="BM6" i="58"/>
  <c r="BN6" i="58" s="1"/>
  <c r="BM7" i="58"/>
  <c r="BN7" i="58" s="1"/>
  <c r="BM10" i="58"/>
  <c r="BN10" i="58" s="1"/>
  <c r="BM17" i="58"/>
  <c r="BN17" i="58" s="1"/>
  <c r="BM26" i="58"/>
  <c r="BN26" i="58" s="1"/>
  <c r="BG12" i="58"/>
  <c r="BH12" i="58" s="1"/>
  <c r="BM24" i="58"/>
  <c r="BN24" i="58" s="1"/>
  <c r="BM8" i="58"/>
  <c r="BN8" i="58" s="1"/>
  <c r="BM16" i="58"/>
  <c r="BN16" i="58" s="1"/>
  <c r="BG18" i="58"/>
  <c r="BH18" i="58" s="1"/>
  <c r="BM11" i="58"/>
  <c r="BN11" i="58" s="1"/>
  <c r="BM30" i="58"/>
  <c r="BN30" i="58" s="1"/>
  <c r="BM19" i="58"/>
  <c r="BN19" i="58" s="1"/>
  <c r="BG14" i="58"/>
  <c r="BH14" i="58" s="1"/>
  <c r="L114" i="43" s="1"/>
  <c r="BM6" i="56"/>
  <c r="BN6" i="56" s="1"/>
  <c r="BM20" i="56"/>
  <c r="BN20" i="56" s="1"/>
  <c r="BM15" i="56"/>
  <c r="BN15" i="56" s="1"/>
  <c r="BG14" i="56"/>
  <c r="BH14" i="56" s="1"/>
  <c r="L74" i="43" s="1"/>
  <c r="BM11" i="56"/>
  <c r="BN11" i="56" s="1"/>
  <c r="BM29" i="56"/>
  <c r="BN29" i="56" s="1"/>
  <c r="BG18" i="56"/>
  <c r="BH18" i="56" s="1"/>
  <c r="BM26" i="56"/>
  <c r="BN26" i="56" s="1"/>
  <c r="BM19" i="56"/>
  <c r="BN19" i="56" s="1"/>
  <c r="BM25" i="56"/>
  <c r="BN25" i="56" s="1"/>
  <c r="BM30" i="56"/>
  <c r="BN30" i="56" s="1"/>
  <c r="BH8" i="56"/>
  <c r="BI8" i="56" s="1"/>
  <c r="M74" i="43" s="1"/>
  <c r="N74" i="43" s="1"/>
  <c r="BM8" i="56"/>
  <c r="BN8" i="56" s="1"/>
  <c r="BM24" i="56"/>
  <c r="BN24" i="56" s="1"/>
  <c r="BG19" i="56"/>
  <c r="BH7" i="56"/>
  <c r="BI7" i="56" s="1"/>
  <c r="BM12" i="56"/>
  <c r="BN12" i="56" s="1"/>
  <c r="BH6" i="56"/>
  <c r="BI6" i="56" s="1"/>
  <c r="BM21" i="56"/>
  <c r="BN21" i="56" s="1"/>
  <c r="BG13" i="56"/>
  <c r="BH13" i="56" s="1"/>
  <c r="BM28" i="56"/>
  <c r="BN28" i="56" s="1"/>
  <c r="BM7" i="56"/>
  <c r="BN7" i="56" s="1"/>
  <c r="BM17" i="56"/>
  <c r="BN17" i="56" s="1"/>
  <c r="BG12" i="56"/>
  <c r="BH12" i="56" s="1"/>
  <c r="BM10" i="56"/>
  <c r="BN10" i="56" s="1"/>
  <c r="BM16" i="56"/>
  <c r="BN16" i="56" s="1"/>
  <c r="BM12" i="57"/>
  <c r="BN12" i="57" s="1"/>
  <c r="BM26" i="57"/>
  <c r="BN26" i="57" s="1"/>
  <c r="BM29" i="57"/>
  <c r="BN29" i="57" s="1"/>
  <c r="BM6" i="57"/>
  <c r="BN6" i="57" s="1"/>
  <c r="BM11" i="57"/>
  <c r="BN11" i="57" s="1"/>
  <c r="BM28" i="57"/>
  <c r="BN28" i="57" s="1"/>
  <c r="BM19" i="57"/>
  <c r="BN19" i="57" s="1"/>
  <c r="BH7" i="57"/>
  <c r="BI7" i="57" s="1"/>
  <c r="BM17" i="57"/>
  <c r="BN17" i="57" s="1"/>
  <c r="BG19" i="57"/>
  <c r="BM21" i="57"/>
  <c r="BN21" i="57" s="1"/>
  <c r="BM16" i="57"/>
  <c r="BN16" i="57" s="1"/>
  <c r="BM7" i="57"/>
  <c r="BN7" i="57" s="1"/>
  <c r="BM8" i="57"/>
  <c r="BN8" i="57" s="1"/>
  <c r="BM24" i="57"/>
  <c r="BN24" i="57" s="1"/>
  <c r="BG18" i="57"/>
  <c r="BH18" i="57" s="1"/>
  <c r="BM15" i="57"/>
  <c r="BN15" i="57" s="1"/>
  <c r="BM30" i="57"/>
  <c r="BN30" i="57" s="1"/>
  <c r="BM25" i="57"/>
  <c r="BN25" i="57" s="1"/>
  <c r="BH6" i="57"/>
  <c r="BI6" i="57" s="1"/>
  <c r="BG12" i="57"/>
  <c r="BH12" i="57" s="1"/>
  <c r="BG13" i="57"/>
  <c r="BH13" i="57" s="1"/>
  <c r="BH8" i="57"/>
  <c r="BI8" i="57" s="1"/>
  <c r="M94" i="43" s="1"/>
  <c r="N94" i="43" s="1"/>
  <c r="BG14" i="57"/>
  <c r="BH14" i="57" s="1"/>
  <c r="L94" i="43" s="1"/>
  <c r="BM10" i="57"/>
  <c r="BN10" i="57" s="1"/>
  <c r="BM20" i="57"/>
  <c r="BN20" i="57" s="1"/>
  <c r="BM25" i="55"/>
  <c r="BN25" i="55" s="1"/>
  <c r="BM30" i="55"/>
  <c r="BN30" i="55" s="1"/>
  <c r="BM10" i="55"/>
  <c r="BN10" i="55" s="1"/>
  <c r="BH6" i="55"/>
  <c r="BI6" i="55" s="1"/>
  <c r="BM26" i="55"/>
  <c r="BN26" i="55" s="1"/>
  <c r="BM11" i="55"/>
  <c r="BN11" i="55" s="1"/>
  <c r="BM20" i="55"/>
  <c r="BN20" i="55" s="1"/>
  <c r="BH8" i="55"/>
  <c r="BI8" i="55" s="1"/>
  <c r="M54" i="43" s="1"/>
  <c r="N54" i="43" s="1"/>
  <c r="BM8" i="55"/>
  <c r="BN8" i="55" s="1"/>
  <c r="BM29" i="55"/>
  <c r="BN29" i="55" s="1"/>
  <c r="BH7" i="55"/>
  <c r="BI7" i="55" s="1"/>
  <c r="BM12" i="55"/>
  <c r="BN12" i="55" s="1"/>
  <c r="BM15" i="55"/>
  <c r="BN15" i="55" s="1"/>
  <c r="BM16" i="55"/>
  <c r="BN16" i="55" s="1"/>
  <c r="BG13" i="55"/>
  <c r="BH13" i="55" s="1"/>
  <c r="BM24" i="55"/>
  <c r="BN24" i="55" s="1"/>
  <c r="BG12" i="55"/>
  <c r="BH12" i="55" s="1"/>
  <c r="BM21" i="55"/>
  <c r="BN21" i="55" s="1"/>
  <c r="BG19" i="55"/>
  <c r="BM17" i="55"/>
  <c r="BN17" i="55" s="1"/>
  <c r="BG14" i="55"/>
  <c r="BH14" i="55" s="1"/>
  <c r="L54" i="43" s="1"/>
  <c r="BM28" i="55"/>
  <c r="BN28" i="55" s="1"/>
  <c r="BM6" i="55"/>
  <c r="BN6" i="55" s="1"/>
  <c r="BM7" i="55"/>
  <c r="BN7" i="55" s="1"/>
  <c r="BM19" i="55"/>
  <c r="BN19" i="55" s="1"/>
  <c r="BG18" i="55"/>
  <c r="BH18" i="55" s="1"/>
  <c r="BM11" i="47"/>
  <c r="BN11" i="47" s="1"/>
  <c r="BM6" i="47"/>
  <c r="BN6" i="47" s="1"/>
  <c r="BM24" i="47"/>
  <c r="BN24" i="47" s="1"/>
  <c r="BG18" i="47"/>
  <c r="BH18" i="47" s="1"/>
  <c r="BM20" i="47"/>
  <c r="BN20" i="47" s="1"/>
  <c r="BM15" i="47"/>
  <c r="BN15" i="47" s="1"/>
  <c r="BG13" i="47"/>
  <c r="BH13" i="47" s="1"/>
  <c r="BM10" i="47"/>
  <c r="BN10" i="47" s="1"/>
  <c r="BM7" i="47"/>
  <c r="BN7" i="47" s="1"/>
  <c r="BM16" i="47"/>
  <c r="BN16" i="47" s="1"/>
  <c r="BM17" i="47"/>
  <c r="BN17" i="47" s="1"/>
  <c r="BM12" i="47"/>
  <c r="BN12" i="47" s="1"/>
  <c r="BM19" i="47"/>
  <c r="BN19" i="47" s="1"/>
  <c r="BH8" i="47"/>
  <c r="BI8" i="47" s="1"/>
  <c r="M14" i="43" s="1"/>
  <c r="N14" i="43" s="1"/>
  <c r="BM29" i="47"/>
  <c r="BN29" i="47" s="1"/>
  <c r="BG14" i="47"/>
  <c r="BH14" i="47" s="1"/>
  <c r="L14" i="43" s="1"/>
  <c r="BG19" i="47"/>
  <c r="BM25" i="47"/>
  <c r="BN25" i="47" s="1"/>
  <c r="BH7" i="47"/>
  <c r="BI7" i="47" s="1"/>
  <c r="BH6" i="47"/>
  <c r="BI6" i="47" s="1"/>
  <c r="BM21" i="47"/>
  <c r="BN21" i="47" s="1"/>
  <c r="BM8" i="47"/>
  <c r="BN8" i="47" s="1"/>
  <c r="BM30" i="47"/>
  <c r="BN30" i="47" s="1"/>
  <c r="BG12" i="47"/>
  <c r="BH12" i="47" s="1"/>
  <c r="BM26" i="47"/>
  <c r="BN26" i="47" s="1"/>
  <c r="BM28" i="47"/>
  <c r="BN28" i="47" s="1"/>
  <c r="F18" i="17"/>
  <c r="E19" i="17"/>
  <c r="BH19" i="57" l="1"/>
  <c r="BG20" i="57"/>
  <c r="BH20" i="57" s="1"/>
  <c r="K94" i="43" s="1"/>
  <c r="BH19" i="58"/>
  <c r="BG20" i="58"/>
  <c r="BH20" i="58" s="1"/>
  <c r="K114" i="43" s="1"/>
  <c r="F19" i="17"/>
  <c r="E20" i="17"/>
  <c r="F20" i="17" s="1"/>
  <c r="BH19" i="47"/>
  <c r="BG20" i="47"/>
  <c r="BH20" i="47" s="1"/>
  <c r="K14" i="43" s="1"/>
  <c r="BH19" i="56"/>
  <c r="BG20" i="56"/>
  <c r="BH20" i="56" s="1"/>
  <c r="K74" i="43" s="1"/>
  <c r="BH19" i="54"/>
  <c r="BG20" i="54"/>
  <c r="BH20" i="54" s="1"/>
  <c r="K34" i="43" s="1"/>
  <c r="BH19" i="55"/>
  <c r="BG20" i="55"/>
  <c r="BH20" i="55" s="1"/>
  <c r="K54" i="43" s="1"/>
</calcChain>
</file>

<file path=xl/sharedStrings.xml><?xml version="1.0" encoding="utf-8"?>
<sst xmlns="http://schemas.openxmlformats.org/spreadsheetml/2006/main" count="1470" uniqueCount="184">
  <si>
    <t xml:space="preserve">Business Impact Target Assessment Calculator </t>
  </si>
  <si>
    <t>Last updated</t>
  </si>
  <si>
    <t>Instructions</t>
  </si>
  <si>
    <t xml:space="preserve">This spreadsheet will expire on: </t>
  </si>
  <si>
    <t xml:space="preserve">This calculator can be used to calculate the Equivalent Annual Net Direct Cost to Business (EANDCB). EANDCB is the metric used for the Business Impact Target (BIT). It can also be used to calculate the other figures required to complete the Impact Assessment summary pages. If you have any questions regarding the use of this calculator, please contact: </t>
  </si>
  <si>
    <t>Benjamin.Leich@beis.gov.uk</t>
  </si>
  <si>
    <t>Oliver.Chaplin@beis.gov.uk</t>
  </si>
  <si>
    <t>Inputs</t>
  </si>
  <si>
    <r>
      <t xml:space="preserve">1. Please enter in the </t>
    </r>
    <r>
      <rPr>
        <b/>
        <sz val="12"/>
        <color rgb="FF000000"/>
        <rFont val="Arial"/>
        <family val="2"/>
      </rPr>
      <t>inputs tab</t>
    </r>
    <r>
      <rPr>
        <sz val="12"/>
        <color indexed="8"/>
        <rFont val="Arial"/>
        <family val="2"/>
      </rPr>
      <t xml:space="preserve"> the length of the </t>
    </r>
    <r>
      <rPr>
        <b/>
        <sz val="12"/>
        <color rgb="FF000000"/>
        <rFont val="Arial"/>
        <family val="2"/>
      </rPr>
      <t>appraisal period</t>
    </r>
    <r>
      <rPr>
        <sz val="12"/>
        <color indexed="8"/>
        <rFont val="Arial"/>
        <family val="2"/>
      </rPr>
      <t xml:space="preserve"> (default is 10 years), the </t>
    </r>
    <r>
      <rPr>
        <b/>
        <sz val="12"/>
        <color rgb="FF000000"/>
        <rFont val="Arial"/>
        <family val="2"/>
      </rPr>
      <t>price base year</t>
    </r>
    <r>
      <rPr>
        <sz val="12"/>
        <color indexed="8"/>
        <rFont val="Arial"/>
        <family val="2"/>
      </rPr>
      <t xml:space="preserve"> for the costs/benefits you enter, and the </t>
    </r>
    <r>
      <rPr>
        <b/>
        <sz val="12"/>
        <color rgb="FF000000"/>
        <rFont val="Arial"/>
        <family val="2"/>
      </rPr>
      <t>year the costs/benefits begin</t>
    </r>
    <r>
      <rPr>
        <sz val="12"/>
        <color indexed="8"/>
        <rFont val="Arial"/>
        <family val="2"/>
      </rPr>
      <t xml:space="preserve"> for each option.</t>
    </r>
  </si>
  <si>
    <r>
      <t xml:space="preserve">2. For each Option sheet, costs and benefits should be entered based on </t>
    </r>
    <r>
      <rPr>
        <b/>
        <sz val="12"/>
        <color rgb="FF000000"/>
        <rFont val="Arial"/>
        <family val="2"/>
      </rPr>
      <t>each 12 month period following the date at which the cost/benefit stream begins</t>
    </r>
    <r>
      <rPr>
        <sz val="12"/>
        <color indexed="8"/>
        <rFont val="Arial"/>
        <family val="2"/>
      </rPr>
      <t xml:space="preserve"> e.g. if this is in February 2017. The first 'policy year' or 12 month period is therefore February 2017 to January 2018. </t>
    </r>
    <r>
      <rPr>
        <b/>
        <sz val="12"/>
        <color rgb="FF000000"/>
        <rFont val="Arial"/>
        <family val="2"/>
      </rPr>
      <t>Sheets are unlocked for accessibility but please only enter figures in blank cells.</t>
    </r>
  </si>
  <si>
    <r>
      <t xml:space="preserve">3. For every policy option, you can input the best estimates, low values and high values. All values should be in </t>
    </r>
    <r>
      <rPr>
        <b/>
        <sz val="12"/>
        <color rgb="FF000000"/>
        <rFont val="Arial"/>
        <family val="2"/>
      </rPr>
      <t>millions of pounds</t>
    </r>
    <r>
      <rPr>
        <sz val="12"/>
        <color indexed="8"/>
        <rFont val="Arial"/>
        <family val="2"/>
      </rPr>
      <t>, so £1,500,000 should be entered as 1.5.</t>
    </r>
  </si>
  <si>
    <t>4. If a cost item has cost or benefit that impact on business only then select "YES" in the "Impact on Business?" column. If the cost item does not impact on business (i.e. wider society) select "NO". If the impact on business is direct then select "YES" in the "Direct Impact on Business?" column, if not select "NO". Costs and benefits that affect both business and wider society, or that have both direct and indirect impacts on business, need to be split into their constituent parts and entered separately as separate cost items.</t>
  </si>
  <si>
    <t>5. To reveal additional cost or benefit rows, or additional year columns, just click on the plus button. The discount rate will change accordingly, as the IA calculator has been pre-programmed with the schedule of discount rates laid out in HMT's Green Book. 0-30 years = 3.5%; 31-50 years = 3.0%</t>
  </si>
  <si>
    <t>Outputs</t>
  </si>
  <si>
    <r>
      <t xml:space="preserve">The </t>
    </r>
    <r>
      <rPr>
        <b/>
        <sz val="12"/>
        <color theme="1"/>
        <rFont val="Arial"/>
        <family val="2"/>
      </rPr>
      <t>Overview tab</t>
    </r>
    <r>
      <rPr>
        <sz val="12"/>
        <color theme="1"/>
        <rFont val="Arial"/>
        <family val="2"/>
      </rPr>
      <t xml:space="preserve"> displays the cost of each option in terms of NPSV, Business NPV (direct and indirect impacts on business), EANDCB and contribution to the BIT, ready for insertion in the Impact Assessment template (see below).</t>
    </r>
  </si>
  <si>
    <r>
      <rPr>
        <sz val="12"/>
        <color theme="1"/>
        <rFont val="Arial"/>
        <family val="2"/>
      </rPr>
      <t xml:space="preserve">As a default, the following figures in the overview page (see below) are calculated using the price and present value base years that have been input into the green table, and so are not adjusted to a 2016 price year and 2017 present value base year. </t>
    </r>
    <r>
      <rPr>
        <b/>
        <sz val="12"/>
        <color theme="1"/>
        <rFont val="Arial"/>
        <family val="2"/>
      </rPr>
      <t>The option to have the figures adjusted to 2016 prices and 2017 present values is available through the YES/NO box at the top of the Overview sheet.</t>
    </r>
  </si>
  <si>
    <t>1. Please enter below the length of the appraisal period (default is 10 years), the price base year for the costs/benefits you enter, and the year the costs/benefits begin for each option:</t>
  </si>
  <si>
    <t>Appraisal period in years</t>
  </si>
  <si>
    <t>Price Base Year</t>
  </si>
  <si>
    <r>
      <t xml:space="preserve">Present Value Base Year                   </t>
    </r>
    <r>
      <rPr>
        <b/>
        <sz val="10"/>
        <color indexed="8"/>
        <rFont val="Arial"/>
        <family val="2"/>
      </rPr>
      <t>(Year costs / benefits begin)</t>
    </r>
  </si>
  <si>
    <t>Option 1:</t>
  </si>
  <si>
    <t>Option 2:</t>
  </si>
  <si>
    <t>Option 3:</t>
  </si>
  <si>
    <t>Option 4:</t>
  </si>
  <si>
    <t>Option 5:</t>
  </si>
  <si>
    <t>Option 6:</t>
  </si>
  <si>
    <t xml:space="preserve">For the purposes of the BIT and wider reporting on better regulation, EANDCB, Business NPV and NPSV are to be presented in 2016 prices and discounted to 2017, in order for all policies to be compared using consistent pricing and discounting. </t>
  </si>
  <si>
    <t>2. Please select the discount rate required from the drop down box below, the default 3.5% is taken from HMTs Green Book Annex 6. Explanation of where one may depart from this default can be found in 'Intergenerational wealth transfers and social discounting: Supplementary Green Book guidance'</t>
  </si>
  <si>
    <t>Discount rate:</t>
  </si>
  <si>
    <t>IA Number:</t>
  </si>
  <si>
    <t>Would you like both white and grey boxes to have the same base year?</t>
  </si>
  <si>
    <t>NO</t>
  </si>
  <si>
    <t>Option 1, overview page:</t>
  </si>
  <si>
    <t>Net Benefit (Present Value (PV)) (£m)</t>
  </si>
  <si>
    <t>Low:</t>
  </si>
  <si>
    <t>High:</t>
  </si>
  <si>
    <t>Best Estimate</t>
  </si>
  <si>
    <t>Costs</t>
  </si>
  <si>
    <r>
      <t xml:space="preserve">Total Transition </t>
    </r>
    <r>
      <rPr>
        <sz val="8"/>
        <color indexed="8"/>
        <rFont val="Arial"/>
        <family val="2"/>
      </rPr>
      <t>(constant price)</t>
    </r>
  </si>
  <si>
    <t>years</t>
  </si>
  <si>
    <r>
      <t>Average Annual</t>
    </r>
    <r>
      <rPr>
        <sz val="8"/>
        <color indexed="8"/>
        <rFont val="Arial"/>
        <family val="2"/>
      </rPr>
      <t xml:space="preserve"> (excl. Transition, constant price)</t>
    </r>
  </si>
  <si>
    <r>
      <t>Total Cost</t>
    </r>
    <r>
      <rPr>
        <sz val="8"/>
        <color indexed="8"/>
        <rFont val="Arial"/>
        <family val="2"/>
      </rPr>
      <t xml:space="preserve">           (present value)</t>
    </r>
  </si>
  <si>
    <r>
      <t xml:space="preserve">Cost of Option
</t>
    </r>
    <r>
      <rPr>
        <sz val="12"/>
        <color indexed="8"/>
        <rFont val="Arial"/>
        <family val="2"/>
      </rPr>
      <t>(2016 prices, 2017 present value)</t>
    </r>
  </si>
  <si>
    <t>Low</t>
  </si>
  <si>
    <t>Total Net Present</t>
  </si>
  <si>
    <t>Business Net</t>
  </si>
  <si>
    <t>Net direct cost to</t>
  </si>
  <si>
    <t>BIT Score</t>
  </si>
  <si>
    <t>High</t>
  </si>
  <si>
    <t>Social Value</t>
  </si>
  <si>
    <t>Present Value</t>
  </si>
  <si>
    <t>business per year</t>
  </si>
  <si>
    <t>Benefits</t>
  </si>
  <si>
    <r>
      <t>Total Benefit</t>
    </r>
    <r>
      <rPr>
        <sz val="8"/>
        <color indexed="8"/>
        <rFont val="Arial"/>
        <family val="2"/>
      </rPr>
      <t xml:space="preserve">      (present value)</t>
    </r>
  </si>
  <si>
    <t>Appraisal Period (Years)</t>
  </si>
  <si>
    <t>Direct impact on business (Equivalent Annual) £m:</t>
  </si>
  <si>
    <t>Costs:</t>
  </si>
  <si>
    <t>Benefits:</t>
  </si>
  <si>
    <t>Net:</t>
  </si>
  <si>
    <t>Option 2, overview page:</t>
  </si>
  <si>
    <t>Option 3, overview page:</t>
  </si>
  <si>
    <t>Option 4, overview page:</t>
  </si>
  <si>
    <t>Option 5, overview page:</t>
  </si>
  <si>
    <t>Option 6, overview page:</t>
  </si>
  <si>
    <t>YES</t>
  </si>
  <si>
    <t>Impact on Business?
YES/NO</t>
  </si>
  <si>
    <t>Direct Impact on Business?
YES/NO</t>
  </si>
  <si>
    <t>Option 1</t>
  </si>
  <si>
    <t>Description of cost or benefit</t>
  </si>
  <si>
    <t>FIGURES SHOULD BE ENTERED IN £M FOR EACH 12 MONTH PERIOD (OR 'POLICY YEAR') FOLLOWING DATE COSTS / BENEFITS BEGIN</t>
  </si>
  <si>
    <t>Year</t>
  </si>
  <si>
    <t>Transition Costs</t>
  </si>
  <si>
    <t>Nominal Total</t>
  </si>
  <si>
    <t>Present Value Total</t>
  </si>
  <si>
    <t>Business impact?</t>
  </si>
  <si>
    <t>Direct impact?</t>
  </si>
  <si>
    <t>PV Direct Costs to Business</t>
  </si>
  <si>
    <t>Transition Cost 1 - Best Estimate</t>
  </si>
  <si>
    <t>EANDCB</t>
  </si>
  <si>
    <t>Annualised</t>
  </si>
  <si>
    <t>2016 Prices</t>
  </si>
  <si>
    <t>2017 Base Year</t>
  </si>
  <si>
    <t>Present Value Total Cost Scenarios</t>
  </si>
  <si>
    <t>Direct Business Costs</t>
  </si>
  <si>
    <t>Direct Business Benefits</t>
  </si>
  <si>
    <t>Low (i.e. best)</t>
  </si>
  <si>
    <t>Assumptions</t>
  </si>
  <si>
    <t>Transition Cost 2 - Best Estimate</t>
  </si>
  <si>
    <t>Net Direct Cost to Business</t>
  </si>
  <si>
    <t>High (i.e. worst)</t>
  </si>
  <si>
    <t>Discount rate</t>
  </si>
  <si>
    <t>PV Direct Benefits to Business</t>
  </si>
  <si>
    <t>Present Value Total Benefit Scenarios</t>
  </si>
  <si>
    <t>PV Base Year</t>
  </si>
  <si>
    <t>NPV Direct Impact on Business</t>
  </si>
  <si>
    <t>Transition Cost 3 - Best Estimate</t>
  </si>
  <si>
    <t>Business NPV</t>
  </si>
  <si>
    <t>Deflation Factor</t>
  </si>
  <si>
    <t>Total Business Costs</t>
  </si>
  <si>
    <t>Discount factor</t>
  </si>
  <si>
    <t>Total Business Benefits</t>
  </si>
  <si>
    <t>Annuity Rate</t>
  </si>
  <si>
    <t>Transition Cost 4 - Best Estimate</t>
  </si>
  <si>
    <t>Net Total Business Impact</t>
  </si>
  <si>
    <t>Annual Cost Scenarios (Constant price)</t>
  </si>
  <si>
    <t>PV Costs to Business</t>
  </si>
  <si>
    <t>Transition Cost 5 - Best Estimate</t>
  </si>
  <si>
    <t>NPSV</t>
  </si>
  <si>
    <t>Total Costs</t>
  </si>
  <si>
    <t>Annual Benefit Scenarios (Constant price)</t>
  </si>
  <si>
    <t>Total Benefits</t>
  </si>
  <si>
    <t>PV Benefits to Business</t>
  </si>
  <si>
    <t>Annual Costs</t>
  </si>
  <si>
    <t>Net Impact</t>
  </si>
  <si>
    <t>Low (i.e. worst)</t>
  </si>
  <si>
    <t>Annual Cost 1 - Best Estimate</t>
  </si>
  <si>
    <t>High (i.e. best)</t>
  </si>
  <si>
    <t>NPV Impact on Business</t>
  </si>
  <si>
    <t>Total Transition Cost Scenarios (Constant price)</t>
  </si>
  <si>
    <t>Annual Cost 2 - Best Estimate</t>
  </si>
  <si>
    <t>Annual Cost 3 - Best Estimate</t>
  </si>
  <si>
    <t>Total Transition Benefit Scenarios (Constant price)</t>
  </si>
  <si>
    <t>Annual Cost 4 - Best Estimate</t>
  </si>
  <si>
    <t>Annual Cost 5 - Best Estimate</t>
  </si>
  <si>
    <t>Annual Cost 6 - Best Estimate</t>
  </si>
  <si>
    <t>Annual Cost 7 - Best Estimate</t>
  </si>
  <si>
    <t>Annual Cost 8 - Best Estimate</t>
  </si>
  <si>
    <t>Annual Cost 9 - Best Estimate</t>
  </si>
  <si>
    <t>Annual Cost 10 - Best Estimate</t>
  </si>
  <si>
    <t>Annual Cost 11 - Best Estimate</t>
  </si>
  <si>
    <t>Annual Cost 12 - Best Estimate</t>
  </si>
  <si>
    <t>Annual Cost 13 - Best Estimate</t>
  </si>
  <si>
    <t>Annual Cost 14 - Best Estimate</t>
  </si>
  <si>
    <t>Annual Cost 15 - Best Estimate</t>
  </si>
  <si>
    <t>Transition Benefits</t>
  </si>
  <si>
    <t>Transition Benefit 1 - Best Estimate</t>
  </si>
  <si>
    <t>Transition Benefit 2 - Best Estimate</t>
  </si>
  <si>
    <t>Transition Benefit 3 - Best Estimate</t>
  </si>
  <si>
    <t>Transition Benefit 4 - Best Estimate</t>
  </si>
  <si>
    <t>Transition Benefit 5 - Best Estimate</t>
  </si>
  <si>
    <t>Annual Benefits</t>
  </si>
  <si>
    <t>Annual Benefit 1 - Best Estimate</t>
  </si>
  <si>
    <t>Annual Benefit 2 - Best Estimate</t>
  </si>
  <si>
    <t>Annual Benefit 3 - Best Estimate</t>
  </si>
  <si>
    <t>Annual Benefit 4 - Best Estimate</t>
  </si>
  <si>
    <t>Annual Benefit 5 - Best Estimate</t>
  </si>
  <si>
    <t>Annual Benefit 6 - Best Estimate</t>
  </si>
  <si>
    <t>Annual Benefit 7 - Best Estimate</t>
  </si>
  <si>
    <t>Annual Benefit 8 - Best Estimate</t>
  </si>
  <si>
    <t>Annual Benefit 9 - Best Estimate</t>
  </si>
  <si>
    <t>Annual Benefit 10 - Best Estimate</t>
  </si>
  <si>
    <t>Annual Benefit 11 - Best Estimate</t>
  </si>
  <si>
    <t>Annual Benefit 12 - Best Estimate</t>
  </si>
  <si>
    <t>Annual Benefit 13 - Best Estimate</t>
  </si>
  <si>
    <t>Annual Benefit 14 - Best Estimate</t>
  </si>
  <si>
    <t>Annual Benefit 15 - Best Estimate</t>
  </si>
  <si>
    <t>Discount factors</t>
  </si>
  <si>
    <t>Option 2</t>
  </si>
  <si>
    <t>x</t>
  </si>
  <si>
    <t>Option 3</t>
  </si>
  <si>
    <t>Option 4</t>
  </si>
  <si>
    <t>Option 5</t>
  </si>
  <si>
    <t>Option 6</t>
  </si>
  <si>
    <t>GDP Deflator data, source: https://www.gov.uk/government/collections/gdp-deflators-at-market-prices-and-money-gdp</t>
  </si>
  <si>
    <t>The GDP deflator set is updated after every ONS Quarterly National Accounts release (at the end of each quarter) and whenever Treasury updates it's forecasts (usually twice a year).</t>
  </si>
  <si>
    <t>GDP deflator at market prices (treasury)</t>
  </si>
  <si>
    <t>Calendar year</t>
  </si>
  <si>
    <t>2018 = 100 (ex. forecasts)</t>
  </si>
  <si>
    <t>per cent change on previous year</t>
  </si>
  <si>
    <t>2018 = 100 (inc forecasts)</t>
  </si>
  <si>
    <t>2016 = 100</t>
  </si>
  <si>
    <t>-</t>
  </si>
  <si>
    <t xml:space="preserve">When updating data from the treasury website, update the numbers in blue and check that the price base year (highlighted in yellow) is still correct. As the based year moves forward, the formulas in column E will need to be amended. </t>
  </si>
  <si>
    <t>Year (t)</t>
  </si>
  <si>
    <t xml:space="preserve"> (t-1)</t>
  </si>
  <si>
    <t>Discount Rate (r)</t>
  </si>
  <si>
    <t>1+ Discount Rate (1+r)</t>
  </si>
  <si>
    <r>
      <t>1/Discount Factor (Π(1+r</t>
    </r>
    <r>
      <rPr>
        <b/>
        <sz val="6"/>
        <rFont val="Arial"/>
        <family val="2"/>
      </rPr>
      <t>t</t>
    </r>
    <r>
      <rPr>
        <b/>
        <sz val="10"/>
        <rFont val="Arial"/>
        <family val="2"/>
      </rPr>
      <t>))</t>
    </r>
  </si>
  <si>
    <t>Discount Factor (DF)</t>
  </si>
  <si>
    <t>Annuity rate (ΣDF)</t>
  </si>
  <si>
    <t>Column G gives the sum of the discount factors up to the relevant year</t>
  </si>
  <si>
    <t>This worksheet calculates the Annuity rate using the formula below (see "EANDCB formula" worksheet for further information)</t>
  </si>
  <si>
    <t>Default appraisal period of 10 years</t>
  </si>
  <si>
    <t>Note discount rate change (column C) and formula change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</si>
</sst>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0.0000"/>
    <numFmt numFmtId="167" formatCode="0.000%"/>
    <numFmt numFmtId="168" formatCode="0.00000000"/>
    <numFmt numFmtId="169" formatCode="0.000000000"/>
    <numFmt numFmtId="170" formatCode="mmm\-yyyy"/>
    <numFmt numFmtId="171" formatCode="0.0%"/>
  </numFmts>
  <fonts count="50">
    <font>
      <sz val="12"/>
      <color theme="1"/>
      <name val="Arial"/>
      <family val="2"/>
    </font>
    <font>
      <sz val="11"/>
      <color theme="1"/>
      <name val="Calibri"/>
      <family val="2"/>
      <scheme val="minor"/>
    </font>
    <font>
      <sz val="12"/>
      <color indexed="8"/>
      <name val="Arial"/>
      <family val="2"/>
    </font>
    <font>
      <sz val="8"/>
      <color indexed="8"/>
      <name val="Arial"/>
      <family val="2"/>
    </font>
    <font>
      <sz val="12"/>
      <name val="Arial"/>
      <family val="2"/>
    </font>
    <font>
      <b/>
      <sz val="12"/>
      <name val="Arial"/>
      <family val="2"/>
    </font>
    <font>
      <sz val="12"/>
      <name val="Arial"/>
      <family val="2"/>
    </font>
    <font>
      <b/>
      <sz val="10"/>
      <name val="Arial"/>
      <family val="2"/>
    </font>
    <font>
      <sz val="10"/>
      <name val="Arial"/>
      <family val="2"/>
    </font>
    <font>
      <sz val="10"/>
      <name val="Arial Unicode MS"/>
      <family val="2"/>
    </font>
    <font>
      <b/>
      <u/>
      <sz val="12"/>
      <name val="Arial"/>
      <family val="2"/>
    </font>
    <font>
      <sz val="12"/>
      <color indexed="8"/>
      <name val="Arial"/>
      <family val="2"/>
    </font>
    <font>
      <sz val="12"/>
      <color indexed="9"/>
      <name val="Arial"/>
      <family val="2"/>
    </font>
    <font>
      <b/>
      <sz val="12"/>
      <color indexed="8"/>
      <name val="Arial"/>
      <family val="2"/>
    </font>
    <font>
      <sz val="12"/>
      <color indexed="10"/>
      <name val="Arial"/>
      <family val="2"/>
    </font>
    <font>
      <u/>
      <sz val="12"/>
      <color indexed="8"/>
      <name val="Arial"/>
      <family val="2"/>
    </font>
    <font>
      <sz val="10"/>
      <color indexed="8"/>
      <name val="Arial"/>
      <family val="2"/>
    </font>
    <font>
      <sz val="30"/>
      <color indexed="8"/>
      <name val="Arial"/>
      <family val="2"/>
    </font>
    <font>
      <sz val="12"/>
      <color indexed="44"/>
      <name val="Arial"/>
      <family val="2"/>
    </font>
    <font>
      <sz val="10"/>
      <color indexed="44"/>
      <name val="Arial Unicode MS"/>
      <family val="2"/>
    </font>
    <font>
      <b/>
      <sz val="10"/>
      <color indexed="8"/>
      <name val="Arial"/>
      <family val="2"/>
    </font>
    <font>
      <b/>
      <u/>
      <sz val="12"/>
      <color indexed="8"/>
      <name val="Arial"/>
      <family val="2"/>
    </font>
    <font>
      <sz val="8"/>
      <name val="Arial"/>
      <family val="2"/>
    </font>
    <font>
      <sz val="11"/>
      <color indexed="8"/>
      <name val="Arial"/>
      <family val="2"/>
    </font>
    <font>
      <b/>
      <u/>
      <sz val="12"/>
      <color indexed="12"/>
      <name val="Arial"/>
      <family val="2"/>
    </font>
    <font>
      <sz val="12"/>
      <name val="Arial"/>
      <family val="2"/>
    </font>
    <font>
      <sz val="8"/>
      <name val="Arial"/>
      <family val="2"/>
    </font>
    <font>
      <sz val="12"/>
      <color indexed="12"/>
      <name val="Arial"/>
      <family val="2"/>
    </font>
    <font>
      <b/>
      <sz val="6"/>
      <name val="Arial"/>
      <family val="2"/>
    </font>
    <font>
      <b/>
      <sz val="11"/>
      <name val="Arial"/>
      <family val="2"/>
    </font>
    <font>
      <b/>
      <sz val="10"/>
      <name val="Arial Unicode MS"/>
      <family val="2"/>
    </font>
    <font>
      <b/>
      <sz val="12"/>
      <color indexed="10"/>
      <name val="Arial"/>
      <family val="2"/>
    </font>
    <font>
      <sz val="10"/>
      <color indexed="10"/>
      <name val="Arial"/>
      <family val="2"/>
    </font>
    <font>
      <sz val="10"/>
      <color indexed="12"/>
      <name val="Arial"/>
      <family val="2"/>
    </font>
    <font>
      <sz val="28"/>
      <color indexed="10"/>
      <name val="Arial"/>
      <family val="2"/>
    </font>
    <font>
      <b/>
      <sz val="22"/>
      <color indexed="8"/>
      <name val="Arial"/>
      <family val="2"/>
    </font>
    <font>
      <u/>
      <sz val="12"/>
      <color theme="10"/>
      <name val="Arial"/>
      <family val="2"/>
    </font>
    <font>
      <b/>
      <sz val="12"/>
      <color theme="1"/>
      <name val="Arial"/>
      <family val="2"/>
    </font>
    <font>
      <sz val="18"/>
      <color theme="1"/>
      <name val="Arial"/>
      <family val="2"/>
    </font>
    <font>
      <sz val="10"/>
      <color rgb="FF0000FF"/>
      <name val="Arial"/>
      <family val="2"/>
    </font>
    <font>
      <b/>
      <i/>
      <sz val="14"/>
      <name val="Arial"/>
      <family val="2"/>
    </font>
    <font>
      <b/>
      <sz val="12"/>
      <color rgb="FFC00000"/>
      <name val="Arial"/>
      <family val="2"/>
    </font>
    <font>
      <b/>
      <u/>
      <sz val="12"/>
      <color theme="1"/>
      <name val="Arial"/>
      <family val="2"/>
    </font>
    <font>
      <b/>
      <sz val="12"/>
      <color rgb="FF000000"/>
      <name val="Arial"/>
      <family val="2"/>
    </font>
    <font>
      <sz val="12"/>
      <color theme="6" tint="0.39997558519241921"/>
      <name val="Arial"/>
      <family val="2"/>
    </font>
    <font>
      <sz val="12"/>
      <color theme="0"/>
      <name val="Arial"/>
      <family val="2"/>
    </font>
    <font>
      <b/>
      <sz val="30"/>
      <color theme="1"/>
      <name val="Arial"/>
      <family val="2"/>
    </font>
    <font>
      <sz val="30"/>
      <color theme="1"/>
      <name val="Arial"/>
      <family val="2"/>
    </font>
    <font>
      <b/>
      <sz val="30"/>
      <color indexed="8"/>
      <name val="Arial"/>
      <family val="2"/>
    </font>
    <font>
      <b/>
      <sz val="12"/>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39997558519241921"/>
        <bgColor indexed="64"/>
      </patternFill>
    </fill>
  </fills>
  <borders count="50">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36" fillId="0" borderId="0" applyNumberFormat="0" applyFill="0" applyBorder="0" applyAlignment="0" applyProtection="0">
      <alignment vertical="top"/>
      <protection locked="0"/>
    </xf>
    <xf numFmtId="0" fontId="6" fillId="0" borderId="0"/>
    <xf numFmtId="0" fontId="4" fillId="0" borderId="0"/>
    <xf numFmtId="0" fontId="25" fillId="0" borderId="0"/>
    <xf numFmtId="9" fontId="11" fillId="0" borderId="0" applyFont="0" applyFill="0" applyBorder="0" applyAlignment="0" applyProtection="0"/>
    <xf numFmtId="0" fontId="1" fillId="0" borderId="0"/>
  </cellStyleXfs>
  <cellXfs count="315">
    <xf numFmtId="0" fontId="0" fillId="0" borderId="0" xfId="0"/>
    <xf numFmtId="0" fontId="36" fillId="2" borderId="0" xfId="1" applyFill="1" applyAlignment="1" applyProtection="1"/>
    <xf numFmtId="165" fontId="13" fillId="2" borderId="11" xfId="0" applyNumberFormat="1" applyFont="1" applyFill="1" applyBorder="1" applyProtection="1">
      <protection locked="0"/>
    </xf>
    <xf numFmtId="165" fontId="13" fillId="2" borderId="10" xfId="0" applyNumberFormat="1" applyFont="1" applyFill="1" applyBorder="1" applyProtection="1">
      <protection locked="0"/>
    </xf>
    <xf numFmtId="165" fontId="13" fillId="2" borderId="34" xfId="0" applyNumberFormat="1" applyFont="1" applyFill="1" applyBorder="1" applyProtection="1">
      <protection locked="0"/>
    </xf>
    <xf numFmtId="165" fontId="13" fillId="2" borderId="35" xfId="0" applyNumberFormat="1" applyFont="1" applyFill="1" applyBorder="1" applyProtection="1">
      <protection locked="0"/>
    </xf>
    <xf numFmtId="0" fontId="8" fillId="0" borderId="0" xfId="4" applyFont="1" applyAlignment="1">
      <alignment horizontal="center"/>
    </xf>
    <xf numFmtId="0" fontId="8" fillId="0" borderId="0" xfId="4" applyFont="1"/>
    <xf numFmtId="166" fontId="8" fillId="0" borderId="0" xfId="4" applyNumberFormat="1" applyFont="1"/>
    <xf numFmtId="168" fontId="8" fillId="0" borderId="0" xfId="4" applyNumberFormat="1" applyFont="1"/>
    <xf numFmtId="169" fontId="8" fillId="0" borderId="0" xfId="4" applyNumberFormat="1" applyFont="1"/>
    <xf numFmtId="0" fontId="7" fillId="0" borderId="0" xfId="4" applyFont="1" applyAlignment="1">
      <alignment horizontal="center"/>
    </xf>
    <xf numFmtId="166" fontId="7" fillId="0" borderId="0" xfId="4" applyNumberFormat="1" applyFont="1" applyAlignment="1">
      <alignment horizontal="center"/>
    </xf>
    <xf numFmtId="168" fontId="7" fillId="0" borderId="0" xfId="4" applyNumberFormat="1" applyFont="1" applyAlignment="1">
      <alignment horizontal="center"/>
    </xf>
    <xf numFmtId="0" fontId="8" fillId="0" borderId="0" xfId="0" applyFont="1"/>
    <xf numFmtId="167" fontId="7" fillId="0" borderId="0" xfId="5" applyNumberFormat="1" applyFont="1"/>
    <xf numFmtId="167" fontId="16" fillId="0" borderId="0" xfId="5" applyNumberFormat="1" applyFont="1"/>
    <xf numFmtId="0" fontId="7" fillId="0" borderId="0" xfId="0" quotePrefix="1" applyFont="1" applyAlignment="1">
      <alignment horizontal="left"/>
    </xf>
    <xf numFmtId="0" fontId="7" fillId="0" borderId="0" xfId="0" applyFont="1"/>
    <xf numFmtId="0" fontId="7" fillId="0" borderId="0" xfId="0" applyFont="1" applyAlignment="1">
      <alignment horizontal="left"/>
    </xf>
    <xf numFmtId="0" fontId="8" fillId="0" borderId="0" xfId="0" quotePrefix="1" applyFont="1" applyAlignment="1">
      <alignment horizontal="left"/>
    </xf>
    <xf numFmtId="0" fontId="32" fillId="0" borderId="0" xfId="0" quotePrefix="1" applyFont="1" applyAlignment="1">
      <alignment horizontal="left"/>
    </xf>
    <xf numFmtId="0" fontId="32" fillId="0" borderId="0" xfId="0" applyFont="1"/>
    <xf numFmtId="0" fontId="7" fillId="0" borderId="0" xfId="0" applyFont="1" applyAlignment="1">
      <alignment horizontal="left" wrapText="1"/>
    </xf>
    <xf numFmtId="0" fontId="7" fillId="0" borderId="0" xfId="0" applyFont="1" applyAlignment="1">
      <alignment wrapText="1"/>
    </xf>
    <xf numFmtId="167" fontId="7" fillId="0" borderId="0" xfId="5" applyNumberFormat="1" applyFont="1" applyAlignment="1">
      <alignment wrapText="1"/>
    </xf>
    <xf numFmtId="0" fontId="16" fillId="0" borderId="0" xfId="0" applyFont="1"/>
    <xf numFmtId="2" fontId="16" fillId="4" borderId="0" xfId="0" applyNumberFormat="1" applyFont="1" applyFill="1"/>
    <xf numFmtId="0" fontId="33" fillId="0" borderId="0" xfId="0" applyFont="1"/>
    <xf numFmtId="0" fontId="32" fillId="0" borderId="0" xfId="0" applyFont="1" applyAlignment="1">
      <alignment horizontal="left"/>
    </xf>
    <xf numFmtId="167" fontId="33" fillId="0" borderId="0" xfId="5" applyNumberFormat="1" applyFont="1"/>
    <xf numFmtId="0" fontId="16" fillId="0" borderId="0" xfId="0" applyFont="1" applyAlignment="1">
      <alignment horizontal="left"/>
    </xf>
    <xf numFmtId="0" fontId="8" fillId="5" borderId="0" xfId="0" quotePrefix="1" applyFont="1" applyFill="1" applyAlignment="1">
      <alignment horizontal="left"/>
    </xf>
    <xf numFmtId="0" fontId="8" fillId="6" borderId="0" xfId="4" applyFont="1" applyFill="1"/>
    <xf numFmtId="166" fontId="8" fillId="6" borderId="0" xfId="4" applyNumberFormat="1" applyFont="1" applyFill="1"/>
    <xf numFmtId="169" fontId="8" fillId="6" borderId="0" xfId="4" applyNumberFormat="1" applyFont="1" applyFill="1"/>
    <xf numFmtId="168" fontId="8" fillId="6" borderId="0" xfId="4" applyNumberFormat="1" applyFont="1" applyFill="1"/>
    <xf numFmtId="0" fontId="8" fillId="7" borderId="0" xfId="4" applyFont="1" applyFill="1"/>
    <xf numFmtId="166" fontId="8" fillId="7" borderId="0" xfId="4" applyNumberFormat="1" applyFont="1" applyFill="1"/>
    <xf numFmtId="169" fontId="8" fillId="7" borderId="0" xfId="4" applyNumberFormat="1" applyFont="1" applyFill="1"/>
    <xf numFmtId="168" fontId="8" fillId="7" borderId="0" xfId="4" applyNumberFormat="1" applyFont="1" applyFill="1"/>
    <xf numFmtId="0" fontId="8" fillId="7" borderId="0" xfId="4" applyFont="1" applyFill="1" applyAlignment="1">
      <alignment horizontal="left"/>
    </xf>
    <xf numFmtId="0" fontId="8" fillId="7" borderId="0" xfId="4" applyFont="1" applyFill="1" applyAlignment="1">
      <alignment horizontal="center"/>
    </xf>
    <xf numFmtId="0" fontId="8" fillId="5" borderId="0" xfId="4" applyFont="1" applyFill="1"/>
    <xf numFmtId="164" fontId="24" fillId="2" borderId="0" xfId="1" applyNumberFormat="1" applyFont="1" applyFill="1" applyAlignment="1" applyProtection="1">
      <alignment wrapText="1"/>
    </xf>
    <xf numFmtId="165" fontId="0" fillId="3" borderId="10" xfId="0" applyNumberFormat="1" applyFill="1" applyBorder="1"/>
    <xf numFmtId="164" fontId="16" fillId="0" borderId="0" xfId="0" applyNumberFormat="1" applyFont="1"/>
    <xf numFmtId="2" fontId="33" fillId="0" borderId="0" xfId="0" applyNumberFormat="1" applyFont="1"/>
    <xf numFmtId="2" fontId="39" fillId="0" borderId="0" xfId="0" applyNumberFormat="1" applyFont="1"/>
    <xf numFmtId="164" fontId="39" fillId="0" borderId="0" xfId="0" applyNumberFormat="1" applyFont="1"/>
    <xf numFmtId="164" fontId="33" fillId="0" borderId="0" xfId="0" applyNumberFormat="1" applyFont="1"/>
    <xf numFmtId="2" fontId="16" fillId="0" borderId="0" xfId="0" applyNumberFormat="1" applyFont="1"/>
    <xf numFmtId="10" fontId="32" fillId="0" borderId="0" xfId="5" applyNumberFormat="1" applyFont="1"/>
    <xf numFmtId="9" fontId="0" fillId="0" borderId="0" xfId="0" applyNumberFormat="1" applyAlignment="1" applyProtection="1">
      <alignment horizontal="center"/>
      <protection locked="0"/>
    </xf>
    <xf numFmtId="1" fontId="2" fillId="0" borderId="0" xfId="0" applyNumberFormat="1" applyFont="1" applyAlignment="1" applyProtection="1">
      <alignment horizontal="center"/>
      <protection locked="0"/>
    </xf>
    <xf numFmtId="1" fontId="13" fillId="0" borderId="28" xfId="0" applyNumberFormat="1" applyFont="1" applyBorder="1" applyAlignment="1" applyProtection="1">
      <alignment horizontal="left" vertical="center" wrapText="1"/>
      <protection locked="0"/>
    </xf>
    <xf numFmtId="1" fontId="0" fillId="0" borderId="29" xfId="0" applyNumberFormat="1" applyBorder="1" applyAlignment="1" applyProtection="1">
      <alignment horizontal="left" wrapText="1"/>
      <protection locked="0"/>
    </xf>
    <xf numFmtId="1" fontId="0" fillId="0" borderId="43" xfId="0" applyNumberFormat="1" applyBorder="1" applyAlignment="1" applyProtection="1">
      <alignment horizontal="left" wrapText="1"/>
      <protection locked="0"/>
    </xf>
    <xf numFmtId="1" fontId="0" fillId="0" borderId="30" xfId="0" applyNumberFormat="1" applyBorder="1" applyAlignment="1" applyProtection="1">
      <alignment horizontal="left" wrapText="1"/>
      <protection locked="0"/>
    </xf>
    <xf numFmtId="1" fontId="13" fillId="0" borderId="29" xfId="0" applyNumberFormat="1" applyFont="1" applyBorder="1" applyAlignment="1" applyProtection="1">
      <alignment horizontal="left" vertical="center" wrapText="1"/>
      <protection locked="0"/>
    </xf>
    <xf numFmtId="1" fontId="13" fillId="0" borderId="28" xfId="0" applyNumberFormat="1" applyFont="1" applyBorder="1" applyAlignment="1" applyProtection="1">
      <alignment horizontal="left" wrapText="1"/>
      <protection locked="0"/>
    </xf>
    <xf numFmtId="1" fontId="13" fillId="0" borderId="29" xfId="0" applyNumberFormat="1" applyFont="1" applyBorder="1" applyAlignment="1" applyProtection="1">
      <alignment horizontal="left" wrapText="1"/>
      <protection locked="0"/>
    </xf>
    <xf numFmtId="1" fontId="13" fillId="0" borderId="42" xfId="0" applyNumberFormat="1" applyFont="1" applyBorder="1" applyAlignment="1" applyProtection="1">
      <alignment horizontal="left" wrapText="1"/>
      <protection locked="0"/>
    </xf>
    <xf numFmtId="0" fontId="0" fillId="2" borderId="0" xfId="0" applyFill="1"/>
    <xf numFmtId="0" fontId="0" fillId="2" borderId="0" xfId="0" applyFill="1" applyAlignment="1">
      <alignment wrapText="1"/>
    </xf>
    <xf numFmtId="10" fontId="0" fillId="2" borderId="0" xfId="0" applyNumberFormat="1" applyFill="1"/>
    <xf numFmtId="0" fontId="2" fillId="2" borderId="0" xfId="0" applyFont="1" applyFill="1"/>
    <xf numFmtId="0" fontId="2" fillId="0" borderId="0" xfId="0" applyFont="1"/>
    <xf numFmtId="0" fontId="2" fillId="0" borderId="0" xfId="0" applyFont="1" applyAlignment="1">
      <alignment vertical="top" wrapText="1"/>
    </xf>
    <xf numFmtId="0" fontId="13" fillId="2" borderId="0" xfId="0" applyFont="1" applyFill="1"/>
    <xf numFmtId="164" fontId="35" fillId="2" borderId="0" xfId="0" applyNumberFormat="1" applyFont="1" applyFill="1"/>
    <xf numFmtId="164" fontId="0" fillId="2" borderId="0" xfId="0" applyNumberFormat="1" applyFill="1"/>
    <xf numFmtId="164" fontId="0" fillId="2" borderId="0" xfId="0" applyNumberFormat="1" applyFill="1" applyAlignment="1">
      <alignment horizontal="right"/>
    </xf>
    <xf numFmtId="170" fontId="0" fillId="2" borderId="0" xfId="0" applyNumberFormat="1" applyFill="1"/>
    <xf numFmtId="164" fontId="17" fillId="2" borderId="0" xfId="0" applyNumberFormat="1" applyFont="1" applyFill="1"/>
    <xf numFmtId="164" fontId="38" fillId="2" borderId="0" xfId="0" applyNumberFormat="1" applyFont="1" applyFill="1"/>
    <xf numFmtId="164" fontId="2" fillId="2" borderId="0" xfId="0" applyNumberFormat="1" applyFont="1" applyFill="1" applyAlignment="1">
      <alignment horizontal="right"/>
    </xf>
    <xf numFmtId="14" fontId="0" fillId="2" borderId="0" xfId="0" applyNumberFormat="1" applyFill="1" applyAlignment="1">
      <alignment horizontal="right"/>
    </xf>
    <xf numFmtId="0" fontId="34" fillId="2" borderId="0" xfId="0" applyFont="1" applyFill="1"/>
    <xf numFmtId="164" fontId="0" fillId="2" borderId="0" xfId="0" applyNumberFormat="1" applyFill="1" applyAlignment="1">
      <alignment wrapText="1"/>
    </xf>
    <xf numFmtId="0" fontId="37" fillId="2" borderId="0" xfId="0" applyFont="1" applyFill="1" applyAlignment="1">
      <alignment wrapText="1"/>
    </xf>
    <xf numFmtId="0" fontId="13" fillId="2" borderId="0" xfId="0" applyFont="1" applyFill="1" applyAlignment="1">
      <alignment horizontal="center"/>
    </xf>
    <xf numFmtId="0" fontId="13" fillId="2" borderId="0" xfId="0" applyFont="1" applyFill="1" applyAlignment="1">
      <alignment horizontal="center" wrapText="1"/>
    </xf>
    <xf numFmtId="1" fontId="21" fillId="0" borderId="5" xfId="0" applyNumberFormat="1" applyFont="1" applyBorder="1" applyProtection="1">
      <protection locked="0"/>
    </xf>
    <xf numFmtId="1" fontId="0" fillId="0" borderId="39" xfId="0" applyNumberFormat="1" applyBorder="1" applyProtection="1">
      <protection locked="0"/>
    </xf>
    <xf numFmtId="1" fontId="5" fillId="0" borderId="15" xfId="0" applyNumberFormat="1" applyFont="1" applyBorder="1" applyProtection="1">
      <protection locked="0"/>
    </xf>
    <xf numFmtId="165" fontId="13" fillId="2" borderId="38" xfId="0" applyNumberFormat="1" applyFont="1" applyFill="1" applyBorder="1" applyProtection="1">
      <protection locked="0"/>
    </xf>
    <xf numFmtId="165" fontId="13" fillId="2" borderId="36" xfId="0" applyNumberFormat="1" applyFont="1" applyFill="1" applyBorder="1" applyProtection="1">
      <protection locked="0"/>
    </xf>
    <xf numFmtId="165" fontId="13" fillId="2" borderId="37" xfId="0" applyNumberFormat="1" applyFont="1" applyFill="1" applyBorder="1" applyProtection="1">
      <protection locked="0"/>
    </xf>
    <xf numFmtId="1" fontId="0" fillId="0" borderId="39" xfId="0" applyNumberFormat="1" applyBorder="1" applyAlignment="1" applyProtection="1">
      <alignment horizontal="left"/>
      <protection locked="0"/>
    </xf>
    <xf numFmtId="1" fontId="0" fillId="0" borderId="32" xfId="0" applyNumberFormat="1" applyBorder="1" applyProtection="1">
      <protection locked="0"/>
    </xf>
    <xf numFmtId="0" fontId="31" fillId="2" borderId="0" xfId="0" applyFont="1" applyFill="1"/>
    <xf numFmtId="0" fontId="15" fillId="2" borderId="0" xfId="0" applyFont="1" applyFill="1"/>
    <xf numFmtId="0" fontId="0" fillId="2" borderId="11" xfId="0" applyFill="1" applyBorder="1"/>
    <xf numFmtId="0" fontId="16" fillId="2" borderId="0" xfId="0" applyFont="1" applyFill="1"/>
    <xf numFmtId="0" fontId="16" fillId="2" borderId="0" xfId="0" applyFont="1" applyFill="1" applyAlignment="1">
      <alignment horizontal="center"/>
    </xf>
    <xf numFmtId="0" fontId="0" fillId="2" borderId="1" xfId="0" applyFill="1" applyBorder="1"/>
    <xf numFmtId="165" fontId="0" fillId="2" borderId="22" xfId="0" applyNumberFormat="1" applyFill="1" applyBorder="1"/>
    <xf numFmtId="165" fontId="0" fillId="2" borderId="22" xfId="0" applyNumberFormat="1" applyFill="1" applyBorder="1" applyAlignment="1">
      <alignment horizontal="center"/>
    </xf>
    <xf numFmtId="165" fontId="0" fillId="2" borderId="23" xfId="0" applyNumberFormat="1" applyFill="1" applyBorder="1"/>
    <xf numFmtId="165" fontId="0" fillId="2" borderId="0" xfId="0" applyNumberFormat="1" applyFill="1"/>
    <xf numFmtId="165" fontId="16" fillId="2" borderId="0" xfId="0" applyNumberFormat="1" applyFont="1" applyFill="1"/>
    <xf numFmtId="164" fontId="16" fillId="2" borderId="0" xfId="0" quotePrefix="1" applyNumberFormat="1" applyFont="1" applyFill="1" applyAlignment="1">
      <alignment horizontal="center"/>
    </xf>
    <xf numFmtId="2" fontId="0" fillId="2" borderId="24" xfId="0" applyNumberFormat="1" applyFill="1" applyBorder="1"/>
    <xf numFmtId="165" fontId="0" fillId="2" borderId="8" xfId="0" applyNumberFormat="1" applyFill="1" applyBorder="1"/>
    <xf numFmtId="165" fontId="0" fillId="2" borderId="25" xfId="0" applyNumberFormat="1" applyFill="1" applyBorder="1"/>
    <xf numFmtId="165" fontId="0" fillId="2" borderId="9" xfId="0" applyNumberFormat="1" applyFill="1" applyBorder="1"/>
    <xf numFmtId="164" fontId="16" fillId="2" borderId="0" xfId="0" applyNumberFormat="1" applyFont="1" applyFill="1" applyAlignment="1">
      <alignment horizontal="center"/>
    </xf>
    <xf numFmtId="164" fontId="0" fillId="2" borderId="2" xfId="0" applyNumberFormat="1" applyFill="1" applyBorder="1" applyAlignment="1">
      <alignment wrapText="1"/>
    </xf>
    <xf numFmtId="165" fontId="0" fillId="2" borderId="13" xfId="0" applyNumberFormat="1" applyFill="1" applyBorder="1" applyAlignment="1">
      <alignment horizontal="center" wrapText="1"/>
    </xf>
    <xf numFmtId="165" fontId="23" fillId="2" borderId="22" xfId="0" applyNumberFormat="1" applyFont="1" applyFill="1" applyBorder="1" applyAlignment="1">
      <alignment horizontal="center" wrapText="1"/>
    </xf>
    <xf numFmtId="165" fontId="0" fillId="2" borderId="14" xfId="0" applyNumberFormat="1" applyFill="1" applyBorder="1" applyAlignment="1">
      <alignment horizontal="center" wrapText="1"/>
    </xf>
    <xf numFmtId="165" fontId="0" fillId="2" borderId="0" xfId="0" applyNumberFormat="1" applyFill="1" applyAlignment="1">
      <alignment wrapText="1"/>
    </xf>
    <xf numFmtId="164" fontId="16" fillId="2" borderId="0" xfId="0" quotePrefix="1" applyNumberFormat="1" applyFont="1" applyFill="1" applyAlignment="1">
      <alignment horizontal="center" wrapText="1"/>
    </xf>
    <xf numFmtId="164" fontId="0" fillId="2" borderId="3" xfId="0" applyNumberFormat="1" applyFill="1" applyBorder="1"/>
    <xf numFmtId="165" fontId="0" fillId="2" borderId="11" xfId="0" applyNumberFormat="1" applyFill="1" applyBorder="1"/>
    <xf numFmtId="165" fontId="0" fillId="2" borderId="15" xfId="0" applyNumberFormat="1" applyFill="1" applyBorder="1"/>
    <xf numFmtId="165" fontId="13" fillId="3" borderId="12" xfId="0" applyNumberFormat="1" applyFont="1" applyFill="1" applyBorder="1"/>
    <xf numFmtId="164" fontId="37" fillId="8" borderId="12" xfId="0" applyNumberFormat="1" applyFont="1" applyFill="1" applyBorder="1" applyAlignment="1">
      <alignment horizontal="center"/>
    </xf>
    <xf numFmtId="164" fontId="0" fillId="2" borderId="4" xfId="0" applyNumberFormat="1" applyFill="1" applyBorder="1"/>
    <xf numFmtId="165" fontId="13" fillId="3" borderId="16" xfId="0" applyNumberFormat="1" applyFont="1" applyFill="1" applyBorder="1"/>
    <xf numFmtId="164" fontId="0" fillId="8" borderId="16" xfId="0" applyNumberFormat="1" applyFill="1" applyBorder="1" applyAlignment="1">
      <alignment horizontal="center"/>
    </xf>
    <xf numFmtId="164" fontId="0" fillId="2" borderId="5" xfId="0" applyNumberFormat="1" applyFill="1" applyBorder="1"/>
    <xf numFmtId="165" fontId="0" fillId="2" borderId="17" xfId="0" applyNumberFormat="1" applyFill="1" applyBorder="1"/>
    <xf numFmtId="165" fontId="16" fillId="3" borderId="16" xfId="0" applyNumberFormat="1" applyFont="1" applyFill="1" applyBorder="1" applyAlignment="1">
      <alignment wrapText="1"/>
    </xf>
    <xf numFmtId="0" fontId="0" fillId="8" borderId="16" xfId="0" applyFill="1" applyBorder="1"/>
    <xf numFmtId="165" fontId="0" fillId="8" borderId="10" xfId="0" applyNumberFormat="1" applyFill="1" applyBorder="1"/>
    <xf numFmtId="165" fontId="37" fillId="9" borderId="33" xfId="0" applyNumberFormat="1" applyFont="1" applyFill="1" applyBorder="1" applyAlignment="1">
      <alignment horizontal="left" vertical="center" wrapText="1"/>
    </xf>
    <xf numFmtId="1" fontId="0" fillId="9" borderId="40" xfId="0" applyNumberFormat="1" applyFill="1" applyBorder="1" applyAlignment="1">
      <alignment horizontal="center" vertical="center"/>
    </xf>
    <xf numFmtId="165" fontId="0" fillId="5" borderId="0" xfId="0" applyNumberFormat="1" applyFill="1"/>
    <xf numFmtId="1" fontId="0" fillId="5" borderId="0" xfId="0" applyNumberFormat="1" applyFill="1"/>
    <xf numFmtId="0" fontId="0" fillId="5" borderId="0" xfId="0" applyFill="1"/>
    <xf numFmtId="164" fontId="0" fillId="2" borderId="6" xfId="0" applyNumberFormat="1" applyFill="1" applyBorder="1"/>
    <xf numFmtId="165" fontId="0" fillId="2" borderId="18" xfId="0" applyNumberFormat="1" applyFill="1" applyBorder="1"/>
    <xf numFmtId="165" fontId="0" fillId="2" borderId="19" xfId="0" applyNumberFormat="1" applyFill="1" applyBorder="1"/>
    <xf numFmtId="164" fontId="0" fillId="2" borderId="7" xfId="0" applyNumberFormat="1" applyFill="1" applyBorder="1"/>
    <xf numFmtId="165" fontId="0" fillId="2" borderId="20" xfId="0" quotePrefix="1" applyNumberFormat="1" applyFill="1" applyBorder="1"/>
    <xf numFmtId="165" fontId="0" fillId="2" borderId="21" xfId="0" applyNumberFormat="1" applyFill="1" applyBorder="1"/>
    <xf numFmtId="165" fontId="0" fillId="2" borderId="21" xfId="0" quotePrefix="1" applyNumberFormat="1" applyFill="1" applyBorder="1"/>
    <xf numFmtId="165" fontId="0" fillId="2" borderId="7" xfId="0" applyNumberFormat="1" applyFill="1" applyBorder="1"/>
    <xf numFmtId="165" fontId="0" fillId="0" borderId="0" xfId="0" applyNumberFormat="1"/>
    <xf numFmtId="165" fontId="13" fillId="2" borderId="0" xfId="0" applyNumberFormat="1" applyFont="1" applyFill="1"/>
    <xf numFmtId="0" fontId="0" fillId="2" borderId="0" xfId="0" applyFill="1" applyAlignment="1">
      <alignment horizontal="left"/>
    </xf>
    <xf numFmtId="1" fontId="21" fillId="0" borderId="39" xfId="0" applyNumberFormat="1" applyFont="1" applyBorder="1" applyProtection="1">
      <protection locked="0"/>
    </xf>
    <xf numFmtId="165" fontId="37" fillId="2" borderId="0" xfId="0" applyNumberFormat="1" applyFont="1" applyFill="1"/>
    <xf numFmtId="1" fontId="4" fillId="10" borderId="0" xfId="0" applyNumberFormat="1" applyFont="1" applyFill="1"/>
    <xf numFmtId="1" fontId="18" fillId="10" borderId="0" xfId="0" applyNumberFormat="1" applyFont="1" applyFill="1"/>
    <xf numFmtId="1" fontId="5" fillId="10" borderId="0" xfId="0" applyNumberFormat="1" applyFont="1" applyFill="1"/>
    <xf numFmtId="1" fontId="0" fillId="10" borderId="0" xfId="0" applyNumberFormat="1" applyFill="1"/>
    <xf numFmtId="9" fontId="13" fillId="10" borderId="28" xfId="0" applyNumberFormat="1" applyFont="1" applyFill="1" applyBorder="1" applyAlignment="1">
      <alignment horizontal="left"/>
    </xf>
    <xf numFmtId="1" fontId="13" fillId="10" borderId="23" xfId="0" applyNumberFormat="1" applyFont="1" applyFill="1" applyBorder="1"/>
    <xf numFmtId="1" fontId="31" fillId="10" borderId="0" xfId="0" applyNumberFormat="1" applyFont="1" applyFill="1"/>
    <xf numFmtId="1" fontId="13" fillId="10" borderId="0" xfId="0" applyNumberFormat="1" applyFont="1" applyFill="1"/>
    <xf numFmtId="1" fontId="13" fillId="10" borderId="29" xfId="0" applyNumberFormat="1" applyFont="1" applyFill="1" applyBorder="1"/>
    <xf numFmtId="1" fontId="13" fillId="10" borderId="30" xfId="0" applyNumberFormat="1" applyFont="1" applyFill="1" applyBorder="1"/>
    <xf numFmtId="9" fontId="0" fillId="10" borderId="1" xfId="0" applyNumberFormat="1" applyFill="1" applyBorder="1" applyAlignment="1" applyProtection="1">
      <alignment horizontal="center"/>
      <protection locked="0"/>
    </xf>
    <xf numFmtId="1" fontId="18" fillId="10" borderId="0" xfId="0" applyNumberFormat="1" applyFont="1" applyFill="1" applyProtection="1">
      <protection locked="0"/>
    </xf>
    <xf numFmtId="9" fontId="0" fillId="10" borderId="33" xfId="0" applyNumberFormat="1" applyFill="1" applyBorder="1" applyAlignment="1" applyProtection="1">
      <alignment horizontal="center"/>
      <protection locked="0"/>
    </xf>
    <xf numFmtId="1" fontId="18" fillId="10" borderId="40" xfId="0" applyNumberFormat="1" applyFont="1" applyFill="1" applyBorder="1" applyProtection="1">
      <protection locked="0"/>
    </xf>
    <xf numFmtId="1" fontId="21" fillId="10" borderId="5" xfId="0" applyNumberFormat="1" applyFont="1" applyFill="1" applyBorder="1" applyProtection="1">
      <protection locked="0"/>
    </xf>
    <xf numFmtId="1" fontId="31" fillId="10" borderId="5" xfId="0" applyNumberFormat="1" applyFont="1" applyFill="1" applyBorder="1" applyProtection="1">
      <protection locked="0"/>
    </xf>
    <xf numFmtId="1" fontId="0" fillId="10" borderId="39" xfId="0" applyNumberFormat="1" applyFill="1" applyBorder="1" applyProtection="1">
      <protection locked="0"/>
    </xf>
    <xf numFmtId="1" fontId="0" fillId="10" borderId="32" xfId="0" applyNumberFormat="1" applyFill="1" applyBorder="1" applyProtection="1">
      <protection locked="0"/>
    </xf>
    <xf numFmtId="165" fontId="0" fillId="10" borderId="5" xfId="0" applyNumberFormat="1" applyFill="1" applyBorder="1" applyProtection="1">
      <protection locked="0"/>
    </xf>
    <xf numFmtId="165" fontId="0" fillId="10" borderId="39" xfId="0" applyNumberFormat="1" applyFill="1" applyBorder="1" applyProtection="1">
      <protection locked="0"/>
    </xf>
    <xf numFmtId="165" fontId="0" fillId="10" borderId="32" xfId="0" applyNumberFormat="1" applyFill="1" applyBorder="1" applyProtection="1">
      <protection locked="0"/>
    </xf>
    <xf numFmtId="165" fontId="0" fillId="10" borderId="29" xfId="0" applyNumberFormat="1" applyFill="1" applyBorder="1" applyProtection="1">
      <protection locked="0"/>
    </xf>
    <xf numFmtId="9" fontId="0" fillId="10" borderId="26" xfId="0" applyNumberFormat="1" applyFill="1" applyBorder="1" applyAlignment="1" applyProtection="1">
      <alignment horizontal="center"/>
      <protection locked="0"/>
    </xf>
    <xf numFmtId="9" fontId="0" fillId="10" borderId="0" xfId="0" applyNumberFormat="1" applyFill="1" applyAlignment="1" applyProtection="1">
      <alignment horizontal="center"/>
      <protection locked="0"/>
    </xf>
    <xf numFmtId="1" fontId="0" fillId="10" borderId="0" xfId="0" applyNumberFormat="1" applyFill="1" applyAlignment="1" applyProtection="1">
      <alignment horizontal="left" wrapText="1"/>
      <protection locked="0"/>
    </xf>
    <xf numFmtId="165" fontId="0" fillId="10" borderId="0" xfId="0" applyNumberFormat="1" applyFill="1" applyProtection="1">
      <protection locked="0"/>
    </xf>
    <xf numFmtId="1" fontId="13" fillId="10" borderId="0" xfId="0" applyNumberFormat="1" applyFont="1" applyFill="1" applyProtection="1">
      <protection locked="0"/>
    </xf>
    <xf numFmtId="1" fontId="0" fillId="10" borderId="0" xfId="0" applyNumberFormat="1" applyFill="1" applyProtection="1">
      <protection locked="0"/>
    </xf>
    <xf numFmtId="1" fontId="18" fillId="10" borderId="23" xfId="0" applyNumberFormat="1" applyFont="1" applyFill="1" applyBorder="1" applyProtection="1">
      <protection locked="0"/>
    </xf>
    <xf numFmtId="1" fontId="12" fillId="10" borderId="0" xfId="0" applyNumberFormat="1" applyFont="1" applyFill="1"/>
    <xf numFmtId="1" fontId="10" fillId="10" borderId="0" xfId="0" applyNumberFormat="1" applyFont="1" applyFill="1"/>
    <xf numFmtId="166" fontId="9" fillId="10" borderId="11" xfId="0" applyNumberFormat="1" applyFont="1" applyFill="1" applyBorder="1"/>
    <xf numFmtId="1" fontId="8" fillId="10" borderId="0" xfId="0" applyNumberFormat="1" applyFont="1" applyFill="1"/>
    <xf numFmtId="166" fontId="9" fillId="10" borderId="0" xfId="0" applyNumberFormat="1" applyFont="1" applyFill="1"/>
    <xf numFmtId="1" fontId="27" fillId="10" borderId="0" xfId="0" applyNumberFormat="1" applyFont="1" applyFill="1"/>
    <xf numFmtId="1" fontId="14" fillId="10" borderId="0" xfId="0" applyNumberFormat="1" applyFont="1" applyFill="1"/>
    <xf numFmtId="0" fontId="0" fillId="10" borderId="0" xfId="0" applyFill="1"/>
    <xf numFmtId="9" fontId="0" fillId="10" borderId="0" xfId="0" applyNumberFormat="1" applyFill="1" applyAlignment="1">
      <alignment horizontal="center"/>
    </xf>
    <xf numFmtId="9" fontId="18" fillId="10" borderId="0" xfId="0" applyNumberFormat="1" applyFont="1" applyFill="1" applyAlignment="1">
      <alignment horizontal="center"/>
    </xf>
    <xf numFmtId="9" fontId="4" fillId="10" borderId="0" xfId="0" applyNumberFormat="1" applyFont="1" applyFill="1" applyAlignment="1">
      <alignment horizontal="center"/>
    </xf>
    <xf numFmtId="9" fontId="27" fillId="10" borderId="0" xfId="0" applyNumberFormat="1" applyFont="1" applyFill="1" applyAlignment="1">
      <alignment horizontal="center"/>
    </xf>
    <xf numFmtId="1" fontId="19" fillId="10" borderId="0" xfId="0" applyNumberFormat="1" applyFont="1" applyFill="1"/>
    <xf numFmtId="1" fontId="29" fillId="10" borderId="0" xfId="0" applyNumberFormat="1" applyFont="1" applyFill="1"/>
    <xf numFmtId="1" fontId="40" fillId="10" borderId="15" xfId="0" applyNumberFormat="1" applyFont="1" applyFill="1" applyBorder="1" applyAlignment="1">
      <alignment horizontal="center"/>
    </xf>
    <xf numFmtId="1" fontId="5" fillId="10" borderId="15" xfId="0" applyNumberFormat="1" applyFont="1" applyFill="1" applyBorder="1" applyAlignment="1">
      <alignment horizontal="center"/>
    </xf>
    <xf numFmtId="1" fontId="5" fillId="10" borderId="0" xfId="0" applyNumberFormat="1" applyFont="1" applyFill="1" applyAlignment="1">
      <alignment horizontal="center"/>
    </xf>
    <xf numFmtId="1" fontId="7" fillId="10" borderId="11" xfId="0" applyNumberFormat="1" applyFont="1" applyFill="1" applyBorder="1"/>
    <xf numFmtId="1" fontId="29" fillId="10" borderId="15" xfId="0" applyNumberFormat="1" applyFont="1" applyFill="1" applyBorder="1"/>
    <xf numFmtId="165" fontId="4" fillId="10" borderId="15" xfId="0" applyNumberFormat="1" applyFont="1" applyFill="1" applyBorder="1"/>
    <xf numFmtId="165" fontId="4" fillId="10" borderId="0" xfId="0" applyNumberFormat="1" applyFont="1" applyFill="1"/>
    <xf numFmtId="1" fontId="8" fillId="10" borderId="11" xfId="0" applyNumberFormat="1" applyFont="1" applyFill="1" applyBorder="1"/>
    <xf numFmtId="165" fontId="9" fillId="10" borderId="11" xfId="0" applyNumberFormat="1" applyFont="1" applyFill="1" applyBorder="1"/>
    <xf numFmtId="1" fontId="9" fillId="10" borderId="0" xfId="0" applyNumberFormat="1" applyFont="1" applyFill="1"/>
    <xf numFmtId="1" fontId="5" fillId="10" borderId="1" xfId="0" applyNumberFormat="1" applyFont="1" applyFill="1" applyBorder="1"/>
    <xf numFmtId="1" fontId="4" fillId="10" borderId="23" xfId="0" applyNumberFormat="1" applyFont="1" applyFill="1" applyBorder="1"/>
    <xf numFmtId="165" fontId="4" fillId="10" borderId="15" xfId="0" applyNumberFormat="1" applyFont="1" applyFill="1" applyBorder="1" applyAlignment="1">
      <alignment horizontal="right"/>
    </xf>
    <xf numFmtId="166" fontId="4" fillId="10" borderId="0" xfId="0" applyNumberFormat="1" applyFont="1" applyFill="1"/>
    <xf numFmtId="1" fontId="4" fillId="10" borderId="26" xfId="0" applyNumberFormat="1" applyFont="1" applyFill="1" applyBorder="1"/>
    <xf numFmtId="164" fontId="4" fillId="10" borderId="31" xfId="0" applyNumberFormat="1" applyFont="1" applyFill="1" applyBorder="1"/>
    <xf numFmtId="164" fontId="9" fillId="10" borderId="0" xfId="0" applyNumberFormat="1" applyFont="1" applyFill="1"/>
    <xf numFmtId="165" fontId="9" fillId="10" borderId="33" xfId="0" applyNumberFormat="1" applyFont="1" applyFill="1" applyBorder="1"/>
    <xf numFmtId="1" fontId="4" fillId="10" borderId="27" xfId="0" applyNumberFormat="1" applyFont="1" applyFill="1" applyBorder="1"/>
    <xf numFmtId="1" fontId="4" fillId="10" borderId="44" xfId="0" applyNumberFormat="1" applyFont="1" applyFill="1" applyBorder="1"/>
    <xf numFmtId="1" fontId="4" fillId="10" borderId="1" xfId="0" applyNumberFormat="1" applyFont="1" applyFill="1" applyBorder="1"/>
    <xf numFmtId="164" fontId="4" fillId="10" borderId="23" xfId="0" applyNumberFormat="1" applyFont="1" applyFill="1" applyBorder="1"/>
    <xf numFmtId="164" fontId="4" fillId="10" borderId="0" xfId="0" applyNumberFormat="1" applyFont="1" applyFill="1"/>
    <xf numFmtId="1" fontId="0" fillId="10" borderId="41" xfId="0" applyNumberFormat="1" applyFill="1" applyBorder="1"/>
    <xf numFmtId="165" fontId="9" fillId="10" borderId="18" xfId="0" applyNumberFormat="1" applyFont="1" applyFill="1" applyBorder="1"/>
    <xf numFmtId="164" fontId="4" fillId="10" borderId="44" xfId="0" applyNumberFormat="1" applyFont="1" applyFill="1" applyBorder="1"/>
    <xf numFmtId="1" fontId="20" fillId="10" borderId="11" xfId="0" applyNumberFormat="1" applyFont="1" applyFill="1" applyBorder="1"/>
    <xf numFmtId="165" fontId="9" fillId="10" borderId="7" xfId="0" applyNumberFormat="1" applyFont="1" applyFill="1" applyBorder="1"/>
    <xf numFmtId="1" fontId="16" fillId="10" borderId="11" xfId="0" applyNumberFormat="1" applyFont="1" applyFill="1" applyBorder="1"/>
    <xf numFmtId="164" fontId="30" fillId="10" borderId="0" xfId="0" applyNumberFormat="1" applyFont="1" applyFill="1" applyAlignment="1">
      <alignment horizontal="right"/>
    </xf>
    <xf numFmtId="1" fontId="30" fillId="10" borderId="0" xfId="0" applyNumberFormat="1" applyFont="1" applyFill="1"/>
    <xf numFmtId="1" fontId="0" fillId="10" borderId="5" xfId="0" applyNumberFormat="1" applyFill="1" applyBorder="1" applyProtection="1">
      <protection locked="0"/>
    </xf>
    <xf numFmtId="9" fontId="44" fillId="10" borderId="0" xfId="0" applyNumberFormat="1" applyFont="1" applyFill="1" applyAlignment="1">
      <alignment horizontal="center"/>
    </xf>
    <xf numFmtId="1" fontId="5" fillId="10" borderId="15" xfId="0" applyNumberFormat="1" applyFont="1" applyFill="1" applyBorder="1" applyProtection="1">
      <protection locked="0"/>
    </xf>
    <xf numFmtId="1" fontId="2" fillId="10" borderId="0" xfId="0" applyNumberFormat="1" applyFont="1" applyFill="1" applyAlignment="1" applyProtection="1">
      <alignment horizontal="center"/>
      <protection locked="0"/>
    </xf>
    <xf numFmtId="1" fontId="13" fillId="10" borderId="28" xfId="0" applyNumberFormat="1" applyFont="1" applyFill="1" applyBorder="1" applyAlignment="1" applyProtection="1">
      <alignment horizontal="left" wrapText="1"/>
      <protection locked="0"/>
    </xf>
    <xf numFmtId="165" fontId="13" fillId="10" borderId="10" xfId="0" applyNumberFormat="1" applyFont="1" applyFill="1" applyBorder="1" applyProtection="1">
      <protection locked="0"/>
    </xf>
    <xf numFmtId="165" fontId="13" fillId="10" borderId="38" xfId="0" applyNumberFormat="1" applyFont="1" applyFill="1" applyBorder="1" applyProtection="1">
      <protection locked="0"/>
    </xf>
    <xf numFmtId="1" fontId="0" fillId="10" borderId="29" xfId="0" applyNumberFormat="1" applyFill="1" applyBorder="1" applyAlignment="1" applyProtection="1">
      <alignment horizontal="left" wrapText="1"/>
      <protection locked="0"/>
    </xf>
    <xf numFmtId="165" fontId="13" fillId="10" borderId="11" xfId="0" applyNumberFormat="1" applyFont="1" applyFill="1" applyBorder="1" applyProtection="1">
      <protection locked="0"/>
    </xf>
    <xf numFmtId="165" fontId="13" fillId="10" borderId="36" xfId="0" applyNumberFormat="1" applyFont="1" applyFill="1" applyBorder="1" applyProtection="1">
      <protection locked="0"/>
    </xf>
    <xf numFmtId="1" fontId="0" fillId="10" borderId="43" xfId="0" applyNumberFormat="1" applyFill="1" applyBorder="1" applyAlignment="1" applyProtection="1">
      <alignment horizontal="left" wrapText="1"/>
      <protection locked="0"/>
    </xf>
    <xf numFmtId="1" fontId="13" fillId="10" borderId="42" xfId="0" applyNumberFormat="1" applyFont="1" applyFill="1" applyBorder="1" applyAlignment="1" applyProtection="1">
      <alignment horizontal="left" wrapText="1"/>
      <protection locked="0"/>
    </xf>
    <xf numFmtId="0" fontId="2" fillId="2" borderId="0" xfId="0" applyFont="1" applyFill="1" applyAlignment="1">
      <alignment vertical="top" wrapText="1"/>
    </xf>
    <xf numFmtId="1" fontId="13" fillId="0" borderId="42" xfId="0" applyNumberFormat="1" applyFont="1" applyBorder="1" applyAlignment="1" applyProtection="1">
      <alignment horizontal="left" vertical="center" wrapText="1"/>
      <protection locked="0"/>
    </xf>
    <xf numFmtId="0" fontId="45" fillId="2" borderId="0" xfId="0" applyFont="1" applyFill="1"/>
    <xf numFmtId="165" fontId="9" fillId="10" borderId="0" xfId="0" applyNumberFormat="1" applyFont="1" applyFill="1"/>
    <xf numFmtId="1" fontId="20" fillId="10" borderId="0" xfId="0" applyNumberFormat="1" applyFont="1" applyFill="1"/>
    <xf numFmtId="1" fontId="16" fillId="10" borderId="0" xfId="0" applyNumberFormat="1" applyFont="1" applyFill="1"/>
    <xf numFmtId="1" fontId="44" fillId="10" borderId="0" xfId="0" applyNumberFormat="1" applyFont="1" applyFill="1"/>
    <xf numFmtId="165" fontId="0" fillId="5" borderId="11" xfId="0" applyNumberFormat="1" applyFill="1" applyBorder="1"/>
    <xf numFmtId="165" fontId="0" fillId="5" borderId="15" xfId="0" applyNumberFormat="1" applyFill="1" applyBorder="1"/>
    <xf numFmtId="0" fontId="37" fillId="10" borderId="11" xfId="0" applyFont="1" applyFill="1" applyBorder="1" applyProtection="1">
      <protection locked="0"/>
    </xf>
    <xf numFmtId="0" fontId="2" fillId="2" borderId="0" xfId="0" applyFont="1" applyFill="1" applyAlignment="1">
      <alignment vertical="top"/>
    </xf>
    <xf numFmtId="0" fontId="13" fillId="2" borderId="0" xfId="0" applyFont="1" applyFill="1" applyAlignment="1">
      <alignment vertical="top" wrapText="1"/>
    </xf>
    <xf numFmtId="164" fontId="43" fillId="2" borderId="0" xfId="0" applyNumberFormat="1" applyFont="1" applyFill="1" applyAlignment="1">
      <alignment horizontal="left" vertical="top" wrapText="1" shrinkToFit="1"/>
    </xf>
    <xf numFmtId="0" fontId="13" fillId="2" borderId="0" xfId="0" applyFont="1" applyFill="1" applyAlignment="1">
      <alignment horizontal="left" vertical="top" wrapText="1"/>
    </xf>
    <xf numFmtId="0" fontId="46" fillId="2" borderId="0" xfId="0" applyFont="1" applyFill="1" applyAlignment="1">
      <alignment wrapText="1"/>
    </xf>
    <xf numFmtId="0" fontId="47" fillId="2" borderId="0" xfId="0" applyFont="1" applyFill="1"/>
    <xf numFmtId="164" fontId="47" fillId="2" borderId="0" xfId="0" applyNumberFormat="1" applyFont="1" applyFill="1"/>
    <xf numFmtId="171" fontId="13" fillId="2" borderId="0" xfId="5" applyNumberFormat="1" applyFont="1" applyFill="1" applyAlignment="1">
      <alignment vertical="top" wrapText="1"/>
    </xf>
    <xf numFmtId="171" fontId="45" fillId="2" borderId="0" xfId="5" applyNumberFormat="1" applyFont="1" applyFill="1"/>
    <xf numFmtId="0" fontId="36" fillId="0" borderId="0" xfId="1" applyAlignment="1" applyProtection="1"/>
    <xf numFmtId="165" fontId="13" fillId="2" borderId="43" xfId="0" applyNumberFormat="1" applyFont="1" applyFill="1" applyBorder="1" applyProtection="1">
      <protection locked="0"/>
    </xf>
    <xf numFmtId="165" fontId="13" fillId="2" borderId="2" xfId="0" applyNumberFormat="1" applyFont="1" applyFill="1" applyBorder="1" applyProtection="1">
      <protection locked="0"/>
    </xf>
    <xf numFmtId="165" fontId="13" fillId="2" borderId="13" xfId="0" applyNumberFormat="1" applyFont="1" applyFill="1" applyBorder="1" applyProtection="1">
      <protection locked="0"/>
    </xf>
    <xf numFmtId="165" fontId="13" fillId="2" borderId="45" xfId="0" applyNumberFormat="1" applyFont="1" applyFill="1" applyBorder="1" applyProtection="1">
      <protection locked="0"/>
    </xf>
    <xf numFmtId="165" fontId="13" fillId="2" borderId="46" xfId="0" applyNumberFormat="1" applyFont="1" applyFill="1" applyBorder="1" applyProtection="1">
      <protection locked="0"/>
    </xf>
    <xf numFmtId="165" fontId="13" fillId="2" borderId="47" xfId="0" applyNumberFormat="1" applyFont="1" applyFill="1" applyBorder="1" applyProtection="1">
      <protection locked="0"/>
    </xf>
    <xf numFmtId="165" fontId="13" fillId="2" borderId="14" xfId="0" applyNumberFormat="1" applyFont="1" applyFill="1" applyBorder="1" applyProtection="1">
      <protection locked="0"/>
    </xf>
    <xf numFmtId="165" fontId="13" fillId="2" borderId="48" xfId="0" applyNumberFormat="1" applyFont="1" applyFill="1" applyBorder="1" applyProtection="1">
      <protection locked="0"/>
    </xf>
    <xf numFmtId="165" fontId="13" fillId="2" borderId="49" xfId="0" applyNumberFormat="1" applyFont="1" applyFill="1" applyBorder="1" applyProtection="1">
      <protection locked="0"/>
    </xf>
    <xf numFmtId="165" fontId="13" fillId="2" borderId="38" xfId="0" applyNumberFormat="1" applyFont="1" applyFill="1" applyBorder="1"/>
    <xf numFmtId="165" fontId="13" fillId="2" borderId="36" xfId="0" applyNumberFormat="1" applyFont="1" applyFill="1" applyBorder="1"/>
    <xf numFmtId="165" fontId="13" fillId="2" borderId="37" xfId="0" applyNumberFormat="1" applyFont="1" applyFill="1" applyBorder="1"/>
    <xf numFmtId="165" fontId="13" fillId="2" borderId="43" xfId="0" applyNumberFormat="1" applyFont="1" applyFill="1" applyBorder="1"/>
    <xf numFmtId="165" fontId="0" fillId="10" borderId="29" xfId="0" applyNumberFormat="1" applyFill="1" applyBorder="1"/>
    <xf numFmtId="1" fontId="5" fillId="0" borderId="15" xfId="0" applyNumberFormat="1" applyFont="1" applyBorder="1"/>
    <xf numFmtId="2" fontId="33" fillId="0" borderId="0" xfId="5" applyNumberFormat="1" applyFont="1"/>
    <xf numFmtId="0" fontId="0" fillId="2" borderId="0" xfId="0" applyFill="1" applyAlignment="1">
      <alignment horizontal="left" vertical="top" wrapText="1"/>
    </xf>
    <xf numFmtId="164" fontId="43" fillId="2" borderId="0" xfId="0" applyNumberFormat="1" applyFont="1" applyFill="1" applyAlignment="1">
      <alignment horizontal="left" vertical="top" wrapText="1" shrinkToFit="1"/>
    </xf>
    <xf numFmtId="164" fontId="36" fillId="2" borderId="0" xfId="1" applyNumberFormat="1" applyFill="1" applyAlignment="1" applyProtection="1">
      <alignment horizontal="left" vertical="top" wrapText="1" shrinkToFit="1"/>
    </xf>
    <xf numFmtId="164" fontId="2" fillId="2" borderId="0" xfId="0" applyNumberFormat="1" applyFont="1" applyFill="1" applyAlignment="1">
      <alignment horizontal="left" vertical="top" wrapText="1" shrinkToFit="1"/>
    </xf>
    <xf numFmtId="0" fontId="21" fillId="2" borderId="0" xfId="0" applyFont="1" applyFill="1" applyAlignment="1">
      <alignment wrapText="1"/>
    </xf>
    <xf numFmtId="0" fontId="2" fillId="2" borderId="0" xfId="0" applyFont="1" applyFill="1" applyAlignment="1">
      <alignment horizontal="left" vertical="top" wrapText="1"/>
    </xf>
    <xf numFmtId="0" fontId="4" fillId="2" borderId="0" xfId="0" applyFont="1" applyFill="1" applyAlignment="1">
      <alignment horizontal="left" vertical="top" wrapText="1"/>
    </xf>
    <xf numFmtId="0" fontId="13" fillId="2" borderId="0" xfId="0" applyFont="1" applyFill="1" applyAlignment="1">
      <alignment horizontal="left" vertical="top" wrapText="1"/>
    </xf>
    <xf numFmtId="0" fontId="42" fillId="2" borderId="0" xfId="0" applyFont="1" applyFill="1" applyAlignment="1">
      <alignment horizontal="left" wrapText="1"/>
    </xf>
    <xf numFmtId="0" fontId="37"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vertical="top"/>
    </xf>
    <xf numFmtId="0" fontId="13" fillId="2" borderId="0" xfId="0" applyFont="1" applyFill="1"/>
    <xf numFmtId="0" fontId="0" fillId="0" borderId="0" xfId="0"/>
    <xf numFmtId="0" fontId="5" fillId="2" borderId="0" xfId="0" applyFont="1" applyFill="1" applyAlignment="1">
      <alignment horizontal="left" wrapText="1"/>
    </xf>
    <xf numFmtId="0" fontId="36" fillId="2" borderId="0" xfId="1" applyFill="1" applyAlignment="1" applyProtection="1">
      <alignment horizontal="left" wrapText="1"/>
    </xf>
    <xf numFmtId="0" fontId="13" fillId="0" borderId="0" xfId="0" applyFont="1" applyAlignment="1">
      <alignment horizontal="left"/>
    </xf>
    <xf numFmtId="0" fontId="48" fillId="2" borderId="0" xfId="0" applyFont="1" applyFill="1" applyAlignment="1">
      <alignment horizontal="left" vertical="center" wrapText="1"/>
    </xf>
    <xf numFmtId="0" fontId="5" fillId="2" borderId="0" xfId="0" applyFont="1" applyFill="1" applyAlignment="1">
      <alignment horizontal="left" vertical="top" wrapText="1"/>
    </xf>
    <xf numFmtId="0" fontId="49" fillId="2" borderId="0" xfId="0" applyFont="1" applyFill="1" applyAlignment="1">
      <alignment horizontal="right" vertical="center" wrapText="1"/>
    </xf>
    <xf numFmtId="0" fontId="49" fillId="2" borderId="0" xfId="0" applyFont="1" applyFill="1" applyAlignment="1">
      <alignment horizontal="right" vertical="top" wrapText="1"/>
    </xf>
    <xf numFmtId="0" fontId="0" fillId="2" borderId="0" xfId="0" applyFill="1" applyAlignment="1">
      <alignment horizontal="center" vertical="center"/>
    </xf>
    <xf numFmtId="165" fontId="13" fillId="3" borderId="33" xfId="0" applyNumberFormat="1" applyFont="1" applyFill="1" applyBorder="1" applyAlignment="1">
      <alignment horizontal="center" vertical="center" wrapText="1"/>
    </xf>
    <xf numFmtId="165" fontId="13" fillId="3" borderId="41" xfId="0" applyNumberFormat="1" applyFont="1" applyFill="1" applyBorder="1" applyAlignment="1">
      <alignment horizontal="center" vertical="center"/>
    </xf>
    <xf numFmtId="0" fontId="0" fillId="0" borderId="40" xfId="0" applyBorder="1" applyAlignment="1">
      <alignment horizontal="center"/>
    </xf>
    <xf numFmtId="1" fontId="2" fillId="0" borderId="42" xfId="0" applyNumberFormat="1" applyFont="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9" fontId="41" fillId="10" borderId="0" xfId="0" applyNumberFormat="1" applyFont="1" applyFill="1" applyAlignment="1" applyProtection="1">
      <alignment horizontal="left" vertical="top" wrapText="1"/>
      <protection locked="0"/>
    </xf>
    <xf numFmtId="9" fontId="41" fillId="10" borderId="31" xfId="0" applyNumberFormat="1" applyFont="1"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9" fontId="41" fillId="10" borderId="17" xfId="0" applyNumberFormat="1" applyFont="1" applyFill="1" applyBorder="1" applyAlignment="1" applyProtection="1">
      <alignment horizontal="left" vertical="top" wrapText="1"/>
      <protection locked="0"/>
    </xf>
    <xf numFmtId="9" fontId="41" fillId="10" borderId="44" xfId="0" applyNumberFormat="1" applyFont="1" applyFill="1" applyBorder="1" applyAlignment="1" applyProtection="1">
      <alignment horizontal="left" vertical="top" wrapText="1"/>
      <protection locked="0"/>
    </xf>
    <xf numFmtId="1" fontId="13" fillId="0" borderId="42" xfId="0" applyNumberFormat="1" applyFont="1" applyBorder="1" applyAlignment="1" applyProtection="1">
      <alignment horizontal="left" vertical="center" wrapText="1"/>
      <protection locked="0"/>
    </xf>
    <xf numFmtId="0" fontId="0" fillId="0" borderId="29" xfId="0" applyBorder="1" applyAlignment="1" applyProtection="1">
      <alignment horizontal="left" wrapText="1"/>
      <protection locked="0"/>
    </xf>
    <xf numFmtId="0" fontId="0" fillId="0" borderId="43" xfId="0" applyBorder="1" applyAlignment="1" applyProtection="1">
      <alignment horizontal="left" wrapText="1"/>
      <protection locked="0"/>
    </xf>
    <xf numFmtId="1" fontId="2" fillId="0" borderId="28" xfId="0" applyNumberFormat="1" applyFont="1" applyBorder="1" applyAlignment="1" applyProtection="1">
      <alignment horizontal="left" vertical="top" wrapText="1"/>
      <protection locked="0"/>
    </xf>
    <xf numFmtId="1" fontId="0" fillId="0" borderId="28" xfId="0" applyNumberFormat="1" applyBorder="1" applyAlignment="1" applyProtection="1">
      <alignment horizontal="left" vertical="top" wrapText="1"/>
      <protection locked="0"/>
    </xf>
    <xf numFmtId="9" fontId="13" fillId="10" borderId="28" xfId="0" applyNumberFormat="1" applyFont="1" applyFill="1" applyBorder="1" applyAlignment="1">
      <alignment horizontal="center" wrapText="1"/>
    </xf>
    <xf numFmtId="9" fontId="13" fillId="10" borderId="29" xfId="0" applyNumberFormat="1" applyFont="1" applyFill="1" applyBorder="1" applyAlignment="1">
      <alignment horizontal="center" wrapText="1"/>
    </xf>
    <xf numFmtId="9" fontId="13" fillId="10" borderId="30" xfId="0" applyNumberFormat="1" applyFont="1" applyFill="1" applyBorder="1" applyAlignment="1">
      <alignment horizontal="center" wrapText="1"/>
    </xf>
    <xf numFmtId="1" fontId="2" fillId="0" borderId="29" xfId="0" applyNumberFormat="1" applyFont="1" applyBorder="1" applyAlignment="1" applyProtection="1">
      <alignment horizontal="left" vertical="top" wrapText="1"/>
      <protection locked="0"/>
    </xf>
    <xf numFmtId="1" fontId="2" fillId="0" borderId="43" xfId="0" applyNumberFormat="1" applyFont="1" applyBorder="1" applyAlignment="1" applyProtection="1">
      <alignment horizontal="left" vertical="top" wrapText="1"/>
      <protection locked="0"/>
    </xf>
    <xf numFmtId="1" fontId="2" fillId="10" borderId="42" xfId="0" applyNumberFormat="1" applyFont="1"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0" fillId="10" borderId="43" xfId="0" applyFill="1" applyBorder="1" applyAlignment="1" applyProtection="1">
      <alignment horizontal="left" vertical="top" wrapText="1"/>
      <protection locked="0"/>
    </xf>
    <xf numFmtId="1" fontId="2" fillId="10" borderId="28" xfId="0" applyNumberFormat="1" applyFont="1" applyFill="1" applyBorder="1" applyAlignment="1" applyProtection="1">
      <alignment horizontal="left" vertical="top" wrapText="1"/>
      <protection locked="0"/>
    </xf>
    <xf numFmtId="0" fontId="8" fillId="0" borderId="0" xfId="4" applyFont="1" applyAlignment="1">
      <alignment horizontal="center" wrapText="1"/>
    </xf>
  </cellXfs>
  <cellStyles count="7">
    <cellStyle name="Hyperlink" xfId="1" builtinId="8"/>
    <cellStyle name="Normal" xfId="0" builtinId="0"/>
    <cellStyle name="Normal 2" xfId="2" xr:uid="{00000000-0005-0000-0000-000002000000}"/>
    <cellStyle name="Normal 3" xfId="3" xr:uid="{00000000-0005-0000-0000-000003000000}"/>
    <cellStyle name="Normal 4" xfId="6" xr:uid="{60479094-4DE7-4DB0-9733-60A17BAD16AD}"/>
    <cellStyle name="Normal_D11 814745  EANCB Calculator (Equivalent Annual Net Cost to Business) - unlocked for BRE use March 2011" xfId="4" xr:uid="{00000000-0005-0000-0000-000004000000}"/>
    <cellStyle name="Percent" xfId="5" builtinId="5"/>
  </cellStyles>
  <dxfs count="36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120650</xdr:colOff>
      <xdr:row>15</xdr:row>
      <xdr:rowOff>87993</xdr:rowOff>
    </xdr:from>
    <xdr:to>
      <xdr:col>2</xdr:col>
      <xdr:colOff>1725379</xdr:colOff>
      <xdr:row>15</xdr:row>
      <xdr:rowOff>1377950</xdr:rowOff>
    </xdr:to>
    <xdr:grpSp>
      <xdr:nvGrpSpPr>
        <xdr:cNvPr id="6" name="Group 5">
          <a:extLst>
            <a:ext uri="{FF2B5EF4-FFF2-40B4-BE49-F238E27FC236}">
              <a16:creationId xmlns:a16="http://schemas.microsoft.com/office/drawing/2014/main" id="{E37251E9-F33D-4528-9FB6-26AFB6E0268D}"/>
            </a:ext>
          </a:extLst>
        </xdr:cNvPr>
        <xdr:cNvGrpSpPr/>
      </xdr:nvGrpSpPr>
      <xdr:grpSpPr>
        <a:xfrm>
          <a:off x="120650" y="5739493"/>
          <a:ext cx="4519380" cy="1289957"/>
          <a:chOff x="9099550" y="4812393"/>
          <a:chExt cx="4519380" cy="1289957"/>
        </a:xfrm>
      </xdr:grpSpPr>
      <xdr:pic>
        <xdr:nvPicPr>
          <xdr:cNvPr id="2" name="Picture 1">
            <a:extLst>
              <a:ext uri="{FF2B5EF4-FFF2-40B4-BE49-F238E27FC236}">
                <a16:creationId xmlns:a16="http://schemas.microsoft.com/office/drawing/2014/main" id="{879D4B56-F5DE-456A-9C2F-111ABBE133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7695" y="4812393"/>
            <a:ext cx="4501235" cy="12899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Oval 231">
            <a:extLst>
              <a:ext uri="{FF2B5EF4-FFF2-40B4-BE49-F238E27FC236}">
                <a16:creationId xmlns:a16="http://schemas.microsoft.com/office/drawing/2014/main" id="{742BE19C-821D-4A14-87AD-F06AA699FB4A}"/>
              </a:ext>
            </a:extLst>
          </xdr:cNvPr>
          <xdr:cNvSpPr>
            <a:spLocks noChangeArrowheads="1"/>
          </xdr:cNvSpPr>
        </xdr:nvSpPr>
        <xdr:spPr bwMode="auto">
          <a:xfrm>
            <a:off x="9099550" y="5460999"/>
            <a:ext cx="2011137" cy="381002"/>
          </a:xfrm>
          <a:prstGeom prst="ellipse">
            <a:avLst/>
          </a:prstGeom>
          <a:noFill/>
          <a:ln w="22225">
            <a:solidFill>
              <a:srgbClr xmlns:mc="http://schemas.openxmlformats.org/markup-compatibility/2006" xmlns:a14="http://schemas.microsoft.com/office/drawing/2010/main" val="DD0806"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editAs="oneCell">
    <xdr:from>
      <xdr:col>0</xdr:col>
      <xdr:colOff>155121</xdr:colOff>
      <xdr:row>19</xdr:row>
      <xdr:rowOff>646567</xdr:rowOff>
    </xdr:from>
    <xdr:to>
      <xdr:col>3</xdr:col>
      <xdr:colOff>618036</xdr:colOff>
      <xdr:row>20</xdr:row>
      <xdr:rowOff>1670005</xdr:rowOff>
    </xdr:to>
    <xdr:pic>
      <xdr:nvPicPr>
        <xdr:cNvPr id="4" name="Picture 3">
          <a:extLst>
            <a:ext uri="{FF2B5EF4-FFF2-40B4-BE49-F238E27FC236}">
              <a16:creationId xmlns:a16="http://schemas.microsoft.com/office/drawing/2014/main" id="{C3547E93-F448-426C-A731-67DD1DEEDD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121" y="8418967"/>
          <a:ext cx="5714366" cy="1715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71664</xdr:colOff>
      <xdr:row>21</xdr:row>
      <xdr:rowOff>853621</xdr:rowOff>
    </xdr:from>
    <xdr:to>
      <xdr:col>3</xdr:col>
      <xdr:colOff>959394</xdr:colOff>
      <xdr:row>27</xdr:row>
      <xdr:rowOff>87812</xdr:rowOff>
    </xdr:to>
    <xdr:pic>
      <xdr:nvPicPr>
        <xdr:cNvPr id="5" name="Picture 4">
          <a:extLst>
            <a:ext uri="{FF2B5EF4-FFF2-40B4-BE49-F238E27FC236}">
              <a16:creationId xmlns:a16="http://schemas.microsoft.com/office/drawing/2014/main" id="{E944324E-FE87-43B4-99B0-D708AF53621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664" y="11273972"/>
          <a:ext cx="6139181" cy="3444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723900</xdr:colOff>
      <xdr:row>4</xdr:row>
      <xdr:rowOff>22860</xdr:rowOff>
    </xdr:from>
    <xdr:to>
      <xdr:col>11</xdr:col>
      <xdr:colOff>723900</xdr:colOff>
      <xdr:row>9</xdr:row>
      <xdr:rowOff>121920</xdr:rowOff>
    </xdr:to>
    <xdr:sp macro="" textlink="">
      <xdr:nvSpPr>
        <xdr:cNvPr id="2087" name="Object 4" hidden="1">
          <a:extLst>
            <a:ext uri="{FF2B5EF4-FFF2-40B4-BE49-F238E27FC236}">
              <a16:creationId xmlns:a16="http://schemas.microsoft.com/office/drawing/2014/main" id="{0E3DCE4A-42CF-424A-877C-5C16DEEA6DA2}"/>
            </a:ext>
          </a:extLst>
        </xdr:cNvPr>
        <xdr:cNvSpPr>
          <a:spLocks noChangeArrowheads="1"/>
        </xdr:cNvSpPr>
      </xdr:nvSpPr>
      <xdr:spPr bwMode="auto">
        <a:xfrm>
          <a:off x="8351520" y="659130"/>
          <a:ext cx="2956560" cy="88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723900</xdr:colOff>
      <xdr:row>4</xdr:row>
      <xdr:rowOff>22860</xdr:rowOff>
    </xdr:from>
    <xdr:to>
      <xdr:col>11</xdr:col>
      <xdr:colOff>723900</xdr:colOff>
      <xdr:row>9</xdr:row>
      <xdr:rowOff>121920</xdr:rowOff>
    </xdr:to>
    <xdr:pic>
      <xdr:nvPicPr>
        <xdr:cNvPr id="2088" name="Picture 4">
          <a:extLst>
            <a:ext uri="{FF2B5EF4-FFF2-40B4-BE49-F238E27FC236}">
              <a16:creationId xmlns:a16="http://schemas.microsoft.com/office/drawing/2014/main" id="{EFA9DB34-FCE9-4117-BD7E-84D97C58B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1520" y="659130"/>
          <a:ext cx="2956560" cy="880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liver.Chaplin@beis.gov.uk" TargetMode="External"/><Relationship Id="rId1" Type="http://schemas.openxmlformats.org/officeDocument/2006/relationships/hyperlink" Target="mailto:Benjamin.Leich@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C089-485D-497C-89C4-3B92B843C95A}">
  <sheetPr>
    <tabColor theme="4" tint="0.79998168889431442"/>
    <pageSetUpPr fitToPage="1"/>
  </sheetPr>
  <dimension ref="A1:L53"/>
  <sheetViews>
    <sheetView showGridLines="0" zoomScale="75" zoomScaleNormal="85" workbookViewId="0">
      <selection activeCell="F4" sqref="F4"/>
    </sheetView>
  </sheetViews>
  <sheetFormatPr defaultColWidth="8.77734375" defaultRowHeight="15"/>
  <cols>
    <col min="1" max="1" width="10" style="63" customWidth="1"/>
    <col min="2" max="2" width="24" style="63" bestFit="1" customWidth="1"/>
    <col min="3" max="3" width="27.21875" style="63" customWidth="1"/>
    <col min="4" max="4" width="32.77734375" style="63" customWidth="1"/>
    <col min="5" max="5" width="69.77734375" style="63" customWidth="1"/>
    <col min="6" max="6" width="10.44140625" style="63" bestFit="1" customWidth="1"/>
    <col min="7" max="11" width="8.77734375" style="63"/>
    <col min="12" max="12" width="9.44140625" style="63" bestFit="1" customWidth="1"/>
    <col min="13" max="16384" width="8.77734375" style="63"/>
  </cols>
  <sheetData>
    <row r="1" spans="1:12" ht="27.75">
      <c r="A1" s="70" t="s">
        <v>0</v>
      </c>
      <c r="B1" s="71"/>
      <c r="C1" s="71"/>
      <c r="D1" s="71"/>
      <c r="E1" s="72" t="s">
        <v>1</v>
      </c>
      <c r="F1" s="73">
        <v>43556</v>
      </c>
      <c r="L1" s="71"/>
    </row>
    <row r="2" spans="1:12" ht="24" customHeight="1">
      <c r="A2" s="74"/>
      <c r="B2" s="71"/>
      <c r="C2" s="71"/>
      <c r="D2" s="71"/>
      <c r="E2" s="71"/>
      <c r="L2" s="71"/>
    </row>
    <row r="3" spans="1:12" ht="27.75" customHeight="1">
      <c r="A3" s="74" t="s">
        <v>2</v>
      </c>
      <c r="B3" s="75"/>
      <c r="C3" s="71"/>
      <c r="D3" s="71"/>
      <c r="E3" s="76" t="s">
        <v>3</v>
      </c>
      <c r="F3" s="77">
        <v>43739</v>
      </c>
      <c r="G3" s="1"/>
      <c r="L3" s="71"/>
    </row>
    <row r="4" spans="1:12" ht="34.5">
      <c r="A4" s="78" t="str">
        <f ca="1">IF($F$3-TODAY()&lt;-1,"DO NOT USE THIS SPREADSHEET","")</f>
        <v/>
      </c>
      <c r="B4" s="71"/>
      <c r="C4" s="71"/>
      <c r="D4" s="71"/>
      <c r="E4" s="1"/>
      <c r="F4" s="1"/>
      <c r="G4" s="1"/>
      <c r="L4" s="71"/>
    </row>
    <row r="5" spans="1:12" ht="15" customHeight="1">
      <c r="A5" s="268" t="s">
        <v>4</v>
      </c>
      <c r="B5" s="268"/>
      <c r="C5" s="268"/>
      <c r="D5" s="268"/>
      <c r="E5" s="44"/>
      <c r="F5" s="79"/>
      <c r="L5" s="71"/>
    </row>
    <row r="6" spans="1:12" ht="15" customHeight="1">
      <c r="A6" s="268"/>
      <c r="B6" s="268"/>
      <c r="C6" s="268"/>
      <c r="D6" s="268"/>
    </row>
    <row r="7" spans="1:12" ht="15" customHeight="1">
      <c r="A7" s="268"/>
      <c r="B7" s="268"/>
      <c r="C7" s="268"/>
      <c r="D7" s="268"/>
    </row>
    <row r="8" spans="1:12" ht="16.5" customHeight="1">
      <c r="A8" s="268"/>
      <c r="B8" s="268"/>
      <c r="C8" s="268"/>
      <c r="D8" s="268"/>
    </row>
    <row r="9" spans="1:12" ht="16.5" customHeight="1">
      <c r="A9" s="269" t="s">
        <v>5</v>
      </c>
      <c r="B9" s="270"/>
      <c r="C9" s="250" t="s">
        <v>6</v>
      </c>
      <c r="D9" s="243"/>
    </row>
    <row r="10" spans="1:12" ht="33.75" customHeight="1">
      <c r="A10" s="271" t="s">
        <v>7</v>
      </c>
      <c r="B10" s="271"/>
      <c r="C10" s="271"/>
      <c r="D10" s="271"/>
      <c r="E10" s="80"/>
    </row>
    <row r="11" spans="1:12" ht="33.75" customHeight="1">
      <c r="A11" s="272" t="s">
        <v>8</v>
      </c>
      <c r="B11" s="272"/>
      <c r="C11" s="272"/>
      <c r="D11" s="272"/>
      <c r="E11" s="80"/>
    </row>
    <row r="12" spans="1:12" ht="64.5" customHeight="1">
      <c r="A12" s="272" t="s">
        <v>9</v>
      </c>
      <c r="B12" s="272"/>
      <c r="C12" s="272"/>
      <c r="D12" s="272"/>
    </row>
    <row r="13" spans="1:12" ht="36.4" customHeight="1">
      <c r="A13" s="272" t="s">
        <v>10</v>
      </c>
      <c r="B13" s="272"/>
      <c r="C13" s="272"/>
      <c r="D13" s="272"/>
    </row>
    <row r="14" spans="1:12" ht="16.5" customHeight="1">
      <c r="A14" s="273" t="s">
        <v>11</v>
      </c>
      <c r="B14" s="273"/>
      <c r="C14" s="273"/>
      <c r="D14" s="273"/>
    </row>
    <row r="15" spans="1:12" ht="66.75" customHeight="1">
      <c r="A15" s="273"/>
      <c r="B15" s="273"/>
      <c r="C15" s="273"/>
      <c r="D15" s="273"/>
    </row>
    <row r="16" spans="1:12" ht="120.75" customHeight="1">
      <c r="A16" s="274"/>
      <c r="B16" s="274"/>
      <c r="C16" s="274"/>
      <c r="D16" s="274"/>
    </row>
    <row r="17" spans="1:5" ht="16.5" customHeight="1">
      <c r="A17" s="272" t="s">
        <v>12</v>
      </c>
      <c r="B17" s="272"/>
      <c r="C17" s="272"/>
      <c r="D17" s="272"/>
    </row>
    <row r="18" spans="1:5" ht="16.5" customHeight="1">
      <c r="A18" s="272"/>
      <c r="B18" s="272"/>
      <c r="C18" s="272"/>
      <c r="D18" s="272"/>
    </row>
    <row r="19" spans="1:5" ht="24" customHeight="1">
      <c r="A19" s="275" t="s">
        <v>13</v>
      </c>
      <c r="B19" s="275"/>
      <c r="C19" s="275"/>
      <c r="D19" s="275"/>
    </row>
    <row r="20" spans="1:5" ht="54.4" customHeight="1">
      <c r="A20" s="267" t="s">
        <v>14</v>
      </c>
      <c r="B20" s="267"/>
      <c r="C20" s="267"/>
      <c r="D20" s="267"/>
    </row>
    <row r="21" spans="1:5" ht="154.15" customHeight="1"/>
    <row r="22" spans="1:5" ht="69.400000000000006" customHeight="1">
      <c r="A22" s="276" t="s">
        <v>15</v>
      </c>
      <c r="B22" s="276"/>
      <c r="C22" s="276"/>
      <c r="D22" s="276"/>
    </row>
    <row r="23" spans="1:5" ht="34.9" customHeight="1"/>
    <row r="24" spans="1:5">
      <c r="A24" s="277"/>
      <c r="B24" s="278"/>
      <c r="C24" s="278"/>
      <c r="D24" s="278"/>
    </row>
    <row r="25" spans="1:5" ht="64.900000000000006" customHeight="1">
      <c r="A25" s="278"/>
      <c r="B25" s="278"/>
      <c r="C25" s="278"/>
      <c r="D25" s="278"/>
    </row>
    <row r="26" spans="1:5" ht="108.4" customHeight="1">
      <c r="A26" s="279"/>
      <c r="B26" s="280"/>
      <c r="C26" s="280"/>
      <c r="D26" s="280"/>
    </row>
    <row r="27" spans="1:5" ht="38.25" customHeight="1"/>
    <row r="28" spans="1:5" ht="15.75" customHeight="1">
      <c r="A28" s="281"/>
      <c r="B28" s="281"/>
      <c r="C28" s="281"/>
      <c r="D28" s="281"/>
    </row>
    <row r="29" spans="1:5" ht="24" customHeight="1">
      <c r="A29" s="282"/>
      <c r="B29" s="283"/>
      <c r="C29" s="283"/>
      <c r="D29" s="283"/>
    </row>
    <row r="30" spans="1:5" ht="53.65" customHeight="1">
      <c r="A30" s="279"/>
      <c r="B30" s="279"/>
    </row>
    <row r="31" spans="1:5" ht="144.75" customHeight="1"/>
    <row r="32" spans="1:5" ht="63.75" customHeight="1">
      <c r="A32" s="272"/>
      <c r="B32" s="272"/>
      <c r="C32" s="272"/>
      <c r="D32" s="231"/>
      <c r="E32" s="64"/>
    </row>
    <row r="33" spans="1:10" ht="151.35" customHeight="1">
      <c r="A33" s="272"/>
      <c r="B33" s="272"/>
      <c r="C33" s="272"/>
      <c r="D33" s="231"/>
    </row>
    <row r="34" spans="1:10">
      <c r="A34" s="272"/>
      <c r="B34" s="272"/>
      <c r="C34" s="272"/>
      <c r="D34" s="231"/>
    </row>
    <row r="35" spans="1:10" ht="31.9" customHeight="1">
      <c r="A35" s="272"/>
      <c r="B35" s="272"/>
      <c r="C35" s="272"/>
      <c r="D35" s="231"/>
    </row>
    <row r="36" spans="1:10">
      <c r="A36" s="231"/>
      <c r="B36" s="231"/>
      <c r="C36" s="231"/>
      <c r="D36" s="231"/>
      <c r="E36" s="65"/>
    </row>
    <row r="37" spans="1:10" ht="15" customHeight="1">
      <c r="A37" s="272"/>
      <c r="B37" s="272"/>
      <c r="C37" s="272"/>
      <c r="D37" s="231"/>
    </row>
    <row r="38" spans="1:10" ht="21.6" customHeight="1">
      <c r="A38" s="272"/>
      <c r="B38" s="272"/>
      <c r="C38" s="272"/>
      <c r="D38" s="231"/>
    </row>
    <row r="39" spans="1:10" ht="24.75" customHeight="1">
      <c r="A39" s="272"/>
      <c r="B39" s="272"/>
      <c r="C39" s="272"/>
      <c r="D39" s="231"/>
    </row>
    <row r="40" spans="1:10" ht="38.25" customHeight="1">
      <c r="A40" s="67"/>
      <c r="B40" s="66"/>
      <c r="C40" s="66"/>
      <c r="D40" s="66"/>
    </row>
    <row r="41" spans="1:10" ht="15" customHeight="1">
      <c r="A41" s="231"/>
      <c r="B41" s="241"/>
      <c r="C41" s="241"/>
      <c r="D41" s="241"/>
    </row>
    <row r="42" spans="1:10" ht="25.5" customHeight="1">
      <c r="A42" s="241"/>
      <c r="B42" s="241"/>
      <c r="C42" s="241"/>
      <c r="D42" s="241"/>
      <c r="E42" s="66"/>
      <c r="F42" s="66"/>
      <c r="G42" s="67"/>
      <c r="H42" s="67"/>
      <c r="I42" s="67"/>
      <c r="J42" s="67"/>
    </row>
    <row r="43" spans="1:10" ht="15" customHeight="1">
      <c r="A43" s="241"/>
      <c r="B43" s="241"/>
      <c r="C43" s="241"/>
      <c r="D43" s="241"/>
      <c r="E43" s="66"/>
      <c r="F43" s="66"/>
      <c r="G43" s="67"/>
      <c r="H43" s="67"/>
      <c r="I43" s="67"/>
      <c r="J43" s="67"/>
    </row>
    <row r="44" spans="1:10" ht="107.1" customHeight="1">
      <c r="E44" s="66"/>
      <c r="F44" s="66"/>
      <c r="G44" s="67"/>
      <c r="H44" s="67"/>
      <c r="I44" s="67"/>
      <c r="J44" s="67"/>
    </row>
    <row r="45" spans="1:10" ht="72" customHeight="1">
      <c r="E45" s="231"/>
      <c r="F45" s="231"/>
      <c r="G45" s="231"/>
      <c r="H45" s="231"/>
      <c r="I45" s="231"/>
      <c r="J45" s="231"/>
    </row>
    <row r="46" spans="1:10" ht="3" customHeight="1">
      <c r="E46" s="231"/>
      <c r="F46" s="231"/>
      <c r="G46" s="231"/>
      <c r="H46" s="231"/>
      <c r="I46" s="231"/>
      <c r="J46" s="231"/>
    </row>
    <row r="47" spans="1:10" ht="15" customHeight="1">
      <c r="E47" s="68"/>
      <c r="F47" s="68"/>
      <c r="G47" s="68"/>
      <c r="H47" s="68"/>
      <c r="I47" s="68"/>
      <c r="J47" s="68"/>
    </row>
    <row r="48" spans="1:10">
      <c r="E48" s="68"/>
      <c r="F48" s="68"/>
      <c r="G48" s="68"/>
      <c r="H48" s="68"/>
      <c r="I48" s="68"/>
      <c r="J48" s="68"/>
    </row>
    <row r="49" spans="5:10" ht="96.6" customHeight="1">
      <c r="E49" s="68"/>
      <c r="F49" s="68"/>
      <c r="G49" s="68"/>
      <c r="H49" s="68"/>
      <c r="I49" s="68"/>
      <c r="J49" s="68"/>
    </row>
    <row r="50" spans="5:10">
      <c r="E50" s="66"/>
      <c r="F50" s="66"/>
      <c r="G50" s="66"/>
      <c r="H50" s="66"/>
      <c r="I50" s="66"/>
      <c r="J50" s="66"/>
    </row>
    <row r="51" spans="5:10">
      <c r="E51" s="241"/>
      <c r="F51" s="241"/>
      <c r="G51" s="241"/>
      <c r="H51" s="241"/>
      <c r="I51" s="241"/>
      <c r="J51" s="241"/>
    </row>
    <row r="52" spans="5:10">
      <c r="E52" s="241"/>
      <c r="F52" s="241"/>
      <c r="G52" s="241"/>
      <c r="H52" s="241"/>
      <c r="I52" s="241"/>
      <c r="J52" s="241"/>
    </row>
    <row r="53" spans="5:10">
      <c r="E53" s="241"/>
      <c r="F53" s="241"/>
      <c r="G53" s="241"/>
      <c r="H53" s="241"/>
      <c r="I53" s="241"/>
      <c r="J53" s="241"/>
    </row>
  </sheetData>
  <sheetProtection selectLockedCells="1"/>
  <mergeCells count="20">
    <mergeCell ref="A32:C34"/>
    <mergeCell ref="A35:C35"/>
    <mergeCell ref="A37:C39"/>
    <mergeCell ref="A22:D22"/>
    <mergeCell ref="A24:D25"/>
    <mergeCell ref="A26:D26"/>
    <mergeCell ref="A28:D28"/>
    <mergeCell ref="A29:D29"/>
    <mergeCell ref="A30:B30"/>
    <mergeCell ref="A20:D20"/>
    <mergeCell ref="A5:D8"/>
    <mergeCell ref="A9:B9"/>
    <mergeCell ref="A10:D10"/>
    <mergeCell ref="A11:D11"/>
    <mergeCell ref="A12:D12"/>
    <mergeCell ref="A13:D13"/>
    <mergeCell ref="A14:D15"/>
    <mergeCell ref="A16:D16"/>
    <mergeCell ref="A17:D18"/>
    <mergeCell ref="A19:D19"/>
  </mergeCells>
  <conditionalFormatting sqref="F3">
    <cfRule type="expression" dxfId="360" priority="1" stopIfTrue="1">
      <formula>$F$3-TODAY()&lt;0</formula>
    </cfRule>
  </conditionalFormatting>
  <hyperlinks>
    <hyperlink ref="A9" r:id="rId1" xr:uid="{C656D150-5A8C-4CFD-BFC7-E109F1AA527F}"/>
    <hyperlink ref="C9" r:id="rId2" display="mailto:Oliver.Chaplin@beis.gov.uk" xr:uid="{0B58DE12-C6CA-4043-A0D9-1F0CFE8C165D}"/>
  </hyperlinks>
  <pageMargins left="0.43" right="0.28000000000000003" top="0.56000000000000005" bottom="0.75" header="0.3" footer="0.3"/>
  <pageSetup paperSize="9" scale="67" fitToHeight="0"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J50"/>
  <sheetViews>
    <sheetView zoomScale="102" zoomScaleNormal="100" workbookViewId="0">
      <selection activeCell="C6" sqref="C6:D20"/>
    </sheetView>
  </sheetViews>
  <sheetFormatPr defaultColWidth="8.77734375" defaultRowHeight="12.75"/>
  <cols>
    <col min="1" max="1" width="11.21875" style="26" customWidth="1"/>
    <col min="2" max="2" width="4.44140625" style="26" customWidth="1"/>
    <col min="3" max="6" width="8.77734375" style="26"/>
    <col min="7" max="8" width="8.77734375" style="22"/>
    <col min="9" max="16384" width="8.77734375" style="26"/>
  </cols>
  <sheetData>
    <row r="1" spans="1:10" ht="13.15">
      <c r="A1" s="19" t="s">
        <v>163</v>
      </c>
      <c r="B1" s="22"/>
      <c r="C1" s="16"/>
    </row>
    <row r="2" spans="1:10" ht="13.15">
      <c r="A2" s="14" t="s">
        <v>164</v>
      </c>
      <c r="B2" s="18"/>
      <c r="C2" s="15"/>
      <c r="D2" s="14"/>
    </row>
    <row r="3" spans="1:10" ht="13.15">
      <c r="A3" s="17"/>
      <c r="B3" s="18"/>
      <c r="C3" s="15"/>
      <c r="D3" s="14"/>
    </row>
    <row r="4" spans="1:10" ht="13.15">
      <c r="A4" s="18" t="s">
        <v>165</v>
      </c>
      <c r="B4" s="22"/>
      <c r="C4" s="15"/>
      <c r="D4" s="14"/>
    </row>
    <row r="5" spans="1:10" ht="52.5">
      <c r="A5" s="23" t="s">
        <v>166</v>
      </c>
      <c r="B5" s="23"/>
      <c r="C5" s="24" t="s">
        <v>167</v>
      </c>
      <c r="D5" s="25" t="s">
        <v>168</v>
      </c>
      <c r="E5" s="24" t="s">
        <v>169</v>
      </c>
      <c r="F5" s="24" t="s">
        <v>170</v>
      </c>
      <c r="G5" s="26"/>
      <c r="I5" s="22"/>
    </row>
    <row r="6" spans="1:10">
      <c r="A6" s="20">
        <v>2009</v>
      </c>
      <c r="B6" s="20"/>
      <c r="C6" s="49">
        <v>86.027900000000002</v>
      </c>
      <c r="D6" s="47">
        <v>1.6048357665311219</v>
      </c>
      <c r="E6" s="46">
        <f t="shared" ref="E6:E13" si="0">C6</f>
        <v>86.027900000000002</v>
      </c>
      <c r="F6" s="27">
        <f>E6/$E$13*100</f>
        <v>89.594010395783357</v>
      </c>
      <c r="G6" s="26"/>
      <c r="I6" s="22"/>
    </row>
    <row r="7" spans="1:10">
      <c r="A7" s="20">
        <v>2010</v>
      </c>
      <c r="B7" s="20"/>
      <c r="C7" s="49">
        <v>87.344499999999996</v>
      </c>
      <c r="D7" s="47">
        <v>1.5304337313824863</v>
      </c>
      <c r="E7" s="46">
        <f t="shared" si="0"/>
        <v>87.344499999999996</v>
      </c>
      <c r="F7" s="27">
        <f t="shared" ref="F7:F20" si="1">E7/$E$13*100</f>
        <v>90.965187352178773</v>
      </c>
      <c r="G7" s="26"/>
      <c r="H7" s="52"/>
      <c r="I7" s="22"/>
    </row>
    <row r="8" spans="1:10">
      <c r="A8" s="20">
        <v>2011</v>
      </c>
      <c r="B8" s="20"/>
      <c r="C8" s="49">
        <v>89.022099999999995</v>
      </c>
      <c r="D8" s="47">
        <v>1.9206704486258417</v>
      </c>
      <c r="E8" s="46">
        <f t="shared" si="0"/>
        <v>89.022099999999995</v>
      </c>
      <c r="F8" s="27">
        <f t="shared" si="1"/>
        <v>92.7123288241892</v>
      </c>
      <c r="G8" s="26"/>
      <c r="H8" s="52"/>
      <c r="I8" s="22"/>
    </row>
    <row r="9" spans="1:10">
      <c r="A9" s="20">
        <v>2012</v>
      </c>
      <c r="B9" s="20"/>
      <c r="C9" s="49">
        <v>90.409700000000001</v>
      </c>
      <c r="D9" s="47">
        <v>1.5587140721236707</v>
      </c>
      <c r="E9" s="46">
        <f t="shared" si="0"/>
        <v>90.409700000000001</v>
      </c>
      <c r="F9" s="27">
        <f t="shared" si="1"/>
        <v>94.157448940165395</v>
      </c>
      <c r="G9" s="26"/>
      <c r="H9" s="52"/>
      <c r="I9" s="22"/>
      <c r="J9" s="16"/>
    </row>
    <row r="10" spans="1:10">
      <c r="A10" s="20">
        <v>2013</v>
      </c>
      <c r="B10" s="32"/>
      <c r="C10" s="49">
        <v>92.096199999999996</v>
      </c>
      <c r="D10" s="47">
        <v>1.8653971863638472</v>
      </c>
      <c r="E10" s="46">
        <f t="shared" si="0"/>
        <v>92.096199999999996</v>
      </c>
      <c r="F10" s="27">
        <f t="shared" si="1"/>
        <v>95.913859343447228</v>
      </c>
      <c r="G10" s="26"/>
      <c r="H10" s="52"/>
      <c r="I10" s="22"/>
      <c r="J10" s="16"/>
    </row>
    <row r="11" spans="1:10">
      <c r="A11" s="20">
        <v>2014</v>
      </c>
      <c r="B11" s="20"/>
      <c r="C11" s="50">
        <v>93.675600000000003</v>
      </c>
      <c r="D11" s="47">
        <v>1.7149458935330739</v>
      </c>
      <c r="E11" s="46">
        <f t="shared" si="0"/>
        <v>93.675600000000003</v>
      </c>
      <c r="F11" s="27">
        <f t="shared" si="1"/>
        <v>97.558730135586757</v>
      </c>
      <c r="G11" s="26"/>
      <c r="H11" s="52"/>
      <c r="I11" s="22"/>
      <c r="J11" s="16"/>
    </row>
    <row r="12" spans="1:10">
      <c r="A12" s="20">
        <v>2015</v>
      </c>
      <c r="B12" s="20"/>
      <c r="C12" s="50">
        <v>94.083699999999993</v>
      </c>
      <c r="D12" s="47">
        <v>0.43565240041162306</v>
      </c>
      <c r="E12" s="46">
        <f t="shared" si="0"/>
        <v>94.083699999999993</v>
      </c>
      <c r="F12" s="27">
        <f t="shared" si="1"/>
        <v>97.983747085233546</v>
      </c>
      <c r="G12" s="26"/>
      <c r="H12" s="52"/>
      <c r="I12" s="22"/>
      <c r="J12" s="16"/>
    </row>
    <row r="13" spans="1:10">
      <c r="A13" s="20">
        <v>2016</v>
      </c>
      <c r="B13" s="20"/>
      <c r="C13" s="28">
        <v>96.0197</v>
      </c>
      <c r="D13" s="47">
        <v>2.0577422018904516</v>
      </c>
      <c r="E13" s="51">
        <f t="shared" si="0"/>
        <v>96.0197</v>
      </c>
      <c r="F13" s="27">
        <f t="shared" si="1"/>
        <v>100</v>
      </c>
      <c r="G13" s="26"/>
      <c r="H13" s="52"/>
      <c r="I13" s="22"/>
      <c r="J13" s="16"/>
    </row>
    <row r="14" spans="1:10">
      <c r="A14" s="20">
        <v>2017</v>
      </c>
      <c r="B14" s="20"/>
      <c r="C14" s="28">
        <v>98.137299999999996</v>
      </c>
      <c r="D14" s="47">
        <v>2.2053807708209838</v>
      </c>
      <c r="E14" s="51">
        <f>E13*(1+(D14/100))</f>
        <v>98.137299999999982</v>
      </c>
      <c r="F14" s="27">
        <f t="shared" si="1"/>
        <v>102.20538077082098</v>
      </c>
      <c r="G14" s="26"/>
      <c r="H14" s="52"/>
      <c r="I14" s="22"/>
      <c r="J14" s="16"/>
    </row>
    <row r="15" spans="1:10">
      <c r="A15" s="20">
        <v>2018</v>
      </c>
      <c r="B15" s="28"/>
      <c r="C15" s="266">
        <v>100</v>
      </c>
      <c r="D15" s="48">
        <v>1.8980550718228479</v>
      </c>
      <c r="E15" s="51">
        <f>E14*(1+(D15/100))</f>
        <v>100</v>
      </c>
      <c r="F15" s="27">
        <f t="shared" si="1"/>
        <v>104.1452951842174</v>
      </c>
      <c r="G15" s="21"/>
      <c r="H15" s="52"/>
      <c r="I15" s="16"/>
    </row>
    <row r="16" spans="1:10">
      <c r="A16" s="20">
        <v>2019</v>
      </c>
      <c r="B16" s="28"/>
      <c r="C16" s="30" t="s">
        <v>171</v>
      </c>
      <c r="D16" s="48">
        <v>1.9845662960375279</v>
      </c>
      <c r="E16" s="51">
        <f>E15*(1+(D16/100))</f>
        <v>101.98456629603754</v>
      </c>
      <c r="F16" s="27">
        <f t="shared" si="1"/>
        <v>106.21212761135219</v>
      </c>
      <c r="G16" s="21"/>
      <c r="H16" s="52"/>
      <c r="I16" s="16"/>
    </row>
    <row r="17" spans="1:9">
      <c r="A17" s="31">
        <v>2020</v>
      </c>
      <c r="B17" s="22"/>
      <c r="C17" s="16" t="s">
        <v>171</v>
      </c>
      <c r="D17" s="48">
        <v>1.8401461840722533</v>
      </c>
      <c r="E17" s="51">
        <f>E16*(1+(D17/100))</f>
        <v>103.86123140107671</v>
      </c>
      <c r="F17" s="27">
        <f t="shared" si="1"/>
        <v>108.16658602461445</v>
      </c>
      <c r="G17" s="21"/>
      <c r="H17" s="52"/>
      <c r="I17" s="16"/>
    </row>
    <row r="18" spans="1:9">
      <c r="A18" s="31">
        <v>2021</v>
      </c>
      <c r="C18" s="26" t="s">
        <v>171</v>
      </c>
      <c r="D18" s="48">
        <v>1.9235700732042886</v>
      </c>
      <c r="E18" s="51">
        <f t="shared" ref="E18:E20" si="2">E17*(1+(D18/100))</f>
        <v>105.85907496596928</v>
      </c>
      <c r="F18" s="27">
        <f t="shared" si="1"/>
        <v>110.24724610259071</v>
      </c>
      <c r="G18" s="21"/>
      <c r="I18" s="16"/>
    </row>
    <row r="19" spans="1:9">
      <c r="A19" s="31">
        <v>2022</v>
      </c>
      <c r="C19" s="26" t="s">
        <v>171</v>
      </c>
      <c r="D19" s="48">
        <v>1.9528616005447788</v>
      </c>
      <c r="E19" s="51">
        <f t="shared" si="2"/>
        <v>107.9263561916716</v>
      </c>
      <c r="F19" s="27">
        <f t="shared" si="1"/>
        <v>112.40022223738629</v>
      </c>
      <c r="G19" s="21"/>
      <c r="I19" s="16"/>
    </row>
    <row r="20" spans="1:9">
      <c r="A20" s="31">
        <v>2023</v>
      </c>
      <c r="C20" s="26" t="s">
        <v>171</v>
      </c>
      <c r="D20" s="48">
        <v>1.9858563124394948</v>
      </c>
      <c r="E20" s="51">
        <f t="shared" si="2"/>
        <v>110.06961854888985</v>
      </c>
      <c r="F20" s="27">
        <f t="shared" si="1"/>
        <v>114.63232914588343</v>
      </c>
      <c r="G20" s="21"/>
      <c r="I20" s="16"/>
    </row>
    <row r="21" spans="1:9">
      <c r="G21" s="21"/>
      <c r="I21" s="16"/>
    </row>
    <row r="22" spans="1:9">
      <c r="A22" s="29" t="s">
        <v>172</v>
      </c>
      <c r="G22" s="21"/>
      <c r="I22" s="16"/>
    </row>
    <row r="23" spans="1:9">
      <c r="G23" s="21"/>
      <c r="I23" s="16"/>
    </row>
    <row r="24" spans="1:9">
      <c r="G24" s="21"/>
      <c r="I24" s="16"/>
    </row>
    <row r="25" spans="1:9">
      <c r="G25" s="21"/>
      <c r="I25" s="16"/>
    </row>
    <row r="26" spans="1:9">
      <c r="G26" s="21"/>
      <c r="I26" s="16"/>
    </row>
    <row r="27" spans="1:9">
      <c r="G27" s="21"/>
      <c r="I27" s="16"/>
    </row>
    <row r="28" spans="1:9">
      <c r="G28" s="21"/>
      <c r="I28" s="16"/>
    </row>
    <row r="29" spans="1:9">
      <c r="G29" s="21"/>
      <c r="I29" s="16"/>
    </row>
    <row r="30" spans="1:9">
      <c r="G30" s="21"/>
      <c r="I30" s="16"/>
    </row>
    <row r="31" spans="1:9">
      <c r="G31" s="21"/>
      <c r="I31" s="16"/>
    </row>
    <row r="32" spans="1:9">
      <c r="G32" s="21"/>
      <c r="I32" s="16"/>
    </row>
    <row r="33" spans="7:9">
      <c r="G33" s="21"/>
      <c r="I33" s="16"/>
    </row>
    <row r="34" spans="7:9">
      <c r="G34" s="21"/>
      <c r="I34" s="16"/>
    </row>
    <row r="44" spans="7:9">
      <c r="G44" s="21"/>
    </row>
    <row r="45" spans="7:9">
      <c r="G45" s="21"/>
    </row>
    <row r="46" spans="7:9">
      <c r="G46" s="21"/>
    </row>
    <row r="47" spans="7:9">
      <c r="G47" s="21"/>
    </row>
    <row r="48" spans="7:9">
      <c r="G48" s="21"/>
    </row>
    <row r="49" spans="7:7">
      <c r="G49" s="21"/>
    </row>
    <row r="50" spans="7:7">
      <c r="G50" s="21"/>
    </row>
  </sheetData>
  <sheetProtection selectLockedCells="1" selectUnlockedCells="1"/>
  <phoneticPr fontId="22" type="noConversion"/>
  <pageMargins left="0.7" right="0.7" top="0.75" bottom="0.75" header="0.3" footer="0.3"/>
  <pageSetup paperSize="9" scale="66" orientation="landscape" verticalDpi="59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0"/>
    <pageSetUpPr fitToPage="1"/>
  </sheetPr>
  <dimension ref="A1:N127"/>
  <sheetViews>
    <sheetView workbookViewId="0">
      <selection activeCell="C11" sqref="C11"/>
    </sheetView>
  </sheetViews>
  <sheetFormatPr defaultColWidth="8.77734375" defaultRowHeight="12.75"/>
  <cols>
    <col min="1" max="1" width="8.77734375" style="7"/>
    <col min="2" max="2" width="5.77734375" style="7" bestFit="1" customWidth="1"/>
    <col min="3" max="3" width="12.44140625" style="7" bestFit="1" customWidth="1"/>
    <col min="4" max="4" width="16.21875" style="7" bestFit="1" customWidth="1"/>
    <col min="5" max="5" width="19.21875" style="8" bestFit="1" customWidth="1"/>
    <col min="6" max="6" width="15" style="8" bestFit="1" customWidth="1"/>
    <col min="7" max="7" width="13.5546875" style="9" bestFit="1" customWidth="1"/>
    <col min="8" max="13" width="8.77734375" style="7"/>
    <col min="14" max="14" width="8.77734375" style="43"/>
    <col min="15" max="16384" width="8.77734375" style="7"/>
  </cols>
  <sheetData>
    <row r="1" spans="1:14" s="6" customFormat="1" ht="13.15">
      <c r="A1" s="11" t="s">
        <v>173</v>
      </c>
      <c r="B1" s="11" t="s">
        <v>174</v>
      </c>
      <c r="C1" s="11" t="s">
        <v>175</v>
      </c>
      <c r="D1" s="11" t="s">
        <v>176</v>
      </c>
      <c r="E1" s="12" t="s">
        <v>177</v>
      </c>
      <c r="F1" s="12" t="s">
        <v>178</v>
      </c>
      <c r="G1" s="13" t="s">
        <v>179</v>
      </c>
      <c r="I1" s="41" t="s">
        <v>180</v>
      </c>
      <c r="J1" s="42"/>
      <c r="K1" s="42"/>
      <c r="L1" s="42"/>
      <c r="M1" s="42"/>
      <c r="N1" s="42"/>
    </row>
    <row r="2" spans="1:14" ht="12.75" customHeight="1">
      <c r="A2" s="7">
        <f>1</f>
        <v>1</v>
      </c>
      <c r="B2" s="7">
        <v>0</v>
      </c>
      <c r="C2" s="7">
        <v>0</v>
      </c>
      <c r="D2" s="7">
        <f>1+C2</f>
        <v>1</v>
      </c>
      <c r="E2" s="8">
        <v>1</v>
      </c>
      <c r="F2" s="10">
        <f t="shared" ref="F2:F65" si="0">1/E2</f>
        <v>1</v>
      </c>
      <c r="G2" s="9">
        <f>F2</f>
        <v>1</v>
      </c>
      <c r="I2" s="314" t="s">
        <v>181</v>
      </c>
      <c r="J2" s="314"/>
      <c r="K2" s="314"/>
      <c r="L2" s="314"/>
    </row>
    <row r="3" spans="1:14" ht="12.75" customHeight="1">
      <c r="A3" s="7">
        <f>A2+1</f>
        <v>2</v>
      </c>
      <c r="B3" s="7">
        <v>1</v>
      </c>
      <c r="C3" s="7">
        <f t="shared" ref="C3:C32" si="1">DiscountRate</f>
        <v>3.5000000000000003E-2</v>
      </c>
      <c r="D3" s="7">
        <f t="shared" ref="D3:D32" si="2">1+C3</f>
        <v>1.0349999999999999</v>
      </c>
      <c r="E3" s="8">
        <f>D3^B3</f>
        <v>1.0349999999999999</v>
      </c>
      <c r="F3" s="10">
        <f t="shared" si="0"/>
        <v>0.96618357487922713</v>
      </c>
      <c r="G3" s="9">
        <f>G2+F3</f>
        <v>1.9661835748792271</v>
      </c>
      <c r="I3" s="314"/>
      <c r="J3" s="314"/>
      <c r="K3" s="314"/>
      <c r="L3" s="314"/>
    </row>
    <row r="4" spans="1:14" ht="12.75" customHeight="1">
      <c r="A4" s="7">
        <f t="shared" ref="A4:A67" si="3">A3+1</f>
        <v>3</v>
      </c>
      <c r="B4" s="7">
        <v>2</v>
      </c>
      <c r="C4" s="7">
        <f t="shared" si="1"/>
        <v>3.5000000000000003E-2</v>
      </c>
      <c r="D4" s="7">
        <f t="shared" si="2"/>
        <v>1.0349999999999999</v>
      </c>
      <c r="E4" s="8">
        <f t="shared" ref="E4:E32" si="4">D4^B4</f>
        <v>1.0712249999999999</v>
      </c>
      <c r="F4" s="10">
        <f t="shared" si="0"/>
        <v>0.93351070036640305</v>
      </c>
      <c r="G4" s="9">
        <f t="shared" ref="G4:G66" si="5">G3+F4</f>
        <v>2.8996942752456301</v>
      </c>
      <c r="I4" s="314"/>
      <c r="J4" s="314"/>
      <c r="K4" s="314"/>
      <c r="L4" s="314"/>
    </row>
    <row r="5" spans="1:14">
      <c r="A5" s="7">
        <f t="shared" si="3"/>
        <v>4</v>
      </c>
      <c r="B5" s="7">
        <v>3</v>
      </c>
      <c r="C5" s="7">
        <f t="shared" si="1"/>
        <v>3.5000000000000003E-2</v>
      </c>
      <c r="D5" s="7">
        <f t="shared" si="2"/>
        <v>1.0349999999999999</v>
      </c>
      <c r="E5" s="8">
        <f t="shared" si="4"/>
        <v>1.1087178749999997</v>
      </c>
      <c r="F5" s="10">
        <f t="shared" si="0"/>
        <v>0.90194270566802237</v>
      </c>
      <c r="G5" s="9">
        <f t="shared" si="5"/>
        <v>3.8016369809136523</v>
      </c>
    </row>
    <row r="6" spans="1:14">
      <c r="A6" s="7">
        <f t="shared" si="3"/>
        <v>5</v>
      </c>
      <c r="B6" s="7">
        <v>4</v>
      </c>
      <c r="C6" s="7">
        <f t="shared" si="1"/>
        <v>3.5000000000000003E-2</v>
      </c>
      <c r="D6" s="7">
        <f t="shared" si="2"/>
        <v>1.0349999999999999</v>
      </c>
      <c r="E6" s="8">
        <f t="shared" si="4"/>
        <v>1.1475230006249997</v>
      </c>
      <c r="F6" s="10">
        <f t="shared" si="0"/>
        <v>0.87144222769857238</v>
      </c>
      <c r="G6" s="9">
        <f t="shared" si="5"/>
        <v>4.6730792086122248</v>
      </c>
    </row>
    <row r="7" spans="1:14">
      <c r="A7" s="7">
        <f t="shared" si="3"/>
        <v>6</v>
      </c>
      <c r="B7" s="7">
        <v>5</v>
      </c>
      <c r="C7" s="7">
        <f t="shared" si="1"/>
        <v>3.5000000000000003E-2</v>
      </c>
      <c r="D7" s="7">
        <f t="shared" si="2"/>
        <v>1.0349999999999999</v>
      </c>
      <c r="E7" s="8">
        <f t="shared" si="4"/>
        <v>1.1876863056468745</v>
      </c>
      <c r="F7" s="10">
        <f t="shared" si="0"/>
        <v>0.84197316685852419</v>
      </c>
      <c r="G7" s="9">
        <f t="shared" si="5"/>
        <v>5.5150523754707486</v>
      </c>
    </row>
    <row r="8" spans="1:14">
      <c r="A8" s="7">
        <f t="shared" si="3"/>
        <v>7</v>
      </c>
      <c r="B8" s="7">
        <v>6</v>
      </c>
      <c r="C8" s="7">
        <f t="shared" si="1"/>
        <v>3.5000000000000003E-2</v>
      </c>
      <c r="D8" s="7">
        <f t="shared" si="2"/>
        <v>1.0349999999999999</v>
      </c>
      <c r="E8" s="8">
        <f t="shared" si="4"/>
        <v>1.2292553263445152</v>
      </c>
      <c r="F8" s="10">
        <f t="shared" si="0"/>
        <v>0.81350064430775282</v>
      </c>
      <c r="G8" s="9">
        <f>G7+F8</f>
        <v>6.3285530197785018</v>
      </c>
    </row>
    <row r="9" spans="1:14">
      <c r="A9" s="7">
        <f t="shared" si="3"/>
        <v>8</v>
      </c>
      <c r="B9" s="7">
        <v>7</v>
      </c>
      <c r="C9" s="7">
        <f t="shared" si="1"/>
        <v>3.5000000000000003E-2</v>
      </c>
      <c r="D9" s="7">
        <f t="shared" si="2"/>
        <v>1.0349999999999999</v>
      </c>
      <c r="E9" s="8">
        <f t="shared" si="4"/>
        <v>1.2722792627665731</v>
      </c>
      <c r="F9" s="10">
        <f t="shared" si="0"/>
        <v>0.78599096068381913</v>
      </c>
      <c r="G9" s="9">
        <f t="shared" si="5"/>
        <v>7.1145439804623205</v>
      </c>
    </row>
    <row r="10" spans="1:14">
      <c r="A10" s="7">
        <f t="shared" si="3"/>
        <v>9</v>
      </c>
      <c r="B10" s="7">
        <v>8</v>
      </c>
      <c r="C10" s="7">
        <f t="shared" si="1"/>
        <v>3.5000000000000003E-2</v>
      </c>
      <c r="D10" s="7">
        <f t="shared" si="2"/>
        <v>1.0349999999999999</v>
      </c>
      <c r="E10" s="8">
        <f t="shared" si="4"/>
        <v>1.3168090369634029</v>
      </c>
      <c r="F10" s="10">
        <f t="shared" si="0"/>
        <v>0.75941155621625056</v>
      </c>
      <c r="G10" s="9">
        <f t="shared" si="5"/>
        <v>7.8739555366785714</v>
      </c>
    </row>
    <row r="11" spans="1:14">
      <c r="A11" s="33">
        <f t="shared" si="3"/>
        <v>10</v>
      </c>
      <c r="B11" s="33">
        <v>9</v>
      </c>
      <c r="C11" s="33">
        <f t="shared" si="1"/>
        <v>3.5000000000000003E-2</v>
      </c>
      <c r="D11" s="33">
        <f t="shared" si="2"/>
        <v>1.0349999999999999</v>
      </c>
      <c r="E11" s="34">
        <f t="shared" si="4"/>
        <v>1.3628973532571218</v>
      </c>
      <c r="F11" s="35">
        <f t="shared" si="0"/>
        <v>0.73373097218961414</v>
      </c>
      <c r="G11" s="36">
        <f t="shared" si="5"/>
        <v>8.607686508868186</v>
      </c>
      <c r="I11" s="33" t="s">
        <v>182</v>
      </c>
      <c r="J11" s="33"/>
      <c r="K11" s="33"/>
    </row>
    <row r="12" spans="1:14">
      <c r="A12" s="7">
        <f t="shared" si="3"/>
        <v>11</v>
      </c>
      <c r="B12" s="7">
        <v>10</v>
      </c>
      <c r="C12" s="7">
        <f t="shared" si="1"/>
        <v>3.5000000000000003E-2</v>
      </c>
      <c r="D12" s="7">
        <f t="shared" si="2"/>
        <v>1.0349999999999999</v>
      </c>
      <c r="E12" s="8">
        <f t="shared" si="4"/>
        <v>1.410598760621121</v>
      </c>
      <c r="F12" s="10">
        <f t="shared" si="0"/>
        <v>0.70891881370977217</v>
      </c>
      <c r="G12" s="9">
        <f t="shared" si="5"/>
        <v>9.3166053225779581</v>
      </c>
    </row>
    <row r="13" spans="1:14">
      <c r="A13" s="7">
        <f t="shared" si="3"/>
        <v>12</v>
      </c>
      <c r="B13" s="7">
        <v>11</v>
      </c>
      <c r="C13" s="7">
        <f t="shared" si="1"/>
        <v>3.5000000000000003E-2</v>
      </c>
      <c r="D13" s="7">
        <f t="shared" si="2"/>
        <v>1.0349999999999999</v>
      </c>
      <c r="E13" s="8">
        <f t="shared" si="4"/>
        <v>1.4599697172428603</v>
      </c>
      <c r="F13" s="10">
        <f t="shared" si="0"/>
        <v>0.68494571372924851</v>
      </c>
      <c r="G13" s="9">
        <f t="shared" si="5"/>
        <v>10.001551036307207</v>
      </c>
    </row>
    <row r="14" spans="1:14">
      <c r="A14" s="7">
        <f t="shared" si="3"/>
        <v>13</v>
      </c>
      <c r="B14" s="7">
        <v>12</v>
      </c>
      <c r="C14" s="7">
        <f t="shared" si="1"/>
        <v>3.5000000000000003E-2</v>
      </c>
      <c r="D14" s="7">
        <f t="shared" si="2"/>
        <v>1.0349999999999999</v>
      </c>
      <c r="E14" s="8">
        <f t="shared" si="4"/>
        <v>1.5110686573463603</v>
      </c>
      <c r="F14" s="10">
        <f t="shared" si="0"/>
        <v>0.66178329828912896</v>
      </c>
      <c r="G14" s="9">
        <f t="shared" si="5"/>
        <v>10.663334334596335</v>
      </c>
    </row>
    <row r="15" spans="1:14">
      <c r="A15" s="7">
        <f t="shared" si="3"/>
        <v>14</v>
      </c>
      <c r="B15" s="7">
        <v>13</v>
      </c>
      <c r="C15" s="7">
        <f t="shared" si="1"/>
        <v>3.5000000000000003E-2</v>
      </c>
      <c r="D15" s="7">
        <f t="shared" si="2"/>
        <v>1.0349999999999999</v>
      </c>
      <c r="E15" s="8">
        <f t="shared" si="4"/>
        <v>1.5639560603534826</v>
      </c>
      <c r="F15" s="10">
        <f t="shared" si="0"/>
        <v>0.63940415293635666</v>
      </c>
      <c r="G15" s="9">
        <f t="shared" si="5"/>
        <v>11.302738487532691</v>
      </c>
    </row>
    <row r="16" spans="1:14" ht="12.75" customHeight="1">
      <c r="A16" s="7">
        <f t="shared" si="3"/>
        <v>15</v>
      </c>
      <c r="B16" s="7">
        <v>14</v>
      </c>
      <c r="C16" s="7">
        <f t="shared" si="1"/>
        <v>3.5000000000000003E-2</v>
      </c>
      <c r="D16" s="7">
        <f t="shared" si="2"/>
        <v>1.0349999999999999</v>
      </c>
      <c r="E16" s="8">
        <f t="shared" si="4"/>
        <v>1.6186945224658547</v>
      </c>
      <c r="F16" s="10">
        <f t="shared" si="0"/>
        <v>0.61778179027667302</v>
      </c>
      <c r="G16" s="9">
        <f t="shared" si="5"/>
        <v>11.920520277809365</v>
      </c>
    </row>
    <row r="17" spans="1:7" ht="12.75" customHeight="1">
      <c r="A17" s="7">
        <f t="shared" si="3"/>
        <v>16</v>
      </c>
      <c r="B17" s="7">
        <v>15</v>
      </c>
      <c r="C17" s="7">
        <f t="shared" si="1"/>
        <v>3.5000000000000003E-2</v>
      </c>
      <c r="D17" s="7">
        <f t="shared" si="2"/>
        <v>1.0349999999999999</v>
      </c>
      <c r="E17" s="8">
        <f t="shared" si="4"/>
        <v>1.6753488307521593</v>
      </c>
      <c r="F17" s="10">
        <f t="shared" si="0"/>
        <v>0.59689061862480497</v>
      </c>
      <c r="G17" s="9">
        <f t="shared" si="5"/>
        <v>12.517410896434169</v>
      </c>
    </row>
    <row r="18" spans="1:7" ht="12.75" customHeight="1">
      <c r="A18" s="7">
        <f t="shared" si="3"/>
        <v>17</v>
      </c>
      <c r="B18" s="7">
        <v>16</v>
      </c>
      <c r="C18" s="7">
        <f t="shared" si="1"/>
        <v>3.5000000000000003E-2</v>
      </c>
      <c r="D18" s="7">
        <f t="shared" si="2"/>
        <v>1.0349999999999999</v>
      </c>
      <c r="E18" s="8">
        <f t="shared" si="4"/>
        <v>1.7339860398284845</v>
      </c>
      <c r="F18" s="10">
        <f t="shared" si="0"/>
        <v>0.57670591171478747</v>
      </c>
      <c r="G18" s="9">
        <f t="shared" si="5"/>
        <v>13.094116808148957</v>
      </c>
    </row>
    <row r="19" spans="1:7" ht="12.75" customHeight="1">
      <c r="A19" s="7">
        <f t="shared" si="3"/>
        <v>18</v>
      </c>
      <c r="B19" s="7">
        <v>17</v>
      </c>
      <c r="C19" s="7">
        <f t="shared" si="1"/>
        <v>3.5000000000000003E-2</v>
      </c>
      <c r="D19" s="7">
        <f t="shared" si="2"/>
        <v>1.0349999999999999</v>
      </c>
      <c r="E19" s="8">
        <f t="shared" si="4"/>
        <v>1.7946755512224815</v>
      </c>
      <c r="F19" s="10">
        <f t="shared" si="0"/>
        <v>0.55720377943457733</v>
      </c>
      <c r="G19" s="9">
        <f t="shared" si="5"/>
        <v>13.651320587583534</v>
      </c>
    </row>
    <row r="20" spans="1:7">
      <c r="A20" s="7">
        <f t="shared" si="3"/>
        <v>19</v>
      </c>
      <c r="B20" s="7">
        <v>18</v>
      </c>
      <c r="C20" s="7">
        <f t="shared" si="1"/>
        <v>3.5000000000000003E-2</v>
      </c>
      <c r="D20" s="7">
        <f t="shared" si="2"/>
        <v>1.0349999999999999</v>
      </c>
      <c r="E20" s="8">
        <f t="shared" si="4"/>
        <v>1.8574891955152681</v>
      </c>
      <c r="F20" s="10">
        <f t="shared" si="0"/>
        <v>0.53836113955031628</v>
      </c>
      <c r="G20" s="9">
        <f t="shared" si="5"/>
        <v>14.18968172713385</v>
      </c>
    </row>
    <row r="21" spans="1:7">
      <c r="A21" s="7">
        <f t="shared" si="3"/>
        <v>20</v>
      </c>
      <c r="B21" s="7">
        <v>19</v>
      </c>
      <c r="C21" s="7">
        <f t="shared" si="1"/>
        <v>3.5000000000000003E-2</v>
      </c>
      <c r="D21" s="7">
        <f t="shared" si="2"/>
        <v>1.0349999999999999</v>
      </c>
      <c r="E21" s="8">
        <f t="shared" si="4"/>
        <v>1.9225013173583023</v>
      </c>
      <c r="F21" s="10">
        <f t="shared" si="0"/>
        <v>0.52015569038677911</v>
      </c>
      <c r="G21" s="9">
        <f t="shared" si="5"/>
        <v>14.70983741752063</v>
      </c>
    </row>
    <row r="22" spans="1:7">
      <c r="A22" s="7">
        <f t="shared" si="3"/>
        <v>21</v>
      </c>
      <c r="B22" s="7">
        <v>20</v>
      </c>
      <c r="C22" s="7">
        <f t="shared" si="1"/>
        <v>3.5000000000000003E-2</v>
      </c>
      <c r="D22" s="7">
        <f t="shared" si="2"/>
        <v>1.0349999999999999</v>
      </c>
      <c r="E22" s="8">
        <f t="shared" si="4"/>
        <v>1.9897888634658427</v>
      </c>
      <c r="F22" s="10">
        <f t="shared" si="0"/>
        <v>0.50256588443167061</v>
      </c>
      <c r="G22" s="9">
        <f t="shared" si="5"/>
        <v>15.2124033019523</v>
      </c>
    </row>
    <row r="23" spans="1:7">
      <c r="A23" s="7">
        <f t="shared" si="3"/>
        <v>22</v>
      </c>
      <c r="B23" s="7">
        <v>21</v>
      </c>
      <c r="C23" s="7">
        <f t="shared" si="1"/>
        <v>3.5000000000000003E-2</v>
      </c>
      <c r="D23" s="7">
        <f t="shared" si="2"/>
        <v>1.0349999999999999</v>
      </c>
      <c r="E23" s="8">
        <f t="shared" si="4"/>
        <v>2.0594314736871469</v>
      </c>
      <c r="F23" s="10">
        <f t="shared" si="0"/>
        <v>0.48557090283253213</v>
      </c>
      <c r="G23" s="9">
        <f t="shared" si="5"/>
        <v>15.697974204784831</v>
      </c>
    </row>
    <row r="24" spans="1:7" ht="15" customHeight="1">
      <c r="A24" s="7">
        <f t="shared" si="3"/>
        <v>23</v>
      </c>
      <c r="B24" s="7">
        <v>22</v>
      </c>
      <c r="C24" s="7">
        <f t="shared" si="1"/>
        <v>3.5000000000000003E-2</v>
      </c>
      <c r="D24" s="7">
        <f t="shared" si="2"/>
        <v>1.0349999999999999</v>
      </c>
      <c r="E24" s="8">
        <f t="shared" si="4"/>
        <v>2.1315115752661971</v>
      </c>
      <c r="F24" s="10">
        <f t="shared" si="0"/>
        <v>0.46915063075606966</v>
      </c>
      <c r="G24" s="9">
        <f t="shared" si="5"/>
        <v>16.1671248355409</v>
      </c>
    </row>
    <row r="25" spans="1:7" ht="15.75" customHeight="1">
      <c r="A25" s="7">
        <f t="shared" si="3"/>
        <v>24</v>
      </c>
      <c r="B25" s="7">
        <v>23</v>
      </c>
      <c r="C25" s="7">
        <f t="shared" si="1"/>
        <v>3.5000000000000003E-2</v>
      </c>
      <c r="D25" s="7">
        <f t="shared" si="2"/>
        <v>1.0349999999999999</v>
      </c>
      <c r="E25" s="8">
        <f t="shared" si="4"/>
        <v>2.2061144804005139</v>
      </c>
      <c r="F25" s="10">
        <f t="shared" si="0"/>
        <v>0.45328563358074364</v>
      </c>
      <c r="G25" s="9">
        <f t="shared" si="5"/>
        <v>16.620410469121644</v>
      </c>
    </row>
    <row r="26" spans="1:7">
      <c r="A26" s="7">
        <f t="shared" si="3"/>
        <v>25</v>
      </c>
      <c r="B26" s="7">
        <v>24</v>
      </c>
      <c r="C26" s="7">
        <f t="shared" si="1"/>
        <v>3.5000000000000003E-2</v>
      </c>
      <c r="D26" s="7">
        <f t="shared" si="2"/>
        <v>1.0349999999999999</v>
      </c>
      <c r="E26" s="8">
        <f t="shared" si="4"/>
        <v>2.2833284872145314</v>
      </c>
      <c r="F26" s="10">
        <f t="shared" si="0"/>
        <v>0.43795713389443841</v>
      </c>
      <c r="G26" s="9">
        <f t="shared" si="5"/>
        <v>17.058367603016084</v>
      </c>
    </row>
    <row r="27" spans="1:7">
      <c r="A27" s="7">
        <f t="shared" si="3"/>
        <v>26</v>
      </c>
      <c r="B27" s="7">
        <v>25</v>
      </c>
      <c r="C27" s="7">
        <f t="shared" si="1"/>
        <v>3.5000000000000003E-2</v>
      </c>
      <c r="D27" s="7">
        <f t="shared" si="2"/>
        <v>1.0349999999999999</v>
      </c>
      <c r="E27" s="8">
        <f t="shared" si="4"/>
        <v>2.3632449842670398</v>
      </c>
      <c r="F27" s="10">
        <f t="shared" si="0"/>
        <v>0.42314698926998884</v>
      </c>
      <c r="G27" s="9">
        <f>G26+F27</f>
        <v>17.481514592286072</v>
      </c>
    </row>
    <row r="28" spans="1:7">
      <c r="A28" s="7">
        <f t="shared" si="3"/>
        <v>27</v>
      </c>
      <c r="B28" s="7">
        <v>26</v>
      </c>
      <c r="C28" s="7">
        <f t="shared" si="1"/>
        <v>3.5000000000000003E-2</v>
      </c>
      <c r="D28" s="7">
        <f t="shared" si="2"/>
        <v>1.0349999999999999</v>
      </c>
      <c r="E28" s="8">
        <f t="shared" si="4"/>
        <v>2.4459585587163861</v>
      </c>
      <c r="F28" s="10">
        <f t="shared" si="0"/>
        <v>0.40883767079225974</v>
      </c>
      <c r="G28" s="9">
        <f t="shared" si="5"/>
        <v>17.890352263078331</v>
      </c>
    </row>
    <row r="29" spans="1:7">
      <c r="A29" s="7">
        <f t="shared" si="3"/>
        <v>28</v>
      </c>
      <c r="B29" s="7">
        <v>27</v>
      </c>
      <c r="C29" s="7">
        <f t="shared" si="1"/>
        <v>3.5000000000000003E-2</v>
      </c>
      <c r="D29" s="7">
        <f t="shared" si="2"/>
        <v>1.0349999999999999</v>
      </c>
      <c r="E29" s="8">
        <f t="shared" si="4"/>
        <v>2.5315671082714597</v>
      </c>
      <c r="F29" s="10">
        <f t="shared" si="0"/>
        <v>0.39501224231136206</v>
      </c>
      <c r="G29" s="9">
        <f t="shared" si="5"/>
        <v>18.285364505389694</v>
      </c>
    </row>
    <row r="30" spans="1:7">
      <c r="A30" s="7">
        <f t="shared" si="3"/>
        <v>29</v>
      </c>
      <c r="B30" s="7">
        <v>28</v>
      </c>
      <c r="C30" s="7">
        <f t="shared" si="1"/>
        <v>3.5000000000000003E-2</v>
      </c>
      <c r="D30" s="7">
        <f t="shared" si="2"/>
        <v>1.0349999999999999</v>
      </c>
      <c r="E30" s="8">
        <f t="shared" si="4"/>
        <v>2.6201719570609607</v>
      </c>
      <c r="F30" s="10">
        <f t="shared" si="0"/>
        <v>0.38165434039745127</v>
      </c>
      <c r="G30" s="9">
        <f t="shared" si="5"/>
        <v>18.667018845787144</v>
      </c>
    </row>
    <row r="31" spans="1:7">
      <c r="A31" s="7">
        <f t="shared" si="3"/>
        <v>30</v>
      </c>
      <c r="B31" s="7">
        <v>29</v>
      </c>
      <c r="C31" s="7">
        <f t="shared" si="1"/>
        <v>3.5000000000000003E-2</v>
      </c>
      <c r="D31" s="7">
        <f t="shared" si="2"/>
        <v>1.0349999999999999</v>
      </c>
      <c r="E31" s="8">
        <f t="shared" si="4"/>
        <v>2.7118779755580937</v>
      </c>
      <c r="F31" s="10">
        <f t="shared" si="0"/>
        <v>0.36874815497338298</v>
      </c>
      <c r="G31" s="9">
        <f t="shared" si="5"/>
        <v>19.035767000760526</v>
      </c>
    </row>
    <row r="32" spans="1:7">
      <c r="A32" s="7">
        <f t="shared" si="3"/>
        <v>31</v>
      </c>
      <c r="B32" s="7">
        <v>30</v>
      </c>
      <c r="C32" s="7">
        <f t="shared" si="1"/>
        <v>3.5000000000000003E-2</v>
      </c>
      <c r="D32" s="7">
        <f t="shared" si="2"/>
        <v>1.0349999999999999</v>
      </c>
      <c r="E32" s="8">
        <f t="shared" si="4"/>
        <v>2.8067937047026272</v>
      </c>
      <c r="F32" s="10">
        <f t="shared" si="0"/>
        <v>0.35627841060230236</v>
      </c>
      <c r="G32" s="9">
        <f t="shared" si="5"/>
        <v>19.39204541136283</v>
      </c>
    </row>
    <row r="33" spans="1:14" ht="14.25" customHeight="1">
      <c r="A33" s="37">
        <f t="shared" si="3"/>
        <v>32</v>
      </c>
      <c r="B33" s="37">
        <v>31</v>
      </c>
      <c r="C33" s="37">
        <f t="shared" ref="C33:C77" si="6">_xlfn.IFS(DiscountRate=0.035,0.03,DiscountRate=0.03,0.0257,DiscountRate=0.015,0.0129,DiscountRate=0.01,0.0086)</f>
        <v>0.03</v>
      </c>
      <c r="D33" s="37">
        <f>1+C33</f>
        <v>1.03</v>
      </c>
      <c r="E33" s="38">
        <f>($D$32^$B$32)*(D33^B3)</f>
        <v>2.890997515843706</v>
      </c>
      <c r="F33" s="39">
        <f t="shared" si="0"/>
        <v>0.3459013695167984</v>
      </c>
      <c r="G33" s="40">
        <f t="shared" si="5"/>
        <v>19.737946780879629</v>
      </c>
      <c r="I33" s="37" t="s">
        <v>183</v>
      </c>
      <c r="J33" s="37"/>
      <c r="K33" s="37"/>
      <c r="L33" s="37"/>
      <c r="M33" s="37"/>
      <c r="N33" s="37"/>
    </row>
    <row r="34" spans="1:14">
      <c r="A34" s="7">
        <f t="shared" si="3"/>
        <v>33</v>
      </c>
      <c r="B34" s="7">
        <v>32</v>
      </c>
      <c r="C34" s="7">
        <f t="shared" si="6"/>
        <v>0.03</v>
      </c>
      <c r="D34" s="7">
        <f t="shared" ref="D34:D97" si="7">1+C34</f>
        <v>1.03</v>
      </c>
      <c r="E34" s="8">
        <f t="shared" ref="E34:E77" si="8">($D$32^$B$32)*(D34^B4)</f>
        <v>2.9777274413190171</v>
      </c>
      <c r="F34" s="10">
        <f t="shared" si="0"/>
        <v>0.33582657234640623</v>
      </c>
      <c r="G34" s="9">
        <f t="shared" si="5"/>
        <v>20.073773353226034</v>
      </c>
    </row>
    <row r="35" spans="1:14">
      <c r="A35" s="7">
        <f t="shared" si="3"/>
        <v>34</v>
      </c>
      <c r="B35" s="7">
        <v>33</v>
      </c>
      <c r="C35" s="7">
        <f t="shared" si="6"/>
        <v>0.03</v>
      </c>
      <c r="D35" s="7">
        <f t="shared" si="7"/>
        <v>1.03</v>
      </c>
      <c r="E35" s="8">
        <f t="shared" si="8"/>
        <v>3.0670592645585879</v>
      </c>
      <c r="F35" s="10">
        <f t="shared" si="0"/>
        <v>0.32604521587029728</v>
      </c>
      <c r="G35" s="9">
        <f t="shared" si="5"/>
        <v>20.399818569096333</v>
      </c>
    </row>
    <row r="36" spans="1:14">
      <c r="A36" s="7">
        <f t="shared" si="3"/>
        <v>35</v>
      </c>
      <c r="B36" s="7">
        <v>34</v>
      </c>
      <c r="C36" s="7">
        <f t="shared" si="6"/>
        <v>0.03</v>
      </c>
      <c r="D36" s="7">
        <f t="shared" si="7"/>
        <v>1.03</v>
      </c>
      <c r="E36" s="8">
        <f t="shared" si="8"/>
        <v>3.159071042495345</v>
      </c>
      <c r="F36" s="10">
        <f t="shared" si="0"/>
        <v>0.31654875327213333</v>
      </c>
      <c r="G36" s="9">
        <f t="shared" si="5"/>
        <v>20.716367322368466</v>
      </c>
    </row>
    <row r="37" spans="1:14">
      <c r="A37" s="7">
        <f t="shared" si="3"/>
        <v>36</v>
      </c>
      <c r="B37" s="7">
        <v>35</v>
      </c>
      <c r="C37" s="7">
        <f t="shared" si="6"/>
        <v>0.03</v>
      </c>
      <c r="D37" s="7">
        <f t="shared" si="7"/>
        <v>1.03</v>
      </c>
      <c r="E37" s="8">
        <f t="shared" si="8"/>
        <v>3.2538431737702052</v>
      </c>
      <c r="F37" s="10">
        <f t="shared" si="0"/>
        <v>0.30732888667197411</v>
      </c>
      <c r="G37" s="9">
        <f t="shared" si="5"/>
        <v>21.023696209040441</v>
      </c>
    </row>
    <row r="38" spans="1:14">
      <c r="A38" s="7">
        <f t="shared" si="3"/>
        <v>37</v>
      </c>
      <c r="B38" s="7">
        <v>36</v>
      </c>
      <c r="C38" s="7">
        <f t="shared" si="6"/>
        <v>0.03</v>
      </c>
      <c r="D38" s="7">
        <f t="shared" si="7"/>
        <v>1.03</v>
      </c>
      <c r="E38" s="8">
        <f t="shared" si="8"/>
        <v>3.3514584689833118</v>
      </c>
      <c r="F38" s="10">
        <f t="shared" si="0"/>
        <v>0.29837755987570297</v>
      </c>
      <c r="G38" s="9">
        <f t="shared" si="5"/>
        <v>21.322073768916145</v>
      </c>
    </row>
    <row r="39" spans="1:14">
      <c r="A39" s="7">
        <f t="shared" si="3"/>
        <v>38</v>
      </c>
      <c r="B39" s="7">
        <v>37</v>
      </c>
      <c r="C39" s="7">
        <f t="shared" si="6"/>
        <v>0.03</v>
      </c>
      <c r="D39" s="7">
        <f t="shared" si="7"/>
        <v>1.03</v>
      </c>
      <c r="E39" s="8">
        <f t="shared" si="8"/>
        <v>3.4520022230528111</v>
      </c>
      <c r="F39" s="10">
        <f t="shared" si="0"/>
        <v>0.28968695133563399</v>
      </c>
      <c r="G39" s="9">
        <f t="shared" si="5"/>
        <v>21.61176072025178</v>
      </c>
    </row>
    <row r="40" spans="1:14">
      <c r="A40" s="7">
        <f t="shared" si="3"/>
        <v>39</v>
      </c>
      <c r="B40" s="7">
        <v>38</v>
      </c>
      <c r="C40" s="7">
        <f t="shared" si="6"/>
        <v>0.03</v>
      </c>
      <c r="D40" s="7">
        <f t="shared" si="7"/>
        <v>1.03</v>
      </c>
      <c r="E40" s="8">
        <f t="shared" si="8"/>
        <v>3.5555622897443953</v>
      </c>
      <c r="F40" s="10">
        <f t="shared" si="0"/>
        <v>0.28124946731614953</v>
      </c>
      <c r="G40" s="9">
        <f t="shared" si="5"/>
        <v>21.893010187567931</v>
      </c>
    </row>
    <row r="41" spans="1:14">
      <c r="A41" s="7">
        <f t="shared" si="3"/>
        <v>40</v>
      </c>
      <c r="B41" s="7">
        <v>39</v>
      </c>
      <c r="C41" s="7">
        <f t="shared" si="6"/>
        <v>0.03</v>
      </c>
      <c r="D41" s="7">
        <f t="shared" si="7"/>
        <v>1.03</v>
      </c>
      <c r="E41" s="8">
        <f t="shared" si="8"/>
        <v>3.6622291584367272</v>
      </c>
      <c r="F41" s="10">
        <f t="shared" si="0"/>
        <v>0.27305773525839755</v>
      </c>
      <c r="G41" s="9">
        <f t="shared" si="5"/>
        <v>22.166067922826329</v>
      </c>
    </row>
    <row r="42" spans="1:14">
      <c r="A42" s="7">
        <f t="shared" si="3"/>
        <v>41</v>
      </c>
      <c r="B42" s="7">
        <v>40</v>
      </c>
      <c r="C42" s="7">
        <f t="shared" si="6"/>
        <v>0.03</v>
      </c>
      <c r="D42" s="7">
        <f t="shared" si="7"/>
        <v>1.03</v>
      </c>
      <c r="E42" s="8">
        <f t="shared" si="8"/>
        <v>3.772096033189829</v>
      </c>
      <c r="F42" s="10">
        <f t="shared" si="0"/>
        <v>0.26510459733825009</v>
      </c>
      <c r="G42" s="9">
        <f t="shared" si="5"/>
        <v>22.43117252016458</v>
      </c>
    </row>
    <row r="43" spans="1:14">
      <c r="A43" s="7">
        <f t="shared" si="3"/>
        <v>42</v>
      </c>
      <c r="B43" s="7">
        <v>41</v>
      </c>
      <c r="C43" s="7">
        <f t="shared" si="6"/>
        <v>0.03</v>
      </c>
      <c r="D43" s="7">
        <f t="shared" si="7"/>
        <v>1.03</v>
      </c>
      <c r="E43" s="8">
        <f t="shared" si="8"/>
        <v>3.885258914185524</v>
      </c>
      <c r="F43" s="10">
        <f t="shared" si="0"/>
        <v>0.25738310421189325</v>
      </c>
      <c r="G43" s="9">
        <f t="shared" si="5"/>
        <v>22.688555624376473</v>
      </c>
    </row>
    <row r="44" spans="1:14">
      <c r="A44" s="7">
        <f t="shared" si="3"/>
        <v>43</v>
      </c>
      <c r="B44" s="7">
        <v>42</v>
      </c>
      <c r="C44" s="7">
        <f t="shared" si="6"/>
        <v>0.03</v>
      </c>
      <c r="D44" s="7">
        <f t="shared" si="7"/>
        <v>1.03</v>
      </c>
      <c r="E44" s="8">
        <f t="shared" si="8"/>
        <v>4.0018166816110892</v>
      </c>
      <c r="F44" s="10">
        <f t="shared" si="0"/>
        <v>0.24988650894358572</v>
      </c>
      <c r="G44" s="9">
        <f t="shared" si="5"/>
        <v>22.938442133320059</v>
      </c>
    </row>
    <row r="45" spans="1:14">
      <c r="A45" s="7">
        <f t="shared" si="3"/>
        <v>44</v>
      </c>
      <c r="B45" s="7">
        <v>43</v>
      </c>
      <c r="C45" s="7">
        <f t="shared" si="6"/>
        <v>0.03</v>
      </c>
      <c r="D45" s="7">
        <f t="shared" si="7"/>
        <v>1.03</v>
      </c>
      <c r="E45" s="8">
        <f t="shared" si="8"/>
        <v>4.1218711820594214</v>
      </c>
      <c r="F45" s="10">
        <f t="shared" si="0"/>
        <v>0.24260826111027745</v>
      </c>
      <c r="G45" s="9">
        <f t="shared" si="5"/>
        <v>23.181050394430336</v>
      </c>
    </row>
    <row r="46" spans="1:14">
      <c r="A46" s="7">
        <f t="shared" si="3"/>
        <v>45</v>
      </c>
      <c r="B46" s="7">
        <v>44</v>
      </c>
      <c r="C46" s="7">
        <f t="shared" si="6"/>
        <v>0.03</v>
      </c>
      <c r="D46" s="7">
        <f t="shared" si="7"/>
        <v>1.03</v>
      </c>
      <c r="E46" s="8">
        <f t="shared" si="8"/>
        <v>4.2455273175212049</v>
      </c>
      <c r="F46" s="10">
        <f t="shared" si="0"/>
        <v>0.23554200107793921</v>
      </c>
      <c r="G46" s="9">
        <f t="shared" si="5"/>
        <v>23.416592395508275</v>
      </c>
    </row>
    <row r="47" spans="1:14">
      <c r="A47" s="7">
        <f t="shared" si="3"/>
        <v>46</v>
      </c>
      <c r="B47" s="7">
        <v>45</v>
      </c>
      <c r="C47" s="7">
        <f t="shared" si="6"/>
        <v>0.03</v>
      </c>
      <c r="D47" s="7">
        <f t="shared" si="7"/>
        <v>1.03</v>
      </c>
      <c r="E47" s="8">
        <f t="shared" si="8"/>
        <v>4.3728931370468409</v>
      </c>
      <c r="F47" s="10">
        <f t="shared" si="0"/>
        <v>0.22868155444460117</v>
      </c>
      <c r="G47" s="9">
        <f t="shared" si="5"/>
        <v>23.645273949952877</v>
      </c>
    </row>
    <row r="48" spans="1:14">
      <c r="A48" s="7">
        <f t="shared" si="3"/>
        <v>47</v>
      </c>
      <c r="B48" s="7">
        <v>46</v>
      </c>
      <c r="C48" s="7">
        <f t="shared" si="6"/>
        <v>0.03</v>
      </c>
      <c r="D48" s="7">
        <f t="shared" si="7"/>
        <v>1.03</v>
      </c>
      <c r="E48" s="8">
        <f t="shared" si="8"/>
        <v>4.5040799311582456</v>
      </c>
      <c r="F48" s="10">
        <f t="shared" si="0"/>
        <v>0.22202092664524389</v>
      </c>
      <c r="G48" s="9">
        <f t="shared" si="5"/>
        <v>23.86729487659812</v>
      </c>
    </row>
    <row r="49" spans="1:7">
      <c r="A49" s="7">
        <f t="shared" si="3"/>
        <v>48</v>
      </c>
      <c r="B49" s="7">
        <v>47</v>
      </c>
      <c r="C49" s="7">
        <f t="shared" si="6"/>
        <v>0.03</v>
      </c>
      <c r="D49" s="7">
        <f t="shared" si="7"/>
        <v>1.03</v>
      </c>
      <c r="E49" s="8">
        <f t="shared" si="8"/>
        <v>4.6392023290929929</v>
      </c>
      <c r="F49" s="10">
        <f t="shared" si="0"/>
        <v>0.21555429771382903</v>
      </c>
      <c r="G49" s="9">
        <f t="shared" si="5"/>
        <v>24.082849174311949</v>
      </c>
    </row>
    <row r="50" spans="1:7">
      <c r="A50" s="7">
        <f t="shared" si="3"/>
        <v>49</v>
      </c>
      <c r="B50" s="7">
        <v>48</v>
      </c>
      <c r="C50" s="7">
        <f t="shared" si="6"/>
        <v>0.03</v>
      </c>
      <c r="D50" s="7">
        <f t="shared" si="7"/>
        <v>1.03</v>
      </c>
      <c r="E50" s="8">
        <f t="shared" si="8"/>
        <v>4.7783783989657831</v>
      </c>
      <c r="F50" s="10">
        <f t="shared" si="0"/>
        <v>0.20927601719789224</v>
      </c>
      <c r="G50" s="9">
        <f t="shared" si="5"/>
        <v>24.292125191509843</v>
      </c>
    </row>
    <row r="51" spans="1:7">
      <c r="A51" s="7">
        <f t="shared" si="3"/>
        <v>50</v>
      </c>
      <c r="B51" s="7">
        <v>49</v>
      </c>
      <c r="C51" s="7">
        <f t="shared" si="6"/>
        <v>0.03</v>
      </c>
      <c r="D51" s="7">
        <f t="shared" si="7"/>
        <v>1.03</v>
      </c>
      <c r="E51" s="8">
        <f t="shared" si="8"/>
        <v>4.9217297509347562</v>
      </c>
      <c r="F51" s="10">
        <f t="shared" si="0"/>
        <v>0.20318059922125462</v>
      </c>
      <c r="G51" s="9">
        <f t="shared" si="5"/>
        <v>24.495305790731098</v>
      </c>
    </row>
    <row r="52" spans="1:7">
      <c r="A52" s="7">
        <f t="shared" si="3"/>
        <v>51</v>
      </c>
      <c r="B52" s="7">
        <v>50</v>
      </c>
      <c r="C52" s="7">
        <f t="shared" si="6"/>
        <v>0.03</v>
      </c>
      <c r="D52" s="7">
        <f t="shared" si="7"/>
        <v>1.03</v>
      </c>
      <c r="E52" s="8">
        <f t="shared" si="8"/>
        <v>5.0693816434627985</v>
      </c>
      <c r="F52" s="10">
        <f t="shared" si="0"/>
        <v>0.19726271769053846</v>
      </c>
      <c r="G52" s="9">
        <f t="shared" si="5"/>
        <v>24.692568508421637</v>
      </c>
    </row>
    <row r="53" spans="1:7">
      <c r="A53" s="7">
        <f t="shared" si="3"/>
        <v>52</v>
      </c>
      <c r="B53" s="7">
        <v>51</v>
      </c>
      <c r="C53" s="7">
        <f t="shared" si="6"/>
        <v>0.03</v>
      </c>
      <c r="D53" s="7">
        <f t="shared" si="7"/>
        <v>1.03</v>
      </c>
      <c r="E53" s="8">
        <f t="shared" si="8"/>
        <v>5.2214630927666823</v>
      </c>
      <c r="F53" s="10">
        <f t="shared" si="0"/>
        <v>0.19151720164129951</v>
      </c>
      <c r="G53" s="9">
        <f t="shared" si="5"/>
        <v>24.884085710062937</v>
      </c>
    </row>
    <row r="54" spans="1:7">
      <c r="A54" s="7">
        <f t="shared" si="3"/>
        <v>53</v>
      </c>
      <c r="B54" s="7">
        <v>52</v>
      </c>
      <c r="C54" s="7">
        <f t="shared" si="6"/>
        <v>0.03</v>
      </c>
      <c r="D54" s="7">
        <f t="shared" si="7"/>
        <v>1.03</v>
      </c>
      <c r="E54" s="8">
        <f t="shared" si="8"/>
        <v>5.3781069855496826</v>
      </c>
      <c r="F54" s="10">
        <f t="shared" si="0"/>
        <v>0.18593903071970827</v>
      </c>
      <c r="G54" s="9">
        <f t="shared" si="5"/>
        <v>25.070024740782646</v>
      </c>
    </row>
    <row r="55" spans="1:7">
      <c r="A55" s="7">
        <f t="shared" si="3"/>
        <v>54</v>
      </c>
      <c r="B55" s="7">
        <v>53</v>
      </c>
      <c r="C55" s="7">
        <f t="shared" si="6"/>
        <v>0.03</v>
      </c>
      <c r="D55" s="7">
        <f t="shared" si="7"/>
        <v>1.03</v>
      </c>
      <c r="E55" s="8">
        <f t="shared" si="8"/>
        <v>5.5394501951161734</v>
      </c>
      <c r="F55" s="10">
        <f t="shared" si="0"/>
        <v>0.18052333079583324</v>
      </c>
      <c r="G55" s="9">
        <f t="shared" si="5"/>
        <v>25.250548071578478</v>
      </c>
    </row>
    <row r="56" spans="1:7">
      <c r="A56" s="7">
        <f t="shared" si="3"/>
        <v>55</v>
      </c>
      <c r="B56" s="7">
        <v>54</v>
      </c>
      <c r="C56" s="7">
        <f t="shared" si="6"/>
        <v>0.03</v>
      </c>
      <c r="D56" s="7">
        <f t="shared" si="7"/>
        <v>1.03</v>
      </c>
      <c r="E56" s="8">
        <f t="shared" si="8"/>
        <v>5.7056337009696581</v>
      </c>
      <c r="F56" s="10">
        <f t="shared" si="0"/>
        <v>0.1752653697046925</v>
      </c>
      <c r="G56" s="9">
        <f t="shared" si="5"/>
        <v>25.425813441283172</v>
      </c>
    </row>
    <row r="57" spans="1:7">
      <c r="A57" s="7">
        <f t="shared" si="3"/>
        <v>56</v>
      </c>
      <c r="B57" s="7">
        <v>55</v>
      </c>
      <c r="C57" s="7">
        <f t="shared" si="6"/>
        <v>0.03</v>
      </c>
      <c r="D57" s="7">
        <f t="shared" si="7"/>
        <v>1.03</v>
      </c>
      <c r="E57" s="8">
        <f t="shared" si="8"/>
        <v>5.8768027119987476</v>
      </c>
      <c r="F57" s="10">
        <f t="shared" si="0"/>
        <v>0.17016055311135195</v>
      </c>
      <c r="G57" s="9">
        <f t="shared" si="5"/>
        <v>25.595973994394523</v>
      </c>
    </row>
    <row r="58" spans="1:7">
      <c r="A58" s="7">
        <f t="shared" si="3"/>
        <v>57</v>
      </c>
      <c r="B58" s="7">
        <v>56</v>
      </c>
      <c r="C58" s="7">
        <f t="shared" si="6"/>
        <v>0.03</v>
      </c>
      <c r="D58" s="7">
        <f t="shared" si="7"/>
        <v>1.03</v>
      </c>
      <c r="E58" s="8">
        <f t="shared" si="8"/>
        <v>6.0531067933587108</v>
      </c>
      <c r="F58" s="10">
        <f t="shared" si="0"/>
        <v>0.16520442049645817</v>
      </c>
      <c r="G58" s="9">
        <f t="shared" si="5"/>
        <v>25.761178414890981</v>
      </c>
    </row>
    <row r="59" spans="1:7">
      <c r="A59" s="7">
        <f t="shared" si="3"/>
        <v>58</v>
      </c>
      <c r="B59" s="7">
        <v>57</v>
      </c>
      <c r="C59" s="7">
        <f t="shared" si="6"/>
        <v>0.03</v>
      </c>
      <c r="D59" s="7">
        <f t="shared" si="7"/>
        <v>1.03</v>
      </c>
      <c r="E59" s="8">
        <f t="shared" si="8"/>
        <v>6.2346999971594714</v>
      </c>
      <c r="F59" s="10">
        <f t="shared" si="0"/>
        <v>0.16039264125869726</v>
      </c>
      <c r="G59" s="9">
        <f t="shared" si="5"/>
        <v>25.921571056149677</v>
      </c>
    </row>
    <row r="60" spans="1:7">
      <c r="A60" s="7">
        <f t="shared" si="3"/>
        <v>59</v>
      </c>
      <c r="B60" s="7">
        <v>58</v>
      </c>
      <c r="C60" s="7">
        <f t="shared" si="6"/>
        <v>0.03</v>
      </c>
      <c r="D60" s="7">
        <f t="shared" si="7"/>
        <v>1.03</v>
      </c>
      <c r="E60" s="8">
        <f t="shared" si="8"/>
        <v>6.4217409970742558</v>
      </c>
      <c r="F60" s="10">
        <f t="shared" si="0"/>
        <v>0.15572101093077403</v>
      </c>
      <c r="G60" s="9">
        <f t="shared" si="5"/>
        <v>26.07729206708045</v>
      </c>
    </row>
    <row r="61" spans="1:7">
      <c r="A61" s="7">
        <f t="shared" si="3"/>
        <v>60</v>
      </c>
      <c r="B61" s="7">
        <v>59</v>
      </c>
      <c r="C61" s="7">
        <f t="shared" si="6"/>
        <v>0.03</v>
      </c>
      <c r="D61" s="7">
        <f t="shared" si="7"/>
        <v>1.03</v>
      </c>
      <c r="E61" s="8">
        <f t="shared" si="8"/>
        <v>6.6143932269864827</v>
      </c>
      <c r="F61" s="10">
        <f t="shared" si="0"/>
        <v>0.15118544750560589</v>
      </c>
      <c r="G61" s="9">
        <f t="shared" si="5"/>
        <v>26.228477514586057</v>
      </c>
    </row>
    <row r="62" spans="1:7">
      <c r="A62" s="7">
        <f t="shared" si="3"/>
        <v>61</v>
      </c>
      <c r="B62" s="7">
        <v>60</v>
      </c>
      <c r="C62" s="7">
        <f t="shared" si="6"/>
        <v>0.03</v>
      </c>
      <c r="D62" s="7">
        <f t="shared" si="7"/>
        <v>1.03</v>
      </c>
      <c r="E62" s="8">
        <f t="shared" si="8"/>
        <v>6.8128250237960772</v>
      </c>
      <c r="F62" s="10">
        <f t="shared" si="0"/>
        <v>0.14678198786952026</v>
      </c>
      <c r="G62" s="9">
        <f t="shared" si="5"/>
        <v>26.375259502455577</v>
      </c>
    </row>
    <row r="63" spans="1:7">
      <c r="A63" s="7">
        <f t="shared" si="3"/>
        <v>62</v>
      </c>
      <c r="B63" s="7">
        <v>61</v>
      </c>
      <c r="C63" s="7">
        <f t="shared" si="6"/>
        <v>0.03</v>
      </c>
      <c r="D63" s="7">
        <f t="shared" si="7"/>
        <v>1.03</v>
      </c>
      <c r="E63" s="8">
        <f t="shared" si="8"/>
        <v>7.0172097745099604</v>
      </c>
      <c r="F63" s="10">
        <f t="shared" si="0"/>
        <v>0.14250678433934005</v>
      </c>
      <c r="G63" s="9">
        <f t="shared" si="5"/>
        <v>26.517766286794917</v>
      </c>
    </row>
    <row r="64" spans="1:7">
      <c r="A64" s="7">
        <f t="shared" si="3"/>
        <v>63</v>
      </c>
      <c r="B64" s="7">
        <v>62</v>
      </c>
      <c r="C64" s="7">
        <f t="shared" si="6"/>
        <v>0.03</v>
      </c>
      <c r="D64" s="7">
        <f t="shared" si="7"/>
        <v>1.03</v>
      </c>
      <c r="E64" s="8">
        <f t="shared" si="8"/>
        <v>7.2277260677452579</v>
      </c>
      <c r="F64" s="10">
        <f t="shared" si="0"/>
        <v>0.13835610130033019</v>
      </c>
      <c r="G64" s="9">
        <f t="shared" si="5"/>
        <v>26.656122388095248</v>
      </c>
    </row>
    <row r="65" spans="1:14">
      <c r="A65" s="7">
        <f t="shared" si="3"/>
        <v>64</v>
      </c>
      <c r="B65" s="7">
        <v>63</v>
      </c>
      <c r="C65" s="7">
        <f t="shared" si="6"/>
        <v>0.03</v>
      </c>
      <c r="D65" s="7">
        <f t="shared" si="7"/>
        <v>1.03</v>
      </c>
      <c r="E65" s="8">
        <f t="shared" si="8"/>
        <v>7.4445578497776159</v>
      </c>
      <c r="F65" s="10">
        <f t="shared" si="0"/>
        <v>0.13432631194206812</v>
      </c>
      <c r="G65" s="9">
        <f t="shared" si="5"/>
        <v>26.790448700037317</v>
      </c>
    </row>
    <row r="66" spans="1:14">
      <c r="A66" s="7">
        <f t="shared" si="3"/>
        <v>65</v>
      </c>
      <c r="B66" s="7">
        <v>64</v>
      </c>
      <c r="C66" s="7">
        <f t="shared" si="6"/>
        <v>0.03</v>
      </c>
      <c r="D66" s="7">
        <f t="shared" si="7"/>
        <v>1.03</v>
      </c>
      <c r="E66" s="8">
        <f t="shared" si="8"/>
        <v>7.6678945852709433</v>
      </c>
      <c r="F66" s="10">
        <f t="shared" ref="F66:F127" si="9">1/E66</f>
        <v>0.13041389508938656</v>
      </c>
      <c r="G66" s="9">
        <f t="shared" si="5"/>
        <v>26.920862595126703</v>
      </c>
    </row>
    <row r="67" spans="1:14">
      <c r="A67" s="7">
        <f t="shared" si="3"/>
        <v>66</v>
      </c>
      <c r="B67" s="7">
        <v>65</v>
      </c>
      <c r="C67" s="7">
        <f t="shared" si="6"/>
        <v>0.03</v>
      </c>
      <c r="D67" s="7">
        <f t="shared" si="7"/>
        <v>1.03</v>
      </c>
      <c r="E67" s="8">
        <f t="shared" si="8"/>
        <v>7.8979314228290729</v>
      </c>
      <c r="F67" s="10">
        <f t="shared" si="9"/>
        <v>0.12661543212561799</v>
      </c>
      <c r="G67" s="9">
        <f t="shared" ref="G67:G127" si="10">G66+F67</f>
        <v>27.047478027252321</v>
      </c>
    </row>
    <row r="68" spans="1:14">
      <c r="A68" s="7">
        <f t="shared" ref="A68:A127" si="11">A67+1</f>
        <v>67</v>
      </c>
      <c r="B68" s="7">
        <v>66</v>
      </c>
      <c r="C68" s="7">
        <f t="shared" si="6"/>
        <v>0.03</v>
      </c>
      <c r="D68" s="7">
        <f t="shared" si="7"/>
        <v>1.03</v>
      </c>
      <c r="E68" s="8">
        <f t="shared" si="8"/>
        <v>8.1348693655139446</v>
      </c>
      <c r="F68" s="10">
        <f t="shared" si="9"/>
        <v>0.12292760400545437</v>
      </c>
      <c r="G68" s="9">
        <f t="shared" si="10"/>
        <v>27.170405631257776</v>
      </c>
    </row>
    <row r="69" spans="1:14">
      <c r="A69" s="7">
        <f t="shared" si="11"/>
        <v>68</v>
      </c>
      <c r="B69" s="7">
        <v>67</v>
      </c>
      <c r="C69" s="7">
        <f t="shared" si="6"/>
        <v>0.03</v>
      </c>
      <c r="D69" s="7">
        <f t="shared" si="7"/>
        <v>1.03</v>
      </c>
      <c r="E69" s="8">
        <f t="shared" si="8"/>
        <v>8.3789154464793612</v>
      </c>
      <c r="F69" s="10">
        <f t="shared" si="9"/>
        <v>0.11934718835481009</v>
      </c>
      <c r="G69" s="9">
        <f t="shared" si="10"/>
        <v>27.289752819612584</v>
      </c>
    </row>
    <row r="70" spans="1:14">
      <c r="A70" s="7">
        <f t="shared" si="11"/>
        <v>69</v>
      </c>
      <c r="B70" s="7">
        <v>68</v>
      </c>
      <c r="C70" s="7">
        <f t="shared" si="6"/>
        <v>0.03</v>
      </c>
      <c r="D70" s="7">
        <f t="shared" si="7"/>
        <v>1.03</v>
      </c>
      <c r="E70" s="8">
        <f t="shared" si="8"/>
        <v>8.6302829098737437</v>
      </c>
      <c r="F70" s="10">
        <f t="shared" si="9"/>
        <v>0.1158710566551554</v>
      </c>
      <c r="G70" s="9">
        <f t="shared" si="10"/>
        <v>27.40562387626774</v>
      </c>
    </row>
    <row r="71" spans="1:14">
      <c r="A71" s="7">
        <f t="shared" si="11"/>
        <v>70</v>
      </c>
      <c r="B71" s="7">
        <v>69</v>
      </c>
      <c r="C71" s="7">
        <f t="shared" si="6"/>
        <v>0.03</v>
      </c>
      <c r="D71" s="7">
        <f t="shared" si="7"/>
        <v>1.03</v>
      </c>
      <c r="E71" s="8">
        <f t="shared" si="8"/>
        <v>8.8891913971699559</v>
      </c>
      <c r="F71" s="10">
        <f t="shared" si="9"/>
        <v>0.11249617150985962</v>
      </c>
      <c r="G71" s="9">
        <f t="shared" si="10"/>
        <v>27.5181200477776</v>
      </c>
    </row>
    <row r="72" spans="1:14">
      <c r="A72" s="7">
        <f t="shared" si="11"/>
        <v>71</v>
      </c>
      <c r="B72" s="7">
        <v>70</v>
      </c>
      <c r="C72" s="7">
        <f t="shared" si="6"/>
        <v>0.03</v>
      </c>
      <c r="D72" s="7">
        <f t="shared" si="7"/>
        <v>1.03</v>
      </c>
      <c r="E72" s="8">
        <f t="shared" si="8"/>
        <v>9.1558671390850535</v>
      </c>
      <c r="F72" s="10">
        <f t="shared" si="9"/>
        <v>0.10921958399015498</v>
      </c>
      <c r="G72" s="9">
        <f t="shared" si="10"/>
        <v>27.627339631767754</v>
      </c>
    </row>
    <row r="73" spans="1:14">
      <c r="A73" s="7">
        <f t="shared" si="11"/>
        <v>72</v>
      </c>
      <c r="B73" s="7">
        <v>71</v>
      </c>
      <c r="C73" s="7">
        <f t="shared" si="6"/>
        <v>0.03</v>
      </c>
      <c r="D73" s="7">
        <f t="shared" si="7"/>
        <v>1.03</v>
      </c>
      <c r="E73" s="8">
        <f t="shared" si="8"/>
        <v>9.4305431532576058</v>
      </c>
      <c r="F73" s="10">
        <f t="shared" si="9"/>
        <v>0.10603843105840288</v>
      </c>
      <c r="G73" s="9">
        <f t="shared" si="10"/>
        <v>27.733378062826155</v>
      </c>
    </row>
    <row r="74" spans="1:14">
      <c r="A74" s="7">
        <f t="shared" si="11"/>
        <v>73</v>
      </c>
      <c r="B74" s="7">
        <v>72</v>
      </c>
      <c r="C74" s="7">
        <f t="shared" si="6"/>
        <v>0.03</v>
      </c>
      <c r="D74" s="7">
        <f t="shared" si="7"/>
        <v>1.03</v>
      </c>
      <c r="E74" s="8">
        <f t="shared" si="8"/>
        <v>9.7134594478553353</v>
      </c>
      <c r="F74" s="10">
        <f t="shared" si="9"/>
        <v>0.10294993306641055</v>
      </c>
      <c r="G74" s="9">
        <f t="shared" si="10"/>
        <v>27.836327995892567</v>
      </c>
    </row>
    <row r="75" spans="1:14">
      <c r="A75" s="7">
        <f t="shared" si="11"/>
        <v>74</v>
      </c>
      <c r="B75" s="7">
        <v>73</v>
      </c>
      <c r="C75" s="7">
        <f t="shared" si="6"/>
        <v>0.03</v>
      </c>
      <c r="D75" s="7">
        <f t="shared" si="7"/>
        <v>1.03</v>
      </c>
      <c r="E75" s="8">
        <f t="shared" si="8"/>
        <v>10.004863231290994</v>
      </c>
      <c r="F75" s="10">
        <f t="shared" si="9"/>
        <v>9.995139132661221E-2</v>
      </c>
      <c r="G75" s="9">
        <f t="shared" si="10"/>
        <v>27.93627938721918</v>
      </c>
    </row>
    <row r="76" spans="1:14">
      <c r="A76" s="7">
        <f t="shared" si="11"/>
        <v>75</v>
      </c>
      <c r="B76" s="7">
        <v>74</v>
      </c>
      <c r="C76" s="7">
        <f t="shared" si="6"/>
        <v>0.03</v>
      </c>
      <c r="D76" s="7">
        <f t="shared" si="7"/>
        <v>1.03</v>
      </c>
      <c r="E76" s="8">
        <f t="shared" si="8"/>
        <v>10.305009128229722</v>
      </c>
      <c r="F76" s="10">
        <f t="shared" si="9"/>
        <v>9.7040185753992453E-2</v>
      </c>
      <c r="G76" s="9">
        <f t="shared" si="10"/>
        <v>28.033319572973173</v>
      </c>
    </row>
    <row r="77" spans="1:14">
      <c r="A77" s="7">
        <f t="shared" si="11"/>
        <v>76</v>
      </c>
      <c r="B77" s="7">
        <v>75</v>
      </c>
      <c r="C77" s="7">
        <f t="shared" si="6"/>
        <v>0.03</v>
      </c>
      <c r="D77" s="7">
        <f t="shared" si="7"/>
        <v>1.03</v>
      </c>
      <c r="E77" s="8">
        <f t="shared" si="8"/>
        <v>10.614159402076615</v>
      </c>
      <c r="F77" s="10">
        <f t="shared" si="9"/>
        <v>9.4213772576691682E-2</v>
      </c>
      <c r="G77" s="9">
        <f t="shared" si="10"/>
        <v>28.127533345549864</v>
      </c>
    </row>
    <row r="78" spans="1:14">
      <c r="A78" s="37">
        <f t="shared" si="11"/>
        <v>77</v>
      </c>
      <c r="B78" s="37">
        <v>76</v>
      </c>
      <c r="C78" s="37">
        <f t="shared" ref="C78:C109" si="12">_xlfn.IFS(DiscountRate=0.035,0.025,DiscountRate=0.03,0.0214,DiscountRate=0.015,0.0107,DiscountRate=0.01,0.0071)</f>
        <v>2.5000000000000001E-2</v>
      </c>
      <c r="D78" s="37">
        <f t="shared" si="7"/>
        <v>1.0249999999999999</v>
      </c>
      <c r="E78" s="38">
        <f>($D$32^$B$32)*($D$77^$B$47)*(D78^B3)</f>
        <v>10.879513387128529</v>
      </c>
      <c r="F78" s="39">
        <f t="shared" si="9"/>
        <v>9.1915875684577264E-2</v>
      </c>
      <c r="G78" s="40">
        <f t="shared" si="10"/>
        <v>28.219449221234441</v>
      </c>
      <c r="I78" s="37" t="s">
        <v>183</v>
      </c>
      <c r="J78" s="37"/>
      <c r="K78" s="37"/>
      <c r="L78" s="37"/>
      <c r="M78" s="37"/>
      <c r="N78" s="37"/>
    </row>
    <row r="79" spans="1:14">
      <c r="A79" s="7">
        <f t="shared" si="11"/>
        <v>78</v>
      </c>
      <c r="B79" s="7">
        <v>77</v>
      </c>
      <c r="C79" s="7">
        <f t="shared" si="12"/>
        <v>2.5000000000000001E-2</v>
      </c>
      <c r="D79" s="7">
        <f t="shared" si="7"/>
        <v>1.0249999999999999</v>
      </c>
      <c r="E79" s="8">
        <f t="shared" ref="E79:E127" si="13">($D$32^$B$32)*($D$77^$B$47)*(D79^B4)</f>
        <v>11.151501221806742</v>
      </c>
      <c r="F79" s="10">
        <f>1/E79</f>
        <v>8.9674025058124163E-2</v>
      </c>
      <c r="G79" s="9">
        <f t="shared" si="10"/>
        <v>28.309123246292565</v>
      </c>
    </row>
    <row r="80" spans="1:14">
      <c r="A80" s="7">
        <f t="shared" si="11"/>
        <v>79</v>
      </c>
      <c r="B80" s="7">
        <v>78</v>
      </c>
      <c r="C80" s="7">
        <f t="shared" si="12"/>
        <v>2.5000000000000001E-2</v>
      </c>
      <c r="D80" s="7">
        <f t="shared" si="7"/>
        <v>1.0249999999999999</v>
      </c>
      <c r="E80" s="8">
        <f t="shared" si="13"/>
        <v>11.43028875235191</v>
      </c>
      <c r="F80" s="10">
        <f t="shared" si="9"/>
        <v>8.748685371524309E-2</v>
      </c>
      <c r="G80" s="9">
        <f t="shared" si="10"/>
        <v>28.396610100007809</v>
      </c>
    </row>
    <row r="81" spans="1:7">
      <c r="A81" s="7">
        <f t="shared" si="11"/>
        <v>80</v>
      </c>
      <c r="B81" s="7">
        <v>79</v>
      </c>
      <c r="C81" s="7">
        <f t="shared" si="12"/>
        <v>2.5000000000000001E-2</v>
      </c>
      <c r="D81" s="7">
        <f t="shared" si="7"/>
        <v>1.0249999999999999</v>
      </c>
      <c r="E81" s="8">
        <f t="shared" si="13"/>
        <v>11.716045971160707</v>
      </c>
      <c r="F81" s="10">
        <f t="shared" si="9"/>
        <v>8.535302801487131E-2</v>
      </c>
      <c r="G81" s="9">
        <f t="shared" si="10"/>
        <v>28.481963128022681</v>
      </c>
    </row>
    <row r="82" spans="1:7">
      <c r="A82" s="7">
        <f t="shared" si="11"/>
        <v>81</v>
      </c>
      <c r="B82" s="7">
        <v>80</v>
      </c>
      <c r="C82" s="7">
        <f t="shared" si="12"/>
        <v>2.5000000000000001E-2</v>
      </c>
      <c r="D82" s="7">
        <f t="shared" si="7"/>
        <v>1.0249999999999999</v>
      </c>
      <c r="E82" s="8">
        <f t="shared" si="13"/>
        <v>12.008947120439723</v>
      </c>
      <c r="F82" s="10">
        <f t="shared" si="9"/>
        <v>8.3271246843776903E-2</v>
      </c>
      <c r="G82" s="9">
        <f t="shared" si="10"/>
        <v>28.565234374866456</v>
      </c>
    </row>
    <row r="83" spans="1:7">
      <c r="A83" s="7">
        <f t="shared" si="11"/>
        <v>82</v>
      </c>
      <c r="B83" s="7">
        <v>81</v>
      </c>
      <c r="C83" s="7">
        <f t="shared" si="12"/>
        <v>2.5000000000000001E-2</v>
      </c>
      <c r="D83" s="7">
        <f t="shared" si="7"/>
        <v>1.0249999999999999</v>
      </c>
      <c r="E83" s="8">
        <f t="shared" si="13"/>
        <v>12.309170798450715</v>
      </c>
      <c r="F83" s="10">
        <f t="shared" si="9"/>
        <v>8.1240240823196988E-2</v>
      </c>
      <c r="G83" s="9">
        <f t="shared" si="10"/>
        <v>28.646474615689652</v>
      </c>
    </row>
    <row r="84" spans="1:7">
      <c r="A84" s="7">
        <f t="shared" si="11"/>
        <v>83</v>
      </c>
      <c r="B84" s="7">
        <v>82</v>
      </c>
      <c r="C84" s="7">
        <f t="shared" si="12"/>
        <v>2.5000000000000001E-2</v>
      </c>
      <c r="D84" s="7">
        <f t="shared" si="7"/>
        <v>1.0249999999999999</v>
      </c>
      <c r="E84" s="8">
        <f t="shared" si="13"/>
        <v>12.616900068411985</v>
      </c>
      <c r="F84" s="10">
        <f t="shared" si="9"/>
        <v>7.9258771534826314E-2</v>
      </c>
      <c r="G84" s="9">
        <f t="shared" si="10"/>
        <v>28.725733387224476</v>
      </c>
    </row>
    <row r="85" spans="1:7">
      <c r="A85" s="7">
        <f t="shared" si="11"/>
        <v>84</v>
      </c>
      <c r="B85" s="7">
        <v>83</v>
      </c>
      <c r="C85" s="7">
        <f t="shared" si="12"/>
        <v>2.5000000000000001E-2</v>
      </c>
      <c r="D85" s="7">
        <f t="shared" si="7"/>
        <v>1.0249999999999999</v>
      </c>
      <c r="E85" s="8">
        <f t="shared" si="13"/>
        <v>12.932322570122283</v>
      </c>
      <c r="F85" s="10">
        <f t="shared" si="9"/>
        <v>7.7325630765684217E-2</v>
      </c>
      <c r="G85" s="9">
        <f t="shared" si="10"/>
        <v>28.803059017990162</v>
      </c>
    </row>
    <row r="86" spans="1:7">
      <c r="A86" s="7">
        <f t="shared" si="11"/>
        <v>85</v>
      </c>
      <c r="B86" s="7">
        <v>84</v>
      </c>
      <c r="C86" s="7">
        <f t="shared" si="12"/>
        <v>2.5000000000000001E-2</v>
      </c>
      <c r="D86" s="7">
        <f t="shared" si="7"/>
        <v>1.0249999999999999</v>
      </c>
      <c r="E86" s="8">
        <f t="shared" si="13"/>
        <v>13.255630634375338</v>
      </c>
      <c r="F86" s="10">
        <f t="shared" si="9"/>
        <v>7.5439639771399253E-2</v>
      </c>
      <c r="G86" s="9">
        <f t="shared" si="10"/>
        <v>28.878498657761561</v>
      </c>
    </row>
    <row r="87" spans="1:7">
      <c r="A87" s="7">
        <f t="shared" si="11"/>
        <v>86</v>
      </c>
      <c r="B87" s="7">
        <v>85</v>
      </c>
      <c r="C87" s="7">
        <f t="shared" si="12"/>
        <v>2.5000000000000001E-2</v>
      </c>
      <c r="D87" s="7">
        <f t="shared" si="7"/>
        <v>1.0249999999999999</v>
      </c>
      <c r="E87" s="8">
        <f t="shared" si="13"/>
        <v>13.587021400234722</v>
      </c>
      <c r="F87" s="10">
        <f t="shared" si="9"/>
        <v>7.3599648557462677E-2</v>
      </c>
      <c r="G87" s="9">
        <f t="shared" si="10"/>
        <v>28.952098306319023</v>
      </c>
    </row>
    <row r="88" spans="1:7">
      <c r="A88" s="7">
        <f t="shared" si="11"/>
        <v>87</v>
      </c>
      <c r="B88" s="7">
        <v>86</v>
      </c>
      <c r="C88" s="7">
        <f t="shared" si="12"/>
        <v>2.5000000000000001E-2</v>
      </c>
      <c r="D88" s="7">
        <f t="shared" si="7"/>
        <v>1.0249999999999999</v>
      </c>
      <c r="E88" s="8">
        <f t="shared" si="13"/>
        <v>13.926696935240589</v>
      </c>
      <c r="F88" s="10">
        <f t="shared" si="9"/>
        <v>7.1804535178012371E-2</v>
      </c>
      <c r="G88" s="9">
        <f t="shared" si="10"/>
        <v>29.023902841497037</v>
      </c>
    </row>
    <row r="89" spans="1:7">
      <c r="A89" s="7">
        <f t="shared" si="11"/>
        <v>88</v>
      </c>
      <c r="B89" s="7">
        <v>87</v>
      </c>
      <c r="C89" s="7">
        <f t="shared" si="12"/>
        <v>2.5000000000000001E-2</v>
      </c>
      <c r="D89" s="7">
        <f t="shared" si="7"/>
        <v>1.0249999999999999</v>
      </c>
      <c r="E89" s="8">
        <f t="shared" si="13"/>
        <v>14.274864358621603</v>
      </c>
      <c r="F89" s="10">
        <f t="shared" si="9"/>
        <v>7.00532050517194E-2</v>
      </c>
      <c r="G89" s="9">
        <f t="shared" si="10"/>
        <v>29.093956046548758</v>
      </c>
    </row>
    <row r="90" spans="1:7">
      <c r="A90" s="7">
        <f t="shared" si="11"/>
        <v>89</v>
      </c>
      <c r="B90" s="7">
        <v>88</v>
      </c>
      <c r="C90" s="7">
        <f t="shared" si="12"/>
        <v>2.5000000000000001E-2</v>
      </c>
      <c r="D90" s="7">
        <f t="shared" si="7"/>
        <v>1.0249999999999999</v>
      </c>
      <c r="E90" s="8">
        <f t="shared" si="13"/>
        <v>14.631735967587142</v>
      </c>
      <c r="F90" s="10">
        <f t="shared" si="9"/>
        <v>6.8344590294360394E-2</v>
      </c>
      <c r="G90" s="9">
        <f t="shared" si="10"/>
        <v>29.162300636843117</v>
      </c>
    </row>
    <row r="91" spans="1:7">
      <c r="A91" s="7">
        <f t="shared" si="11"/>
        <v>90</v>
      </c>
      <c r="B91" s="7">
        <v>89</v>
      </c>
      <c r="C91" s="7">
        <f t="shared" si="12"/>
        <v>2.5000000000000001E-2</v>
      </c>
      <c r="D91" s="7">
        <f t="shared" si="7"/>
        <v>1.0249999999999999</v>
      </c>
      <c r="E91" s="8">
        <f t="shared" si="13"/>
        <v>14.997529366776819</v>
      </c>
      <c r="F91" s="10">
        <f t="shared" si="9"/>
        <v>6.6677649067668682E-2</v>
      </c>
      <c r="G91" s="9">
        <f t="shared" si="10"/>
        <v>29.228978285910785</v>
      </c>
    </row>
    <row r="92" spans="1:7">
      <c r="A92" s="7">
        <f t="shared" si="11"/>
        <v>91</v>
      </c>
      <c r="B92" s="7">
        <v>90</v>
      </c>
      <c r="C92" s="7">
        <f t="shared" si="12"/>
        <v>2.5000000000000001E-2</v>
      </c>
      <c r="D92" s="7">
        <f t="shared" si="7"/>
        <v>1.0249999999999999</v>
      </c>
      <c r="E92" s="8">
        <f t="shared" si="13"/>
        <v>15.372467600946242</v>
      </c>
      <c r="F92" s="10">
        <f t="shared" si="9"/>
        <v>6.5051364944066992E-2</v>
      </c>
      <c r="G92" s="9">
        <f t="shared" si="10"/>
        <v>29.294029650854853</v>
      </c>
    </row>
    <row r="93" spans="1:7">
      <c r="A93" s="7">
        <f t="shared" si="11"/>
        <v>92</v>
      </c>
      <c r="B93" s="7">
        <v>91</v>
      </c>
      <c r="C93" s="7">
        <f t="shared" si="12"/>
        <v>2.5000000000000001E-2</v>
      </c>
      <c r="D93" s="7">
        <f t="shared" si="7"/>
        <v>1.0249999999999999</v>
      </c>
      <c r="E93" s="8">
        <f t="shared" si="13"/>
        <v>15.756779290969897</v>
      </c>
      <c r="F93" s="10">
        <f t="shared" si="9"/>
        <v>6.3464746286894635E-2</v>
      </c>
      <c r="G93" s="9">
        <f t="shared" si="10"/>
        <v>29.357494397141746</v>
      </c>
    </row>
    <row r="94" spans="1:7">
      <c r="A94" s="7">
        <f t="shared" si="11"/>
        <v>93</v>
      </c>
      <c r="B94" s="7">
        <v>92</v>
      </c>
      <c r="C94" s="7">
        <f t="shared" si="12"/>
        <v>2.5000000000000001E-2</v>
      </c>
      <c r="D94" s="7">
        <f t="shared" si="7"/>
        <v>1.0249999999999999</v>
      </c>
      <c r="E94" s="8">
        <f t="shared" si="13"/>
        <v>16.150698773244141</v>
      </c>
      <c r="F94" s="10">
        <f t="shared" si="9"/>
        <v>6.1916825645750871E-2</v>
      </c>
      <c r="G94" s="9">
        <f t="shared" si="10"/>
        <v>29.419411222787495</v>
      </c>
    </row>
    <row r="95" spans="1:7">
      <c r="A95" s="7">
        <f t="shared" si="11"/>
        <v>94</v>
      </c>
      <c r="B95" s="7">
        <v>93</v>
      </c>
      <c r="C95" s="7">
        <f t="shared" si="12"/>
        <v>2.5000000000000001E-2</v>
      </c>
      <c r="D95" s="7">
        <f t="shared" si="7"/>
        <v>1.0249999999999999</v>
      </c>
      <c r="E95" s="8">
        <f t="shared" si="13"/>
        <v>16.554466242575245</v>
      </c>
      <c r="F95" s="10">
        <f t="shared" si="9"/>
        <v>6.0406659166586218E-2</v>
      </c>
      <c r="G95" s="9">
        <f t="shared" si="10"/>
        <v>29.47981788195408</v>
      </c>
    </row>
    <row r="96" spans="1:7">
      <c r="A96" s="7">
        <f t="shared" si="11"/>
        <v>95</v>
      </c>
      <c r="B96" s="7">
        <v>94</v>
      </c>
      <c r="C96" s="7">
        <f t="shared" si="12"/>
        <v>2.5000000000000001E-2</v>
      </c>
      <c r="D96" s="7">
        <f t="shared" si="7"/>
        <v>1.0249999999999999</v>
      </c>
      <c r="E96" s="8">
        <f t="shared" si="13"/>
        <v>16.968327898639629</v>
      </c>
      <c r="F96" s="10">
        <f t="shared" si="9"/>
        <v>5.8933326016181668E-2</v>
      </c>
      <c r="G96" s="9">
        <f t="shared" si="10"/>
        <v>29.538751207970261</v>
      </c>
    </row>
    <row r="97" spans="1:7">
      <c r="A97" s="7">
        <f t="shared" si="11"/>
        <v>96</v>
      </c>
      <c r="B97" s="7">
        <v>95</v>
      </c>
      <c r="C97" s="7">
        <f t="shared" si="12"/>
        <v>2.5000000000000001E-2</v>
      </c>
      <c r="D97" s="7">
        <f t="shared" si="7"/>
        <v>1.0249999999999999</v>
      </c>
      <c r="E97" s="8">
        <f t="shared" si="13"/>
        <v>17.392536096105616</v>
      </c>
      <c r="F97" s="10">
        <f t="shared" si="9"/>
        <v>5.7495927820665052E-2</v>
      </c>
      <c r="G97" s="9">
        <f t="shared" si="10"/>
        <v>29.596247135790925</v>
      </c>
    </row>
    <row r="98" spans="1:7">
      <c r="A98" s="7">
        <f t="shared" si="11"/>
        <v>97</v>
      </c>
      <c r="B98" s="7">
        <v>96</v>
      </c>
      <c r="C98" s="7">
        <f t="shared" si="12"/>
        <v>2.5000000000000001E-2</v>
      </c>
      <c r="D98" s="7">
        <f t="shared" ref="D98:D127" si="14">1+C98</f>
        <v>1.0249999999999999</v>
      </c>
      <c r="E98" s="8">
        <f t="shared" si="13"/>
        <v>17.827349498508255</v>
      </c>
      <c r="F98" s="10">
        <f t="shared" si="9"/>
        <v>5.6093588117722006E-2</v>
      </c>
      <c r="G98" s="9">
        <f t="shared" si="10"/>
        <v>29.652340723908647</v>
      </c>
    </row>
    <row r="99" spans="1:7">
      <c r="A99" s="7">
        <f t="shared" si="11"/>
        <v>98</v>
      </c>
      <c r="B99" s="7">
        <v>97</v>
      </c>
      <c r="C99" s="7">
        <f t="shared" si="12"/>
        <v>2.5000000000000001E-2</v>
      </c>
      <c r="D99" s="7">
        <f t="shared" si="14"/>
        <v>1.0249999999999999</v>
      </c>
      <c r="E99" s="8">
        <f t="shared" si="13"/>
        <v>18.27303323597096</v>
      </c>
      <c r="F99" s="10">
        <f t="shared" si="9"/>
        <v>5.4725451822167814E-2</v>
      </c>
      <c r="G99" s="9">
        <f t="shared" si="10"/>
        <v>29.707066175730816</v>
      </c>
    </row>
    <row r="100" spans="1:7">
      <c r="A100" s="7">
        <f t="shared" si="11"/>
        <v>99</v>
      </c>
      <c r="B100" s="7">
        <v>98</v>
      </c>
      <c r="C100" s="7">
        <f t="shared" si="12"/>
        <v>2.5000000000000001E-2</v>
      </c>
      <c r="D100" s="7">
        <f t="shared" si="14"/>
        <v>1.0249999999999999</v>
      </c>
      <c r="E100" s="8">
        <f t="shared" si="13"/>
        <v>18.729859066870233</v>
      </c>
      <c r="F100" s="10">
        <f t="shared" si="9"/>
        <v>5.3390684704553965E-2</v>
      </c>
      <c r="G100" s="9">
        <f t="shared" si="10"/>
        <v>29.760456860435369</v>
      </c>
    </row>
    <row r="101" spans="1:7">
      <c r="A101" s="7">
        <f t="shared" si="11"/>
        <v>100</v>
      </c>
      <c r="B101" s="7">
        <v>99</v>
      </c>
      <c r="C101" s="7">
        <f t="shared" si="12"/>
        <v>2.5000000000000001E-2</v>
      </c>
      <c r="D101" s="7">
        <f t="shared" si="14"/>
        <v>1.0249999999999999</v>
      </c>
      <c r="E101" s="8">
        <f t="shared" si="13"/>
        <v>19.198105543541988</v>
      </c>
      <c r="F101" s="10">
        <f t="shared" si="9"/>
        <v>5.2088472882491681E-2</v>
      </c>
      <c r="G101" s="9">
        <f t="shared" si="10"/>
        <v>29.81254533331786</v>
      </c>
    </row>
    <row r="102" spans="1:7">
      <c r="A102" s="7">
        <f t="shared" si="11"/>
        <v>101</v>
      </c>
      <c r="B102" s="7">
        <v>100</v>
      </c>
      <c r="C102" s="7">
        <f t="shared" si="12"/>
        <v>2.5000000000000001E-2</v>
      </c>
      <c r="D102" s="7">
        <f t="shared" si="14"/>
        <v>1.0249999999999999</v>
      </c>
      <c r="E102" s="8">
        <f t="shared" si="13"/>
        <v>19.678058182130535</v>
      </c>
      <c r="F102" s="10">
        <f t="shared" si="9"/>
        <v>5.081802232438213E-2</v>
      </c>
      <c r="G102" s="9">
        <f t="shared" si="10"/>
        <v>29.863363355642242</v>
      </c>
    </row>
    <row r="103" spans="1:7">
      <c r="A103" s="7">
        <f t="shared" si="11"/>
        <v>102</v>
      </c>
      <c r="B103" s="7">
        <v>101</v>
      </c>
      <c r="C103" s="7">
        <f t="shared" si="12"/>
        <v>2.5000000000000001E-2</v>
      </c>
      <c r="D103" s="7">
        <f t="shared" si="14"/>
        <v>1.0249999999999999</v>
      </c>
      <c r="E103" s="8">
        <f t="shared" si="13"/>
        <v>20.170009636683798</v>
      </c>
      <c r="F103" s="10">
        <f t="shared" si="9"/>
        <v>4.9578558365250859E-2</v>
      </c>
      <c r="G103" s="9">
        <f t="shared" si="10"/>
        <v>29.912941914007494</v>
      </c>
    </row>
    <row r="104" spans="1:7">
      <c r="A104" s="7">
        <f t="shared" si="11"/>
        <v>103</v>
      </c>
      <c r="B104" s="7">
        <v>102</v>
      </c>
      <c r="C104" s="7">
        <f t="shared" si="12"/>
        <v>2.5000000000000001E-2</v>
      </c>
      <c r="D104" s="7">
        <f t="shared" si="14"/>
        <v>1.0249999999999999</v>
      </c>
      <c r="E104" s="8">
        <f t="shared" si="13"/>
        <v>20.674259877600893</v>
      </c>
      <c r="F104" s="10">
        <f t="shared" si="9"/>
        <v>4.8369325234391088E-2</v>
      </c>
      <c r="G104" s="9">
        <f t="shared" si="10"/>
        <v>29.961311239241883</v>
      </c>
    </row>
    <row r="105" spans="1:7">
      <c r="A105" s="7">
        <f t="shared" si="11"/>
        <v>104</v>
      </c>
      <c r="B105" s="7">
        <v>103</v>
      </c>
      <c r="C105" s="7">
        <f t="shared" si="12"/>
        <v>2.5000000000000001E-2</v>
      </c>
      <c r="D105" s="7">
        <f t="shared" si="14"/>
        <v>1.0249999999999999</v>
      </c>
      <c r="E105" s="8">
        <f t="shared" si="13"/>
        <v>21.191116374540911</v>
      </c>
      <c r="F105" s="10">
        <f t="shared" si="9"/>
        <v>4.7189585594527898E-2</v>
      </c>
      <c r="G105" s="9">
        <f t="shared" si="10"/>
        <v>30.00850082483641</v>
      </c>
    </row>
    <row r="106" spans="1:7">
      <c r="A106" s="7">
        <f t="shared" si="11"/>
        <v>105</v>
      </c>
      <c r="B106" s="7">
        <v>104</v>
      </c>
      <c r="C106" s="7">
        <f t="shared" si="12"/>
        <v>2.5000000000000001E-2</v>
      </c>
      <c r="D106" s="7">
        <f t="shared" si="14"/>
        <v>1.0249999999999999</v>
      </c>
      <c r="E106" s="8">
        <f t="shared" si="13"/>
        <v>21.720894283904439</v>
      </c>
      <c r="F106" s="10">
        <f t="shared" si="9"/>
        <v>4.6038620092222329E-2</v>
      </c>
      <c r="G106" s="9">
        <f t="shared" si="10"/>
        <v>30.054539444928633</v>
      </c>
    </row>
    <row r="107" spans="1:7">
      <c r="A107" s="7">
        <f t="shared" si="11"/>
        <v>106</v>
      </c>
      <c r="B107" s="7">
        <v>105</v>
      </c>
      <c r="C107" s="7">
        <f t="shared" si="12"/>
        <v>2.5000000000000001E-2</v>
      </c>
      <c r="D107" s="7">
        <f t="shared" si="14"/>
        <v>1.0249999999999999</v>
      </c>
      <c r="E107" s="8">
        <f t="shared" si="13"/>
        <v>22.263916641002044</v>
      </c>
      <c r="F107" s="10">
        <f t="shared" si="9"/>
        <v>4.4915726919241304E-2</v>
      </c>
      <c r="G107" s="9">
        <f t="shared" si="10"/>
        <v>30.099455171847875</v>
      </c>
    </row>
    <row r="108" spans="1:7">
      <c r="A108" s="7">
        <f t="shared" si="11"/>
        <v>107</v>
      </c>
      <c r="B108" s="7">
        <v>106</v>
      </c>
      <c r="C108" s="7">
        <f t="shared" si="12"/>
        <v>2.5000000000000001E-2</v>
      </c>
      <c r="D108" s="7">
        <f t="shared" si="14"/>
        <v>1.0249999999999999</v>
      </c>
      <c r="E108" s="8">
        <f t="shared" si="13"/>
        <v>22.820514557027099</v>
      </c>
      <c r="F108" s="10">
        <f t="shared" si="9"/>
        <v>4.3820221384625657E-2</v>
      </c>
      <c r="G108" s="9">
        <f t="shared" si="10"/>
        <v>30.1432753932325</v>
      </c>
    </row>
    <row r="109" spans="1:7">
      <c r="A109" s="7">
        <f t="shared" si="11"/>
        <v>108</v>
      </c>
      <c r="B109" s="7">
        <v>107</v>
      </c>
      <c r="C109" s="7">
        <f t="shared" si="12"/>
        <v>2.5000000000000001E-2</v>
      </c>
      <c r="D109" s="7">
        <f t="shared" si="14"/>
        <v>1.0249999999999999</v>
      </c>
      <c r="E109" s="8">
        <f t="shared" si="13"/>
        <v>23.391027420952774</v>
      </c>
      <c r="F109" s="10">
        <f t="shared" si="9"/>
        <v>4.2751435497195768E-2</v>
      </c>
      <c r="G109" s="9">
        <f t="shared" si="10"/>
        <v>30.186026828729695</v>
      </c>
    </row>
    <row r="110" spans="1:7">
      <c r="A110" s="7">
        <f t="shared" si="11"/>
        <v>109</v>
      </c>
      <c r="B110" s="7">
        <v>108</v>
      </c>
      <c r="C110" s="7">
        <f t="shared" ref="C110:C127" si="15">_xlfn.IFS(DiscountRate=0.035,0.025,DiscountRate=0.03,0.0214,DiscountRate=0.015,0.0107,DiscountRate=0.01,0.0071)</f>
        <v>2.5000000000000001E-2</v>
      </c>
      <c r="D110" s="7">
        <f t="shared" si="14"/>
        <v>1.0249999999999999</v>
      </c>
      <c r="E110" s="8">
        <f t="shared" si="13"/>
        <v>23.97580310647659</v>
      </c>
      <c r="F110" s="10">
        <f t="shared" si="9"/>
        <v>4.170871755823978E-2</v>
      </c>
      <c r="G110" s="9">
        <f t="shared" si="10"/>
        <v>30.227735546287935</v>
      </c>
    </row>
    <row r="111" spans="1:7">
      <c r="A111" s="7">
        <f t="shared" si="11"/>
        <v>110</v>
      </c>
      <c r="B111" s="7">
        <v>109</v>
      </c>
      <c r="C111" s="7">
        <f t="shared" si="15"/>
        <v>2.5000000000000001E-2</v>
      </c>
      <c r="D111" s="7">
        <f t="shared" si="14"/>
        <v>1.0249999999999999</v>
      </c>
      <c r="E111" s="8">
        <f t="shared" si="13"/>
        <v>24.575198184138504</v>
      </c>
      <c r="F111" s="10">
        <f t="shared" si="9"/>
        <v>4.0691431764136372E-2</v>
      </c>
      <c r="G111" s="9">
        <f t="shared" si="10"/>
        <v>30.268426978052073</v>
      </c>
    </row>
    <row r="112" spans="1:7">
      <c r="A112" s="7">
        <f t="shared" si="11"/>
        <v>111</v>
      </c>
      <c r="B112" s="7">
        <v>110</v>
      </c>
      <c r="C112" s="7">
        <f t="shared" si="15"/>
        <v>2.5000000000000001E-2</v>
      </c>
      <c r="D112" s="7">
        <f t="shared" si="14"/>
        <v>1.0249999999999999</v>
      </c>
      <c r="E112" s="8">
        <f t="shared" si="13"/>
        <v>25.189578138741965</v>
      </c>
      <c r="F112" s="10">
        <f t="shared" si="9"/>
        <v>3.9698957818669632E-2</v>
      </c>
      <c r="G112" s="9">
        <f t="shared" si="10"/>
        <v>30.308125935870741</v>
      </c>
    </row>
    <row r="113" spans="1:7">
      <c r="A113" s="7">
        <f t="shared" si="11"/>
        <v>112</v>
      </c>
      <c r="B113" s="7">
        <v>111</v>
      </c>
      <c r="C113" s="7">
        <f t="shared" si="15"/>
        <v>2.5000000000000001E-2</v>
      </c>
      <c r="D113" s="7">
        <f t="shared" si="14"/>
        <v>1.0249999999999999</v>
      </c>
      <c r="E113" s="8">
        <f t="shared" si="13"/>
        <v>25.819317592210517</v>
      </c>
      <c r="F113" s="10">
        <f t="shared" si="9"/>
        <v>3.8730690554799635E-2</v>
      </c>
      <c r="G113" s="9">
        <f t="shared" si="10"/>
        <v>30.346856626425541</v>
      </c>
    </row>
    <row r="114" spans="1:7">
      <c r="A114" s="7">
        <f t="shared" si="11"/>
        <v>113</v>
      </c>
      <c r="B114" s="7">
        <v>112</v>
      </c>
      <c r="C114" s="7">
        <f t="shared" si="15"/>
        <v>2.5000000000000001E-2</v>
      </c>
      <c r="D114" s="7">
        <f t="shared" si="14"/>
        <v>1.0249999999999999</v>
      </c>
      <c r="E114" s="8">
        <f t="shared" si="13"/>
        <v>26.464800532015776</v>
      </c>
      <c r="F114" s="10">
        <f t="shared" si="9"/>
        <v>3.7786039565658187E-2</v>
      </c>
      <c r="G114" s="9">
        <f t="shared" si="10"/>
        <v>30.384642665991201</v>
      </c>
    </row>
    <row r="115" spans="1:7">
      <c r="A115" s="7">
        <f t="shared" si="11"/>
        <v>114</v>
      </c>
      <c r="B115" s="7">
        <v>113</v>
      </c>
      <c r="C115" s="7">
        <f t="shared" si="15"/>
        <v>2.5000000000000001E-2</v>
      </c>
      <c r="D115" s="7">
        <f t="shared" si="14"/>
        <v>1.0249999999999999</v>
      </c>
      <c r="E115" s="8">
        <f t="shared" si="13"/>
        <v>27.126420545316165</v>
      </c>
      <c r="F115" s="10">
        <f t="shared" si="9"/>
        <v>3.6864428844544585E-2</v>
      </c>
      <c r="G115" s="9">
        <f t="shared" si="10"/>
        <v>30.421507094835746</v>
      </c>
    </row>
    <row r="116" spans="1:7">
      <c r="A116" s="7">
        <f t="shared" si="11"/>
        <v>115</v>
      </c>
      <c r="B116" s="7">
        <v>114</v>
      </c>
      <c r="C116" s="7">
        <f t="shared" si="15"/>
        <v>2.5000000000000001E-2</v>
      </c>
      <c r="D116" s="7">
        <f t="shared" si="14"/>
        <v>1.0249999999999999</v>
      </c>
      <c r="E116" s="8">
        <f t="shared" si="13"/>
        <v>27.804581058949072</v>
      </c>
      <c r="F116" s="10">
        <f t="shared" si="9"/>
        <v>3.5965296433702026E-2</v>
      </c>
      <c r="G116" s="9">
        <f t="shared" si="10"/>
        <v>30.457472391269448</v>
      </c>
    </row>
    <row r="117" spans="1:7">
      <c r="A117" s="7">
        <f t="shared" si="11"/>
        <v>116</v>
      </c>
      <c r="B117" s="7">
        <v>115</v>
      </c>
      <c r="C117" s="7">
        <f t="shared" si="15"/>
        <v>2.5000000000000001E-2</v>
      </c>
      <c r="D117" s="7">
        <f t="shared" si="14"/>
        <v>1.0249999999999999</v>
      </c>
      <c r="E117" s="8">
        <f t="shared" si="13"/>
        <v>28.499695585422796</v>
      </c>
      <c r="F117" s="10">
        <f t="shared" si="9"/>
        <v>3.5088094081660519E-2</v>
      </c>
      <c r="G117" s="9">
        <f t="shared" si="10"/>
        <v>30.49256048535111</v>
      </c>
    </row>
    <row r="118" spans="1:7">
      <c r="A118" s="7">
        <f t="shared" si="11"/>
        <v>117</v>
      </c>
      <c r="B118" s="7">
        <v>116</v>
      </c>
      <c r="C118" s="7">
        <f t="shared" si="15"/>
        <v>2.5000000000000001E-2</v>
      </c>
      <c r="D118" s="7">
        <f t="shared" si="14"/>
        <v>1.0249999999999999</v>
      </c>
      <c r="E118" s="8">
        <f t="shared" si="13"/>
        <v>29.212187975058363</v>
      </c>
      <c r="F118" s="10">
        <f t="shared" si="9"/>
        <v>3.4232286908937093E-2</v>
      </c>
      <c r="G118" s="9">
        <f t="shared" si="10"/>
        <v>30.526792772260048</v>
      </c>
    </row>
    <row r="119" spans="1:7">
      <c r="A119" s="7">
        <f t="shared" si="11"/>
        <v>118</v>
      </c>
      <c r="B119" s="7">
        <v>117</v>
      </c>
      <c r="C119" s="7">
        <f t="shared" si="15"/>
        <v>2.5000000000000001E-2</v>
      </c>
      <c r="D119" s="7">
        <f t="shared" si="14"/>
        <v>1.0249999999999999</v>
      </c>
      <c r="E119" s="8">
        <f t="shared" si="13"/>
        <v>29.942492674434821</v>
      </c>
      <c r="F119" s="10">
        <f t="shared" si="9"/>
        <v>3.3397353081889847E-2</v>
      </c>
      <c r="G119" s="9">
        <f t="shared" si="10"/>
        <v>30.56019012534194</v>
      </c>
    </row>
    <row r="120" spans="1:7">
      <c r="A120" s="7">
        <f t="shared" si="11"/>
        <v>119</v>
      </c>
      <c r="B120" s="7">
        <v>118</v>
      </c>
      <c r="C120" s="7">
        <f t="shared" si="15"/>
        <v>2.5000000000000001E-2</v>
      </c>
      <c r="D120" s="7">
        <f t="shared" si="14"/>
        <v>1.0249999999999999</v>
      </c>
      <c r="E120" s="8">
        <f t="shared" si="13"/>
        <v>30.691054991295694</v>
      </c>
      <c r="F120" s="10">
        <f t="shared" si="9"/>
        <v>3.2582783494526681E-2</v>
      </c>
      <c r="G120" s="9">
        <f t="shared" si="10"/>
        <v>30.592772908836466</v>
      </c>
    </row>
    <row r="121" spans="1:7">
      <c r="A121" s="7">
        <f t="shared" si="11"/>
        <v>120</v>
      </c>
      <c r="B121" s="7">
        <v>119</v>
      </c>
      <c r="C121" s="7">
        <f t="shared" si="15"/>
        <v>2.5000000000000001E-2</v>
      </c>
      <c r="D121" s="7">
        <f t="shared" si="14"/>
        <v>1.0249999999999999</v>
      </c>
      <c r="E121" s="8">
        <f t="shared" si="13"/>
        <v>31.458331366078077</v>
      </c>
      <c r="F121" s="10">
        <f t="shared" si="9"/>
        <v>3.1788081458074817E-2</v>
      </c>
      <c r="G121" s="9">
        <f t="shared" si="10"/>
        <v>30.62456099029454</v>
      </c>
    </row>
    <row r="122" spans="1:7">
      <c r="A122" s="7">
        <f t="shared" si="11"/>
        <v>121</v>
      </c>
      <c r="B122" s="7">
        <v>120</v>
      </c>
      <c r="C122" s="7">
        <f t="shared" si="15"/>
        <v>2.5000000000000001E-2</v>
      </c>
      <c r="D122" s="7">
        <f t="shared" si="14"/>
        <v>1.0249999999999999</v>
      </c>
      <c r="E122" s="8">
        <f t="shared" si="13"/>
        <v>32.244789650230032</v>
      </c>
      <c r="F122" s="10">
        <f t="shared" si="9"/>
        <v>3.1012762398121771E-2</v>
      </c>
      <c r="G122" s="9">
        <f t="shared" si="10"/>
        <v>30.655573752692661</v>
      </c>
    </row>
    <row r="123" spans="1:7">
      <c r="A123" s="7">
        <f t="shared" si="11"/>
        <v>122</v>
      </c>
      <c r="B123" s="7">
        <v>121</v>
      </c>
      <c r="C123" s="7">
        <f t="shared" si="15"/>
        <v>2.5000000000000001E-2</v>
      </c>
      <c r="D123" s="7">
        <f t="shared" si="14"/>
        <v>1.0249999999999999</v>
      </c>
      <c r="E123" s="8">
        <f t="shared" si="13"/>
        <v>33.050909391485774</v>
      </c>
      <c r="F123" s="10">
        <f t="shared" si="9"/>
        <v>3.02563535591432E-2</v>
      </c>
      <c r="G123" s="9">
        <f t="shared" si="10"/>
        <v>30.685830106251803</v>
      </c>
    </row>
    <row r="124" spans="1:7">
      <c r="A124" s="7">
        <f t="shared" si="11"/>
        <v>123</v>
      </c>
      <c r="B124" s="7">
        <v>122</v>
      </c>
      <c r="C124" s="7">
        <f t="shared" si="15"/>
        <v>2.5000000000000001E-2</v>
      </c>
      <c r="D124" s="7">
        <f t="shared" si="14"/>
        <v>1.0249999999999999</v>
      </c>
      <c r="E124" s="8">
        <f t="shared" si="13"/>
        <v>33.877182126272928</v>
      </c>
      <c r="F124" s="10">
        <f t="shared" si="9"/>
        <v>2.9518393716237261E-2</v>
      </c>
      <c r="G124" s="9">
        <f t="shared" si="10"/>
        <v>30.715348499968041</v>
      </c>
    </row>
    <row r="125" spans="1:7">
      <c r="A125" s="7">
        <f t="shared" si="11"/>
        <v>124</v>
      </c>
      <c r="B125" s="7">
        <v>123</v>
      </c>
      <c r="C125" s="7">
        <f t="shared" si="15"/>
        <v>2.5000000000000001E-2</v>
      </c>
      <c r="D125" s="7">
        <f t="shared" si="14"/>
        <v>1.0249999999999999</v>
      </c>
      <c r="E125" s="8">
        <f t="shared" si="13"/>
        <v>34.724111679429747</v>
      </c>
      <c r="F125" s="10">
        <f t="shared" si="9"/>
        <v>2.8798432893890013E-2</v>
      </c>
      <c r="G125" s="9">
        <f t="shared" si="10"/>
        <v>30.744146932861931</v>
      </c>
    </row>
    <row r="126" spans="1:7">
      <c r="A126" s="7">
        <f t="shared" si="11"/>
        <v>125</v>
      </c>
      <c r="B126" s="7">
        <v>124</v>
      </c>
      <c r="C126" s="7">
        <f t="shared" si="15"/>
        <v>2.5000000000000001E-2</v>
      </c>
      <c r="D126" s="7">
        <f t="shared" si="14"/>
        <v>1.0249999999999999</v>
      </c>
      <c r="E126" s="8">
        <f t="shared" si="13"/>
        <v>35.592214471415488</v>
      </c>
      <c r="F126" s="10">
        <f t="shared" si="9"/>
        <v>2.8096032091600016E-2</v>
      </c>
      <c r="G126" s="9">
        <f t="shared" si="10"/>
        <v>30.772242964953531</v>
      </c>
    </row>
    <row r="127" spans="1:7">
      <c r="A127" s="7">
        <f t="shared" si="11"/>
        <v>126</v>
      </c>
      <c r="B127" s="7">
        <v>125</v>
      </c>
      <c r="C127" s="7">
        <f t="shared" si="15"/>
        <v>2.5000000000000001E-2</v>
      </c>
      <c r="D127" s="7">
        <f t="shared" si="14"/>
        <v>1.0249999999999999</v>
      </c>
      <c r="E127" s="8">
        <f t="shared" si="13"/>
        <v>36.482019833200873</v>
      </c>
      <c r="F127" s="10">
        <f t="shared" si="9"/>
        <v>2.7410763016195137E-2</v>
      </c>
      <c r="G127" s="9">
        <f t="shared" si="10"/>
        <v>30.799653727969726</v>
      </c>
    </row>
  </sheetData>
  <sheetProtection selectLockedCells="1" selectUnlockedCells="1"/>
  <mergeCells count="1">
    <mergeCell ref="I2:L4"/>
  </mergeCells>
  <phoneticPr fontId="26" type="noConversion"/>
  <pageMargins left="0.75" right="0.75" top="1" bottom="1" header="0.5" footer="0.5"/>
  <pageSetup paperSize="9" scale="49" fitToHeight="0" orientation="portrait" verticalDpi="598"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54"/>
  <sheetViews>
    <sheetView showGridLines="0" zoomScale="75" zoomScaleNormal="85" workbookViewId="0">
      <selection activeCell="C5" sqref="C5"/>
    </sheetView>
  </sheetViews>
  <sheetFormatPr defaultColWidth="8.77734375" defaultRowHeight="15"/>
  <cols>
    <col min="1" max="1" width="10" style="63" customWidth="1"/>
    <col min="2" max="2" width="24" style="63" bestFit="1" customWidth="1"/>
    <col min="3" max="3" width="27.21875" style="63" customWidth="1"/>
    <col min="4" max="4" width="32.77734375" style="63" customWidth="1"/>
    <col min="5" max="5" width="69.77734375" style="63" customWidth="1"/>
    <col min="6" max="6" width="20" style="63" bestFit="1" customWidth="1"/>
    <col min="7" max="11" width="8.77734375" style="63"/>
    <col min="12" max="12" width="9.44140625" style="63" bestFit="1" customWidth="1"/>
    <col min="13" max="16384" width="8.77734375" style="63"/>
  </cols>
  <sheetData>
    <row r="1" spans="1:12" s="246" customFormat="1" ht="69" customHeight="1">
      <c r="A1" s="284" t="s">
        <v>7</v>
      </c>
      <c r="B1" s="284"/>
      <c r="C1" s="284"/>
      <c r="D1" s="284"/>
      <c r="E1" s="245"/>
      <c r="F1" s="249">
        <v>3.5000000000000003E-2</v>
      </c>
      <c r="L1" s="247"/>
    </row>
    <row r="2" spans="1:12" ht="29.65" customHeight="1">
      <c r="A2" s="274" t="s">
        <v>16</v>
      </c>
      <c r="B2" s="274"/>
      <c r="C2" s="274"/>
      <c r="D2" s="274"/>
      <c r="E2" s="80"/>
      <c r="F2" s="249">
        <v>0.03</v>
      </c>
      <c r="L2" s="71"/>
    </row>
    <row r="3" spans="1:12" ht="27.75" customHeight="1">
      <c r="B3" s="81" t="s">
        <v>17</v>
      </c>
      <c r="C3" s="81" t="s">
        <v>18</v>
      </c>
      <c r="D3" s="82" t="s">
        <v>19</v>
      </c>
      <c r="F3" s="249">
        <v>1.4999999999999999E-2</v>
      </c>
      <c r="G3" s="1"/>
      <c r="L3" s="71"/>
    </row>
    <row r="4" spans="1:12">
      <c r="A4" s="69" t="s">
        <v>20</v>
      </c>
      <c r="B4" s="240">
        <v>10</v>
      </c>
      <c r="C4" s="240">
        <v>2019</v>
      </c>
      <c r="D4" s="240">
        <v>2019</v>
      </c>
      <c r="F4" s="249">
        <v>0.01</v>
      </c>
      <c r="G4" s="1"/>
      <c r="L4" s="71"/>
    </row>
    <row r="5" spans="1:12" ht="15" customHeight="1">
      <c r="A5" s="69" t="s">
        <v>21</v>
      </c>
      <c r="B5" s="240">
        <v>10</v>
      </c>
      <c r="C5" s="240">
        <v>2019</v>
      </c>
      <c r="D5" s="240">
        <v>2019</v>
      </c>
      <c r="L5" s="71"/>
    </row>
    <row r="6" spans="1:12" ht="15" customHeight="1">
      <c r="A6" s="69" t="s">
        <v>22</v>
      </c>
      <c r="B6" s="240">
        <v>10</v>
      </c>
      <c r="C6" s="240">
        <v>2019</v>
      </c>
      <c r="D6" s="240">
        <v>2019</v>
      </c>
    </row>
    <row r="7" spans="1:12" ht="15" customHeight="1">
      <c r="A7" s="69" t="s">
        <v>23</v>
      </c>
      <c r="B7" s="240">
        <v>10</v>
      </c>
      <c r="C7" s="240">
        <v>2019</v>
      </c>
      <c r="D7" s="240">
        <v>2019</v>
      </c>
    </row>
    <row r="8" spans="1:12" ht="16.5" customHeight="1">
      <c r="A8" s="69" t="s">
        <v>24</v>
      </c>
      <c r="B8" s="240">
        <v>10</v>
      </c>
      <c r="C8" s="240">
        <v>2019</v>
      </c>
      <c r="D8" s="240">
        <v>2019</v>
      </c>
    </row>
    <row r="9" spans="1:12" ht="16.5" customHeight="1">
      <c r="A9" s="69" t="s">
        <v>25</v>
      </c>
      <c r="B9" s="240">
        <v>10</v>
      </c>
      <c r="C9" s="240">
        <v>2019</v>
      </c>
      <c r="D9" s="240">
        <v>2019</v>
      </c>
    </row>
    <row r="10" spans="1:12" ht="33.75" customHeight="1">
      <c r="A10" s="277" t="s">
        <v>26</v>
      </c>
      <c r="B10" s="277"/>
      <c r="C10" s="277"/>
      <c r="D10" s="277"/>
    </row>
    <row r="11" spans="1:12" ht="25.9" customHeight="1">
      <c r="A11" s="277"/>
      <c r="B11" s="277"/>
      <c r="C11" s="277"/>
      <c r="D11" s="277"/>
    </row>
    <row r="12" spans="1:12" ht="35.65" hidden="1" customHeight="1">
      <c r="A12" s="277"/>
      <c r="B12" s="277"/>
      <c r="C12" s="277"/>
      <c r="D12" s="277"/>
    </row>
    <row r="13" spans="1:12" ht="48.4" customHeight="1">
      <c r="A13" s="274" t="s">
        <v>27</v>
      </c>
      <c r="B13" s="274"/>
      <c r="C13" s="274"/>
      <c r="D13" s="274"/>
    </row>
    <row r="14" spans="1:12" ht="19.5" customHeight="1">
      <c r="A14" s="244"/>
      <c r="B14" s="244"/>
      <c r="C14" s="244"/>
      <c r="D14" s="244"/>
    </row>
    <row r="15" spans="1:12" ht="19.149999999999999" customHeight="1">
      <c r="A15" s="286" t="s">
        <v>28</v>
      </c>
      <c r="B15" s="286"/>
      <c r="C15" s="248">
        <v>3.5000000000000003E-2</v>
      </c>
      <c r="D15" s="242"/>
    </row>
    <row r="16" spans="1:12" ht="16.5" customHeight="1">
      <c r="A16" s="285"/>
      <c r="B16" s="285"/>
      <c r="C16" s="285"/>
      <c r="D16" s="285"/>
    </row>
    <row r="17" spans="1:5" ht="16.5" customHeight="1">
      <c r="A17" s="285"/>
      <c r="B17" s="285"/>
      <c r="C17" s="285"/>
      <c r="D17" s="285"/>
    </row>
    <row r="18" spans="1:5" ht="16.5" customHeight="1">
      <c r="A18" s="274"/>
      <c r="B18" s="274"/>
      <c r="C18" s="274"/>
      <c r="D18" s="274"/>
    </row>
    <row r="19" spans="1:5" ht="16.5" customHeight="1">
      <c r="A19" s="274"/>
      <c r="B19" s="274"/>
      <c r="C19" s="274"/>
      <c r="D19" s="274"/>
    </row>
    <row r="20" spans="1:5" ht="24" customHeight="1">
      <c r="A20" s="274"/>
      <c r="B20" s="274"/>
      <c r="C20" s="274"/>
      <c r="D20" s="274"/>
    </row>
    <row r="21" spans="1:5" ht="24" customHeight="1">
      <c r="A21" s="275"/>
      <c r="B21" s="275"/>
      <c r="C21" s="275"/>
      <c r="D21" s="275"/>
    </row>
    <row r="22" spans="1:5">
      <c r="A22" s="276"/>
      <c r="B22" s="276"/>
      <c r="C22" s="276"/>
      <c r="D22" s="276"/>
    </row>
    <row r="23" spans="1:5" ht="49.5" customHeight="1"/>
    <row r="24" spans="1:5" ht="34.9" customHeight="1">
      <c r="A24" s="276"/>
      <c r="B24" s="276"/>
      <c r="C24" s="276"/>
      <c r="D24" s="276"/>
      <c r="E24" s="64"/>
    </row>
    <row r="26" spans="1:5" ht="64.900000000000006" customHeight="1">
      <c r="A26" s="277"/>
      <c r="B26" s="278"/>
      <c r="C26" s="278"/>
      <c r="D26" s="278"/>
    </row>
    <row r="27" spans="1:5" ht="108.4" customHeight="1">
      <c r="A27" s="278"/>
      <c r="B27" s="278"/>
      <c r="C27" s="278"/>
      <c r="D27" s="278"/>
    </row>
    <row r="28" spans="1:5" ht="38.25" customHeight="1">
      <c r="A28" s="279"/>
      <c r="B28" s="280"/>
      <c r="C28" s="280"/>
      <c r="D28" s="280"/>
      <c r="E28" s="65"/>
    </row>
    <row r="29" spans="1:5" ht="15.75" customHeight="1"/>
    <row r="30" spans="1:5" ht="24" customHeight="1">
      <c r="A30" s="281"/>
      <c r="B30" s="281"/>
      <c r="C30" s="281"/>
      <c r="D30" s="281"/>
    </row>
    <row r="31" spans="1:5" ht="53.65" customHeight="1">
      <c r="A31" s="282"/>
      <c r="B31" s="283"/>
      <c r="C31" s="283"/>
      <c r="D31" s="283"/>
    </row>
    <row r="32" spans="1:5" ht="144.75" customHeight="1">
      <c r="A32" s="279"/>
      <c r="B32" s="279"/>
    </row>
    <row r="33" spans="1:10" ht="63.75" customHeight="1"/>
    <row r="34" spans="1:10" ht="151.35" customHeight="1">
      <c r="A34" s="272"/>
      <c r="B34" s="272"/>
      <c r="C34" s="272"/>
      <c r="D34" s="231"/>
      <c r="E34" s="66"/>
    </row>
    <row r="35" spans="1:10">
      <c r="A35" s="272"/>
      <c r="B35" s="272"/>
      <c r="C35" s="272"/>
      <c r="D35" s="231"/>
      <c r="E35" s="66"/>
    </row>
    <row r="36" spans="1:10" ht="31.9" customHeight="1">
      <c r="A36" s="272"/>
      <c r="B36" s="272"/>
      <c r="C36" s="272"/>
      <c r="D36" s="231"/>
      <c r="E36" s="66"/>
    </row>
    <row r="37" spans="1:10">
      <c r="A37" s="272"/>
      <c r="B37" s="272"/>
      <c r="C37" s="272"/>
      <c r="D37" s="231"/>
      <c r="E37" s="231"/>
    </row>
    <row r="38" spans="1:10" ht="15" customHeight="1">
      <c r="A38" s="231"/>
      <c r="B38" s="231"/>
      <c r="C38" s="231"/>
      <c r="D38" s="231"/>
      <c r="E38" s="231"/>
    </row>
    <row r="39" spans="1:10" ht="21.6" customHeight="1">
      <c r="A39" s="272"/>
      <c r="B39" s="272"/>
      <c r="C39" s="272"/>
      <c r="D39" s="231"/>
      <c r="E39" s="68"/>
    </row>
    <row r="40" spans="1:10" ht="24.75" customHeight="1">
      <c r="A40" s="272"/>
      <c r="B40" s="272"/>
      <c r="C40" s="272"/>
      <c r="D40" s="231"/>
      <c r="E40" s="68"/>
    </row>
    <row r="41" spans="1:10" ht="38.25" customHeight="1">
      <c r="A41" s="272"/>
      <c r="B41" s="272"/>
      <c r="C41" s="272"/>
      <c r="D41" s="231"/>
      <c r="E41" s="68"/>
      <c r="F41" s="66"/>
    </row>
    <row r="42" spans="1:10" ht="15" customHeight="1">
      <c r="A42" s="67"/>
      <c r="B42" s="66"/>
      <c r="C42" s="66"/>
      <c r="D42" s="66"/>
      <c r="E42" s="66"/>
      <c r="F42" s="66"/>
    </row>
    <row r="43" spans="1:10" ht="25.5" customHeight="1">
      <c r="A43" s="231"/>
      <c r="B43" s="241"/>
      <c r="C43" s="241"/>
      <c r="D43" s="241"/>
      <c r="E43" s="241"/>
      <c r="F43" s="66"/>
      <c r="G43" s="67"/>
      <c r="H43" s="67"/>
      <c r="I43" s="67"/>
      <c r="J43" s="67"/>
    </row>
    <row r="44" spans="1:10" ht="15" customHeight="1">
      <c r="A44" s="241"/>
      <c r="B44" s="241"/>
      <c r="C44" s="241"/>
      <c r="D44" s="241"/>
      <c r="E44" s="241"/>
      <c r="F44" s="231"/>
      <c r="G44" s="67"/>
      <c r="H44" s="67"/>
      <c r="I44" s="67"/>
      <c r="J44" s="67"/>
    </row>
    <row r="45" spans="1:10" ht="107.1" customHeight="1">
      <c r="A45" s="241"/>
      <c r="B45" s="241"/>
      <c r="C45" s="241"/>
      <c r="D45" s="241"/>
      <c r="E45" s="241"/>
      <c r="F45" s="231"/>
      <c r="G45" s="67"/>
      <c r="H45" s="67"/>
      <c r="I45" s="67"/>
      <c r="J45" s="67"/>
    </row>
    <row r="46" spans="1:10" ht="72" customHeight="1">
      <c r="F46" s="68"/>
      <c r="G46" s="231"/>
      <c r="H46" s="231"/>
      <c r="I46" s="231"/>
      <c r="J46" s="231"/>
    </row>
    <row r="47" spans="1:10" ht="3" customHeight="1">
      <c r="F47" s="68"/>
      <c r="G47" s="231"/>
      <c r="H47" s="231"/>
      <c r="I47" s="231"/>
      <c r="J47" s="231"/>
    </row>
    <row r="48" spans="1:10" ht="15" customHeight="1">
      <c r="F48" s="68"/>
      <c r="G48" s="68"/>
      <c r="H48" s="68"/>
      <c r="I48" s="68"/>
      <c r="J48" s="68"/>
    </row>
    <row r="49" spans="6:10">
      <c r="F49" s="66"/>
      <c r="G49" s="68"/>
      <c r="H49" s="68"/>
      <c r="I49" s="68"/>
      <c r="J49" s="68"/>
    </row>
    <row r="50" spans="6:10" ht="96.6" customHeight="1">
      <c r="F50" s="241"/>
      <c r="G50" s="68"/>
      <c r="H50" s="68"/>
      <c r="I50" s="68"/>
      <c r="J50" s="68"/>
    </row>
    <row r="51" spans="6:10">
      <c r="F51" s="241"/>
      <c r="G51" s="66"/>
      <c r="H51" s="66"/>
      <c r="I51" s="66"/>
      <c r="J51" s="66"/>
    </row>
    <row r="52" spans="6:10">
      <c r="F52" s="241"/>
      <c r="G52" s="241"/>
      <c r="H52" s="241"/>
      <c r="I52" s="241"/>
      <c r="J52" s="241"/>
    </row>
    <row r="53" spans="6:10">
      <c r="G53" s="241"/>
      <c r="H53" s="241"/>
      <c r="I53" s="241"/>
      <c r="J53" s="241"/>
    </row>
    <row r="54" spans="6:10">
      <c r="G54" s="241"/>
      <c r="H54" s="241"/>
      <c r="I54" s="241"/>
      <c r="J54" s="241"/>
    </row>
  </sheetData>
  <sheetProtection selectLockedCells="1"/>
  <mergeCells count="19">
    <mergeCell ref="A31:D31"/>
    <mergeCell ref="A34:C36"/>
    <mergeCell ref="A37:C37"/>
    <mergeCell ref="A39:C41"/>
    <mergeCell ref="A32:B32"/>
    <mergeCell ref="A13:D13"/>
    <mergeCell ref="A1:D1"/>
    <mergeCell ref="A21:D21"/>
    <mergeCell ref="A30:D30"/>
    <mergeCell ref="A10:D12"/>
    <mergeCell ref="A2:D2"/>
    <mergeCell ref="A24:D24"/>
    <mergeCell ref="A18:D18"/>
    <mergeCell ref="A16:D17"/>
    <mergeCell ref="A19:D20"/>
    <mergeCell ref="A22:D22"/>
    <mergeCell ref="A26:D27"/>
    <mergeCell ref="A28:D28"/>
    <mergeCell ref="A15:B15"/>
  </mergeCells>
  <phoneticPr fontId="22" type="noConversion"/>
  <dataValidations count="1">
    <dataValidation type="list" allowBlank="1" showInputMessage="1" showErrorMessage="1" sqref="C15" xr:uid="{4B7BFCCE-F433-4F75-9E38-A1E3581CC456}">
      <formula1>$F$1:$F$4</formula1>
    </dataValidation>
  </dataValidations>
  <pageMargins left="0.43" right="0.28000000000000003" top="0.56000000000000005" bottom="0.75" header="0.3" footer="0.3"/>
  <pageSetup paperSize="9" scale="6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68BC-E7D2-45C2-9439-60ACC514EB1C}">
  <sheetPr>
    <tabColor rgb="FF0070C0"/>
    <pageSetUpPr fitToPage="1"/>
  </sheetPr>
  <dimension ref="A1:V126"/>
  <sheetViews>
    <sheetView zoomScale="80" zoomScaleNormal="80" workbookViewId="0">
      <selection activeCell="N1" sqref="N1"/>
    </sheetView>
  </sheetViews>
  <sheetFormatPr defaultColWidth="8.77734375" defaultRowHeight="15" outlineLevelRow="1"/>
  <cols>
    <col min="1" max="1" width="4.5546875" style="63" customWidth="1"/>
    <col min="2" max="2" width="1.77734375" style="63" customWidth="1"/>
    <col min="3" max="3" width="12.77734375" style="63" customWidth="1"/>
    <col min="4" max="4" width="14.21875" style="63" customWidth="1"/>
    <col min="5" max="5" width="7.5546875" style="63" customWidth="1"/>
    <col min="6" max="7" width="14.21875" style="63" customWidth="1"/>
    <col min="8" max="10" width="8.77734375" style="63"/>
    <col min="11" max="11" width="17" style="63" customWidth="1"/>
    <col min="12" max="12" width="14.21875" style="63" customWidth="1"/>
    <col min="13" max="13" width="17.44140625" style="63" customWidth="1"/>
    <col min="14" max="14" width="18" style="63" customWidth="1"/>
    <col min="15" max="16384" width="8.77734375" style="63"/>
  </cols>
  <sheetData>
    <row r="1" spans="1:22">
      <c r="A1" s="91" t="str">
        <f ca="1">Instructions!A4</f>
        <v/>
      </c>
      <c r="H1" s="1"/>
    </row>
    <row r="3" spans="1:22">
      <c r="B3" s="92" t="s">
        <v>29</v>
      </c>
      <c r="D3" s="93"/>
      <c r="F3" s="287" t="s">
        <v>30</v>
      </c>
      <c r="G3" s="287"/>
      <c r="H3" s="287"/>
      <c r="I3" s="287"/>
      <c r="J3" s="288" t="s">
        <v>31</v>
      </c>
    </row>
    <row r="4" spans="1:22">
      <c r="F4" s="287"/>
      <c r="G4" s="287"/>
      <c r="H4" s="287"/>
      <c r="I4" s="287"/>
      <c r="J4" s="288"/>
    </row>
    <row r="5" spans="1:22">
      <c r="B5" s="69" t="s">
        <v>32</v>
      </c>
      <c r="C5" s="69"/>
      <c r="D5" s="69"/>
      <c r="L5" s="69"/>
    </row>
    <row r="6" spans="1:22" ht="15.4" thickBot="1">
      <c r="L6" s="94"/>
      <c r="M6" s="94"/>
      <c r="N6" s="95"/>
      <c r="O6" s="95"/>
      <c r="P6" s="95"/>
      <c r="Q6" s="95"/>
      <c r="R6" s="95"/>
      <c r="S6" s="95"/>
      <c r="T6" s="95"/>
      <c r="U6" s="95"/>
      <c r="V6" s="95"/>
    </row>
    <row r="7" spans="1:22">
      <c r="C7" s="96"/>
      <c r="D7" s="97"/>
      <c r="E7" s="98" t="s">
        <v>33</v>
      </c>
      <c r="F7" s="97"/>
      <c r="G7" s="97"/>
      <c r="H7" s="99"/>
      <c r="I7" s="100"/>
      <c r="J7" s="100"/>
      <c r="K7" s="100"/>
      <c r="L7" s="101"/>
      <c r="M7" s="101"/>
      <c r="N7" s="102"/>
      <c r="O7" s="102"/>
      <c r="P7" s="102"/>
      <c r="Q7" s="102"/>
      <c r="R7" s="102"/>
      <c r="S7" s="102"/>
      <c r="T7" s="102"/>
      <c r="U7" s="102"/>
      <c r="V7" s="102"/>
    </row>
    <row r="8" spans="1:22" ht="15.4" thickBot="1">
      <c r="C8" s="103" t="s">
        <v>34</v>
      </c>
      <c r="D8" s="104">
        <f>G16-G12</f>
        <v>0</v>
      </c>
      <c r="E8" s="105" t="s">
        <v>35</v>
      </c>
      <c r="F8" s="104">
        <f>G17-G11</f>
        <v>0</v>
      </c>
      <c r="G8" s="105" t="s">
        <v>36</v>
      </c>
      <c r="H8" s="106">
        <f>G18-G13</f>
        <v>0</v>
      </c>
      <c r="I8" s="100"/>
      <c r="J8" s="100"/>
      <c r="K8" s="100"/>
      <c r="L8" s="101"/>
      <c r="M8" s="101"/>
      <c r="N8" s="107"/>
      <c r="O8" s="107"/>
      <c r="P8" s="107"/>
      <c r="Q8" s="107"/>
      <c r="R8" s="107"/>
      <c r="S8" s="107"/>
      <c r="T8" s="107"/>
      <c r="U8" s="107"/>
      <c r="V8" s="107"/>
    </row>
    <row r="9" spans="1:22" ht="15.4" thickBot="1">
      <c r="C9" s="71"/>
      <c r="D9" s="100"/>
      <c r="E9" s="100"/>
      <c r="F9" s="100"/>
      <c r="G9" s="100"/>
      <c r="H9" s="100"/>
      <c r="I9" s="100"/>
      <c r="J9" s="100"/>
      <c r="K9" s="100"/>
      <c r="L9" s="101"/>
      <c r="M9" s="101"/>
      <c r="N9" s="107"/>
      <c r="O9" s="107"/>
      <c r="P9" s="107"/>
      <c r="Q9" s="107"/>
      <c r="R9" s="107"/>
      <c r="S9" s="107"/>
      <c r="T9" s="107"/>
      <c r="U9" s="107"/>
      <c r="V9" s="107"/>
    </row>
    <row r="10" spans="1:22" s="64" customFormat="1" ht="36.4" thickBot="1">
      <c r="C10" s="108" t="s">
        <v>37</v>
      </c>
      <c r="D10" s="109" t="s">
        <v>38</v>
      </c>
      <c r="E10" s="110" t="s">
        <v>39</v>
      </c>
      <c r="F10" s="109" t="s">
        <v>40</v>
      </c>
      <c r="G10" s="111" t="s">
        <v>41</v>
      </c>
      <c r="H10" s="112"/>
      <c r="I10" s="112"/>
      <c r="J10" s="112"/>
      <c r="K10" s="289" t="s">
        <v>42</v>
      </c>
      <c r="L10" s="290"/>
      <c r="M10" s="290"/>
      <c r="N10" s="291"/>
      <c r="O10" s="113"/>
      <c r="P10" s="113"/>
      <c r="Q10" s="113"/>
      <c r="R10" s="113"/>
      <c r="S10" s="113"/>
      <c r="T10" s="113"/>
      <c r="U10" s="113"/>
      <c r="V10" s="113"/>
    </row>
    <row r="11" spans="1:22" ht="15.4" thickBot="1">
      <c r="C11" s="114" t="s">
        <v>43</v>
      </c>
      <c r="D11" s="238">
        <f>IF($J$3="NO",'Option 1'!$BL$25,'Option 1'!$BN$25)</f>
        <v>0</v>
      </c>
      <c r="E11" s="100"/>
      <c r="F11" s="115">
        <f>(IF($J$3="NO",'Option 1'!$BL$16,'Option 1'!$BN$16)/Option1Period)</f>
        <v>0</v>
      </c>
      <c r="G11" s="116">
        <f>IF($J$3="NO",'Option 1'!$BL$7,'Option 1'!$BN$7)</f>
        <v>0</v>
      </c>
      <c r="H11" s="100"/>
      <c r="I11" s="100"/>
      <c r="J11" s="100"/>
      <c r="K11" s="117" t="s">
        <v>44</v>
      </c>
      <c r="L11" s="117" t="s">
        <v>45</v>
      </c>
      <c r="M11" s="117" t="s">
        <v>46</v>
      </c>
      <c r="N11" s="118" t="s">
        <v>47</v>
      </c>
      <c r="O11" s="107"/>
      <c r="P11" s="107"/>
      <c r="Q11" s="107"/>
      <c r="R11" s="107"/>
      <c r="S11" s="107"/>
      <c r="T11" s="107"/>
      <c r="U11" s="107"/>
      <c r="V11" s="107"/>
    </row>
    <row r="12" spans="1:22" ht="15.4" thickBot="1">
      <c r="C12" s="119" t="s">
        <v>48</v>
      </c>
      <c r="D12" s="238">
        <f>IF($J$3="NO",'Option 1'!$BL$26,'Option 1'!$BN$26)</f>
        <v>0</v>
      </c>
      <c r="E12" s="100"/>
      <c r="F12" s="115">
        <f>(IF($J$3="NO",'Option 1'!$BL$17,'Option 1'!$BN$17)/Option1Period)</f>
        <v>0</v>
      </c>
      <c r="G12" s="116">
        <f>IF($J$3="NO",'Option 1'!$BL$8,'Option 1'!$BN$8)</f>
        <v>0</v>
      </c>
      <c r="H12" s="100"/>
      <c r="I12" s="100"/>
      <c r="J12" s="100"/>
      <c r="K12" s="120" t="s">
        <v>49</v>
      </c>
      <c r="L12" s="120" t="s">
        <v>50</v>
      </c>
      <c r="M12" s="120" t="s">
        <v>51</v>
      </c>
      <c r="N12" s="121"/>
      <c r="O12" s="107"/>
      <c r="P12" s="107"/>
      <c r="Q12" s="107"/>
      <c r="R12" s="107"/>
      <c r="S12" s="107"/>
      <c r="T12" s="107"/>
      <c r="U12" s="107"/>
      <c r="V12" s="107"/>
    </row>
    <row r="13" spans="1:22" ht="15.4" thickBot="1">
      <c r="C13" s="122" t="s">
        <v>36</v>
      </c>
      <c r="D13" s="239">
        <f>IF($J$3="NO",'Option 1'!$BL$24,'Option 1'!$BN$24)</f>
        <v>0</v>
      </c>
      <c r="E13" s="123"/>
      <c r="F13" s="239">
        <f>(IF($J$3="NO",'Option 1'!$BL$15,'Option 1'!$BN$15)/Option1Period)</f>
        <v>0</v>
      </c>
      <c r="G13" s="116">
        <f>IF($J$3="NO",'Option 1'!$BL$6,'Option 1'!$BN$6)</f>
        <v>0</v>
      </c>
      <c r="H13" s="100"/>
      <c r="I13" s="100"/>
      <c r="J13" s="100"/>
      <c r="K13" s="124"/>
      <c r="L13" s="124"/>
      <c r="M13" s="124"/>
      <c r="N13" s="125"/>
    </row>
    <row r="14" spans="1:22" ht="15.4" thickBot="1">
      <c r="C14" s="71"/>
      <c r="D14" s="100"/>
      <c r="E14" s="100"/>
      <c r="F14" s="100"/>
      <c r="G14" s="100"/>
      <c r="H14" s="100"/>
      <c r="I14" s="100"/>
      <c r="J14" s="100"/>
      <c r="K14" s="45">
        <f>'Option 1'!$BH$20</f>
        <v>0</v>
      </c>
      <c r="L14" s="45">
        <f>'Option 1'!$BH$14</f>
        <v>0</v>
      </c>
      <c r="M14" s="45">
        <f>'Option 1'!$BI$8</f>
        <v>0</v>
      </c>
      <c r="N14" s="126">
        <f>IF(Option1Period&gt;5,5,Option1Period)*M14</f>
        <v>0</v>
      </c>
    </row>
    <row r="15" spans="1:22" ht="36.4" thickBot="1">
      <c r="C15" s="108" t="s">
        <v>52</v>
      </c>
      <c r="D15" s="109" t="s">
        <v>38</v>
      </c>
      <c r="E15" s="110" t="s">
        <v>39</v>
      </c>
      <c r="F15" s="109" t="s">
        <v>40</v>
      </c>
      <c r="G15" s="111" t="s">
        <v>53</v>
      </c>
      <c r="H15" s="100"/>
      <c r="I15" s="100"/>
      <c r="J15" s="100"/>
      <c r="K15" s="127" t="s">
        <v>54</v>
      </c>
      <c r="L15" s="128">
        <f>Option1Period</f>
        <v>10</v>
      </c>
      <c r="M15" s="100"/>
    </row>
    <row r="16" spans="1:22" ht="15.4" thickBot="1">
      <c r="C16" s="114" t="s">
        <v>43</v>
      </c>
      <c r="D16" s="115">
        <f>IF($J$3="NO",'Option 1'!$BL$29,'Option 1'!$BN$29)</f>
        <v>0</v>
      </c>
      <c r="E16" s="100"/>
      <c r="F16" s="115">
        <f>(IF($J$3="NO",'Option 1'!$BL$20,'Option 1'!$BN$20)/Option1Period)</f>
        <v>0</v>
      </c>
      <c r="G16" s="116">
        <f>IF($J$3="NO",'Option 1'!$BL$11,'Option 1'!$BN$11)</f>
        <v>0</v>
      </c>
      <c r="H16" s="100"/>
      <c r="I16" s="100"/>
      <c r="J16" s="100"/>
      <c r="K16" s="129"/>
      <c r="L16" s="130"/>
      <c r="M16" s="100"/>
    </row>
    <row r="17" spans="1:14" ht="15.4" thickBot="1">
      <c r="C17" s="119" t="s">
        <v>48</v>
      </c>
      <c r="D17" s="115">
        <f>IF($J$3="NO",'Option 1'!$BL$30,'Option 1'!$BN$30)</f>
        <v>0</v>
      </c>
      <c r="E17" s="100"/>
      <c r="F17" s="115">
        <f>(IF($J$3="NO",'Option 1'!$BL$21,'Option 1'!$BN$21)/Option1Period)</f>
        <v>0</v>
      </c>
      <c r="G17" s="116">
        <f>IF($J$3="NO",'Option 1'!$BL$12,'Option 1'!$BN$12)</f>
        <v>0</v>
      </c>
      <c r="H17" s="100"/>
      <c r="I17" s="100"/>
      <c r="J17" s="100"/>
      <c r="K17" s="129"/>
      <c r="L17" s="130"/>
      <c r="M17" s="100"/>
    </row>
    <row r="18" spans="1:14" ht="15.4" thickBot="1">
      <c r="C18" s="122" t="s">
        <v>36</v>
      </c>
      <c r="D18" s="116">
        <f>IF($J$3="NO",'Option 1'!$BL$28,'Option 1'!$BN$28)</f>
        <v>0</v>
      </c>
      <c r="E18" s="123"/>
      <c r="F18" s="116">
        <f>(IF($J$3="NO",'Option 1'!$BL$19,'Option 1'!$BN$19)/Option1Period)</f>
        <v>0</v>
      </c>
      <c r="G18" s="116">
        <f>IF($J$3="NO",'Option 1'!$BL$10,'Option 1'!$BN$10)</f>
        <v>0</v>
      </c>
      <c r="H18" s="100"/>
      <c r="I18" s="100"/>
      <c r="J18" s="100"/>
      <c r="K18" s="131"/>
      <c r="L18" s="130"/>
      <c r="M18" s="100"/>
    </row>
    <row r="19" spans="1:14">
      <c r="C19" s="71"/>
      <c r="D19" s="100"/>
      <c r="E19" s="100"/>
      <c r="F19" s="100"/>
      <c r="G19" s="100"/>
      <c r="H19" s="100"/>
      <c r="I19" s="100"/>
      <c r="J19" s="100"/>
      <c r="K19" s="100"/>
      <c r="L19" s="100"/>
      <c r="M19" s="100"/>
    </row>
    <row r="20" spans="1:14">
      <c r="C20" s="132" t="s">
        <v>55</v>
      </c>
      <c r="D20" s="133"/>
      <c r="E20" s="133"/>
      <c r="F20" s="133"/>
      <c r="G20" s="133"/>
      <c r="H20" s="134"/>
      <c r="I20" s="100"/>
      <c r="J20" s="100"/>
      <c r="K20" s="100"/>
      <c r="L20" s="100"/>
      <c r="M20" s="100"/>
    </row>
    <row r="21" spans="1:14">
      <c r="C21" s="135" t="s">
        <v>56</v>
      </c>
      <c r="D21" s="136">
        <f>IF(J3="NO",'Option 1'!$BG$6,'Option 1'!$BI$6)</f>
        <v>0</v>
      </c>
      <c r="E21" s="137" t="s">
        <v>57</v>
      </c>
      <c r="F21" s="138">
        <f>IF(J3="NO",'Option 1'!$BG$7,'Option 1'!$BI$7)</f>
        <v>0</v>
      </c>
      <c r="G21" s="139" t="s">
        <v>58</v>
      </c>
      <c r="H21" s="136">
        <f>IF(J3="NO",'Option 1'!$BG$8,'Option 1'!$BI$8)</f>
        <v>0</v>
      </c>
      <c r="I21" s="100"/>
      <c r="J21" s="140"/>
      <c r="K21" s="100"/>
      <c r="L21" s="100"/>
      <c r="M21" s="100"/>
    </row>
    <row r="22" spans="1:14">
      <c r="D22" s="100"/>
      <c r="E22" s="100"/>
      <c r="F22" s="100"/>
      <c r="G22" s="100"/>
      <c r="H22" s="100"/>
      <c r="I22" s="100"/>
      <c r="J22" s="100"/>
      <c r="K22" s="100"/>
      <c r="L22" s="100"/>
      <c r="M22" s="100"/>
    </row>
    <row r="23" spans="1:14" outlineLevel="1">
      <c r="D23" s="100"/>
      <c r="E23" s="100"/>
      <c r="F23" s="100"/>
      <c r="G23" s="100"/>
      <c r="H23" s="100"/>
      <c r="I23" s="100"/>
      <c r="J23" s="100"/>
      <c r="K23" s="100"/>
      <c r="L23" s="100"/>
      <c r="M23" s="100"/>
    </row>
    <row r="24" spans="1:14" outlineLevel="1">
      <c r="D24" s="100"/>
      <c r="E24" s="100"/>
      <c r="F24" s="100"/>
      <c r="G24" s="100"/>
      <c r="H24" s="100"/>
      <c r="I24" s="100"/>
      <c r="J24" s="100"/>
      <c r="K24" s="100"/>
      <c r="L24" s="100"/>
      <c r="M24" s="100"/>
    </row>
    <row r="25" spans="1:14" outlineLevel="1">
      <c r="A25" s="131"/>
      <c r="B25" s="69" t="s">
        <v>59</v>
      </c>
      <c r="D25" s="100"/>
      <c r="E25" s="100"/>
      <c r="F25" s="144"/>
      <c r="G25" s="100"/>
      <c r="H25" s="100"/>
      <c r="I25" s="100"/>
      <c r="J25" s="100"/>
      <c r="K25" s="100"/>
      <c r="L25" s="141"/>
      <c r="M25" s="100"/>
    </row>
    <row r="26" spans="1:14" ht="15.4" outlineLevel="1" thickBot="1">
      <c r="D26" s="100"/>
      <c r="E26" s="100"/>
      <c r="F26" s="100"/>
      <c r="G26" s="100"/>
      <c r="H26" s="100"/>
      <c r="I26" s="100"/>
      <c r="J26" s="100"/>
      <c r="K26" s="100"/>
      <c r="L26" s="101"/>
      <c r="M26" s="101"/>
      <c r="N26" s="95"/>
    </row>
    <row r="27" spans="1:14" outlineLevel="1">
      <c r="C27" s="96"/>
      <c r="D27" s="97"/>
      <c r="E27" s="98" t="s">
        <v>33</v>
      </c>
      <c r="F27" s="97"/>
      <c r="G27" s="97"/>
      <c r="H27" s="99"/>
      <c r="I27" s="100"/>
      <c r="J27" s="100"/>
      <c r="K27" s="100"/>
      <c r="L27" s="101"/>
      <c r="M27" s="101"/>
      <c r="N27" s="102"/>
    </row>
    <row r="28" spans="1:14" ht="15.4" outlineLevel="1" thickBot="1">
      <c r="C28" s="103" t="s">
        <v>34</v>
      </c>
      <c r="D28" s="104">
        <f>G36-G32</f>
        <v>0</v>
      </c>
      <c r="E28" s="105" t="s">
        <v>35</v>
      </c>
      <c r="F28" s="104">
        <f>G37-G31</f>
        <v>0</v>
      </c>
      <c r="G28" s="105" t="s">
        <v>36</v>
      </c>
      <c r="H28" s="106">
        <f>G38-G33</f>
        <v>0</v>
      </c>
      <c r="I28" s="100"/>
      <c r="J28" s="100"/>
      <c r="K28" s="100"/>
      <c r="L28" s="101"/>
      <c r="M28" s="101"/>
      <c r="N28" s="107"/>
    </row>
    <row r="29" spans="1:14" ht="15.4" outlineLevel="1" thickBot="1">
      <c r="C29" s="71"/>
      <c r="D29" s="100"/>
      <c r="E29" s="100"/>
      <c r="F29" s="100"/>
      <c r="G29" s="100"/>
      <c r="H29" s="100"/>
      <c r="I29" s="100"/>
      <c r="J29" s="100"/>
      <c r="K29" s="100"/>
      <c r="L29" s="101"/>
      <c r="M29" s="101"/>
      <c r="N29" s="107"/>
    </row>
    <row r="30" spans="1:14" ht="36.4" customHeight="1" outlineLevel="1" thickBot="1">
      <c r="B30" s="64"/>
      <c r="C30" s="108" t="s">
        <v>37</v>
      </c>
      <c r="D30" s="109" t="s">
        <v>38</v>
      </c>
      <c r="E30" s="110" t="s">
        <v>39</v>
      </c>
      <c r="F30" s="109" t="s">
        <v>40</v>
      </c>
      <c r="G30" s="111" t="s">
        <v>41</v>
      </c>
      <c r="H30" s="112"/>
      <c r="I30" s="112"/>
      <c r="J30" s="112"/>
      <c r="K30" s="289" t="s">
        <v>42</v>
      </c>
      <c r="L30" s="290"/>
      <c r="M30" s="290"/>
      <c r="N30" s="291"/>
    </row>
    <row r="31" spans="1:14" ht="15.4" outlineLevel="1" thickBot="1">
      <c r="C31" s="114" t="s">
        <v>43</v>
      </c>
      <c r="D31" s="238">
        <f>IF($J$3="NO",'Option 2'!$BL$25,'Option 2'!$BN$25)</f>
        <v>0</v>
      </c>
      <c r="E31" s="100"/>
      <c r="F31" s="115">
        <f>(IF($J$3="NO",'Option 2'!$BL$16,'Option 2'!$BN$16)/Option2Period)</f>
        <v>0</v>
      </c>
      <c r="G31" s="116">
        <f>IF($J$3="NO",'Option 2'!$BL$7,'Option 2'!$BN$7)</f>
        <v>0</v>
      </c>
      <c r="H31" s="100"/>
      <c r="I31" s="100"/>
      <c r="J31" s="100"/>
      <c r="K31" s="117" t="s">
        <v>44</v>
      </c>
      <c r="L31" s="117" t="s">
        <v>45</v>
      </c>
      <c r="M31" s="117" t="s">
        <v>46</v>
      </c>
      <c r="N31" s="118" t="s">
        <v>47</v>
      </c>
    </row>
    <row r="32" spans="1:14" ht="15.4" outlineLevel="1" thickBot="1">
      <c r="C32" s="119" t="s">
        <v>48</v>
      </c>
      <c r="D32" s="238">
        <f>IF($J$3="NO",'Option 2'!$BL$26,'Option 2'!$BN$26)</f>
        <v>0</v>
      </c>
      <c r="E32" s="100"/>
      <c r="F32" s="115">
        <f>(IF($J$3="NO",'Option 2'!$BL$17,'Option 2'!$BN$17)/Option2Period)</f>
        <v>0</v>
      </c>
      <c r="G32" s="116">
        <f>IF($J$3="NO",'Option 2'!$BL$8,'Option 2'!$BN$8)</f>
        <v>0</v>
      </c>
      <c r="H32" s="100"/>
      <c r="I32" s="100"/>
      <c r="J32" s="100"/>
      <c r="K32" s="120" t="s">
        <v>49</v>
      </c>
      <c r="L32" s="120" t="s">
        <v>50</v>
      </c>
      <c r="M32" s="120" t="s">
        <v>51</v>
      </c>
      <c r="N32" s="121"/>
    </row>
    <row r="33" spans="1:14" ht="15.4" outlineLevel="1" thickBot="1">
      <c r="C33" s="122" t="s">
        <v>36</v>
      </c>
      <c r="D33" s="239">
        <f>IF($J$3="NO",'Option 2'!$BL$24,'Option 2'!$BN$24)</f>
        <v>0</v>
      </c>
      <c r="E33" s="123"/>
      <c r="F33" s="239">
        <f>(IF($J$3="NO",'Option 2'!$BL$15,'Option 2'!$BN$15)/Option2Period)</f>
        <v>0</v>
      </c>
      <c r="G33" s="116">
        <f>IF($J$3="NO",'Option 2'!$BL$6,'Option 2'!$BN$6)</f>
        <v>0</v>
      </c>
      <c r="H33" s="100"/>
      <c r="I33" s="100"/>
      <c r="J33" s="100"/>
      <c r="K33" s="124"/>
      <c r="L33" s="124"/>
      <c r="M33" s="124"/>
      <c r="N33" s="125"/>
    </row>
    <row r="34" spans="1:14" ht="15.4" outlineLevel="1" thickBot="1">
      <c r="C34" s="71"/>
      <c r="D34" s="100"/>
      <c r="E34" s="100"/>
      <c r="F34" s="100"/>
      <c r="G34" s="100"/>
      <c r="H34" s="100"/>
      <c r="I34" s="100"/>
      <c r="J34" s="100"/>
      <c r="K34" s="45">
        <f>'Option 2'!$BH$20</f>
        <v>0</v>
      </c>
      <c r="L34" s="45">
        <f>'Option 2'!$BH$14</f>
        <v>0</v>
      </c>
      <c r="M34" s="45">
        <f>'Option 2'!$BI$8</f>
        <v>0</v>
      </c>
      <c r="N34" s="126">
        <f>IF(Option2Period&gt;5,5,Option2Period)*M34</f>
        <v>0</v>
      </c>
    </row>
    <row r="35" spans="1:14" ht="36.4" outlineLevel="1" thickBot="1">
      <c r="C35" s="108" t="s">
        <v>52</v>
      </c>
      <c r="D35" s="109" t="s">
        <v>38</v>
      </c>
      <c r="E35" s="110" t="s">
        <v>39</v>
      </c>
      <c r="F35" s="109" t="s">
        <v>40</v>
      </c>
      <c r="G35" s="111" t="s">
        <v>53</v>
      </c>
      <c r="H35" s="100"/>
      <c r="I35" s="100"/>
      <c r="J35" s="100"/>
      <c r="K35" s="127" t="s">
        <v>54</v>
      </c>
      <c r="L35" s="128">
        <f>Option2Period</f>
        <v>10</v>
      </c>
      <c r="M35" s="100"/>
    </row>
    <row r="36" spans="1:14" ht="15.4" outlineLevel="1" thickBot="1">
      <c r="C36" s="114" t="s">
        <v>43</v>
      </c>
      <c r="D36" s="115">
        <f>IF($J$3="NO",'Option 2'!$BL$29,'Option 2'!$BN$29)</f>
        <v>0</v>
      </c>
      <c r="E36" s="100"/>
      <c r="F36" s="115">
        <f>(IF($J$3="NO",'Option 2'!$BL$20,'Option 2'!$BN$20)/Option2Period)</f>
        <v>0</v>
      </c>
      <c r="G36" s="116">
        <f>IF($J$3="NO",'Option 2'!$BL$11,'Option 2'!$BN$11)</f>
        <v>0</v>
      </c>
      <c r="H36" s="100"/>
      <c r="I36" s="100"/>
      <c r="J36" s="100"/>
      <c r="K36" s="129"/>
      <c r="L36" s="130"/>
      <c r="M36" s="100"/>
    </row>
    <row r="37" spans="1:14" ht="15.4" outlineLevel="1" thickBot="1">
      <c r="C37" s="119" t="s">
        <v>48</v>
      </c>
      <c r="D37" s="115">
        <f>IF($J$3="NO",'Option 2'!$BL$30,'Option 2'!$BN$30)</f>
        <v>0</v>
      </c>
      <c r="E37" s="100"/>
      <c r="F37" s="115">
        <f>(IF($J$3="NO",'Option 2'!$BL$21,'Option 2'!$BN$21)/Option2Period)</f>
        <v>0</v>
      </c>
      <c r="G37" s="116">
        <f>IF($J$3="NO",'Option 2'!$BL$12,'Option 2'!$BN$12)</f>
        <v>0</v>
      </c>
      <c r="H37" s="100"/>
      <c r="I37" s="100"/>
      <c r="J37" s="100"/>
      <c r="K37" s="129"/>
      <c r="L37" s="130"/>
      <c r="M37" s="100"/>
    </row>
    <row r="38" spans="1:14" ht="15.4" outlineLevel="1" thickBot="1">
      <c r="C38" s="122" t="s">
        <v>36</v>
      </c>
      <c r="D38" s="116">
        <f>IF($J$3="NO",'Option 2'!$BL$28,'Option 2'!$BN$28)</f>
        <v>0</v>
      </c>
      <c r="E38" s="123"/>
      <c r="F38" s="116">
        <f>(IF($J$3="NO",'Option 2'!$BL$19,'Option 2'!$BN$19)/Option2Period)</f>
        <v>0</v>
      </c>
      <c r="G38" s="116">
        <f>IF($J$3="NO",'Option 2'!$BL$10,'Option 2'!$BN$10)</f>
        <v>0</v>
      </c>
      <c r="H38" s="100"/>
      <c r="I38" s="100"/>
      <c r="J38" s="100"/>
      <c r="K38" s="131"/>
      <c r="L38" s="130"/>
      <c r="M38" s="100"/>
    </row>
    <row r="39" spans="1:14" outlineLevel="1">
      <c r="C39" s="71"/>
      <c r="D39" s="100"/>
      <c r="E39" s="100"/>
      <c r="F39" s="100"/>
      <c r="G39" s="100"/>
      <c r="H39" s="100"/>
      <c r="I39" s="100"/>
      <c r="J39" s="100"/>
      <c r="K39" s="100"/>
      <c r="L39" s="100"/>
      <c r="M39" s="100"/>
    </row>
    <row r="40" spans="1:14" outlineLevel="1">
      <c r="C40" s="132" t="s">
        <v>55</v>
      </c>
      <c r="D40" s="133"/>
      <c r="E40" s="133"/>
      <c r="F40" s="133"/>
      <c r="G40" s="133"/>
      <c r="H40" s="134"/>
      <c r="I40" s="100"/>
      <c r="J40" s="100"/>
      <c r="K40" s="100"/>
      <c r="L40" s="100"/>
      <c r="M40" s="100"/>
    </row>
    <row r="41" spans="1:14" outlineLevel="1">
      <c r="C41" s="135" t="s">
        <v>56</v>
      </c>
      <c r="D41" s="136">
        <f>IF($J$3="NO",'Option 2'!$BG$6,'Option 2'!$BI$6)</f>
        <v>0</v>
      </c>
      <c r="E41" s="137" t="s">
        <v>57</v>
      </c>
      <c r="F41" s="138">
        <f>IF($J$3="NO",'Option 2'!$BG$7,'Option 2'!$BI$7)</f>
        <v>0</v>
      </c>
      <c r="G41" s="139" t="s">
        <v>58</v>
      </c>
      <c r="H41" s="136">
        <f>IF($J$3="NO",'Option 2'!$BG$8,'Option 2'!$BI$8)</f>
        <v>0</v>
      </c>
      <c r="I41" s="100"/>
      <c r="J41" s="140"/>
      <c r="K41" s="100"/>
      <c r="L41" s="100"/>
      <c r="M41" s="100"/>
    </row>
    <row r="42" spans="1:14" outlineLevel="1">
      <c r="D42" s="100"/>
      <c r="E42" s="100"/>
      <c r="F42" s="100"/>
      <c r="G42" s="100"/>
      <c r="H42" s="100"/>
      <c r="I42" s="100"/>
      <c r="J42" s="100"/>
      <c r="K42" s="100"/>
      <c r="L42" s="100"/>
      <c r="M42" s="100"/>
    </row>
    <row r="43" spans="1:14" outlineLevel="1">
      <c r="D43" s="100"/>
      <c r="E43" s="100"/>
      <c r="F43" s="100"/>
      <c r="G43" s="100"/>
      <c r="H43" s="100"/>
      <c r="I43" s="100"/>
      <c r="J43" s="100"/>
      <c r="K43" s="100"/>
      <c r="L43" s="100"/>
      <c r="M43" s="100"/>
    </row>
    <row r="44" spans="1:14" outlineLevel="1">
      <c r="D44" s="100"/>
      <c r="E44" s="100"/>
      <c r="F44" s="100"/>
      <c r="G44" s="100"/>
      <c r="H44" s="100"/>
      <c r="I44" s="100"/>
      <c r="J44" s="100"/>
      <c r="K44" s="71"/>
      <c r="L44" s="100"/>
      <c r="M44" s="100"/>
    </row>
    <row r="45" spans="1:14" outlineLevel="1">
      <c r="A45" s="131"/>
      <c r="B45" s="69" t="s">
        <v>60</v>
      </c>
      <c r="D45" s="100"/>
      <c r="E45" s="100"/>
      <c r="F45" s="100"/>
      <c r="G45" s="100"/>
      <c r="H45" s="100"/>
      <c r="I45" s="100"/>
      <c r="J45" s="100"/>
      <c r="K45" s="100"/>
      <c r="L45" s="141"/>
      <c r="M45" s="100"/>
    </row>
    <row r="46" spans="1:14" ht="15.4" outlineLevel="1" thickBot="1">
      <c r="D46" s="100"/>
      <c r="E46" s="100"/>
      <c r="F46" s="100"/>
      <c r="G46" s="100"/>
      <c r="H46" s="100"/>
      <c r="I46" s="100"/>
      <c r="J46" s="100"/>
      <c r="K46" s="100"/>
      <c r="L46" s="101"/>
      <c r="M46" s="101"/>
      <c r="N46" s="95"/>
    </row>
    <row r="47" spans="1:14" outlineLevel="1">
      <c r="C47" s="96"/>
      <c r="D47" s="97"/>
      <c r="E47" s="98" t="s">
        <v>33</v>
      </c>
      <c r="F47" s="97"/>
      <c r="G47" s="97"/>
      <c r="H47" s="99"/>
      <c r="I47" s="100"/>
      <c r="J47" s="100"/>
      <c r="K47" s="100"/>
      <c r="L47" s="101"/>
      <c r="M47" s="101"/>
      <c r="N47" s="102"/>
    </row>
    <row r="48" spans="1:14" ht="15.4" outlineLevel="1" thickBot="1">
      <c r="C48" s="103" t="s">
        <v>34</v>
      </c>
      <c r="D48" s="104">
        <f>G56-G52</f>
        <v>0</v>
      </c>
      <c r="E48" s="105" t="s">
        <v>35</v>
      </c>
      <c r="F48" s="104">
        <f>G57-G51</f>
        <v>0</v>
      </c>
      <c r="G48" s="105" t="s">
        <v>36</v>
      </c>
      <c r="H48" s="106">
        <f>G58-G53</f>
        <v>0</v>
      </c>
      <c r="I48" s="100"/>
      <c r="J48" s="100"/>
      <c r="K48" s="100"/>
      <c r="L48" s="101"/>
      <c r="M48" s="101"/>
      <c r="N48" s="107"/>
    </row>
    <row r="49" spans="2:14" ht="15.4" outlineLevel="1" thickBot="1">
      <c r="C49" s="71"/>
      <c r="D49" s="100"/>
      <c r="E49" s="100"/>
      <c r="F49" s="100"/>
      <c r="G49" s="100"/>
      <c r="H49" s="100"/>
      <c r="I49" s="100"/>
      <c r="J49" s="100"/>
      <c r="K49" s="100"/>
      <c r="L49" s="101"/>
      <c r="M49" s="101"/>
      <c r="N49" s="107"/>
    </row>
    <row r="50" spans="2:14" ht="36.4" customHeight="1" outlineLevel="1" thickBot="1">
      <c r="B50" s="64"/>
      <c r="C50" s="108" t="s">
        <v>37</v>
      </c>
      <c r="D50" s="109" t="s">
        <v>38</v>
      </c>
      <c r="E50" s="110" t="s">
        <v>39</v>
      </c>
      <c r="F50" s="109" t="s">
        <v>40</v>
      </c>
      <c r="G50" s="111" t="s">
        <v>41</v>
      </c>
      <c r="H50" s="112"/>
      <c r="I50" s="112"/>
      <c r="J50" s="112"/>
      <c r="K50" s="289" t="s">
        <v>42</v>
      </c>
      <c r="L50" s="290"/>
      <c r="M50" s="290"/>
      <c r="N50" s="291"/>
    </row>
    <row r="51" spans="2:14" ht="15.4" outlineLevel="1" thickBot="1">
      <c r="C51" s="114" t="s">
        <v>43</v>
      </c>
      <c r="D51" s="238">
        <f>IF($J$3="NO",'Option 3'!$BL$25,'Option 3'!$BN$25)</f>
        <v>0</v>
      </c>
      <c r="E51" s="100"/>
      <c r="F51" s="115">
        <f>(IF($J$3="NO",'Option 3'!$BL$16,'Option 3'!$BN$16)/Option3Period)</f>
        <v>0</v>
      </c>
      <c r="G51" s="116">
        <f>IF($J$3="NO",'Option 3'!$BL$7,'Option 3'!$BN$7)</f>
        <v>0</v>
      </c>
      <c r="H51" s="100"/>
      <c r="I51" s="100"/>
      <c r="J51" s="100"/>
      <c r="K51" s="117" t="s">
        <v>44</v>
      </c>
      <c r="L51" s="117" t="s">
        <v>45</v>
      </c>
      <c r="M51" s="117" t="s">
        <v>46</v>
      </c>
      <c r="N51" s="118" t="s">
        <v>47</v>
      </c>
    </row>
    <row r="52" spans="2:14" ht="15.4" outlineLevel="1" thickBot="1">
      <c r="C52" s="119" t="s">
        <v>48</v>
      </c>
      <c r="D52" s="238">
        <f>IF($J$3="NO",'Option 3'!$BL$26,'Option 3'!$BN$26)</f>
        <v>0</v>
      </c>
      <c r="E52" s="100"/>
      <c r="F52" s="115">
        <f>(IF($J$3="NO",'Option 3'!$BL$17,'Option 3'!$BN$17)/Option3Period)</f>
        <v>0</v>
      </c>
      <c r="G52" s="116">
        <f>IF($J$3="NO",'Option 3'!$BL$8,'Option 3'!$BN$8)</f>
        <v>0</v>
      </c>
      <c r="H52" s="100"/>
      <c r="I52" s="100"/>
      <c r="J52" s="100"/>
      <c r="K52" s="120" t="s">
        <v>49</v>
      </c>
      <c r="L52" s="120" t="s">
        <v>50</v>
      </c>
      <c r="M52" s="120" t="s">
        <v>51</v>
      </c>
      <c r="N52" s="121"/>
    </row>
    <row r="53" spans="2:14" ht="15.4" outlineLevel="1" thickBot="1">
      <c r="C53" s="122" t="s">
        <v>36</v>
      </c>
      <c r="D53" s="239">
        <f>IF($J$3="NO",'Option 3'!$BL$24,'Option 3'!$BN$24)</f>
        <v>0</v>
      </c>
      <c r="E53" s="123"/>
      <c r="F53" s="239">
        <f>(IF($J$3="NO",'Option 3'!$BL$15,'Option 3'!$BN$15)/Option3Period)</f>
        <v>0</v>
      </c>
      <c r="G53" s="116">
        <f>IF($J$3="NO",'Option 3'!$BL$6,'Option 3'!$BN$6)</f>
        <v>0</v>
      </c>
      <c r="H53" s="100"/>
      <c r="I53" s="100"/>
      <c r="J53" s="100"/>
      <c r="K53" s="124"/>
      <c r="L53" s="124"/>
      <c r="M53" s="124"/>
      <c r="N53" s="125"/>
    </row>
    <row r="54" spans="2:14" ht="15.4" outlineLevel="1" thickBot="1">
      <c r="C54" s="71"/>
      <c r="D54" s="100"/>
      <c r="E54" s="100"/>
      <c r="F54" s="100"/>
      <c r="G54" s="100"/>
      <c r="H54" s="100"/>
      <c r="I54" s="100"/>
      <c r="J54" s="100"/>
      <c r="K54" s="45">
        <f>'Option 3'!$BH$20</f>
        <v>0</v>
      </c>
      <c r="L54" s="45">
        <f>'Option 3'!$BH$14</f>
        <v>0</v>
      </c>
      <c r="M54" s="45">
        <f>'Option 3'!$BI$8</f>
        <v>0</v>
      </c>
      <c r="N54" s="126">
        <f>IF(Option3Period&gt;5,5,Option3Period)*M54</f>
        <v>0</v>
      </c>
    </row>
    <row r="55" spans="2:14" ht="36.4" outlineLevel="1" thickBot="1">
      <c r="C55" s="108" t="s">
        <v>52</v>
      </c>
      <c r="D55" s="109" t="s">
        <v>38</v>
      </c>
      <c r="E55" s="110" t="s">
        <v>39</v>
      </c>
      <c r="F55" s="109" t="s">
        <v>40</v>
      </c>
      <c r="G55" s="111" t="s">
        <v>53</v>
      </c>
      <c r="H55" s="100"/>
      <c r="I55" s="100"/>
      <c r="J55" s="100"/>
      <c r="K55" s="127" t="s">
        <v>54</v>
      </c>
      <c r="L55" s="128">
        <f>Option3Period</f>
        <v>10</v>
      </c>
      <c r="M55" s="100"/>
    </row>
    <row r="56" spans="2:14" ht="15.4" outlineLevel="1" thickBot="1">
      <c r="C56" s="114" t="s">
        <v>43</v>
      </c>
      <c r="D56" s="115">
        <f>IF($J$3="NO",'Option 3'!$BL$29,'Option 3'!$BN$29)</f>
        <v>0</v>
      </c>
      <c r="E56" s="100"/>
      <c r="F56" s="115">
        <f>(IF($J$3="NO",'Option 3'!$BL$20,'Option 3'!$BN$20)/Option3Period)</f>
        <v>0</v>
      </c>
      <c r="G56" s="116">
        <f>IF($J$3="NO",'Option 3'!$BL$11,'Option 3'!$BN$11)</f>
        <v>0</v>
      </c>
      <c r="H56" s="100"/>
      <c r="I56" s="100"/>
      <c r="J56" s="100"/>
      <c r="K56" s="129"/>
      <c r="L56" s="130"/>
      <c r="M56" s="100"/>
    </row>
    <row r="57" spans="2:14" ht="15.4" outlineLevel="1" thickBot="1">
      <c r="C57" s="119" t="s">
        <v>48</v>
      </c>
      <c r="D57" s="115">
        <f>IF($J$3="NO",'Option 3'!$BL$30,'Option 3'!$BN$30)</f>
        <v>0</v>
      </c>
      <c r="E57" s="100"/>
      <c r="F57" s="115">
        <f>(IF($J$3="NO",'Option 3'!$BL$21,'Option 3'!$BN$21)/Option3Period)</f>
        <v>0</v>
      </c>
      <c r="G57" s="116">
        <f>IF($J$3="NO",'Option 3'!$BL$12,'Option 3'!$BN$12)</f>
        <v>0</v>
      </c>
      <c r="H57" s="100"/>
      <c r="I57" s="100"/>
      <c r="J57" s="100"/>
      <c r="K57" s="129"/>
      <c r="L57" s="130"/>
      <c r="M57" s="100"/>
    </row>
    <row r="58" spans="2:14" ht="15.4" outlineLevel="1" thickBot="1">
      <c r="C58" s="122" t="s">
        <v>36</v>
      </c>
      <c r="D58" s="116">
        <f>IF($J$3="NO",'Option 3'!$BL$28,'Option 3'!$BN$28)</f>
        <v>0</v>
      </c>
      <c r="E58" s="123"/>
      <c r="F58" s="116">
        <f>(IF($J$3="NO",'Option 3'!$BL$19,'Option 3'!$BN$19)/Option3Period)</f>
        <v>0</v>
      </c>
      <c r="G58" s="116">
        <f>IF($J$3="NO",'Option 3'!$BL$10,'Option 3'!$BN$10)</f>
        <v>0</v>
      </c>
      <c r="H58" s="100"/>
      <c r="I58" s="100"/>
      <c r="J58" s="100"/>
      <c r="K58" s="131"/>
      <c r="L58" s="130"/>
      <c r="M58" s="100"/>
    </row>
    <row r="59" spans="2:14" outlineLevel="1">
      <c r="C59" s="71"/>
      <c r="D59" s="100"/>
      <c r="E59" s="100"/>
      <c r="F59" s="100"/>
      <c r="G59" s="100"/>
      <c r="H59" s="100"/>
      <c r="I59" s="100"/>
      <c r="J59" s="100"/>
      <c r="K59" s="100"/>
      <c r="L59" s="100"/>
      <c r="M59" s="100"/>
    </row>
    <row r="60" spans="2:14" outlineLevel="1">
      <c r="C60" s="132" t="s">
        <v>55</v>
      </c>
      <c r="D60" s="133"/>
      <c r="E60" s="133"/>
      <c r="F60" s="133"/>
      <c r="G60" s="133"/>
      <c r="H60" s="134"/>
      <c r="I60" s="100"/>
      <c r="J60" s="100"/>
      <c r="K60" s="100"/>
      <c r="L60" s="100"/>
      <c r="M60" s="100"/>
    </row>
    <row r="61" spans="2:14" outlineLevel="1">
      <c r="C61" s="135" t="s">
        <v>56</v>
      </c>
      <c r="D61" s="136">
        <f>IF($J$3="NO",'Option 3'!$BG$6,'Option 3'!$BI$6)</f>
        <v>0</v>
      </c>
      <c r="E61" s="137" t="s">
        <v>57</v>
      </c>
      <c r="F61" s="138">
        <f>IF($J$3="NO",'Option 3'!$BG$7,'Option 3'!$BI$7)</f>
        <v>0</v>
      </c>
      <c r="G61" s="139" t="s">
        <v>58</v>
      </c>
      <c r="H61" s="136">
        <f>IF($J$3="NO",'Option 3'!$BG$8,'Option 3'!$BI$8)</f>
        <v>0</v>
      </c>
      <c r="I61" s="100"/>
      <c r="J61" s="140"/>
      <c r="K61" s="100"/>
      <c r="L61" s="100"/>
      <c r="M61" s="100"/>
    </row>
    <row r="62" spans="2:14" outlineLevel="1">
      <c r="D62" s="100"/>
      <c r="E62" s="100"/>
      <c r="F62" s="100"/>
      <c r="G62" s="100"/>
      <c r="H62" s="100"/>
      <c r="I62" s="100"/>
      <c r="J62" s="100"/>
      <c r="K62" s="100"/>
      <c r="L62" s="100"/>
      <c r="M62" s="100"/>
    </row>
    <row r="63" spans="2:14" outlineLevel="1">
      <c r="D63" s="100"/>
      <c r="E63" s="100"/>
      <c r="F63" s="100"/>
      <c r="G63" s="100"/>
      <c r="H63" s="100"/>
      <c r="I63" s="100"/>
      <c r="J63" s="100"/>
      <c r="K63" s="100"/>
      <c r="L63" s="100"/>
      <c r="M63" s="100"/>
    </row>
    <row r="64" spans="2:14" outlineLevel="1">
      <c r="D64" s="100"/>
      <c r="E64" s="100"/>
      <c r="F64" s="100"/>
      <c r="G64" s="100"/>
      <c r="H64" s="100"/>
      <c r="I64" s="100"/>
      <c r="J64" s="100"/>
      <c r="K64" s="100"/>
      <c r="L64" s="100"/>
      <c r="M64" s="100"/>
    </row>
    <row r="65" spans="1:14" outlineLevel="1">
      <c r="A65" s="131"/>
      <c r="B65" s="69" t="s">
        <v>61</v>
      </c>
      <c r="D65" s="100"/>
      <c r="E65" s="100"/>
      <c r="F65" s="100"/>
      <c r="G65" s="100"/>
      <c r="H65" s="100"/>
      <c r="I65" s="100"/>
      <c r="J65" s="100"/>
      <c r="K65" s="100"/>
      <c r="L65" s="141"/>
      <c r="M65" s="100"/>
    </row>
    <row r="66" spans="1:14" ht="15.4" outlineLevel="1" thickBot="1">
      <c r="D66" s="100"/>
      <c r="E66" s="100"/>
      <c r="F66" s="100"/>
      <c r="G66" s="100"/>
      <c r="H66" s="100"/>
      <c r="I66" s="100"/>
      <c r="J66" s="100"/>
      <c r="K66" s="100"/>
      <c r="L66" s="101"/>
      <c r="M66" s="101"/>
    </row>
    <row r="67" spans="1:14" outlineLevel="1">
      <c r="C67" s="96"/>
      <c r="D67" s="97"/>
      <c r="E67" s="98" t="s">
        <v>33</v>
      </c>
      <c r="F67" s="97"/>
      <c r="G67" s="97"/>
      <c r="H67" s="99"/>
      <c r="I67" s="100"/>
      <c r="J67" s="100"/>
      <c r="K67" s="100"/>
      <c r="L67" s="101"/>
      <c r="M67" s="101"/>
      <c r="N67" s="102"/>
    </row>
    <row r="68" spans="1:14" ht="15.4" outlineLevel="1" thickBot="1">
      <c r="C68" s="103" t="s">
        <v>34</v>
      </c>
      <c r="D68" s="104">
        <f>G76-G72</f>
        <v>0</v>
      </c>
      <c r="E68" s="105" t="s">
        <v>35</v>
      </c>
      <c r="F68" s="104">
        <f>G77-G71</f>
        <v>0</v>
      </c>
      <c r="G68" s="105" t="s">
        <v>36</v>
      </c>
      <c r="H68" s="106">
        <f>G78-G73</f>
        <v>0</v>
      </c>
      <c r="I68" s="100"/>
      <c r="J68" s="100"/>
      <c r="K68" s="100"/>
      <c r="L68" s="101"/>
      <c r="M68" s="101"/>
      <c r="N68" s="107"/>
    </row>
    <row r="69" spans="1:14" ht="15.4" outlineLevel="1" thickBot="1">
      <c r="C69" s="71"/>
      <c r="D69" s="100"/>
      <c r="E69" s="100"/>
      <c r="F69" s="100"/>
      <c r="G69" s="100"/>
      <c r="H69" s="100"/>
      <c r="I69" s="100"/>
      <c r="J69" s="100"/>
      <c r="K69" s="100"/>
      <c r="L69" s="101"/>
      <c r="M69" s="101"/>
      <c r="N69" s="107"/>
    </row>
    <row r="70" spans="1:14" ht="36.4" customHeight="1" outlineLevel="1" thickBot="1">
      <c r="B70" s="64"/>
      <c r="C70" s="108" t="s">
        <v>37</v>
      </c>
      <c r="D70" s="109" t="s">
        <v>38</v>
      </c>
      <c r="E70" s="110" t="s">
        <v>39</v>
      </c>
      <c r="F70" s="109" t="s">
        <v>40</v>
      </c>
      <c r="G70" s="111" t="s">
        <v>41</v>
      </c>
      <c r="H70" s="112"/>
      <c r="I70" s="112"/>
      <c r="J70" s="112"/>
      <c r="K70" s="289" t="s">
        <v>42</v>
      </c>
      <c r="L70" s="290"/>
      <c r="M70" s="290"/>
      <c r="N70" s="291"/>
    </row>
    <row r="71" spans="1:14" ht="15.4" outlineLevel="1" thickBot="1">
      <c r="C71" s="114" t="s">
        <v>43</v>
      </c>
      <c r="D71" s="238">
        <f>IF($J$3="NO",'Option 4'!$BL$25,'Option 4'!$BN$25)</f>
        <v>0</v>
      </c>
      <c r="E71" s="100"/>
      <c r="F71" s="115">
        <f>(IF($J$3="NO",'Option 4'!$BL$16,'Option 4'!$BN$16)/Option4Period)</f>
        <v>0</v>
      </c>
      <c r="G71" s="116">
        <f>IF($J$3="NO",'Option 4'!$BL$7,'Option 4'!$BN$7)</f>
        <v>0</v>
      </c>
      <c r="H71" s="100"/>
      <c r="I71" s="100"/>
      <c r="J71" s="100"/>
      <c r="K71" s="117" t="s">
        <v>44</v>
      </c>
      <c r="L71" s="117" t="s">
        <v>45</v>
      </c>
      <c r="M71" s="117" t="s">
        <v>46</v>
      </c>
      <c r="N71" s="118" t="s">
        <v>47</v>
      </c>
    </row>
    <row r="72" spans="1:14" ht="15.4" outlineLevel="1" thickBot="1">
      <c r="C72" s="119" t="s">
        <v>48</v>
      </c>
      <c r="D72" s="238">
        <f>IF($J$3="NO",'Option 4'!$BL$26,'Option 4'!$BN$26)</f>
        <v>0</v>
      </c>
      <c r="E72" s="100"/>
      <c r="F72" s="115">
        <f>(IF($J$3="NO",'Option 4'!$BL$17,'Option 4'!$BN$17)/Option4Period)</f>
        <v>0</v>
      </c>
      <c r="G72" s="116">
        <f>IF($J$3="NO",'Option 4'!$BL$8,'Option 4'!$BN$8)</f>
        <v>0</v>
      </c>
      <c r="H72" s="100"/>
      <c r="I72" s="100"/>
      <c r="J72" s="100"/>
      <c r="K72" s="120" t="s">
        <v>49</v>
      </c>
      <c r="L72" s="120" t="s">
        <v>50</v>
      </c>
      <c r="M72" s="120" t="s">
        <v>51</v>
      </c>
      <c r="N72" s="121"/>
    </row>
    <row r="73" spans="1:14" ht="15.4" outlineLevel="1" thickBot="1">
      <c r="C73" s="122" t="s">
        <v>36</v>
      </c>
      <c r="D73" s="239">
        <f>IF($J$3="NO",'Option 4'!$BL$24,'Option 4'!$BN$24)</f>
        <v>0</v>
      </c>
      <c r="E73" s="123"/>
      <c r="F73" s="239">
        <f>(IF($J$3="NO",'Option 4'!$BL$15,'Option 4'!$BN$15)/Option4Period)</f>
        <v>0</v>
      </c>
      <c r="G73" s="116">
        <f>IF($J$3="NO",'Option 4'!$BL$6,'Option 4'!$BN$6)</f>
        <v>0</v>
      </c>
      <c r="H73" s="100"/>
      <c r="I73" s="100"/>
      <c r="J73" s="100"/>
      <c r="K73" s="124"/>
      <c r="L73" s="124"/>
      <c r="M73" s="124"/>
      <c r="N73" s="125"/>
    </row>
    <row r="74" spans="1:14" ht="15.4" outlineLevel="1" thickBot="1">
      <c r="C74" s="71"/>
      <c r="D74" s="100"/>
      <c r="E74" s="100"/>
      <c r="F74" s="100"/>
      <c r="G74" s="100"/>
      <c r="H74" s="100"/>
      <c r="I74" s="100"/>
      <c r="J74" s="100"/>
      <c r="K74" s="45">
        <f>'Option 4'!$BH$20</f>
        <v>0</v>
      </c>
      <c r="L74" s="45">
        <f>'Option 4'!$BH$14</f>
        <v>0</v>
      </c>
      <c r="M74" s="45">
        <f>'Option 4'!$BI$8</f>
        <v>0</v>
      </c>
      <c r="N74" s="126">
        <f>IF(Option4Period&gt;5,5,Option4Period)*M74</f>
        <v>0</v>
      </c>
    </row>
    <row r="75" spans="1:14" ht="36.4" outlineLevel="1" thickBot="1">
      <c r="C75" s="108" t="s">
        <v>52</v>
      </c>
      <c r="D75" s="109" t="s">
        <v>38</v>
      </c>
      <c r="E75" s="110" t="s">
        <v>39</v>
      </c>
      <c r="F75" s="109" t="s">
        <v>40</v>
      </c>
      <c r="G75" s="111" t="s">
        <v>53</v>
      </c>
      <c r="H75" s="100"/>
      <c r="I75" s="100"/>
      <c r="J75" s="100"/>
      <c r="K75" s="127" t="s">
        <v>54</v>
      </c>
      <c r="L75" s="128">
        <f>Option4Period</f>
        <v>10</v>
      </c>
      <c r="M75" s="100"/>
    </row>
    <row r="76" spans="1:14" ht="15.4" outlineLevel="1" thickBot="1">
      <c r="C76" s="114" t="s">
        <v>43</v>
      </c>
      <c r="D76" s="115">
        <f>IF($J$3="NO",'Option 4'!$BL$29,'Option 4'!$BN$29)</f>
        <v>0</v>
      </c>
      <c r="E76" s="100"/>
      <c r="F76" s="115">
        <f>(IF($J$3="NO",'Option 4'!$BL$20,'Option 4'!$BN$20)/Option4Period)</f>
        <v>0</v>
      </c>
      <c r="G76" s="116">
        <f>IF($J$3="NO",'Option 4'!$BL$11,'Option 4'!$BN$11)</f>
        <v>0</v>
      </c>
      <c r="H76" s="100"/>
      <c r="I76" s="100"/>
      <c r="J76" s="100"/>
      <c r="K76" s="129"/>
      <c r="L76" s="130"/>
      <c r="M76" s="100"/>
    </row>
    <row r="77" spans="1:14" ht="15.4" outlineLevel="1" thickBot="1">
      <c r="C77" s="119" t="s">
        <v>48</v>
      </c>
      <c r="D77" s="115">
        <f>IF($J$3="NO",'Option 4'!$BL$30,'Option 4'!$BN$30)</f>
        <v>0</v>
      </c>
      <c r="E77" s="100"/>
      <c r="F77" s="115">
        <f>(IF($J$3="NO",'Option 4'!$BL$21,'Option 4'!$BN$21)/Option4Period)</f>
        <v>0</v>
      </c>
      <c r="G77" s="116">
        <f>IF($J$3="NO",'Option 4'!$BL$12,'Option 4'!$BN$12)</f>
        <v>0</v>
      </c>
      <c r="H77" s="100"/>
      <c r="I77" s="100"/>
      <c r="J77" s="100"/>
      <c r="K77" s="129"/>
      <c r="L77" s="130"/>
      <c r="M77" s="100"/>
    </row>
    <row r="78" spans="1:14" ht="15.4" outlineLevel="1" thickBot="1">
      <c r="C78" s="122" t="s">
        <v>36</v>
      </c>
      <c r="D78" s="116">
        <f>IF($J$3="NO",'Option 4'!$BL$28,'Option 4'!$BN$28)</f>
        <v>0</v>
      </c>
      <c r="E78" s="123"/>
      <c r="F78" s="116">
        <f>(IF($J$3="NO",'Option 4'!$BL$19,'Option 4'!$BN$19)/Option4Period)</f>
        <v>0</v>
      </c>
      <c r="G78" s="116">
        <f>IF($J$3="NO",'Option 4'!$BL$10,'Option 4'!$BN$10)</f>
        <v>0</v>
      </c>
      <c r="H78" s="100"/>
      <c r="I78" s="100"/>
      <c r="J78" s="100"/>
      <c r="K78" s="131"/>
      <c r="L78" s="130"/>
      <c r="M78" s="100"/>
    </row>
    <row r="79" spans="1:14" outlineLevel="1">
      <c r="C79" s="71"/>
      <c r="D79" s="100"/>
      <c r="E79" s="100"/>
      <c r="F79" s="100"/>
      <c r="G79" s="100"/>
      <c r="H79" s="100"/>
      <c r="I79" s="100"/>
      <c r="J79" s="100"/>
      <c r="K79" s="100"/>
      <c r="L79" s="100"/>
      <c r="M79" s="100"/>
    </row>
    <row r="80" spans="1:14" outlineLevel="1">
      <c r="C80" s="132" t="s">
        <v>55</v>
      </c>
      <c r="D80" s="133"/>
      <c r="E80" s="133"/>
      <c r="F80" s="133"/>
      <c r="G80" s="133"/>
      <c r="H80" s="134"/>
      <c r="I80" s="100"/>
      <c r="J80" s="100"/>
      <c r="K80" s="100"/>
      <c r="L80" s="100"/>
      <c r="M80" s="100"/>
    </row>
    <row r="81" spans="1:14" outlineLevel="1">
      <c r="C81" s="135" t="s">
        <v>56</v>
      </c>
      <c r="D81" s="136">
        <f>IF($J$3="NO",'Option 4'!$BG$6,'Option 4'!$BI$6)</f>
        <v>0</v>
      </c>
      <c r="E81" s="137" t="s">
        <v>57</v>
      </c>
      <c r="F81" s="138">
        <f>IF($J$3="NO",'Option 4'!$BG$7,'Option 4'!$BI$7)</f>
        <v>0</v>
      </c>
      <c r="G81" s="139" t="s">
        <v>58</v>
      </c>
      <c r="H81" s="136">
        <f>IF($J$3="NO",'Option 4'!$BG$8,'Option 4'!$BI$8)</f>
        <v>0</v>
      </c>
      <c r="I81" s="100"/>
      <c r="J81" s="140"/>
      <c r="K81" s="100"/>
      <c r="L81" s="100"/>
      <c r="M81" s="100"/>
    </row>
    <row r="82" spans="1:14" outlineLevel="1">
      <c r="D82" s="100"/>
      <c r="E82" s="100"/>
      <c r="F82" s="100"/>
      <c r="G82" s="100"/>
      <c r="H82" s="100"/>
      <c r="I82" s="100"/>
      <c r="J82" s="100"/>
      <c r="K82" s="100"/>
      <c r="L82" s="100"/>
      <c r="M82" s="100"/>
    </row>
    <row r="83" spans="1:14" outlineLevel="1">
      <c r="D83" s="100"/>
      <c r="E83" s="100"/>
      <c r="F83" s="100"/>
      <c r="G83" s="100"/>
      <c r="H83" s="100"/>
      <c r="I83" s="100"/>
      <c r="J83" s="100"/>
      <c r="K83" s="100"/>
      <c r="L83" s="100"/>
      <c r="M83" s="100"/>
    </row>
    <row r="84" spans="1:14" outlineLevel="1">
      <c r="D84" s="100"/>
      <c r="E84" s="100"/>
      <c r="F84" s="100"/>
      <c r="G84" s="100"/>
      <c r="H84" s="100"/>
      <c r="I84" s="100"/>
      <c r="J84" s="100"/>
      <c r="K84" s="100"/>
      <c r="L84" s="100"/>
      <c r="M84" s="100"/>
    </row>
    <row r="85" spans="1:14" outlineLevel="1">
      <c r="A85" s="131"/>
      <c r="B85" s="69" t="s">
        <v>62</v>
      </c>
      <c r="D85" s="100"/>
      <c r="E85" s="100"/>
      <c r="F85" s="100"/>
      <c r="G85" s="100"/>
      <c r="H85" s="100"/>
      <c r="I85" s="100"/>
      <c r="J85" s="100"/>
      <c r="K85" s="100"/>
      <c r="L85" s="141"/>
      <c r="M85" s="100"/>
    </row>
    <row r="86" spans="1:14" ht="15.4" outlineLevel="1" thickBot="1">
      <c r="D86" s="100"/>
      <c r="E86" s="100"/>
      <c r="F86" s="100"/>
      <c r="G86" s="100"/>
      <c r="H86" s="100"/>
      <c r="I86" s="100"/>
      <c r="J86" s="100"/>
      <c r="K86" s="100"/>
      <c r="L86" s="101"/>
      <c r="M86" s="101"/>
    </row>
    <row r="87" spans="1:14" outlineLevel="1">
      <c r="C87" s="96"/>
      <c r="D87" s="97"/>
      <c r="E87" s="98" t="s">
        <v>33</v>
      </c>
      <c r="F87" s="97"/>
      <c r="G87" s="97"/>
      <c r="H87" s="99"/>
      <c r="I87" s="100"/>
      <c r="J87" s="100"/>
      <c r="K87" s="100"/>
      <c r="L87" s="101"/>
      <c r="M87" s="101"/>
      <c r="N87" s="102"/>
    </row>
    <row r="88" spans="1:14" ht="15.4" outlineLevel="1" thickBot="1">
      <c r="C88" s="103" t="s">
        <v>34</v>
      </c>
      <c r="D88" s="104">
        <f>G96-G92</f>
        <v>0</v>
      </c>
      <c r="E88" s="105" t="s">
        <v>35</v>
      </c>
      <c r="F88" s="104">
        <f>G97-G91</f>
        <v>0</v>
      </c>
      <c r="G88" s="105" t="s">
        <v>36</v>
      </c>
      <c r="H88" s="106">
        <f>G98-G93</f>
        <v>0</v>
      </c>
      <c r="I88" s="100"/>
      <c r="J88" s="100"/>
      <c r="K88" s="100"/>
      <c r="L88" s="101"/>
      <c r="M88" s="101"/>
      <c r="N88" s="107"/>
    </row>
    <row r="89" spans="1:14" ht="15.4" outlineLevel="1" thickBot="1">
      <c r="C89" s="71"/>
      <c r="D89" s="100"/>
      <c r="E89" s="100"/>
      <c r="F89" s="100"/>
      <c r="G89" s="100"/>
      <c r="H89" s="100"/>
      <c r="I89" s="100"/>
      <c r="J89" s="100"/>
      <c r="K89" s="100"/>
      <c r="L89" s="101"/>
      <c r="M89" s="101"/>
      <c r="N89" s="107"/>
    </row>
    <row r="90" spans="1:14" ht="36.4" customHeight="1" outlineLevel="1" thickBot="1">
      <c r="B90" s="64"/>
      <c r="C90" s="108" t="s">
        <v>37</v>
      </c>
      <c r="D90" s="109" t="s">
        <v>38</v>
      </c>
      <c r="E90" s="110" t="s">
        <v>39</v>
      </c>
      <c r="F90" s="109" t="s">
        <v>40</v>
      </c>
      <c r="G90" s="111" t="s">
        <v>41</v>
      </c>
      <c r="H90" s="112"/>
      <c r="I90" s="112"/>
      <c r="J90" s="112"/>
      <c r="K90" s="289" t="s">
        <v>42</v>
      </c>
      <c r="L90" s="290"/>
      <c r="M90" s="290"/>
      <c r="N90" s="291"/>
    </row>
    <row r="91" spans="1:14" ht="15.4" outlineLevel="1" thickBot="1">
      <c r="C91" s="114" t="s">
        <v>43</v>
      </c>
      <c r="D91" s="238">
        <f>IF($J$3="NO",'Option 5'!$BL$25,'Option 5'!$BN$25)</f>
        <v>0</v>
      </c>
      <c r="E91" s="100"/>
      <c r="F91" s="115">
        <f>(IF($J$3="NO",'Option 5'!$BL$16,'Option 5'!$BN$16)/Option5Period)</f>
        <v>0</v>
      </c>
      <c r="G91" s="116">
        <f>IF($J$3="NO",'Option 5'!$BL$7,'Option 5'!$BN$7)</f>
        <v>0</v>
      </c>
      <c r="H91" s="100"/>
      <c r="I91" s="100"/>
      <c r="J91" s="100"/>
      <c r="K91" s="117" t="s">
        <v>44</v>
      </c>
      <c r="L91" s="117" t="s">
        <v>45</v>
      </c>
      <c r="M91" s="117" t="s">
        <v>46</v>
      </c>
      <c r="N91" s="118" t="s">
        <v>47</v>
      </c>
    </row>
    <row r="92" spans="1:14" ht="15.4" outlineLevel="1" thickBot="1">
      <c r="C92" s="119" t="s">
        <v>48</v>
      </c>
      <c r="D92" s="238">
        <f>IF($J$3="NO",'Option 5'!$BL$26,'Option 5'!$BN$26)</f>
        <v>0</v>
      </c>
      <c r="E92" s="100"/>
      <c r="F92" s="115">
        <f>(IF($J$3="NO",'Option 5'!$BL$17,'Option 5'!$BN$17)/Option5Period)</f>
        <v>0</v>
      </c>
      <c r="G92" s="116">
        <f>IF($J$3="NO",'Option 5'!$BL$8,'Option 5'!$BN$8)</f>
        <v>0</v>
      </c>
      <c r="H92" s="100"/>
      <c r="I92" s="100"/>
      <c r="J92" s="100"/>
      <c r="K92" s="120" t="s">
        <v>49</v>
      </c>
      <c r="L92" s="120" t="s">
        <v>50</v>
      </c>
      <c r="M92" s="120" t="s">
        <v>51</v>
      </c>
      <c r="N92" s="121"/>
    </row>
    <row r="93" spans="1:14" ht="15.4" outlineLevel="1" thickBot="1">
      <c r="C93" s="122" t="s">
        <v>36</v>
      </c>
      <c r="D93" s="239">
        <f>IF($J$3="NO",'Option 5'!$BL$24,'Option 5'!$BN$24)</f>
        <v>0</v>
      </c>
      <c r="E93" s="123"/>
      <c r="F93" s="239">
        <f>(IF($J$3="NO",'Option 5'!$BL$15,'Option 5'!$BN$15)/Option5Period)</f>
        <v>0</v>
      </c>
      <c r="G93" s="116">
        <f>IF($J$3="NO",'Option 5'!$BL$6,'Option 5'!$BN$6)</f>
        <v>0</v>
      </c>
      <c r="H93" s="100"/>
      <c r="I93" s="100"/>
      <c r="J93" s="100"/>
      <c r="K93" s="124"/>
      <c r="L93" s="124"/>
      <c r="M93" s="124"/>
      <c r="N93" s="125"/>
    </row>
    <row r="94" spans="1:14" ht="15.4" outlineLevel="1" thickBot="1">
      <c r="C94" s="71"/>
      <c r="D94" s="100"/>
      <c r="E94" s="100"/>
      <c r="F94" s="100"/>
      <c r="G94" s="100"/>
      <c r="H94" s="100"/>
      <c r="I94" s="100"/>
      <c r="J94" s="100"/>
      <c r="K94" s="45">
        <f>'Option 5'!$BH$20</f>
        <v>0</v>
      </c>
      <c r="L94" s="45">
        <f>'Option 5'!$BH$14</f>
        <v>0</v>
      </c>
      <c r="M94" s="45">
        <f>'Option 5'!$BI$8</f>
        <v>0</v>
      </c>
      <c r="N94" s="126">
        <f>IF(Option5Period&gt;5,5,Option5Period)*M94</f>
        <v>0</v>
      </c>
    </row>
    <row r="95" spans="1:14" ht="36.4" outlineLevel="1" thickBot="1">
      <c r="C95" s="108" t="s">
        <v>52</v>
      </c>
      <c r="D95" s="109" t="s">
        <v>38</v>
      </c>
      <c r="E95" s="110" t="s">
        <v>39</v>
      </c>
      <c r="F95" s="109" t="s">
        <v>40</v>
      </c>
      <c r="G95" s="111" t="s">
        <v>53</v>
      </c>
      <c r="H95" s="100"/>
      <c r="I95" s="100"/>
      <c r="J95" s="100"/>
      <c r="K95" s="127" t="s">
        <v>54</v>
      </c>
      <c r="L95" s="128">
        <f>Option5Period</f>
        <v>10</v>
      </c>
      <c r="M95" s="100"/>
    </row>
    <row r="96" spans="1:14" ht="15.4" outlineLevel="1" thickBot="1">
      <c r="C96" s="114" t="s">
        <v>43</v>
      </c>
      <c r="D96" s="115">
        <f>IF($J$3="NO",'Option 5'!$BL$29,'Option 5'!$BN$29)</f>
        <v>0</v>
      </c>
      <c r="E96" s="100"/>
      <c r="F96" s="115">
        <f>(IF($J$3="NO",'Option 5'!$BL$20,'Option 5'!$BN$20)/Option5Period)</f>
        <v>0</v>
      </c>
      <c r="G96" s="116">
        <f>IF($J$3="NO",'Option 5'!$BL$11,'Option 5'!$BN$11)</f>
        <v>0</v>
      </c>
      <c r="H96" s="100"/>
      <c r="I96" s="100"/>
      <c r="J96" s="100"/>
      <c r="K96" s="129"/>
      <c r="L96" s="130"/>
      <c r="M96" s="100"/>
    </row>
    <row r="97" spans="1:16" ht="15.4" outlineLevel="1" thickBot="1">
      <c r="C97" s="119" t="s">
        <v>48</v>
      </c>
      <c r="D97" s="115">
        <f>IF($J$3="NO",'Option 5'!$BL$30,'Option 5'!$BN$30)</f>
        <v>0</v>
      </c>
      <c r="E97" s="100"/>
      <c r="F97" s="115">
        <f>(IF($J$3="NO",'Option 5'!$BL$21,'Option 5'!$BN$21)/Option5Period)</f>
        <v>0</v>
      </c>
      <c r="G97" s="116">
        <f>IF($J$3="NO",'Option 5'!$BL$12,'Option 5'!$BN$12)</f>
        <v>0</v>
      </c>
      <c r="H97" s="100"/>
      <c r="I97" s="100"/>
      <c r="J97" s="100"/>
      <c r="K97" s="129"/>
      <c r="L97" s="130"/>
      <c r="M97" s="100"/>
      <c r="P97" s="142"/>
    </row>
    <row r="98" spans="1:16" ht="15.4" outlineLevel="1" thickBot="1">
      <c r="C98" s="122" t="s">
        <v>36</v>
      </c>
      <c r="D98" s="116">
        <f>IF($J$3="NO",'Option 5'!$BL$28,'Option 5'!$BN$28)</f>
        <v>0</v>
      </c>
      <c r="E98" s="123"/>
      <c r="F98" s="116">
        <f>(IF($J$3="NO",'Option 5'!$BL$19,'Option 5'!$BN$19)/Option5Period)</f>
        <v>0</v>
      </c>
      <c r="G98" s="116">
        <f>IF($J$3="NO",'Option 5'!$BL$10,'Option 5'!$BN$10)</f>
        <v>0</v>
      </c>
      <c r="H98" s="100"/>
      <c r="I98" s="100"/>
      <c r="J98" s="100"/>
      <c r="K98" s="131"/>
      <c r="L98" s="130"/>
      <c r="M98" s="100"/>
    </row>
    <row r="99" spans="1:16" outlineLevel="1">
      <c r="C99" s="71"/>
      <c r="D99" s="100"/>
      <c r="E99" s="100"/>
      <c r="F99" s="100"/>
      <c r="G99" s="100"/>
      <c r="H99" s="100"/>
      <c r="I99" s="100"/>
      <c r="J99" s="100"/>
      <c r="K99" s="100"/>
      <c r="L99" s="100"/>
      <c r="M99" s="100"/>
    </row>
    <row r="100" spans="1:16" outlineLevel="1">
      <c r="C100" s="132" t="s">
        <v>55</v>
      </c>
      <c r="D100" s="133"/>
      <c r="E100" s="133"/>
      <c r="F100" s="133"/>
      <c r="G100" s="133"/>
      <c r="H100" s="134"/>
      <c r="I100" s="100"/>
      <c r="J100" s="100"/>
      <c r="K100" s="100"/>
      <c r="L100" s="100"/>
      <c r="M100" s="100"/>
    </row>
    <row r="101" spans="1:16" outlineLevel="1">
      <c r="C101" s="135" t="s">
        <v>56</v>
      </c>
      <c r="D101" s="136">
        <f>IF($J$3="NO",'Option 5'!$BG$6,'Option 5'!$BI$6)</f>
        <v>0</v>
      </c>
      <c r="E101" s="137" t="s">
        <v>57</v>
      </c>
      <c r="F101" s="138">
        <f>IF($J$3="NO",'Option 5'!$BG$7,'Option 5'!$BI$7)</f>
        <v>0</v>
      </c>
      <c r="G101" s="139" t="s">
        <v>58</v>
      </c>
      <c r="H101" s="136">
        <f>IF($J$3="NO",'Option 5'!$BG$8,'Option 5'!$BI$8)</f>
        <v>0</v>
      </c>
      <c r="I101" s="100"/>
      <c r="J101" s="140"/>
      <c r="K101" s="100"/>
      <c r="L101" s="100"/>
      <c r="M101" s="100"/>
    </row>
    <row r="102" spans="1:16" outlineLevel="1">
      <c r="D102" s="100"/>
      <c r="E102" s="100"/>
      <c r="F102" s="100"/>
      <c r="G102" s="100"/>
      <c r="H102" s="100"/>
      <c r="I102" s="100"/>
      <c r="J102" s="100"/>
      <c r="K102" s="100"/>
      <c r="L102" s="100"/>
      <c r="M102" s="100"/>
    </row>
    <row r="103" spans="1:16" outlineLevel="1">
      <c r="D103" s="100"/>
      <c r="E103" s="100"/>
      <c r="F103" s="100"/>
      <c r="G103" s="100"/>
      <c r="H103" s="100"/>
      <c r="I103" s="100"/>
      <c r="J103" s="100"/>
      <c r="K103" s="100"/>
      <c r="L103" s="100"/>
      <c r="M103" s="100"/>
    </row>
    <row r="104" spans="1:16" outlineLevel="1">
      <c r="D104" s="100"/>
      <c r="E104" s="100"/>
      <c r="F104" s="100"/>
      <c r="G104" s="100"/>
      <c r="H104" s="100"/>
      <c r="I104" s="100"/>
      <c r="J104" s="100"/>
      <c r="K104" s="100"/>
      <c r="L104" s="100"/>
      <c r="M104" s="100"/>
    </row>
    <row r="105" spans="1:16" outlineLevel="1">
      <c r="A105" s="131"/>
      <c r="B105" s="69" t="s">
        <v>63</v>
      </c>
      <c r="D105" s="100"/>
      <c r="E105" s="100"/>
      <c r="F105" s="100"/>
      <c r="G105" s="100"/>
      <c r="H105" s="100"/>
      <c r="I105" s="100"/>
      <c r="J105" s="100"/>
      <c r="K105" s="100"/>
      <c r="L105" s="141"/>
      <c r="M105" s="100"/>
    </row>
    <row r="106" spans="1:16" ht="15.4" outlineLevel="1" thickBot="1">
      <c r="D106" s="100"/>
      <c r="E106" s="100"/>
      <c r="F106" s="100"/>
      <c r="G106" s="100"/>
      <c r="H106" s="100"/>
      <c r="I106" s="100"/>
      <c r="J106" s="100"/>
      <c r="K106" s="100"/>
      <c r="L106" s="101"/>
      <c r="M106" s="101"/>
    </row>
    <row r="107" spans="1:16" outlineLevel="1">
      <c r="C107" s="96"/>
      <c r="D107" s="97"/>
      <c r="E107" s="98" t="s">
        <v>33</v>
      </c>
      <c r="F107" s="97"/>
      <c r="G107" s="97"/>
      <c r="H107" s="99"/>
      <c r="I107" s="100"/>
      <c r="J107" s="100"/>
      <c r="K107" s="100"/>
      <c r="L107" s="101"/>
      <c r="M107" s="101"/>
      <c r="N107" s="102"/>
    </row>
    <row r="108" spans="1:16" ht="15.4" outlineLevel="1" thickBot="1">
      <c r="C108" s="103" t="s">
        <v>34</v>
      </c>
      <c r="D108" s="104">
        <f>G116-G112</f>
        <v>0</v>
      </c>
      <c r="E108" s="105" t="s">
        <v>35</v>
      </c>
      <c r="F108" s="104">
        <f>G117-G111</f>
        <v>0</v>
      </c>
      <c r="G108" s="105" t="s">
        <v>36</v>
      </c>
      <c r="H108" s="106">
        <f>G118-G113</f>
        <v>0</v>
      </c>
      <c r="I108" s="100"/>
      <c r="J108" s="100"/>
      <c r="K108" s="100"/>
      <c r="L108" s="101"/>
      <c r="M108" s="101"/>
      <c r="N108" s="107"/>
    </row>
    <row r="109" spans="1:16" ht="15.4" outlineLevel="1" thickBot="1">
      <c r="C109" s="71"/>
      <c r="D109" s="100"/>
      <c r="E109" s="100"/>
      <c r="F109" s="100"/>
      <c r="G109" s="100"/>
      <c r="H109" s="100"/>
      <c r="I109" s="100"/>
      <c r="J109" s="100"/>
      <c r="K109" s="100"/>
      <c r="L109" s="101"/>
      <c r="M109" s="101"/>
      <c r="N109" s="107"/>
    </row>
    <row r="110" spans="1:16" ht="36.6" customHeight="1" outlineLevel="1" thickBot="1">
      <c r="B110" s="64"/>
      <c r="C110" s="108" t="s">
        <v>37</v>
      </c>
      <c r="D110" s="109" t="s">
        <v>38</v>
      </c>
      <c r="E110" s="110" t="s">
        <v>39</v>
      </c>
      <c r="F110" s="109" t="s">
        <v>40</v>
      </c>
      <c r="G110" s="111" t="s">
        <v>41</v>
      </c>
      <c r="H110" s="112"/>
      <c r="I110" s="112"/>
      <c r="J110" s="112"/>
      <c r="K110" s="289" t="s">
        <v>42</v>
      </c>
      <c r="L110" s="290"/>
      <c r="M110" s="290"/>
      <c r="N110" s="291"/>
    </row>
    <row r="111" spans="1:16" ht="15.4" outlineLevel="1" thickBot="1">
      <c r="C111" s="114" t="s">
        <v>43</v>
      </c>
      <c r="D111" s="238">
        <f>IF($J$3="NO",'Option 6'!$BL$25,'Option 6'!$BN$25)</f>
        <v>0</v>
      </c>
      <c r="E111" s="100"/>
      <c r="F111" s="115">
        <f>(IF($J$3="NO",'Option 6'!$BL$16,'Option 6'!$BN$16)/Option6Period)</f>
        <v>0</v>
      </c>
      <c r="G111" s="116">
        <f>IF($J$3="NO",'Option 6'!$BL$7,'Option 6'!$BN$7)</f>
        <v>0</v>
      </c>
      <c r="H111" s="100"/>
      <c r="I111" s="100"/>
      <c r="J111" s="100"/>
      <c r="K111" s="117" t="s">
        <v>44</v>
      </c>
      <c r="L111" s="117" t="s">
        <v>45</v>
      </c>
      <c r="M111" s="117" t="s">
        <v>46</v>
      </c>
      <c r="N111" s="118" t="s">
        <v>47</v>
      </c>
    </row>
    <row r="112" spans="1:16" ht="15.4" outlineLevel="1" thickBot="1">
      <c r="C112" s="119" t="s">
        <v>48</v>
      </c>
      <c r="D112" s="238">
        <f>IF($J$3="NO",'Option 6'!$BL$26,'Option 6'!$BN$26)</f>
        <v>0</v>
      </c>
      <c r="E112" s="100"/>
      <c r="F112" s="115">
        <f>(IF($J$3="NO",'Option 6'!$BL$17,'Option 6'!$BN$17)/Option6Period)</f>
        <v>0</v>
      </c>
      <c r="G112" s="116">
        <f>IF($J$3="NO",'Option 6'!$BL$8,'Option 6'!$BN$8)</f>
        <v>0</v>
      </c>
      <c r="H112" s="100"/>
      <c r="I112" s="100"/>
      <c r="J112" s="100"/>
      <c r="K112" s="120" t="s">
        <v>49</v>
      </c>
      <c r="L112" s="120" t="s">
        <v>50</v>
      </c>
      <c r="M112" s="120" t="s">
        <v>51</v>
      </c>
      <c r="N112" s="121"/>
    </row>
    <row r="113" spans="1:14" ht="15.4" outlineLevel="1" thickBot="1">
      <c r="C113" s="122" t="s">
        <v>36</v>
      </c>
      <c r="D113" s="239">
        <f>IF($J$3="NO",'Option 6'!$BL$24,'Option 6'!$BN$24)</f>
        <v>0</v>
      </c>
      <c r="E113" s="123"/>
      <c r="F113" s="239">
        <f>(IF($J$3="NO",'Option 6'!$BL$15,'Option 6'!$BN$15)/Option6Period)</f>
        <v>0</v>
      </c>
      <c r="G113" s="116">
        <f>IF($J$3="NO",'Option 6'!$BL$6,'Option 6'!$BN$6)</f>
        <v>0</v>
      </c>
      <c r="H113" s="100"/>
      <c r="I113" s="100"/>
      <c r="J113" s="100"/>
      <c r="K113" s="124"/>
      <c r="L113" s="124"/>
      <c r="M113" s="124"/>
      <c r="N113" s="125"/>
    </row>
    <row r="114" spans="1:14" ht="15.4" outlineLevel="1" thickBot="1">
      <c r="C114" s="71"/>
      <c r="D114" s="100"/>
      <c r="E114" s="100"/>
      <c r="F114" s="100"/>
      <c r="G114" s="100"/>
      <c r="H114" s="100"/>
      <c r="I114" s="100"/>
      <c r="J114" s="100"/>
      <c r="K114" s="45">
        <f>'Option 6'!$BH$20</f>
        <v>0</v>
      </c>
      <c r="L114" s="45">
        <f>'Option 6'!$BH$14</f>
        <v>0</v>
      </c>
      <c r="M114" s="45">
        <f>'Option 6'!$BI$8</f>
        <v>0</v>
      </c>
      <c r="N114" s="126">
        <f>IF(Option6Period&gt;5,5,Option6Period)*M114</f>
        <v>0</v>
      </c>
    </row>
    <row r="115" spans="1:14" ht="36.4" outlineLevel="1" thickBot="1">
      <c r="C115" s="108" t="s">
        <v>52</v>
      </c>
      <c r="D115" s="109" t="s">
        <v>38</v>
      </c>
      <c r="E115" s="110" t="s">
        <v>39</v>
      </c>
      <c r="F115" s="109" t="s">
        <v>40</v>
      </c>
      <c r="G115" s="111" t="s">
        <v>53</v>
      </c>
      <c r="H115" s="100"/>
      <c r="I115" s="100"/>
      <c r="J115" s="100"/>
      <c r="K115" s="127" t="s">
        <v>54</v>
      </c>
      <c r="L115" s="128">
        <f>Option6Period</f>
        <v>10</v>
      </c>
      <c r="M115" s="100"/>
    </row>
    <row r="116" spans="1:14" ht="15.4" outlineLevel="1" thickBot="1">
      <c r="C116" s="114" t="s">
        <v>43</v>
      </c>
      <c r="D116" s="115">
        <f>IF($J$3="NO",'Option 6'!$BL$29,'Option 6'!$BN$29)</f>
        <v>0</v>
      </c>
      <c r="E116" s="100"/>
      <c r="F116" s="115">
        <f>(IF($J$3="NO",'Option 6'!$BL$20,'Option 6'!$BN$20)/Option6Period)</f>
        <v>0</v>
      </c>
      <c r="G116" s="116">
        <f>IF($J$3="NO",'Option 6'!$BL$11,'Option 6'!$BN$11)</f>
        <v>0</v>
      </c>
      <c r="H116" s="100"/>
      <c r="I116" s="100"/>
      <c r="J116" s="100"/>
      <c r="K116" s="129"/>
      <c r="L116" s="130"/>
      <c r="M116" s="100"/>
    </row>
    <row r="117" spans="1:14" ht="15.4" outlineLevel="1" thickBot="1">
      <c r="C117" s="119" t="s">
        <v>48</v>
      </c>
      <c r="D117" s="115">
        <f>IF($J$3="NO",'Option 6'!$BL$30,'Option 6'!$BN$30)</f>
        <v>0</v>
      </c>
      <c r="E117" s="100"/>
      <c r="F117" s="115">
        <f>(IF($J$3="NO",'Option 6'!$BL$21,'Option 6'!$BN$21)/Option6Period)</f>
        <v>0</v>
      </c>
      <c r="G117" s="116">
        <f>IF($J$3="NO",'Option 6'!$BL$12,'Option 6'!$BN$12)</f>
        <v>0</v>
      </c>
      <c r="H117" s="100"/>
      <c r="I117" s="100"/>
      <c r="J117" s="100"/>
      <c r="K117" s="129"/>
      <c r="L117" s="130"/>
      <c r="M117" s="100"/>
    </row>
    <row r="118" spans="1:14" ht="15.4" outlineLevel="1" thickBot="1">
      <c r="C118" s="122" t="s">
        <v>36</v>
      </c>
      <c r="D118" s="116">
        <f>IF($J$3="NO",'Option 6'!$BL$28,'Option 6'!$BN$28)</f>
        <v>0</v>
      </c>
      <c r="E118" s="123"/>
      <c r="F118" s="116">
        <f>(IF($J$3="NO",'Option 6'!$BL$19,'Option 6'!$BN$19)/Option6Period)</f>
        <v>0</v>
      </c>
      <c r="G118" s="116">
        <f>IF($J$3="NO",'Option 6'!$BL$10,'Option 6'!$BN$10)</f>
        <v>0</v>
      </c>
      <c r="H118" s="100"/>
      <c r="I118" s="100"/>
      <c r="J118" s="100"/>
      <c r="K118" s="131"/>
      <c r="L118" s="130"/>
      <c r="M118" s="100"/>
    </row>
    <row r="119" spans="1:14" outlineLevel="1">
      <c r="C119" s="71"/>
      <c r="D119" s="100"/>
      <c r="E119" s="100"/>
      <c r="F119" s="100"/>
      <c r="G119" s="100"/>
      <c r="H119" s="100"/>
      <c r="I119" s="100"/>
      <c r="J119" s="100"/>
      <c r="K119" s="100"/>
      <c r="L119" s="100"/>
      <c r="M119" s="100"/>
    </row>
    <row r="120" spans="1:14" outlineLevel="1">
      <c r="C120" s="132" t="s">
        <v>55</v>
      </c>
      <c r="D120" s="133"/>
      <c r="E120" s="133"/>
      <c r="F120" s="133"/>
      <c r="G120" s="133"/>
      <c r="H120" s="134"/>
      <c r="I120" s="100"/>
      <c r="J120" s="100"/>
      <c r="K120" s="100"/>
      <c r="L120" s="100"/>
      <c r="M120" s="100"/>
    </row>
    <row r="121" spans="1:14" outlineLevel="1">
      <c r="C121" s="135" t="s">
        <v>56</v>
      </c>
      <c r="D121" s="136">
        <f>IF($J$3="NO",'Option 6'!$BG$6,'Option 6'!$BI$6)</f>
        <v>0</v>
      </c>
      <c r="E121" s="137" t="s">
        <v>57</v>
      </c>
      <c r="F121" s="138">
        <f>IF($J$3="NO",'Option 6'!$BG$7,'Option 6'!$BI$7)</f>
        <v>0</v>
      </c>
      <c r="G121" s="139" t="s">
        <v>58</v>
      </c>
      <c r="H121" s="136">
        <f>IF($J$3="NO",'Option 6'!$BG$8,'Option 6'!$BI$8)</f>
        <v>0</v>
      </c>
      <c r="I121" s="100"/>
      <c r="J121" s="140"/>
      <c r="K121" s="100"/>
      <c r="L121" s="100"/>
      <c r="M121" s="100"/>
    </row>
    <row r="122" spans="1:14" outlineLevel="1"/>
    <row r="125" spans="1:14">
      <c r="A125" s="233" t="s">
        <v>64</v>
      </c>
    </row>
    <row r="126" spans="1:14">
      <c r="A126" s="233" t="s">
        <v>31</v>
      </c>
    </row>
  </sheetData>
  <mergeCells count="8">
    <mergeCell ref="F3:I4"/>
    <mergeCell ref="J3:J4"/>
    <mergeCell ref="K110:N110"/>
    <mergeCell ref="K10:N10"/>
    <mergeCell ref="K30:N30"/>
    <mergeCell ref="K50:N50"/>
    <mergeCell ref="K70:N70"/>
    <mergeCell ref="K90:N90"/>
  </mergeCells>
  <dataValidations count="1">
    <dataValidation type="list" allowBlank="1" showInputMessage="1" showErrorMessage="1" sqref="J3" xr:uid="{E474D8D2-3802-43E0-9BE3-23BFD13631EF}">
      <formula1>$A$125:$A$126</formula1>
    </dataValidation>
  </dataValidations>
  <pageMargins left="0.7" right="0.7" top="0.75" bottom="0.75" header="0.3" footer="0.3"/>
  <pageSetup paperSize="9"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8924-BAD6-4B7B-8555-9FF01B26A0B7}">
  <sheetPr>
    <tabColor rgb="FF92D050"/>
  </sheetPr>
  <dimension ref="A1:CX484"/>
  <sheetViews>
    <sheetView tabSelected="1" topLeftCell="BJ1" zoomScale="70" zoomScaleNormal="70" workbookViewId="0">
      <selection activeCell="BQ11" sqref="BQ11"/>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44140625" style="18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ht="15" customHeight="1">
      <c r="A1" s="305" t="s">
        <v>65</v>
      </c>
      <c r="B1" s="305" t="s">
        <v>66</v>
      </c>
      <c r="C1" s="149" t="s">
        <v>67</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260">
        <f t="shared" ref="BC5:BC19" si="0">SUM(E5:BB5)</f>
        <v>0</v>
      </c>
      <c r="BD5" s="260">
        <f t="shared" ref="BD5:BD19" si="1">SUMPRODUCT(E5:BB5,DiscountFactors)</f>
        <v>0</v>
      </c>
      <c r="BF5" s="188" t="s">
        <v>78</v>
      </c>
      <c r="BG5" s="189" t="s">
        <v>79</v>
      </c>
      <c r="BH5" s="189" t="s">
        <v>80</v>
      </c>
      <c r="BI5" s="189" t="s">
        <v>81</v>
      </c>
      <c r="BJ5" s="190"/>
      <c r="BK5" s="214" t="s">
        <v>82</v>
      </c>
      <c r="BL5" s="196" t="str">
        <f>Option1PriceYear&amp;" Prices "&amp;Option1PVYear&amp;" Base Year"</f>
        <v>2019 Prices 2019 Base Year</v>
      </c>
      <c r="BM5" s="196" t="s">
        <v>80</v>
      </c>
      <c r="BN5" s="196" t="s">
        <v>81</v>
      </c>
      <c r="BS5" s="145">
        <f t="shared" ref="BS5:BS7" si="2">IF(A5="YES",1,0)</f>
        <v>0</v>
      </c>
      <c r="BT5" s="145">
        <f t="shared" ref="BT5:BT7" si="3">IF(B5="YES",1,0)</f>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308"/>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61">
        <f t="shared" si="0"/>
        <v>0</v>
      </c>
      <c r="BD6" s="260">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3"/>
        <v>0</v>
      </c>
      <c r="BU6" s="187"/>
    </row>
    <row r="7" spans="1:101" s="146" customFormat="1" ht="15.4" thickBot="1">
      <c r="A7" s="295"/>
      <c r="B7" s="296"/>
      <c r="C7" s="57" t="s">
        <v>48</v>
      </c>
      <c r="D7" s="309"/>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262">
        <f t="shared" si="0"/>
        <v>0</v>
      </c>
      <c r="BD7" s="260">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4">BL7/$BQ$11</f>
        <v>0</v>
      </c>
      <c r="BN7" s="196">
        <f t="shared" ref="BN7:BN12" si="5">BM7/$BQ$12</f>
        <v>0</v>
      </c>
      <c r="BO7" s="197"/>
      <c r="BP7" s="198" t="s">
        <v>86</v>
      </c>
      <c r="BQ7" s="199"/>
      <c r="BS7" s="145">
        <f t="shared" si="2"/>
        <v>0</v>
      </c>
      <c r="BT7" s="145">
        <f t="shared" si="3"/>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63">
        <f t="shared" si="0"/>
        <v>0</v>
      </c>
      <c r="BD8" s="260">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4"/>
        <v>0</v>
      </c>
      <c r="BN8" s="196">
        <f t="shared" si="5"/>
        <v>0</v>
      </c>
      <c r="BO8" s="201"/>
      <c r="BP8" s="202" t="s">
        <v>90</v>
      </c>
      <c r="BQ8" s="203">
        <f>1+DiscountRate</f>
        <v>1.0349999999999999</v>
      </c>
      <c r="BS8" s="145">
        <f t="shared" ref="BS8:BS65" si="6">IF(A8="YES",1,0)</f>
        <v>0</v>
      </c>
      <c r="BT8" s="145">
        <f t="shared" ref="BT8:BT65" si="7">IF(B8="YES",1,0)</f>
        <v>0</v>
      </c>
      <c r="BU8" s="187" t="s">
        <v>91</v>
      </c>
    </row>
    <row r="9" spans="1:101" s="146" customFormat="1" ht="15.4"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261">
        <f t="shared" si="0"/>
        <v>0</v>
      </c>
      <c r="BD9" s="260">
        <f t="shared" si="1"/>
        <v>0</v>
      </c>
      <c r="BF9" s="187"/>
      <c r="BG9" s="145"/>
      <c r="BH9" s="204"/>
      <c r="BI9" s="145"/>
      <c r="BJ9" s="145"/>
      <c r="BK9" s="214" t="s">
        <v>92</v>
      </c>
      <c r="BL9" s="205"/>
      <c r="BM9" s="196"/>
      <c r="BN9" s="196"/>
      <c r="BO9" s="201"/>
      <c r="BP9" s="206" t="s">
        <v>93</v>
      </c>
      <c r="BQ9" s="207">
        <v>2017</v>
      </c>
      <c r="BS9" s="145">
        <f t="shared" si="6"/>
        <v>0</v>
      </c>
      <c r="BT9" s="145">
        <f t="shared" si="7"/>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262">
        <f t="shared" si="0"/>
        <v>0</v>
      </c>
      <c r="BD10" s="260">
        <f t="shared" si="1"/>
        <v>0</v>
      </c>
      <c r="BF10" s="187"/>
      <c r="BG10" s="145"/>
      <c r="BH10" s="204"/>
      <c r="BI10" s="145"/>
      <c r="BJ10" s="145"/>
      <c r="BK10" s="216" t="s">
        <v>36</v>
      </c>
      <c r="BL10" s="196">
        <f>SUM(BD71,BD74,BD77,BD80,BD83,BD87,BD90,BD93,BD96,BD99,BD102,BD105,BD108,BD111,BD114,BD117,BD120,BD123,BD126,BD129)</f>
        <v>0</v>
      </c>
      <c r="BM10" s="196">
        <f t="shared" si="4"/>
        <v>0</v>
      </c>
      <c r="BN10" s="196">
        <f t="shared" si="5"/>
        <v>0</v>
      </c>
      <c r="BO10" s="201"/>
      <c r="BP10" s="147"/>
      <c r="BQ10" s="145"/>
      <c r="BS10" s="145">
        <f t="shared" si="6"/>
        <v>0</v>
      </c>
      <c r="BT10" s="145">
        <f t="shared" si="7"/>
        <v>0</v>
      </c>
      <c r="BU10" s="187" t="s">
        <v>94</v>
      </c>
    </row>
    <row r="11" spans="1:101" s="146" customFormat="1" ht="17.649999999999999"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63">
        <f t="shared" si="0"/>
        <v>0</v>
      </c>
      <c r="BD11" s="260">
        <f t="shared" si="1"/>
        <v>0</v>
      </c>
      <c r="BF11" s="188" t="s">
        <v>96</v>
      </c>
      <c r="BG11" s="189" t="s">
        <v>80</v>
      </c>
      <c r="BH11" s="189" t="s">
        <v>81</v>
      </c>
      <c r="BI11" s="190"/>
      <c r="BJ11" s="190"/>
      <c r="BK11" s="216" t="s">
        <v>85</v>
      </c>
      <c r="BL11" s="196">
        <f t="shared" ref="BL11:BL12" si="8">SUM(BD72,BD75,BD78,BD81,BD84,BD88,BD91,BD94,BD97,BD100,BD103,BD106,BD109,BD112,BD115,BD118,BD121,BD124,BD127,BD130)</f>
        <v>0</v>
      </c>
      <c r="BM11" s="196">
        <f t="shared" si="4"/>
        <v>0</v>
      </c>
      <c r="BN11" s="196">
        <f t="shared" si="5"/>
        <v>0</v>
      </c>
      <c r="BO11" s="145"/>
      <c r="BP11" s="208" t="s">
        <v>97</v>
      </c>
      <c r="BQ11" s="209">
        <f>VLOOKUP((Option1PriceYear),DeflatorTable,6)/100</f>
        <v>1.0621212761135219</v>
      </c>
      <c r="BS11" s="145">
        <f t="shared" si="6"/>
        <v>0</v>
      </c>
      <c r="BT11" s="145">
        <f t="shared" si="7"/>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261">
        <f t="shared" si="0"/>
        <v>0</v>
      </c>
      <c r="BD12" s="260">
        <f t="shared" si="1"/>
        <v>0</v>
      </c>
      <c r="BF12" s="192" t="s">
        <v>98</v>
      </c>
      <c r="BG12" s="193">
        <f>BU16/BQ11</f>
        <v>0</v>
      </c>
      <c r="BH12" s="193">
        <f>BG12/BQ12</f>
        <v>0</v>
      </c>
      <c r="BI12" s="210"/>
      <c r="BJ12" s="210"/>
      <c r="BK12" s="216" t="s">
        <v>89</v>
      </c>
      <c r="BL12" s="196">
        <f t="shared" si="8"/>
        <v>0</v>
      </c>
      <c r="BM12" s="196">
        <f t="shared" si="4"/>
        <v>0</v>
      </c>
      <c r="BN12" s="196">
        <f t="shared" si="5"/>
        <v>0</v>
      </c>
      <c r="BO12" s="145"/>
      <c r="BP12" s="202" t="s">
        <v>99</v>
      </c>
      <c r="BQ12" s="203">
        <f>(BQ8^(Option1PVYear-BQ9))</f>
        <v>1.0712249999999999</v>
      </c>
      <c r="BS12" s="145">
        <f t="shared" si="6"/>
        <v>0</v>
      </c>
      <c r="BT12" s="145">
        <f t="shared" si="7"/>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262">
        <f t="shared" si="0"/>
        <v>0</v>
      </c>
      <c r="BD13" s="260">
        <f t="shared" si="1"/>
        <v>0</v>
      </c>
      <c r="BF13" s="192" t="s">
        <v>100</v>
      </c>
      <c r="BG13" s="193">
        <f>BU20/BQ11</f>
        <v>0</v>
      </c>
      <c r="BH13" s="193">
        <f>BG13/BQ12</f>
        <v>0</v>
      </c>
      <c r="BI13" s="210"/>
      <c r="BJ13" s="210"/>
      <c r="BP13" s="206" t="s">
        <v>101</v>
      </c>
      <c r="BQ13" s="213">
        <f>VLOOKUP(Option1Period,AnnuityTable,7)</f>
        <v>8.607686508868186</v>
      </c>
      <c r="BS13" s="145">
        <f t="shared" si="6"/>
        <v>0</v>
      </c>
      <c r="BT13" s="145">
        <f t="shared" si="7"/>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63">
        <f t="shared" si="0"/>
        <v>0</v>
      </c>
      <c r="BD14" s="260">
        <f t="shared" si="1"/>
        <v>0</v>
      </c>
      <c r="BF14" s="192" t="s">
        <v>103</v>
      </c>
      <c r="BG14" s="200">
        <f>BU22/BQ11</f>
        <v>0</v>
      </c>
      <c r="BH14" s="193">
        <f>BG14/BQ12</f>
        <v>0</v>
      </c>
      <c r="BI14" s="210"/>
      <c r="BJ14" s="210"/>
      <c r="BK14" s="214" t="s">
        <v>104</v>
      </c>
      <c r="BL14" s="196" t="str">
        <f>Option1PriceYear&amp;" Prices "&amp;Option1PVYear&amp;" Base Year"</f>
        <v>2019 Prices 2019 Base Year</v>
      </c>
      <c r="BM14" s="196" t="s">
        <v>80</v>
      </c>
      <c r="BN14" s="196" t="s">
        <v>81</v>
      </c>
      <c r="BS14" s="145">
        <f t="shared" si="6"/>
        <v>0</v>
      </c>
      <c r="BT14" s="145">
        <f t="shared" si="7"/>
        <v>0</v>
      </c>
      <c r="BU14" s="187"/>
    </row>
    <row r="15" spans="1:101" s="146" customFormat="1" ht="15.4"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261">
        <f t="shared" si="0"/>
        <v>0</v>
      </c>
      <c r="BD15" s="260">
        <f t="shared" si="1"/>
        <v>0</v>
      </c>
      <c r="BF15" s="187"/>
      <c r="BG15" s="210"/>
      <c r="BH15" s="145"/>
      <c r="BI15" s="145"/>
      <c r="BJ15" s="145"/>
      <c r="BK15" s="216" t="s">
        <v>36</v>
      </c>
      <c r="BL15" s="196">
        <f>SUM(BC21,BC24,BC27,BC30,BC33,BC36,BC39,BC42,BC45,BC48,BC51,BC54,BC57,BC60,BC63)</f>
        <v>0</v>
      </c>
      <c r="BM15" s="196">
        <f t="shared" si="4"/>
        <v>0</v>
      </c>
      <c r="BN15" s="196">
        <f>BM15/$BQ$12</f>
        <v>0</v>
      </c>
      <c r="BS15" s="145">
        <f t="shared" si="6"/>
        <v>0</v>
      </c>
      <c r="BT15" s="145">
        <f t="shared" si="7"/>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262">
        <f t="shared" si="0"/>
        <v>0</v>
      </c>
      <c r="BD16" s="260">
        <f t="shared" si="1"/>
        <v>0</v>
      </c>
      <c r="BF16" s="187"/>
      <c r="BG16" s="210"/>
      <c r="BH16" s="145"/>
      <c r="BI16" s="145"/>
      <c r="BJ16" s="145"/>
      <c r="BK16" s="216" t="s">
        <v>85</v>
      </c>
      <c r="BL16" s="196">
        <f>SUM(BC22,BC25,BC28,BC31,BC34,BC37,BC40,BC43,BC46,BC49,BC52,BC55,BC58,BC61,BC64)</f>
        <v>0</v>
      </c>
      <c r="BM16" s="196">
        <f t="shared" si="4"/>
        <v>0</v>
      </c>
      <c r="BN16" s="196">
        <f t="shared" ref="BN16:BN21" si="9">BM16/$BQ$12</f>
        <v>0</v>
      </c>
      <c r="BS16" s="145">
        <f t="shared" si="6"/>
        <v>0</v>
      </c>
      <c r="BT16" s="145">
        <f t="shared" si="7"/>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63">
        <f t="shared" si="0"/>
        <v>0</v>
      </c>
      <c r="BD17" s="260">
        <f t="shared" si="1"/>
        <v>0</v>
      </c>
      <c r="BF17" s="188" t="s">
        <v>107</v>
      </c>
      <c r="BG17" s="189" t="s">
        <v>80</v>
      </c>
      <c r="BH17" s="189" t="s">
        <v>81</v>
      </c>
      <c r="BI17" s="190"/>
      <c r="BJ17" s="190"/>
      <c r="BK17" s="216" t="s">
        <v>89</v>
      </c>
      <c r="BL17" s="196">
        <f t="shared" ref="BL17" si="10">SUM(BC23,BC26,BC29,BC32,BC35,BC38,BC41,BC44,BC47,BC50,BC53,BC56,BC59,BC62,BC65)</f>
        <v>0</v>
      </c>
      <c r="BM17" s="196">
        <f t="shared" si="4"/>
        <v>0</v>
      </c>
      <c r="BN17" s="196">
        <f t="shared" si="9"/>
        <v>0</v>
      </c>
      <c r="BS17" s="145">
        <f t="shared" si="6"/>
        <v>0</v>
      </c>
      <c r="BT17" s="145">
        <f t="shared" si="7"/>
        <v>0</v>
      </c>
      <c r="BU17" s="187"/>
    </row>
    <row r="18" spans="1:102" s="146" customFormat="1" ht="15.4"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61">
        <f t="shared" si="0"/>
        <v>0</v>
      </c>
      <c r="BD18" s="260">
        <f t="shared" si="1"/>
        <v>0</v>
      </c>
      <c r="BF18" s="192" t="s">
        <v>108</v>
      </c>
      <c r="BG18" s="193">
        <f>BL6/BQ11</f>
        <v>0</v>
      </c>
      <c r="BH18" s="193">
        <f>BG18/BQ12</f>
        <v>0</v>
      </c>
      <c r="BI18" s="210"/>
      <c r="BJ18" s="210"/>
      <c r="BK18" s="214" t="s">
        <v>109</v>
      </c>
      <c r="BL18" s="205"/>
      <c r="BM18" s="196"/>
      <c r="BN18" s="196"/>
      <c r="BS18" s="145">
        <f t="shared" si="6"/>
        <v>0</v>
      </c>
      <c r="BT18" s="145">
        <f t="shared" si="7"/>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262">
        <f t="shared" si="0"/>
        <v>0</v>
      </c>
      <c r="BD19" s="260">
        <f t="shared" si="1"/>
        <v>0</v>
      </c>
      <c r="BF19" s="192" t="s">
        <v>110</v>
      </c>
      <c r="BG19" s="193">
        <f>BL10/BQ11</f>
        <v>0</v>
      </c>
      <c r="BH19" s="193">
        <f>BG19/BQ12</f>
        <v>0</v>
      </c>
      <c r="BI19" s="210"/>
      <c r="BJ19" s="210"/>
      <c r="BK19" s="216" t="s">
        <v>36</v>
      </c>
      <c r="BL19" s="196">
        <f>SUM(BC87,BC90,BC93,BC96,BC99,BC102,BC105,BC108,BC111,BC114,BC117,BC120,BC123,BC126,BC129)</f>
        <v>0</v>
      </c>
      <c r="BM19" s="196">
        <f t="shared" si="4"/>
        <v>0</v>
      </c>
      <c r="BN19" s="196">
        <f t="shared" si="9"/>
        <v>0</v>
      </c>
      <c r="BS19" s="145">
        <f t="shared" si="6"/>
        <v>0</v>
      </c>
      <c r="BT19" s="145">
        <f t="shared" si="7"/>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264"/>
      <c r="BD20" s="264"/>
      <c r="BF20" s="192" t="s">
        <v>113</v>
      </c>
      <c r="BG20" s="193">
        <f>(BG19-BG18)</f>
        <v>0</v>
      </c>
      <c r="BH20" s="193">
        <f>BG20/BQ12</f>
        <v>0</v>
      </c>
      <c r="BI20" s="210"/>
      <c r="BJ20" s="210"/>
      <c r="BK20" s="216" t="s">
        <v>114</v>
      </c>
      <c r="BL20" s="196">
        <f t="shared" ref="BL20:BL21" si="11">SUM(BC88,BC91,BC94,BC97,BC100,BC103,BC106,BC109,BC112,BC115,BC118,BC121,BC124,BC127,BC130)</f>
        <v>0</v>
      </c>
      <c r="BM20" s="196">
        <f t="shared" si="4"/>
        <v>0</v>
      </c>
      <c r="BN20" s="196">
        <f t="shared" si="9"/>
        <v>0</v>
      </c>
      <c r="BS20" s="145">
        <f t="shared" si="6"/>
        <v>0</v>
      </c>
      <c r="BT20" s="145">
        <f t="shared" si="7"/>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260">
        <f t="shared" ref="BC21:BC65" si="12">SUM(E21:BB21)</f>
        <v>0</v>
      </c>
      <c r="BD21" s="260">
        <f t="shared" ref="BD21:BD65" si="13">SUMPRODUCT(E21:BB21,DiscountFactors)</f>
        <v>0</v>
      </c>
      <c r="BK21" s="216" t="s">
        <v>116</v>
      </c>
      <c r="BL21" s="196">
        <f t="shared" si="11"/>
        <v>0</v>
      </c>
      <c r="BM21" s="196">
        <f t="shared" si="4"/>
        <v>0</v>
      </c>
      <c r="BN21" s="196">
        <f t="shared" si="9"/>
        <v>0</v>
      </c>
      <c r="BS21" s="145">
        <f t="shared" si="6"/>
        <v>0</v>
      </c>
      <c r="BT21" s="145">
        <f t="shared" si="7"/>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61">
        <f t="shared" si="12"/>
        <v>0</v>
      </c>
      <c r="BD22" s="260">
        <f t="shared" si="13"/>
        <v>0</v>
      </c>
      <c r="BS22" s="145">
        <f t="shared" si="6"/>
        <v>0</v>
      </c>
      <c r="BT22" s="145">
        <f t="shared" si="7"/>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262">
        <f t="shared" si="12"/>
        <v>0</v>
      </c>
      <c r="BD23" s="260">
        <f t="shared" si="13"/>
        <v>0</v>
      </c>
      <c r="BK23" s="214" t="s">
        <v>118</v>
      </c>
      <c r="BL23" s="196" t="str">
        <f>Option1PriceYear&amp;" Prices "&amp;Option1PVYear&amp;" Base Year"</f>
        <v>2019 Prices 2019 Base Year</v>
      </c>
      <c r="BM23" s="196" t="s">
        <v>80</v>
      </c>
      <c r="BN23" s="196" t="s">
        <v>81</v>
      </c>
      <c r="BS23" s="145">
        <f t="shared" si="6"/>
        <v>0</v>
      </c>
      <c r="BT23" s="145">
        <f t="shared" si="7"/>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260">
        <f t="shared" si="12"/>
        <v>0</v>
      </c>
      <c r="BD24" s="260">
        <f t="shared" si="13"/>
        <v>0</v>
      </c>
      <c r="BK24" s="216" t="s">
        <v>36</v>
      </c>
      <c r="BL24" s="196">
        <f>SUM(BC5,BC8,BC11,BC14,BC17)</f>
        <v>0</v>
      </c>
      <c r="BM24" s="196">
        <f t="shared" si="4"/>
        <v>0</v>
      </c>
      <c r="BN24" s="196">
        <f>BM24/$BQ$12</f>
        <v>0</v>
      </c>
      <c r="BS24" s="145">
        <f t="shared" si="6"/>
        <v>0</v>
      </c>
      <c r="BT24" s="145">
        <f t="shared" si="7"/>
        <v>0</v>
      </c>
    </row>
    <row r="25" spans="1:102" s="146" customFormat="1" ht="15.4"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61">
        <f t="shared" si="12"/>
        <v>0</v>
      </c>
      <c r="BD25" s="260">
        <f t="shared" si="13"/>
        <v>0</v>
      </c>
      <c r="BH25" s="204"/>
      <c r="BI25" s="145"/>
      <c r="BJ25" s="145"/>
      <c r="BK25" s="216" t="s">
        <v>85</v>
      </c>
      <c r="BL25" s="196">
        <f t="shared" ref="BL25:BL26" si="14">SUM(BC6,BC9,BC12,BC15,BC18)</f>
        <v>0</v>
      </c>
      <c r="BM25" s="196">
        <f t="shared" si="4"/>
        <v>0</v>
      </c>
      <c r="BN25" s="196">
        <f t="shared" ref="BN25:BN30" si="15">BM25/$BQ$12</f>
        <v>0</v>
      </c>
      <c r="BS25" s="145">
        <f t="shared" si="6"/>
        <v>0</v>
      </c>
      <c r="BT25" s="145">
        <f t="shared" si="7"/>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262">
        <f t="shared" si="12"/>
        <v>0</v>
      </c>
      <c r="BD26" s="260">
        <f t="shared" si="13"/>
        <v>0</v>
      </c>
      <c r="BH26" s="204"/>
      <c r="BI26" s="145"/>
      <c r="BJ26" s="145"/>
      <c r="BK26" s="216" t="s">
        <v>89</v>
      </c>
      <c r="BL26" s="196">
        <f t="shared" si="14"/>
        <v>0</v>
      </c>
      <c r="BM26" s="196">
        <f t="shared" si="4"/>
        <v>0</v>
      </c>
      <c r="BN26" s="196">
        <f t="shared" si="15"/>
        <v>0</v>
      </c>
      <c r="BS26" s="145">
        <f t="shared" si="6"/>
        <v>0</v>
      </c>
      <c r="BT26" s="145">
        <f t="shared" si="7"/>
        <v>0</v>
      </c>
    </row>
    <row r="27" spans="1:102" s="146" customFormat="1" ht="15.4" thickBot="1">
      <c r="A27" s="53"/>
      <c r="B27" s="54"/>
      <c r="C27" s="232" t="s">
        <v>120</v>
      </c>
      <c r="D27" s="292"/>
      <c r="E27" s="252">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260">
        <f t="shared" si="12"/>
        <v>0</v>
      </c>
      <c r="BD27" s="260">
        <f t="shared" si="13"/>
        <v>0</v>
      </c>
      <c r="BH27" s="145"/>
      <c r="BK27" s="214" t="s">
        <v>121</v>
      </c>
      <c r="BL27" s="205"/>
      <c r="BM27" s="196"/>
      <c r="BN27" s="196"/>
      <c r="BS27" s="145">
        <f t="shared" si="6"/>
        <v>0</v>
      </c>
      <c r="BT27" s="145">
        <f t="shared" si="7"/>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61">
        <f t="shared" si="12"/>
        <v>0</v>
      </c>
      <c r="BD28" s="260">
        <f t="shared" si="13"/>
        <v>0</v>
      </c>
      <c r="BH28" s="145"/>
      <c r="BK28" s="216" t="s">
        <v>36</v>
      </c>
      <c r="BL28" s="196">
        <f>SUM(BC71,BC74,BC77,BC80,BC83)</f>
        <v>0</v>
      </c>
      <c r="BM28" s="196">
        <f t="shared" si="4"/>
        <v>0</v>
      </c>
      <c r="BN28" s="196">
        <f t="shared" si="15"/>
        <v>0</v>
      </c>
      <c r="BS28" s="145">
        <f t="shared" si="6"/>
        <v>0</v>
      </c>
      <c r="BT28" s="145">
        <f t="shared" si="7"/>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262">
        <f t="shared" si="12"/>
        <v>0</v>
      </c>
      <c r="BD29" s="260">
        <f t="shared" si="13"/>
        <v>0</v>
      </c>
      <c r="BH29" s="145"/>
      <c r="BK29" s="216" t="s">
        <v>114</v>
      </c>
      <c r="BL29" s="196">
        <f t="shared" ref="BL29" si="16">SUM(BC72,BC75,BC78,BC81,BC84)</f>
        <v>0</v>
      </c>
      <c r="BM29" s="196">
        <f t="shared" si="4"/>
        <v>0</v>
      </c>
      <c r="BN29" s="196">
        <f t="shared" si="15"/>
        <v>0</v>
      </c>
      <c r="BS29" s="145">
        <f t="shared" si="6"/>
        <v>0</v>
      </c>
      <c r="BT29" s="145">
        <f t="shared" si="7"/>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260">
        <f t="shared" si="12"/>
        <v>0</v>
      </c>
      <c r="BD30" s="260">
        <f t="shared" si="13"/>
        <v>0</v>
      </c>
      <c r="BH30" s="145"/>
      <c r="BK30" s="216" t="s">
        <v>116</v>
      </c>
      <c r="BL30" s="196">
        <f>SUM(BC73,BC76,BC79,BC82,BC85)</f>
        <v>0</v>
      </c>
      <c r="BM30" s="196">
        <f t="shared" si="4"/>
        <v>0</v>
      </c>
      <c r="BN30" s="196">
        <f t="shared" si="15"/>
        <v>0</v>
      </c>
      <c r="BS30" s="145">
        <f t="shared" si="6"/>
        <v>0</v>
      </c>
      <c r="BT30" s="145">
        <f t="shared" si="7"/>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61">
        <f t="shared" si="12"/>
        <v>0</v>
      </c>
      <c r="BD31" s="260">
        <f t="shared" si="13"/>
        <v>0</v>
      </c>
      <c r="BM31" s="234"/>
      <c r="BN31" s="234"/>
      <c r="BS31" s="145">
        <f t="shared" si="6"/>
        <v>0</v>
      </c>
      <c r="BT31" s="145">
        <f t="shared" si="7"/>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262">
        <f t="shared" si="12"/>
        <v>0</v>
      </c>
      <c r="BD32" s="260">
        <f t="shared" si="13"/>
        <v>0</v>
      </c>
      <c r="BK32" s="235"/>
      <c r="BL32" s="234"/>
      <c r="BM32" s="234"/>
      <c r="BN32" s="234"/>
      <c r="BS32" s="145">
        <f t="shared" si="6"/>
        <v>0</v>
      </c>
      <c r="BT32" s="145">
        <f t="shared" si="7"/>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63">
        <f t="shared" si="12"/>
        <v>0</v>
      </c>
      <c r="BD33" s="260">
        <f t="shared" si="13"/>
        <v>0</v>
      </c>
      <c r="BK33" s="236"/>
      <c r="BL33" s="234"/>
      <c r="BM33" s="234"/>
      <c r="BN33" s="234"/>
      <c r="BS33" s="145">
        <f t="shared" si="6"/>
        <v>0</v>
      </c>
      <c r="BT33" s="145">
        <f t="shared" si="7"/>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61">
        <f t="shared" si="12"/>
        <v>0</v>
      </c>
      <c r="BD34" s="260">
        <f t="shared" si="13"/>
        <v>0</v>
      </c>
      <c r="BK34" s="236"/>
      <c r="BL34" s="234"/>
      <c r="BM34" s="234"/>
      <c r="BN34" s="234"/>
      <c r="BS34" s="145">
        <f t="shared" si="6"/>
        <v>0</v>
      </c>
      <c r="BT34" s="145">
        <f t="shared" si="7"/>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262">
        <f t="shared" si="12"/>
        <v>0</v>
      </c>
      <c r="BD35" s="260">
        <f t="shared" si="13"/>
        <v>0</v>
      </c>
      <c r="BK35" s="236"/>
      <c r="BL35" s="234"/>
      <c r="BM35" s="234"/>
      <c r="BN35" s="234"/>
      <c r="BS35" s="145">
        <f t="shared" si="6"/>
        <v>0</v>
      </c>
      <c r="BT35" s="145">
        <f t="shared" si="7"/>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260">
        <f t="shared" si="12"/>
        <v>0</v>
      </c>
      <c r="BD36" s="260">
        <f t="shared" si="13"/>
        <v>0</v>
      </c>
      <c r="BK36" s="235"/>
      <c r="BL36" s="234"/>
      <c r="BM36" s="234"/>
      <c r="BN36" s="234"/>
      <c r="BS36" s="145">
        <f t="shared" si="6"/>
        <v>0</v>
      </c>
      <c r="BT36" s="145">
        <f t="shared" si="7"/>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61">
        <f t="shared" si="12"/>
        <v>0</v>
      </c>
      <c r="BD37" s="260">
        <f t="shared" si="13"/>
        <v>0</v>
      </c>
      <c r="BK37" s="236"/>
      <c r="BL37" s="234"/>
      <c r="BM37" s="234"/>
      <c r="BN37" s="234"/>
      <c r="BS37" s="145">
        <f t="shared" si="6"/>
        <v>0</v>
      </c>
      <c r="BT37" s="145">
        <f t="shared" si="7"/>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262">
        <f t="shared" si="12"/>
        <v>0</v>
      </c>
      <c r="BD38" s="260">
        <f t="shared" si="13"/>
        <v>0</v>
      </c>
      <c r="BK38" s="236"/>
      <c r="BL38" s="234"/>
      <c r="BM38" s="234"/>
      <c r="BN38" s="234"/>
      <c r="BS38" s="145">
        <f t="shared" si="6"/>
        <v>0</v>
      </c>
      <c r="BT38" s="145">
        <f t="shared" si="7"/>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260">
        <f t="shared" si="12"/>
        <v>0</v>
      </c>
      <c r="BD39" s="260">
        <f t="shared" si="13"/>
        <v>0</v>
      </c>
      <c r="BK39" s="236"/>
      <c r="BL39" s="234"/>
      <c r="BM39" s="234"/>
      <c r="BN39" s="234"/>
      <c r="BS39" s="145">
        <f t="shared" si="6"/>
        <v>0</v>
      </c>
      <c r="BT39" s="145">
        <f t="shared" si="7"/>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61">
        <f t="shared" si="12"/>
        <v>0</v>
      </c>
      <c r="BD40" s="260">
        <f t="shared" si="13"/>
        <v>0</v>
      </c>
      <c r="BM40" s="234"/>
      <c r="BN40" s="234"/>
      <c r="BS40" s="145">
        <f t="shared" si="6"/>
        <v>0</v>
      </c>
      <c r="BT40" s="145">
        <f t="shared" si="7"/>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262">
        <f t="shared" si="12"/>
        <v>0</v>
      </c>
      <c r="BD41" s="260">
        <f t="shared" si="13"/>
        <v>0</v>
      </c>
      <c r="BK41" s="235"/>
      <c r="BL41" s="234"/>
      <c r="BM41" s="234"/>
      <c r="BN41" s="234"/>
      <c r="BS41" s="145">
        <f t="shared" si="6"/>
        <v>0</v>
      </c>
      <c r="BT41" s="145">
        <f t="shared" si="7"/>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260">
        <f t="shared" si="12"/>
        <v>0</v>
      </c>
      <c r="BD42" s="260">
        <f t="shared" si="13"/>
        <v>0</v>
      </c>
      <c r="BK42" s="236"/>
      <c r="BL42" s="234"/>
      <c r="BM42" s="234"/>
      <c r="BN42" s="234"/>
      <c r="BS42" s="145">
        <f t="shared" si="6"/>
        <v>0</v>
      </c>
      <c r="BT42" s="145">
        <f t="shared" si="7"/>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61">
        <f t="shared" si="12"/>
        <v>0</v>
      </c>
      <c r="BD43" s="260">
        <f t="shared" si="13"/>
        <v>0</v>
      </c>
      <c r="BK43" s="236"/>
      <c r="BL43" s="234"/>
      <c r="BM43" s="234"/>
      <c r="BN43" s="234"/>
      <c r="BS43" s="145">
        <f t="shared" si="6"/>
        <v>0</v>
      </c>
      <c r="BT43" s="145">
        <f t="shared" si="7"/>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262">
        <f t="shared" si="12"/>
        <v>0</v>
      </c>
      <c r="BD44" s="260">
        <f t="shared" si="13"/>
        <v>0</v>
      </c>
      <c r="BK44" s="236"/>
      <c r="BL44" s="234"/>
      <c r="BM44" s="234"/>
      <c r="BN44" s="234"/>
      <c r="BS44" s="145">
        <f t="shared" si="6"/>
        <v>0</v>
      </c>
      <c r="BT44" s="145">
        <f t="shared" si="7"/>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260">
        <f t="shared" si="12"/>
        <v>0</v>
      </c>
      <c r="BD45" s="260">
        <f t="shared" si="13"/>
        <v>0</v>
      </c>
      <c r="BK45" s="235"/>
      <c r="BL45" s="234"/>
      <c r="BM45" s="234"/>
      <c r="BN45" s="234"/>
      <c r="BS45" s="145">
        <f t="shared" si="6"/>
        <v>0</v>
      </c>
      <c r="BT45" s="145">
        <f t="shared" si="7"/>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61">
        <f t="shared" si="12"/>
        <v>0</v>
      </c>
      <c r="BD46" s="260">
        <f t="shared" si="13"/>
        <v>0</v>
      </c>
      <c r="BK46" s="236"/>
      <c r="BL46" s="234"/>
      <c r="BM46" s="234"/>
      <c r="BN46" s="234"/>
      <c r="BS46" s="145">
        <f t="shared" si="6"/>
        <v>0</v>
      </c>
      <c r="BT46" s="145">
        <f t="shared" si="7"/>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262">
        <f t="shared" si="12"/>
        <v>0</v>
      </c>
      <c r="BD47" s="260">
        <f t="shared" si="13"/>
        <v>0</v>
      </c>
      <c r="BK47" s="236"/>
      <c r="BL47" s="234"/>
      <c r="BM47" s="234"/>
      <c r="BN47" s="234"/>
      <c r="BS47" s="145">
        <f t="shared" si="6"/>
        <v>0</v>
      </c>
      <c r="BT47" s="145">
        <f t="shared" si="7"/>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63">
        <f t="shared" si="12"/>
        <v>0</v>
      </c>
      <c r="BD48" s="260">
        <f t="shared" si="13"/>
        <v>0</v>
      </c>
      <c r="BK48" s="236"/>
      <c r="BL48" s="234"/>
      <c r="BM48" s="234"/>
      <c r="BN48" s="234"/>
      <c r="BS48" s="145">
        <f t="shared" si="6"/>
        <v>0</v>
      </c>
      <c r="BT48" s="145">
        <f t="shared" si="7"/>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61">
        <f t="shared" si="12"/>
        <v>0</v>
      </c>
      <c r="BD49" s="260">
        <f t="shared" si="13"/>
        <v>0</v>
      </c>
      <c r="BM49" s="234"/>
      <c r="BN49" s="234"/>
      <c r="BS49" s="145">
        <f t="shared" si="6"/>
        <v>0</v>
      </c>
      <c r="BT49" s="145">
        <f t="shared" si="7"/>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262">
        <f t="shared" si="12"/>
        <v>0</v>
      </c>
      <c r="BD50" s="260">
        <f t="shared" si="13"/>
        <v>0</v>
      </c>
      <c r="BK50" s="235"/>
      <c r="BL50" s="234"/>
      <c r="BM50" s="234"/>
      <c r="BN50" s="234"/>
      <c r="BS50" s="145">
        <f t="shared" si="6"/>
        <v>0</v>
      </c>
      <c r="BT50" s="145">
        <f t="shared" si="7"/>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260">
        <f t="shared" si="12"/>
        <v>0</v>
      </c>
      <c r="BD51" s="260">
        <f t="shared" si="13"/>
        <v>0</v>
      </c>
      <c r="BK51" s="236"/>
      <c r="BL51" s="234"/>
      <c r="BM51" s="234"/>
      <c r="BN51" s="234"/>
      <c r="BS51" s="145">
        <f t="shared" si="6"/>
        <v>0</v>
      </c>
      <c r="BT51" s="145">
        <f t="shared" si="7"/>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61">
        <f t="shared" si="12"/>
        <v>0</v>
      </c>
      <c r="BD52" s="260">
        <f t="shared" si="13"/>
        <v>0</v>
      </c>
      <c r="BK52" s="236"/>
      <c r="BL52" s="234"/>
      <c r="BM52" s="234"/>
      <c r="BN52" s="234"/>
      <c r="BS52" s="145">
        <f t="shared" si="6"/>
        <v>0</v>
      </c>
      <c r="BT52" s="145">
        <f t="shared" si="7"/>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262">
        <f t="shared" si="12"/>
        <v>0</v>
      </c>
      <c r="BD53" s="260">
        <f t="shared" si="13"/>
        <v>0</v>
      </c>
      <c r="BK53" s="236"/>
      <c r="BL53" s="234"/>
      <c r="BM53" s="234"/>
      <c r="BN53" s="234"/>
      <c r="BS53" s="145">
        <f t="shared" si="6"/>
        <v>0</v>
      </c>
      <c r="BT53" s="145">
        <f t="shared" si="7"/>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260">
        <f t="shared" si="12"/>
        <v>0</v>
      </c>
      <c r="BD54" s="260">
        <f t="shared" si="13"/>
        <v>0</v>
      </c>
      <c r="BK54" s="235"/>
      <c r="BL54" s="234"/>
      <c r="BM54" s="234"/>
      <c r="BN54" s="234"/>
      <c r="BS54" s="145">
        <f t="shared" si="6"/>
        <v>0</v>
      </c>
      <c r="BT54" s="145">
        <f t="shared" si="7"/>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61">
        <f t="shared" si="12"/>
        <v>0</v>
      </c>
      <c r="BD55" s="260">
        <f t="shared" si="13"/>
        <v>0</v>
      </c>
      <c r="BK55" s="236"/>
      <c r="BL55" s="234"/>
      <c r="BM55" s="234"/>
      <c r="BN55" s="234"/>
      <c r="BS55" s="145">
        <f t="shared" si="6"/>
        <v>0</v>
      </c>
      <c r="BT55" s="145">
        <f t="shared" si="7"/>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262">
        <f t="shared" si="12"/>
        <v>0</v>
      </c>
      <c r="BD56" s="260">
        <f t="shared" si="13"/>
        <v>0</v>
      </c>
      <c r="BK56" s="236"/>
      <c r="BL56" s="234"/>
      <c r="BM56" s="234"/>
      <c r="BN56" s="234"/>
      <c r="BS56" s="145">
        <f t="shared" si="6"/>
        <v>0</v>
      </c>
      <c r="BT56" s="145">
        <f t="shared" si="7"/>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260">
        <f t="shared" si="12"/>
        <v>0</v>
      </c>
      <c r="BD57" s="260">
        <f t="shared" si="13"/>
        <v>0</v>
      </c>
      <c r="BK57" s="236"/>
      <c r="BL57" s="234"/>
      <c r="BM57" s="234"/>
      <c r="BN57" s="234"/>
      <c r="BS57" s="145">
        <f t="shared" si="6"/>
        <v>0</v>
      </c>
      <c r="BT57" s="145">
        <f t="shared" si="7"/>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61">
        <f t="shared" si="12"/>
        <v>0</v>
      </c>
      <c r="BD58" s="260">
        <f t="shared" si="13"/>
        <v>0</v>
      </c>
      <c r="BS58" s="145">
        <f t="shared" si="6"/>
        <v>0</v>
      </c>
      <c r="BT58" s="145">
        <f t="shared" si="7"/>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262">
        <f t="shared" si="12"/>
        <v>0</v>
      </c>
      <c r="BD59" s="260">
        <f t="shared" si="13"/>
        <v>0</v>
      </c>
      <c r="BS59" s="145">
        <f t="shared" si="6"/>
        <v>0</v>
      </c>
      <c r="BT59" s="145">
        <f t="shared" si="7"/>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260">
        <f t="shared" si="12"/>
        <v>0</v>
      </c>
      <c r="BD60" s="260">
        <f t="shared" si="13"/>
        <v>0</v>
      </c>
      <c r="BS60" s="145">
        <f t="shared" si="6"/>
        <v>0</v>
      </c>
      <c r="BT60" s="145">
        <f t="shared" si="7"/>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61">
        <f t="shared" si="12"/>
        <v>0</v>
      </c>
      <c r="BD61" s="260">
        <f t="shared" si="13"/>
        <v>0</v>
      </c>
      <c r="BS61" s="145">
        <f t="shared" si="6"/>
        <v>0</v>
      </c>
      <c r="BT61" s="145">
        <f t="shared" si="7"/>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262">
        <f t="shared" si="12"/>
        <v>0</v>
      </c>
      <c r="BD62" s="260">
        <f t="shared" si="13"/>
        <v>0</v>
      </c>
      <c r="BS62" s="145">
        <f t="shared" si="6"/>
        <v>0</v>
      </c>
      <c r="BT62" s="145">
        <f t="shared" si="7"/>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63">
        <f t="shared" si="12"/>
        <v>0</v>
      </c>
      <c r="BD63" s="260">
        <f t="shared" si="13"/>
        <v>0</v>
      </c>
      <c r="BS63" s="145">
        <f t="shared" si="6"/>
        <v>0</v>
      </c>
      <c r="BT63" s="145">
        <f t="shared" si="7"/>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61">
        <f t="shared" si="12"/>
        <v>0</v>
      </c>
      <c r="BD64" s="260">
        <f t="shared" si="13"/>
        <v>0</v>
      </c>
      <c r="BS64" s="145">
        <f t="shared" si="6"/>
        <v>0</v>
      </c>
      <c r="BT64" s="145">
        <f t="shared" si="7"/>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262">
        <f t="shared" si="12"/>
        <v>0</v>
      </c>
      <c r="BD65" s="260">
        <f t="shared" si="13"/>
        <v>0</v>
      </c>
      <c r="BS65" s="145">
        <f t="shared" si="6"/>
        <v>0</v>
      </c>
      <c r="BT65" s="145">
        <f t="shared" si="7"/>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264"/>
      <c r="BD66" s="264"/>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264"/>
      <c r="BD67" s="264"/>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264"/>
      <c r="BD68" s="264"/>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264"/>
      <c r="BD69" s="264"/>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265" t="s">
        <v>72</v>
      </c>
      <c r="BD70" s="265" t="s">
        <v>73</v>
      </c>
      <c r="CV70" s="145"/>
      <c r="CW70" s="145"/>
      <c r="CX70" s="145"/>
    </row>
    <row r="71" spans="1:102" s="146" customFormat="1" ht="15.4"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260">
        <f t="shared" ref="BC71:BC85" si="17">SUM(E71:BB71)</f>
        <v>0</v>
      </c>
      <c r="BD71" s="260">
        <f t="shared" ref="BD71:BD85" si="18">SUMPRODUCT(E71:BB71,DiscountFactors)</f>
        <v>0</v>
      </c>
      <c r="BS71" s="145">
        <f t="shared" ref="BS71:BT73" si="19">IF(A71="YES",1,0)</f>
        <v>0</v>
      </c>
      <c r="BT71" s="145">
        <f t="shared" si="19"/>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61">
        <f t="shared" si="17"/>
        <v>0</v>
      </c>
      <c r="BD72" s="260">
        <f t="shared" si="18"/>
        <v>0</v>
      </c>
      <c r="BS72" s="145">
        <f t="shared" si="19"/>
        <v>0</v>
      </c>
      <c r="BT72" s="145">
        <f t="shared" si="19"/>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262">
        <f t="shared" si="17"/>
        <v>0</v>
      </c>
      <c r="BD73" s="260">
        <f t="shared" si="18"/>
        <v>0</v>
      </c>
      <c r="BS73" s="145">
        <f t="shared" si="19"/>
        <v>0</v>
      </c>
      <c r="BT73" s="145">
        <f t="shared" si="19"/>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63">
        <f t="shared" si="17"/>
        <v>0</v>
      </c>
      <c r="BD74" s="260">
        <f t="shared" si="18"/>
        <v>0</v>
      </c>
      <c r="BS74" s="145">
        <f t="shared" ref="BS74:BS131" si="20">IF(A74="YES",1,0)</f>
        <v>0</v>
      </c>
      <c r="BT74" s="145">
        <f t="shared" ref="BT74:BT131" si="21">IF(B74="YES",1,0)</f>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261">
        <f t="shared" si="17"/>
        <v>0</v>
      </c>
      <c r="BD75" s="260">
        <f t="shared" si="18"/>
        <v>0</v>
      </c>
      <c r="BS75" s="145">
        <f t="shared" si="20"/>
        <v>0</v>
      </c>
      <c r="BT75" s="145">
        <f t="shared" si="21"/>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262">
        <f t="shared" si="17"/>
        <v>0</v>
      </c>
      <c r="BD76" s="260">
        <f t="shared" si="18"/>
        <v>0</v>
      </c>
      <c r="BS76" s="145">
        <f t="shared" si="20"/>
        <v>0</v>
      </c>
      <c r="BT76" s="145">
        <f t="shared" si="21"/>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63">
        <f t="shared" si="17"/>
        <v>0</v>
      </c>
      <c r="BD77" s="260">
        <f t="shared" si="18"/>
        <v>0</v>
      </c>
      <c r="BS77" s="145">
        <f t="shared" si="20"/>
        <v>0</v>
      </c>
      <c r="BT77" s="145">
        <f t="shared" si="21"/>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261">
        <f t="shared" si="17"/>
        <v>0</v>
      </c>
      <c r="BD78" s="260">
        <f t="shared" si="18"/>
        <v>0</v>
      </c>
      <c r="BS78" s="145">
        <f t="shared" si="20"/>
        <v>0</v>
      </c>
      <c r="BT78" s="145">
        <f t="shared" si="21"/>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262">
        <f t="shared" si="17"/>
        <v>0</v>
      </c>
      <c r="BD79" s="260">
        <f t="shared" si="18"/>
        <v>0</v>
      </c>
      <c r="BS79" s="145">
        <f t="shared" si="20"/>
        <v>0</v>
      </c>
      <c r="BT79" s="145">
        <f t="shared" si="21"/>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63">
        <f t="shared" si="17"/>
        <v>0</v>
      </c>
      <c r="BD80" s="260">
        <f t="shared" si="18"/>
        <v>0</v>
      </c>
      <c r="BS80" s="145">
        <f t="shared" si="20"/>
        <v>0</v>
      </c>
      <c r="BT80" s="145">
        <f t="shared" si="21"/>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261">
        <f t="shared" si="17"/>
        <v>0</v>
      </c>
      <c r="BD81" s="260">
        <f t="shared" si="18"/>
        <v>0</v>
      </c>
      <c r="BS81" s="145">
        <f t="shared" si="20"/>
        <v>0</v>
      </c>
      <c r="BT81" s="145">
        <f t="shared" si="21"/>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262">
        <f t="shared" si="17"/>
        <v>0</v>
      </c>
      <c r="BD82" s="260">
        <f t="shared" si="18"/>
        <v>0</v>
      </c>
      <c r="BS82" s="145">
        <f t="shared" si="20"/>
        <v>0</v>
      </c>
      <c r="BT82" s="145">
        <f t="shared" si="21"/>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63">
        <f t="shared" si="17"/>
        <v>0</v>
      </c>
      <c r="BD83" s="260">
        <f t="shared" si="18"/>
        <v>0</v>
      </c>
      <c r="BS83" s="145">
        <f t="shared" si="20"/>
        <v>0</v>
      </c>
      <c r="BT83" s="145">
        <f t="shared" si="21"/>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61">
        <f t="shared" si="17"/>
        <v>0</v>
      </c>
      <c r="BD84" s="260">
        <f t="shared" si="18"/>
        <v>0</v>
      </c>
      <c r="BS84" s="145">
        <f t="shared" si="20"/>
        <v>0</v>
      </c>
      <c r="BT84" s="145">
        <f t="shared" si="21"/>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262">
        <f t="shared" si="17"/>
        <v>0</v>
      </c>
      <c r="BD85" s="260">
        <f t="shared" si="18"/>
        <v>0</v>
      </c>
      <c r="BS85" s="145">
        <f t="shared" si="20"/>
        <v>0</v>
      </c>
      <c r="BT85" s="145">
        <f t="shared" si="21"/>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264"/>
      <c r="BD86" s="264"/>
      <c r="BS86" s="145">
        <f t="shared" si="20"/>
        <v>0</v>
      </c>
      <c r="BT86" s="145">
        <f t="shared" si="21"/>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260">
        <f t="shared" ref="BC87:BC131" si="22">SUM(E87:BB87)</f>
        <v>0</v>
      </c>
      <c r="BD87" s="260">
        <f t="shared" ref="BD87:BD125" si="23">SUMPRODUCT(E87:BB87,DiscountFactors)</f>
        <v>0</v>
      </c>
      <c r="BS87" s="145">
        <f t="shared" si="20"/>
        <v>0</v>
      </c>
      <c r="BT87" s="145">
        <f t="shared" si="21"/>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61">
        <f t="shared" si="22"/>
        <v>0</v>
      </c>
      <c r="BD88" s="260">
        <f t="shared" si="23"/>
        <v>0</v>
      </c>
      <c r="BS88" s="145">
        <f t="shared" si="20"/>
        <v>0</v>
      </c>
      <c r="BT88" s="145">
        <f t="shared" si="21"/>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262">
        <f t="shared" si="22"/>
        <v>0</v>
      </c>
      <c r="BD89" s="260">
        <f t="shared" si="23"/>
        <v>0</v>
      </c>
      <c r="BS89" s="145">
        <f t="shared" si="20"/>
        <v>0</v>
      </c>
      <c r="BT89" s="145">
        <f t="shared" si="21"/>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260">
        <f t="shared" si="22"/>
        <v>0</v>
      </c>
      <c r="BD90" s="260">
        <f t="shared" si="23"/>
        <v>0</v>
      </c>
      <c r="BS90" s="145">
        <f t="shared" si="20"/>
        <v>0</v>
      </c>
      <c r="BT90" s="145">
        <f t="shared" si="21"/>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61">
        <f t="shared" si="22"/>
        <v>0</v>
      </c>
      <c r="BD91" s="260">
        <f t="shared" si="23"/>
        <v>0</v>
      </c>
      <c r="BS91" s="145">
        <f t="shared" si="20"/>
        <v>0</v>
      </c>
      <c r="BT91" s="145">
        <f t="shared" si="21"/>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262">
        <f t="shared" si="22"/>
        <v>0</v>
      </c>
      <c r="BD92" s="260">
        <f t="shared" si="23"/>
        <v>0</v>
      </c>
      <c r="BS92" s="145">
        <f t="shared" si="20"/>
        <v>0</v>
      </c>
      <c r="BT92" s="145">
        <f t="shared" si="21"/>
        <v>0</v>
      </c>
      <c r="CV92" s="145"/>
      <c r="CW92" s="145"/>
      <c r="CX92" s="145"/>
    </row>
    <row r="93" spans="1:102" s="146" customFormat="1" ht="15.4" thickBot="1">
      <c r="A93" s="53"/>
      <c r="B93" s="54"/>
      <c r="C93" s="62" t="s">
        <v>143</v>
      </c>
      <c r="D93" s="292"/>
      <c r="E93" s="252">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260">
        <f t="shared" si="22"/>
        <v>0</v>
      </c>
      <c r="BD93" s="260">
        <f t="shared" si="23"/>
        <v>0</v>
      </c>
      <c r="BS93" s="145">
        <f t="shared" si="20"/>
        <v>0</v>
      </c>
      <c r="BT93" s="145">
        <f t="shared" si="21"/>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61">
        <f t="shared" si="22"/>
        <v>0</v>
      </c>
      <c r="BD94" s="260">
        <f t="shared" si="23"/>
        <v>0</v>
      </c>
      <c r="BS94" s="145">
        <f t="shared" si="20"/>
        <v>0</v>
      </c>
      <c r="BT94" s="145">
        <f t="shared" si="21"/>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262">
        <f t="shared" si="22"/>
        <v>0</v>
      </c>
      <c r="BD95" s="260">
        <f t="shared" si="23"/>
        <v>0</v>
      </c>
      <c r="BS95" s="145">
        <f t="shared" si="20"/>
        <v>0</v>
      </c>
      <c r="BT95" s="145">
        <f t="shared" si="21"/>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260">
        <f t="shared" si="22"/>
        <v>0</v>
      </c>
      <c r="BD96" s="260">
        <f t="shared" si="23"/>
        <v>0</v>
      </c>
      <c r="BS96" s="145">
        <f t="shared" si="20"/>
        <v>0</v>
      </c>
      <c r="BT96" s="145">
        <f t="shared" si="21"/>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61">
        <f t="shared" si="22"/>
        <v>0</v>
      </c>
      <c r="BD97" s="260">
        <f t="shared" si="23"/>
        <v>0</v>
      </c>
      <c r="BS97" s="145">
        <f t="shared" si="20"/>
        <v>0</v>
      </c>
      <c r="BT97" s="145">
        <f t="shared" si="21"/>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262">
        <f t="shared" si="22"/>
        <v>0</v>
      </c>
      <c r="BD98" s="260">
        <f t="shared" si="23"/>
        <v>0</v>
      </c>
      <c r="BS98" s="145">
        <f t="shared" si="20"/>
        <v>0</v>
      </c>
      <c r="BT98" s="145">
        <f t="shared" si="21"/>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63">
        <f t="shared" si="22"/>
        <v>0</v>
      </c>
      <c r="BD99" s="260">
        <f t="shared" si="23"/>
        <v>0</v>
      </c>
      <c r="BS99" s="145">
        <f t="shared" si="20"/>
        <v>0</v>
      </c>
      <c r="BT99" s="145">
        <f t="shared" si="21"/>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61">
        <f t="shared" si="22"/>
        <v>0</v>
      </c>
      <c r="BD100" s="260">
        <f t="shared" si="23"/>
        <v>0</v>
      </c>
      <c r="BS100" s="145">
        <f t="shared" si="20"/>
        <v>0</v>
      </c>
      <c r="BT100" s="145">
        <f t="shared" si="21"/>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262">
        <f t="shared" si="22"/>
        <v>0</v>
      </c>
      <c r="BD101" s="260">
        <f t="shared" si="23"/>
        <v>0</v>
      </c>
      <c r="BS101" s="145">
        <f t="shared" si="20"/>
        <v>0</v>
      </c>
      <c r="BT101" s="145">
        <f t="shared" si="21"/>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22"/>
        <v>0</v>
      </c>
      <c r="BD102" s="86">
        <f t="shared" si="23"/>
        <v>0</v>
      </c>
      <c r="BS102" s="145">
        <f t="shared" si="20"/>
        <v>0</v>
      </c>
      <c r="BT102" s="145">
        <f t="shared" si="21"/>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22"/>
        <v>0</v>
      </c>
      <c r="BD103" s="86">
        <f t="shared" si="23"/>
        <v>0</v>
      </c>
      <c r="BS103" s="145">
        <f t="shared" si="20"/>
        <v>0</v>
      </c>
      <c r="BT103" s="145">
        <f t="shared" si="21"/>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22"/>
        <v>0</v>
      </c>
      <c r="BD104" s="86">
        <f t="shared" si="23"/>
        <v>0</v>
      </c>
      <c r="BS104" s="145">
        <f t="shared" si="20"/>
        <v>0</v>
      </c>
      <c r="BT104" s="145">
        <f t="shared" si="21"/>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22"/>
        <v>0</v>
      </c>
      <c r="BD105" s="86">
        <f t="shared" si="23"/>
        <v>0</v>
      </c>
      <c r="BS105" s="145">
        <f t="shared" si="20"/>
        <v>0</v>
      </c>
      <c r="BT105" s="145">
        <f t="shared" si="21"/>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22"/>
        <v>0</v>
      </c>
      <c r="BD106" s="86">
        <f t="shared" si="23"/>
        <v>0</v>
      </c>
      <c r="BS106" s="145">
        <f t="shared" si="20"/>
        <v>0</v>
      </c>
      <c r="BT106" s="145">
        <f t="shared" si="21"/>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22"/>
        <v>0</v>
      </c>
      <c r="BD107" s="86">
        <f t="shared" si="23"/>
        <v>0</v>
      </c>
      <c r="BS107" s="145">
        <f t="shared" si="20"/>
        <v>0</v>
      </c>
      <c r="BT107" s="145">
        <f t="shared" si="21"/>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22"/>
        <v>0</v>
      </c>
      <c r="BD108" s="86">
        <f t="shared" si="23"/>
        <v>0</v>
      </c>
      <c r="BE108" s="145"/>
      <c r="BK108" s="145"/>
      <c r="BL108" s="145"/>
      <c r="BM108" s="145"/>
      <c r="BN108" s="145"/>
      <c r="BS108" s="145">
        <f t="shared" si="20"/>
        <v>0</v>
      </c>
      <c r="BT108" s="145">
        <f t="shared" si="21"/>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22"/>
        <v>0</v>
      </c>
      <c r="BD109" s="86">
        <f t="shared" si="23"/>
        <v>0</v>
      </c>
      <c r="BE109" s="145"/>
      <c r="BK109" s="145"/>
      <c r="BL109" s="145"/>
      <c r="BM109" s="145"/>
      <c r="BN109" s="145"/>
      <c r="BS109" s="145">
        <f t="shared" si="20"/>
        <v>0</v>
      </c>
      <c r="BT109" s="145">
        <f t="shared" si="21"/>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22"/>
        <v>0</v>
      </c>
      <c r="BD110" s="86">
        <f t="shared" si="23"/>
        <v>0</v>
      </c>
      <c r="BE110" s="145"/>
      <c r="BK110" s="145"/>
      <c r="BL110" s="145"/>
      <c r="BM110" s="145"/>
      <c r="BN110" s="145"/>
      <c r="BS110" s="145">
        <f t="shared" si="20"/>
        <v>0</v>
      </c>
      <c r="BT110" s="145">
        <f t="shared" si="21"/>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22"/>
        <v>0</v>
      </c>
      <c r="BD111" s="86">
        <f t="shared" si="23"/>
        <v>0</v>
      </c>
      <c r="BE111" s="145"/>
      <c r="BK111" s="145"/>
      <c r="BL111" s="145"/>
      <c r="BM111" s="145"/>
      <c r="BN111" s="145"/>
      <c r="BS111" s="145">
        <f t="shared" si="20"/>
        <v>0</v>
      </c>
      <c r="BT111" s="145">
        <f t="shared" si="21"/>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22"/>
        <v>0</v>
      </c>
      <c r="BD112" s="86">
        <f t="shared" si="23"/>
        <v>0</v>
      </c>
      <c r="BK112" s="145"/>
      <c r="BL112" s="145"/>
      <c r="BM112" s="145"/>
      <c r="BN112" s="145"/>
      <c r="BS112" s="145">
        <f t="shared" si="20"/>
        <v>0</v>
      </c>
      <c r="BT112" s="145">
        <f t="shared" si="21"/>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22"/>
        <v>0</v>
      </c>
      <c r="BD113" s="86">
        <f t="shared" si="23"/>
        <v>0</v>
      </c>
      <c r="BK113" s="145"/>
      <c r="BL113" s="145"/>
      <c r="BM113" s="145"/>
      <c r="BN113" s="145"/>
      <c r="BR113" s="145"/>
      <c r="BS113" s="145">
        <f t="shared" si="20"/>
        <v>0</v>
      </c>
      <c r="BT113" s="145">
        <f t="shared" si="21"/>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22"/>
        <v>0</v>
      </c>
      <c r="BD114" s="86">
        <f t="shared" si="23"/>
        <v>0</v>
      </c>
      <c r="BK114" s="145"/>
      <c r="BL114" s="145"/>
      <c r="BM114" s="145"/>
      <c r="BN114" s="145"/>
      <c r="BR114" s="204"/>
      <c r="BS114" s="145">
        <f t="shared" si="20"/>
        <v>0</v>
      </c>
      <c r="BT114" s="145">
        <f t="shared" si="21"/>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22"/>
        <v>0</v>
      </c>
      <c r="BD115" s="86">
        <f t="shared" si="23"/>
        <v>0</v>
      </c>
      <c r="BG115" s="145"/>
      <c r="BH115" s="145"/>
      <c r="BI115" s="145"/>
      <c r="BJ115" s="145"/>
      <c r="BK115" s="145"/>
      <c r="BL115" s="145"/>
      <c r="BM115" s="145"/>
      <c r="BN115" s="145"/>
      <c r="BR115" s="204"/>
      <c r="BS115" s="145">
        <f t="shared" si="20"/>
        <v>0</v>
      </c>
      <c r="BT115" s="145">
        <f t="shared" si="21"/>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22"/>
        <v>0</v>
      </c>
      <c r="BD116" s="86">
        <f t="shared" si="23"/>
        <v>0</v>
      </c>
      <c r="BG116" s="145"/>
      <c r="BH116" s="145"/>
      <c r="BI116" s="145"/>
      <c r="BJ116" s="145"/>
      <c r="BK116" s="145"/>
      <c r="BL116" s="145"/>
      <c r="BM116" s="145"/>
      <c r="BN116" s="145"/>
      <c r="BR116" s="217"/>
      <c r="BS116" s="145">
        <f t="shared" si="20"/>
        <v>0</v>
      </c>
      <c r="BT116" s="145">
        <f t="shared" si="21"/>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22"/>
        <v>0</v>
      </c>
      <c r="BD117" s="86">
        <f t="shared" si="23"/>
        <v>0</v>
      </c>
      <c r="BI117" s="145"/>
      <c r="BJ117" s="145"/>
      <c r="BK117" s="145"/>
      <c r="BL117" s="145"/>
      <c r="BM117" s="145"/>
      <c r="BN117" s="145"/>
      <c r="BR117" s="204"/>
      <c r="BS117" s="145">
        <f t="shared" si="20"/>
        <v>0</v>
      </c>
      <c r="BT117" s="145">
        <f t="shared" si="21"/>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22"/>
        <v>0</v>
      </c>
      <c r="BD118" s="86">
        <f t="shared" si="23"/>
        <v>0</v>
      </c>
      <c r="BI118" s="145"/>
      <c r="BJ118" s="145"/>
      <c r="BK118" s="145"/>
      <c r="BL118" s="145"/>
      <c r="BM118" s="145"/>
      <c r="BN118" s="145"/>
      <c r="BR118" s="204"/>
      <c r="BS118" s="145">
        <f t="shared" si="20"/>
        <v>0</v>
      </c>
      <c r="BT118" s="145">
        <f t="shared" si="21"/>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22"/>
        <v>0</v>
      </c>
      <c r="BD119" s="86">
        <f t="shared" si="23"/>
        <v>0</v>
      </c>
      <c r="BI119" s="145"/>
      <c r="BJ119" s="145"/>
      <c r="BK119" s="145"/>
      <c r="BL119" s="145"/>
      <c r="BM119" s="145"/>
      <c r="BN119" s="145"/>
      <c r="BQ119" s="145"/>
      <c r="BR119" s="201"/>
      <c r="BS119" s="145">
        <f t="shared" si="20"/>
        <v>0</v>
      </c>
      <c r="BT119" s="145">
        <f t="shared" si="21"/>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22"/>
        <v>0</v>
      </c>
      <c r="BD120" s="86">
        <f t="shared" si="23"/>
        <v>0</v>
      </c>
      <c r="BG120" s="145"/>
      <c r="BI120" s="145"/>
      <c r="BJ120" s="145"/>
      <c r="BK120" s="145"/>
      <c r="BL120" s="145"/>
      <c r="BM120" s="145"/>
      <c r="BN120" s="145"/>
      <c r="BQ120" s="197"/>
      <c r="BR120" s="145"/>
      <c r="BS120" s="145">
        <f t="shared" si="20"/>
        <v>0</v>
      </c>
      <c r="BT120" s="145">
        <f t="shared" si="21"/>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22"/>
        <v>0</v>
      </c>
      <c r="BD121" s="86">
        <f t="shared" si="23"/>
        <v>0</v>
      </c>
      <c r="BG121" s="145"/>
      <c r="BI121" s="145"/>
      <c r="BJ121" s="145"/>
      <c r="BK121" s="145"/>
      <c r="BL121" s="145"/>
      <c r="BM121" s="145"/>
      <c r="BN121" s="145"/>
      <c r="BQ121" s="197"/>
      <c r="BR121" s="145"/>
      <c r="BS121" s="145">
        <f t="shared" si="20"/>
        <v>0</v>
      </c>
      <c r="BT121" s="145">
        <f t="shared" si="21"/>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22"/>
        <v>0</v>
      </c>
      <c r="BD122" s="86">
        <f t="shared" si="23"/>
        <v>0</v>
      </c>
      <c r="BG122" s="145"/>
      <c r="BI122" s="145"/>
      <c r="BJ122" s="145"/>
      <c r="BK122" s="145"/>
      <c r="BL122" s="145"/>
      <c r="BM122" s="145"/>
      <c r="BN122" s="145"/>
      <c r="BQ122" s="218"/>
      <c r="BR122" s="210"/>
      <c r="BS122" s="145">
        <f t="shared" si="20"/>
        <v>0</v>
      </c>
      <c r="BT122" s="145">
        <f t="shared" si="21"/>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22"/>
        <v>0</v>
      </c>
      <c r="BD123" s="86">
        <f t="shared" si="23"/>
        <v>0</v>
      </c>
      <c r="BG123" s="197"/>
      <c r="BI123" s="145"/>
      <c r="BJ123" s="145"/>
      <c r="BK123" s="145"/>
      <c r="BL123" s="145"/>
      <c r="BM123" s="145"/>
      <c r="BN123" s="145"/>
      <c r="BQ123" s="145"/>
      <c r="BR123" s="145"/>
      <c r="BS123" s="145">
        <f t="shared" si="20"/>
        <v>0</v>
      </c>
      <c r="BT123" s="145">
        <f t="shared" si="21"/>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22"/>
        <v>0</v>
      </c>
      <c r="BD124" s="86">
        <f t="shared" si="23"/>
        <v>0</v>
      </c>
      <c r="BG124" s="145"/>
      <c r="BI124" s="145"/>
      <c r="BJ124" s="145"/>
      <c r="BK124" s="145"/>
      <c r="BL124" s="145"/>
      <c r="BM124" s="145"/>
      <c r="BN124" s="145"/>
      <c r="BQ124" s="145"/>
      <c r="BR124" s="145"/>
      <c r="BS124" s="145">
        <f t="shared" si="20"/>
        <v>0</v>
      </c>
      <c r="BT124" s="145">
        <f t="shared" si="21"/>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22"/>
        <v>0</v>
      </c>
      <c r="BD125" s="86">
        <f t="shared" si="23"/>
        <v>0</v>
      </c>
      <c r="BG125" s="145"/>
      <c r="BI125" s="145"/>
      <c r="BJ125" s="145"/>
      <c r="BK125" s="145"/>
      <c r="BL125" s="145"/>
      <c r="BM125" s="145"/>
      <c r="BN125" s="145"/>
      <c r="BQ125" s="145"/>
      <c r="BS125" s="145">
        <f t="shared" si="20"/>
        <v>0</v>
      </c>
      <c r="BT125" s="145">
        <f t="shared" si="21"/>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22"/>
        <v>0</v>
      </c>
      <c r="BD126" s="86">
        <f t="shared" ref="BD126:BD128" si="24">SUMPRODUCT(E126:BB126,DiscountFactors)</f>
        <v>0</v>
      </c>
      <c r="BG126" s="145"/>
      <c r="BI126" s="145"/>
      <c r="BJ126" s="145"/>
      <c r="BK126" s="145"/>
      <c r="BL126" s="145"/>
      <c r="BM126" s="145"/>
      <c r="BN126" s="145"/>
      <c r="BQ126" s="145"/>
      <c r="BS126" s="145">
        <f t="shared" si="20"/>
        <v>0</v>
      </c>
      <c r="BT126" s="145">
        <f t="shared" si="21"/>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22"/>
        <v>0</v>
      </c>
      <c r="BD127" s="86">
        <f t="shared" si="24"/>
        <v>0</v>
      </c>
      <c r="BG127" s="145"/>
      <c r="BI127" s="145"/>
      <c r="BJ127" s="145"/>
      <c r="BK127" s="145"/>
      <c r="BL127" s="145"/>
      <c r="BM127" s="145"/>
      <c r="BN127" s="145"/>
      <c r="BQ127" s="147"/>
      <c r="BS127" s="145">
        <f t="shared" si="20"/>
        <v>0</v>
      </c>
      <c r="BT127" s="145">
        <f t="shared" si="21"/>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22"/>
        <v>0</v>
      </c>
      <c r="BD128" s="86">
        <f t="shared" si="24"/>
        <v>0</v>
      </c>
      <c r="BG128" s="145"/>
      <c r="BI128" s="145"/>
      <c r="BJ128" s="145"/>
      <c r="BK128" s="145"/>
      <c r="BL128" s="145"/>
      <c r="BM128" s="145"/>
      <c r="BN128" s="145"/>
      <c r="BQ128" s="145"/>
      <c r="BS128" s="145">
        <f t="shared" si="20"/>
        <v>0</v>
      </c>
      <c r="BT128" s="145">
        <f t="shared" si="21"/>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22"/>
        <v>0</v>
      </c>
      <c r="BD129" s="86">
        <f>SUMPRODUCT(E129:BB129,DiscountFactors)</f>
        <v>0</v>
      </c>
      <c r="BG129" s="145"/>
      <c r="BH129" s="145"/>
      <c r="BI129" s="145"/>
      <c r="BJ129" s="145"/>
      <c r="BK129" s="145"/>
      <c r="BL129" s="145"/>
      <c r="BM129" s="145"/>
      <c r="BN129" s="145"/>
      <c r="BQ129" s="145"/>
      <c r="BS129" s="145">
        <f t="shared" si="20"/>
        <v>0</v>
      </c>
      <c r="BT129" s="145">
        <f t="shared" si="21"/>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22"/>
        <v>0</v>
      </c>
      <c r="BD130" s="86">
        <f>SUMPRODUCT(E130:BB130,DiscountFactors)</f>
        <v>0</v>
      </c>
      <c r="BG130" s="145"/>
      <c r="BH130" s="145"/>
      <c r="BI130" s="145"/>
      <c r="BJ130" s="145"/>
      <c r="BQ130" s="147"/>
      <c r="BS130" s="145">
        <f t="shared" si="20"/>
        <v>0</v>
      </c>
      <c r="BT130" s="145">
        <f t="shared" si="21"/>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22"/>
        <v>0</v>
      </c>
      <c r="BD131" s="86">
        <f>SUMPRODUCT(E131:BB131,DiscountFactors)</f>
        <v>0</v>
      </c>
      <c r="BG131" s="145"/>
      <c r="BH131" s="145"/>
      <c r="BI131" s="145"/>
      <c r="BJ131" s="145"/>
      <c r="BS131" s="145">
        <f t="shared" si="20"/>
        <v>0</v>
      </c>
      <c r="BT131" s="145">
        <f t="shared" si="21"/>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57" s="146" customFormat="1">
      <c r="A273" s="185"/>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45"/>
    </row>
    <row r="274" spans="1:57" s="146" customFormat="1">
      <c r="A274" s="185"/>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45"/>
    </row>
    <row r="275" spans="1:57" s="146" customFormat="1">
      <c r="A275" s="185"/>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45"/>
    </row>
    <row r="276" spans="1:57" s="146" customFormat="1">
      <c r="A276" s="185"/>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45"/>
    </row>
    <row r="277" spans="1:57" s="146" customFormat="1">
      <c r="A277" s="185"/>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45"/>
    </row>
    <row r="278" spans="1:57" s="146" customFormat="1">
      <c r="A278" s="185"/>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45"/>
    </row>
    <row r="279" spans="1:57" s="146" customFormat="1">
      <c r="A279" s="185"/>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45"/>
    </row>
    <row r="280" spans="1:57" s="146" customFormat="1">
      <c r="A280" s="185"/>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45"/>
    </row>
    <row r="281" spans="1:57" s="146" customFormat="1">
      <c r="A281" s="185"/>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45"/>
    </row>
    <row r="282" spans="1:57" s="146" customFormat="1">
      <c r="A282" s="185"/>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45"/>
    </row>
    <row r="283" spans="1:57" s="146" customFormat="1">
      <c r="A283" s="185"/>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45"/>
    </row>
    <row r="284" spans="1:57" s="146" customFormat="1">
      <c r="A284" s="185"/>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45"/>
    </row>
    <row r="285" spans="1:57" s="146" customFormat="1">
      <c r="A285" s="185"/>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45"/>
    </row>
    <row r="286" spans="1:57" s="146" customFormat="1">
      <c r="A286" s="185"/>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45"/>
    </row>
    <row r="287" spans="1:57" s="146" customFormat="1">
      <c r="A287" s="185"/>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45"/>
    </row>
    <row r="288" spans="1:57"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sheetProtection formatColumns="0" formatRows="0" insertColumns="0" insertRows="0" insertHyperlinks="0" deleteColumns="0" deleteRows="0" sort="0" autoFilter="0" pivotTables="0"/>
  <mergeCells count="82">
    <mergeCell ref="A1:A3"/>
    <mergeCell ref="B1:B3"/>
    <mergeCell ref="D5:D7"/>
    <mergeCell ref="A6:B7"/>
    <mergeCell ref="D21:D23"/>
    <mergeCell ref="A22:B23"/>
    <mergeCell ref="D8:D10"/>
    <mergeCell ref="A9:B10"/>
    <mergeCell ref="D11:D13"/>
    <mergeCell ref="A12:B13"/>
    <mergeCell ref="D14:D16"/>
    <mergeCell ref="A15:B16"/>
    <mergeCell ref="D17:D19"/>
    <mergeCell ref="A18:B19"/>
    <mergeCell ref="D24:D26"/>
    <mergeCell ref="A25:B26"/>
    <mergeCell ref="D27:D29"/>
    <mergeCell ref="A28:B29"/>
    <mergeCell ref="D30:D32"/>
    <mergeCell ref="A31:B32"/>
    <mergeCell ref="D33:D35"/>
    <mergeCell ref="A34:B35"/>
    <mergeCell ref="D36:D38"/>
    <mergeCell ref="A37:B38"/>
    <mergeCell ref="D39:D41"/>
    <mergeCell ref="A40:B41"/>
    <mergeCell ref="D42:D44"/>
    <mergeCell ref="A43:B44"/>
    <mergeCell ref="D45:D47"/>
    <mergeCell ref="A46:B47"/>
    <mergeCell ref="D48:D50"/>
    <mergeCell ref="A49:B50"/>
    <mergeCell ref="D51:D53"/>
    <mergeCell ref="A52:B53"/>
    <mergeCell ref="D54:D56"/>
    <mergeCell ref="A55:B56"/>
    <mergeCell ref="D57:D59"/>
    <mergeCell ref="A58:B59"/>
    <mergeCell ref="D60:D62"/>
    <mergeCell ref="A61:B62"/>
    <mergeCell ref="D63:D65"/>
    <mergeCell ref="A64:B65"/>
    <mergeCell ref="D71:D73"/>
    <mergeCell ref="A72:B73"/>
    <mergeCell ref="A88:B89"/>
    <mergeCell ref="D87:D89"/>
    <mergeCell ref="A91:B92"/>
    <mergeCell ref="A75:B76"/>
    <mergeCell ref="D90:D92"/>
    <mergeCell ref="A78:B79"/>
    <mergeCell ref="A81:B82"/>
    <mergeCell ref="D74:D76"/>
    <mergeCell ref="D77:D79"/>
    <mergeCell ref="D80:D82"/>
    <mergeCell ref="D83:D85"/>
    <mergeCell ref="A84:B85"/>
    <mergeCell ref="D105:D107"/>
    <mergeCell ref="D108:D110"/>
    <mergeCell ref="D123:D125"/>
    <mergeCell ref="A109:B110"/>
    <mergeCell ref="A94:B95"/>
    <mergeCell ref="D111:D113"/>
    <mergeCell ref="A97:B98"/>
    <mergeCell ref="D96:D98"/>
    <mergeCell ref="A100:B101"/>
    <mergeCell ref="D99:D101"/>
    <mergeCell ref="D102:D104"/>
    <mergeCell ref="D93:D95"/>
    <mergeCell ref="A103:B104"/>
    <mergeCell ref="A106:B107"/>
    <mergeCell ref="D126:D128"/>
    <mergeCell ref="A112:B113"/>
    <mergeCell ref="D129:D131"/>
    <mergeCell ref="A115:B116"/>
    <mergeCell ref="A124:B125"/>
    <mergeCell ref="A127:B128"/>
    <mergeCell ref="A130:B131"/>
    <mergeCell ref="D114:D116"/>
    <mergeCell ref="D117:D119"/>
    <mergeCell ref="D120:D122"/>
    <mergeCell ref="A118:B119"/>
    <mergeCell ref="A121:B122"/>
  </mergeCells>
  <conditionalFormatting sqref="O27:AH35 BD87:BD113 P21:AH26 BD130:BD131 BD64:BD65 BC5:BD7 AX21:BD35 BD36:BD47">
    <cfRule type="cellIs" dxfId="359" priority="88" stopIfTrue="1" operator="equal">
      <formula>0</formula>
    </cfRule>
  </conditionalFormatting>
  <conditionalFormatting sqref="E33:N35">
    <cfRule type="cellIs" dxfId="358" priority="87" stopIfTrue="1" operator="equal">
      <formula>0</formula>
    </cfRule>
  </conditionalFormatting>
  <conditionalFormatting sqref="E27:N32 E21:O26">
    <cfRule type="cellIs" dxfId="357" priority="86" stopIfTrue="1" operator="equal">
      <formula>0</formula>
    </cfRule>
  </conditionalFormatting>
  <conditionalFormatting sqref="BD48:BD49">
    <cfRule type="cellIs" dxfId="356" priority="79" stopIfTrue="1" operator="equal">
      <formula>0</formula>
    </cfRule>
  </conditionalFormatting>
  <conditionalFormatting sqref="BD114:BD115">
    <cfRule type="cellIs" dxfId="355" priority="77" stopIfTrue="1" operator="equal">
      <formula>0</formula>
    </cfRule>
  </conditionalFormatting>
  <conditionalFormatting sqref="BD52:BD63">
    <cfRule type="cellIs" dxfId="354" priority="76" stopIfTrue="1" operator="equal">
      <formula>0</formula>
    </cfRule>
  </conditionalFormatting>
  <conditionalFormatting sqref="BD50:BD51">
    <cfRule type="cellIs" dxfId="353" priority="74" stopIfTrue="1" operator="equal">
      <formula>0</formula>
    </cfRule>
  </conditionalFormatting>
  <conditionalFormatting sqref="BD116:BD129">
    <cfRule type="cellIs" dxfId="352" priority="72" stopIfTrue="1" operator="equal">
      <formula>0</formula>
    </cfRule>
  </conditionalFormatting>
  <conditionalFormatting sqref="AS21:AW35">
    <cfRule type="cellIs" dxfId="351" priority="71" stopIfTrue="1" operator="equal">
      <formula>0</formula>
    </cfRule>
  </conditionalFormatting>
  <conditionalFormatting sqref="AN21:AR35">
    <cfRule type="cellIs" dxfId="350" priority="64" stopIfTrue="1" operator="equal">
      <formula>0</formula>
    </cfRule>
  </conditionalFormatting>
  <conditionalFormatting sqref="AI21:AM35">
    <cfRule type="cellIs" dxfId="349" priority="57" stopIfTrue="1" operator="equal">
      <formula>0</formula>
    </cfRule>
  </conditionalFormatting>
  <conditionalFormatting sqref="BC18:BD19">
    <cfRule type="cellIs" dxfId="348" priority="50" stopIfTrue="1" operator="equal">
      <formula>0</formula>
    </cfRule>
  </conditionalFormatting>
  <conditionalFormatting sqref="E11:N16 E5:O10">
    <cfRule type="cellIs" dxfId="347" priority="47" stopIfTrue="1" operator="equal">
      <formula>0</formula>
    </cfRule>
  </conditionalFormatting>
  <conditionalFormatting sqref="E17:N19">
    <cfRule type="cellIs" dxfId="346" priority="48" stopIfTrue="1" operator="equal">
      <formula>0</formula>
    </cfRule>
  </conditionalFormatting>
  <conditionalFormatting sqref="AS5:AW19">
    <cfRule type="cellIs" dxfId="345" priority="46" stopIfTrue="1" operator="equal">
      <formula>0</formula>
    </cfRule>
  </conditionalFormatting>
  <conditionalFormatting sqref="AN5:AR19">
    <cfRule type="cellIs" dxfId="344" priority="45" stopIfTrue="1" operator="equal">
      <formula>0</formula>
    </cfRule>
  </conditionalFormatting>
  <conditionalFormatting sqref="AI5:AM19">
    <cfRule type="cellIs" dxfId="343" priority="44" stopIfTrue="1" operator="equal">
      <formula>0</formula>
    </cfRule>
  </conditionalFormatting>
  <conditionalFormatting sqref="O11:AH19 P5:AH10 AX5:BB19">
    <cfRule type="cellIs" dxfId="342" priority="49" stopIfTrue="1" operator="equal">
      <formula>0</formula>
    </cfRule>
  </conditionalFormatting>
  <conditionalFormatting sqref="BC7:BD15">
    <cfRule type="cellIs" dxfId="341" priority="37" stopIfTrue="1" operator="equal">
      <formula>0</formula>
    </cfRule>
  </conditionalFormatting>
  <conditionalFormatting sqref="BC16:BD16">
    <cfRule type="cellIs" dxfId="340" priority="36" stopIfTrue="1" operator="equal">
      <formula>0</formula>
    </cfRule>
  </conditionalFormatting>
  <conditionalFormatting sqref="BC16:BD17">
    <cfRule type="cellIs" dxfId="339" priority="35" stopIfTrue="1" operator="equal">
      <formula>0</formula>
    </cfRule>
  </conditionalFormatting>
  <conditionalFormatting sqref="BD71:BD73">
    <cfRule type="cellIs" dxfId="338" priority="34" stopIfTrue="1" operator="equal">
      <formula>0</formula>
    </cfRule>
  </conditionalFormatting>
  <conditionalFormatting sqref="BD84:BD85">
    <cfRule type="cellIs" dxfId="337" priority="33" stopIfTrue="1" operator="equal">
      <formula>0</formula>
    </cfRule>
  </conditionalFormatting>
  <conditionalFormatting sqref="BD73:BD81">
    <cfRule type="cellIs" dxfId="336" priority="32" stopIfTrue="1" operator="equal">
      <formula>0</formula>
    </cfRule>
  </conditionalFormatting>
  <conditionalFormatting sqref="BD82">
    <cfRule type="cellIs" dxfId="335" priority="31" stopIfTrue="1" operator="equal">
      <formula>0</formula>
    </cfRule>
  </conditionalFormatting>
  <conditionalFormatting sqref="BD82:BD83">
    <cfRule type="cellIs" dxfId="334" priority="30" stopIfTrue="1" operator="equal">
      <formula>0</formula>
    </cfRule>
  </conditionalFormatting>
  <conditionalFormatting sqref="O42:AH50 O57:AH65 P36:AH41 P51:AH56 AX36:BC65">
    <cfRule type="cellIs" dxfId="333" priority="29" stopIfTrue="1" operator="equal">
      <formula>0</formula>
    </cfRule>
  </conditionalFormatting>
  <conditionalFormatting sqref="E48:N50 E63:N65">
    <cfRule type="cellIs" dxfId="332" priority="28" stopIfTrue="1" operator="equal">
      <formula>0</formula>
    </cfRule>
  </conditionalFormatting>
  <conditionalFormatting sqref="E42:N47 E57:N62 E36:O41 E51:O56">
    <cfRule type="cellIs" dxfId="331" priority="27" stopIfTrue="1" operator="equal">
      <formula>0</formula>
    </cfRule>
  </conditionalFormatting>
  <conditionalFormatting sqref="AS36:AW65">
    <cfRule type="cellIs" dxfId="330" priority="26" stopIfTrue="1" operator="equal">
      <formula>0</formula>
    </cfRule>
  </conditionalFormatting>
  <conditionalFormatting sqref="AN36:AR65">
    <cfRule type="cellIs" dxfId="329" priority="25" stopIfTrue="1" operator="equal">
      <formula>0</formula>
    </cfRule>
  </conditionalFormatting>
  <conditionalFormatting sqref="AI36:AM65">
    <cfRule type="cellIs" dxfId="328" priority="24" stopIfTrue="1" operator="equal">
      <formula>0</formula>
    </cfRule>
  </conditionalFormatting>
  <conditionalFormatting sqref="BC71:BC73">
    <cfRule type="cellIs" dxfId="327" priority="23" stopIfTrue="1" operator="equal">
      <formula>0</formula>
    </cfRule>
  </conditionalFormatting>
  <conditionalFormatting sqref="BC84:BC85">
    <cfRule type="cellIs" dxfId="326" priority="22" stopIfTrue="1" operator="equal">
      <formula>0</formula>
    </cfRule>
  </conditionalFormatting>
  <conditionalFormatting sqref="E77:N82 E71:O76">
    <cfRule type="cellIs" dxfId="325" priority="19" stopIfTrue="1" operator="equal">
      <formula>0</formula>
    </cfRule>
  </conditionalFormatting>
  <conditionalFormatting sqref="E83:N85">
    <cfRule type="cellIs" dxfId="324" priority="20" stopIfTrue="1" operator="equal">
      <formula>0</formula>
    </cfRule>
  </conditionalFormatting>
  <conditionalFormatting sqref="AS71:AW85">
    <cfRule type="cellIs" dxfId="323" priority="18" stopIfTrue="1" operator="equal">
      <formula>0</formula>
    </cfRule>
  </conditionalFormatting>
  <conditionalFormatting sqref="AN71:AR85">
    <cfRule type="cellIs" dxfId="322" priority="17" stopIfTrue="1" operator="equal">
      <formula>0</formula>
    </cfRule>
  </conditionalFormatting>
  <conditionalFormatting sqref="AI71:AM85">
    <cfRule type="cellIs" dxfId="321" priority="16" stopIfTrue="1" operator="equal">
      <formula>0</formula>
    </cfRule>
  </conditionalFormatting>
  <conditionalFormatting sqref="O77:AH85 P71:AH76 AX71:BB85">
    <cfRule type="cellIs" dxfId="320" priority="21" stopIfTrue="1" operator="equal">
      <formula>0</formula>
    </cfRule>
  </conditionalFormatting>
  <conditionalFormatting sqref="BC73:BC81">
    <cfRule type="cellIs" dxfId="319" priority="15" stopIfTrue="1" operator="equal">
      <formula>0</formula>
    </cfRule>
  </conditionalFormatting>
  <conditionalFormatting sqref="BC82">
    <cfRule type="cellIs" dxfId="318" priority="14" stopIfTrue="1" operator="equal">
      <formula>0</formula>
    </cfRule>
  </conditionalFormatting>
  <conditionalFormatting sqref="BC82:BC83">
    <cfRule type="cellIs" dxfId="317" priority="13" stopIfTrue="1" operator="equal">
      <formula>0</formula>
    </cfRule>
  </conditionalFormatting>
  <conditionalFormatting sqref="O93:AH101 P87:AH92 AX87:BC101">
    <cfRule type="cellIs" dxfId="316" priority="12" stopIfTrue="1" operator="equal">
      <formula>0</formula>
    </cfRule>
  </conditionalFormatting>
  <conditionalFormatting sqref="E99:N101">
    <cfRule type="cellIs" dxfId="315" priority="11" stopIfTrue="1" operator="equal">
      <formula>0</formula>
    </cfRule>
  </conditionalFormatting>
  <conditionalFormatting sqref="E93:N98 E87:O92">
    <cfRule type="cellIs" dxfId="314" priority="10" stopIfTrue="1" operator="equal">
      <formula>0</formula>
    </cfRule>
  </conditionalFormatting>
  <conditionalFormatting sqref="AS87:AW101">
    <cfRule type="cellIs" dxfId="313" priority="9" stopIfTrue="1" operator="equal">
      <formula>0</formula>
    </cfRule>
  </conditionalFormatting>
  <conditionalFormatting sqref="AN87:AR101">
    <cfRule type="cellIs" dxfId="312" priority="8" stopIfTrue="1" operator="equal">
      <formula>0</formula>
    </cfRule>
  </conditionalFormatting>
  <conditionalFormatting sqref="AI87:AM101">
    <cfRule type="cellIs" dxfId="311" priority="7" stopIfTrue="1" operator="equal">
      <formula>0</formula>
    </cfRule>
  </conditionalFormatting>
  <conditionalFormatting sqref="O108:AH116 O123:AH131 P102:AH107 P117:AH122 AX102:BC131">
    <cfRule type="cellIs" dxfId="310" priority="6" stopIfTrue="1" operator="equal">
      <formula>0</formula>
    </cfRule>
  </conditionalFormatting>
  <conditionalFormatting sqref="E114:N116 E129:N131">
    <cfRule type="cellIs" dxfId="309" priority="5" stopIfTrue="1" operator="equal">
      <formula>0</formula>
    </cfRule>
  </conditionalFormatting>
  <conditionalFormatting sqref="E108:N113 E123:N128 E102:O107 E117:O122">
    <cfRule type="cellIs" dxfId="308" priority="4" stopIfTrue="1" operator="equal">
      <formula>0</formula>
    </cfRule>
  </conditionalFormatting>
  <conditionalFormatting sqref="AS102:AW131">
    <cfRule type="cellIs" dxfId="307" priority="3" stopIfTrue="1" operator="equal">
      <formula>0</formula>
    </cfRule>
  </conditionalFormatting>
  <conditionalFormatting sqref="AN102:AR131">
    <cfRule type="cellIs" dxfId="306" priority="2" stopIfTrue="1" operator="equal">
      <formula>0</formula>
    </cfRule>
  </conditionalFormatting>
  <conditionalFormatting sqref="AI102:AM131">
    <cfRule type="cellIs" dxfId="305" priority="1" stopIfTrue="1" operator="equal">
      <formula>0</formula>
    </cfRule>
  </conditionalFormatting>
  <dataValidations count="1">
    <dataValidation type="list" allowBlank="1" showInputMessage="1" showErrorMessage="1" sqref="A114:B114 A11:B11 A14:B14 A102:B102 A99:B99 A111:B111 A51:B51 A57:B57 A5:B5 A63:B63 A71:B71 A74:B74 A77:B77 A80:B80 A83:B83 A17:B17 A90:B90 A93:B93 A96:B96 A21:B21 A45:B45 A24:B24 A27:B27 A30:B30 A33:B33 A36:B36 A39:B39 A42:B42 A60:B60 A54:B54 A48:B48 A108:B108 A105:B105 A8:B8 A87:B87 A129:B129 A117:B117 A126:B126 A123:B123 A120:B120" xr:uid="{9880D476-D01F-4B5E-A11F-AB7B00AE613B}">
      <formula1>$A$141:$A$142</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B208C-4342-4A00-8C78-288DDE44C1B5}">
  <sheetPr>
    <tabColor rgb="FF92D050"/>
  </sheetPr>
  <dimension ref="A1:CX484"/>
  <sheetViews>
    <sheetView zoomScale="70" zoomScaleNormal="70" workbookViewId="0">
      <selection activeCell="A9" sqref="A9:B10"/>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33203125" style="181" bestFit="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c r="A1" s="305" t="s">
        <v>65</v>
      </c>
      <c r="B1" s="305" t="s">
        <v>66</v>
      </c>
      <c r="C1" s="149" t="s">
        <v>157</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t="s">
        <v>158</v>
      </c>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87">
        <f t="shared" ref="BC5:BC19" si="0">SUM(E5:BB5)</f>
        <v>0</v>
      </c>
      <c r="BD5" s="86">
        <f t="shared" ref="BD5:BD19" si="1">SUMPRODUCT(E5:BB5,DiscountFactors)</f>
        <v>0</v>
      </c>
      <c r="BF5" s="188" t="s">
        <v>78</v>
      </c>
      <c r="BG5" s="189" t="s">
        <v>79</v>
      </c>
      <c r="BH5" s="189" t="s">
        <v>80</v>
      </c>
      <c r="BI5" s="189" t="s">
        <v>81</v>
      </c>
      <c r="BJ5" s="190"/>
      <c r="BK5" s="214" t="s">
        <v>82</v>
      </c>
      <c r="BL5" s="196" t="str">
        <f>Option2PriceYear&amp;" Prices "&amp;Option2PVYear&amp;" Base Year"</f>
        <v>2019 Prices 2019 Base Year</v>
      </c>
      <c r="BM5" s="196" t="s">
        <v>80</v>
      </c>
      <c r="BN5" s="196" t="s">
        <v>81</v>
      </c>
      <c r="BS5" s="145">
        <f t="shared" ref="BS5:BT20" si="2">IF(A5="YES",1,0)</f>
        <v>0</v>
      </c>
      <c r="BT5" s="145">
        <f t="shared" si="2"/>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293"/>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87">
        <f t="shared" si="0"/>
        <v>0</v>
      </c>
      <c r="BD6" s="86">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2"/>
        <v>0</v>
      </c>
      <c r="BU6" s="187"/>
    </row>
    <row r="7" spans="1:101" s="146" customFormat="1" ht="15.4" thickBot="1">
      <c r="A7" s="295"/>
      <c r="B7" s="296"/>
      <c r="C7" s="57" t="s">
        <v>48</v>
      </c>
      <c r="D7" s="294"/>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88">
        <f t="shared" si="0"/>
        <v>0</v>
      </c>
      <c r="BD7" s="86">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3">BL7/$BQ$11</f>
        <v>0</v>
      </c>
      <c r="BN7" s="196">
        <f t="shared" ref="BN7:BN12" si="4">BM7/$BQ$12</f>
        <v>0</v>
      </c>
      <c r="BO7" s="197"/>
      <c r="BP7" s="198" t="s">
        <v>86</v>
      </c>
      <c r="BQ7" s="199"/>
      <c r="BS7" s="145">
        <f t="shared" si="2"/>
        <v>0</v>
      </c>
      <c r="BT7" s="145">
        <f t="shared" si="2"/>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51">
        <f t="shared" si="0"/>
        <v>0</v>
      </c>
      <c r="BD8" s="86">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3"/>
        <v>0</v>
      </c>
      <c r="BN8" s="196">
        <f t="shared" si="4"/>
        <v>0</v>
      </c>
      <c r="BO8" s="201"/>
      <c r="BP8" s="202" t="s">
        <v>90</v>
      </c>
      <c r="BQ8" s="203">
        <f>1+DiscountRate</f>
        <v>1.0349999999999999</v>
      </c>
      <c r="BS8" s="145">
        <f t="shared" si="2"/>
        <v>0</v>
      </c>
      <c r="BT8" s="145">
        <f t="shared" si="2"/>
        <v>0</v>
      </c>
      <c r="BU8" s="187" t="s">
        <v>91</v>
      </c>
    </row>
    <row r="9" spans="1:101" s="146" customFormat="1" ht="15.4" customHeight="1"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87">
        <f t="shared" si="0"/>
        <v>0</v>
      </c>
      <c r="BD9" s="86">
        <f t="shared" si="1"/>
        <v>0</v>
      </c>
      <c r="BF9" s="187"/>
      <c r="BG9" s="145"/>
      <c r="BH9" s="204"/>
      <c r="BI9" s="145"/>
      <c r="BJ9" s="145"/>
      <c r="BK9" s="214" t="s">
        <v>92</v>
      </c>
      <c r="BL9" s="205"/>
      <c r="BM9" s="196"/>
      <c r="BN9" s="196"/>
      <c r="BO9" s="201"/>
      <c r="BP9" s="206" t="s">
        <v>93</v>
      </c>
      <c r="BQ9" s="207">
        <v>2017</v>
      </c>
      <c r="BS9" s="145">
        <f t="shared" si="2"/>
        <v>0</v>
      </c>
      <c r="BT9" s="145">
        <f t="shared" si="2"/>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88">
        <f t="shared" si="0"/>
        <v>0</v>
      </c>
      <c r="BD10" s="86">
        <f t="shared" si="1"/>
        <v>0</v>
      </c>
      <c r="BF10" s="187"/>
      <c r="BG10" s="145"/>
      <c r="BH10" s="204"/>
      <c r="BI10" s="145"/>
      <c r="BJ10" s="145"/>
      <c r="BK10" s="216" t="s">
        <v>36</v>
      </c>
      <c r="BL10" s="196">
        <f>SUM(BD71,BD74,BD77,BD80,BD83,BD87,BD90,BD93,BD96,BD99,BD102,BD105,BD108,BD111,BD114,BD117,BD120,BD123,BD126,BD129)</f>
        <v>0</v>
      </c>
      <c r="BM10" s="196">
        <f t="shared" si="3"/>
        <v>0</v>
      </c>
      <c r="BN10" s="196">
        <f t="shared" si="4"/>
        <v>0</v>
      </c>
      <c r="BO10" s="201"/>
      <c r="BP10" s="147"/>
      <c r="BQ10" s="145"/>
      <c r="BS10" s="145">
        <f t="shared" si="2"/>
        <v>0</v>
      </c>
      <c r="BT10" s="145">
        <f t="shared" si="2"/>
        <v>0</v>
      </c>
      <c r="BU10" s="187" t="s">
        <v>94</v>
      </c>
    </row>
    <row r="11" spans="1:101" s="146" customFormat="1" ht="17.649999999999999"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51">
        <f t="shared" si="0"/>
        <v>0</v>
      </c>
      <c r="BD11" s="86">
        <f t="shared" si="1"/>
        <v>0</v>
      </c>
      <c r="BF11" s="188" t="s">
        <v>96</v>
      </c>
      <c r="BG11" s="189" t="s">
        <v>80</v>
      </c>
      <c r="BH11" s="189" t="s">
        <v>81</v>
      </c>
      <c r="BI11" s="190"/>
      <c r="BJ11" s="190"/>
      <c r="BK11" s="216" t="s">
        <v>85</v>
      </c>
      <c r="BL11" s="196">
        <f t="shared" ref="BL11:BL12" si="5">SUM(BD72,BD75,BD78,BD81,BD84,BD88,BD91,BD94,BD97,BD100,BD103,BD106,BD109,BD112,BD115,BD118,BD121,BD124,BD127,BD130)</f>
        <v>0</v>
      </c>
      <c r="BM11" s="196">
        <f t="shared" si="3"/>
        <v>0</v>
      </c>
      <c r="BN11" s="196">
        <f t="shared" si="4"/>
        <v>0</v>
      </c>
      <c r="BO11" s="145"/>
      <c r="BP11" s="208" t="s">
        <v>97</v>
      </c>
      <c r="BQ11" s="209">
        <f>VLOOKUP((Option2PriceYear),DeflatorTable,6)/100</f>
        <v>1.0621212761135219</v>
      </c>
      <c r="BS11" s="145">
        <f t="shared" si="2"/>
        <v>0</v>
      </c>
      <c r="BT11" s="145">
        <f t="shared" si="2"/>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87">
        <f t="shared" si="0"/>
        <v>0</v>
      </c>
      <c r="BD12" s="86">
        <f t="shared" si="1"/>
        <v>0</v>
      </c>
      <c r="BF12" s="192" t="s">
        <v>98</v>
      </c>
      <c r="BG12" s="193">
        <f>BU16/BQ11</f>
        <v>0</v>
      </c>
      <c r="BH12" s="193">
        <f>BG12/BQ12</f>
        <v>0</v>
      </c>
      <c r="BI12" s="210"/>
      <c r="BJ12" s="210"/>
      <c r="BK12" s="216" t="s">
        <v>89</v>
      </c>
      <c r="BL12" s="196">
        <f t="shared" si="5"/>
        <v>0</v>
      </c>
      <c r="BM12" s="196">
        <f t="shared" si="3"/>
        <v>0</v>
      </c>
      <c r="BN12" s="196">
        <f t="shared" si="4"/>
        <v>0</v>
      </c>
      <c r="BO12" s="145"/>
      <c r="BP12" s="202" t="s">
        <v>99</v>
      </c>
      <c r="BQ12" s="203">
        <f>(BQ8^(Option2PVYear-BQ9))</f>
        <v>1.0712249999999999</v>
      </c>
      <c r="BS12" s="145">
        <f t="shared" si="2"/>
        <v>0</v>
      </c>
      <c r="BT12" s="145">
        <f t="shared" si="2"/>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88">
        <f t="shared" si="0"/>
        <v>0</v>
      </c>
      <c r="BD13" s="86">
        <f t="shared" si="1"/>
        <v>0</v>
      </c>
      <c r="BF13" s="192" t="s">
        <v>100</v>
      </c>
      <c r="BG13" s="193">
        <f>BU20/BQ11</f>
        <v>0</v>
      </c>
      <c r="BH13" s="193">
        <f>BG13/BQ12</f>
        <v>0</v>
      </c>
      <c r="BI13" s="210"/>
      <c r="BJ13" s="210"/>
      <c r="BP13" s="206" t="s">
        <v>101</v>
      </c>
      <c r="BQ13" s="213">
        <f>VLOOKUP(Option2Period,AnnuityTable,7)</f>
        <v>8.607686508868186</v>
      </c>
      <c r="BS13" s="145">
        <f t="shared" si="2"/>
        <v>0</v>
      </c>
      <c r="BT13" s="145">
        <f t="shared" si="2"/>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51">
        <f t="shared" si="0"/>
        <v>0</v>
      </c>
      <c r="BD14" s="86">
        <f t="shared" si="1"/>
        <v>0</v>
      </c>
      <c r="BF14" s="192" t="s">
        <v>103</v>
      </c>
      <c r="BG14" s="200">
        <f>BU22/BQ11</f>
        <v>0</v>
      </c>
      <c r="BH14" s="193">
        <f>BG14/BQ12</f>
        <v>0</v>
      </c>
      <c r="BI14" s="210"/>
      <c r="BJ14" s="210"/>
      <c r="BK14" s="214" t="s">
        <v>104</v>
      </c>
      <c r="BL14" s="196" t="str">
        <f>Option2PriceYear&amp;" Prices "&amp;Option2PVYear&amp;" Base Year"</f>
        <v>2019 Prices 2019 Base Year</v>
      </c>
      <c r="BM14" s="196" t="s">
        <v>80</v>
      </c>
      <c r="BN14" s="196" t="s">
        <v>81</v>
      </c>
      <c r="BS14" s="145">
        <f t="shared" si="2"/>
        <v>0</v>
      </c>
      <c r="BT14" s="145">
        <f t="shared" si="2"/>
        <v>0</v>
      </c>
      <c r="BU14" s="187"/>
    </row>
    <row r="15" spans="1:101" s="146" customFormat="1" ht="15.4" customHeight="1"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87">
        <f t="shared" si="0"/>
        <v>0</v>
      </c>
      <c r="BD15" s="86">
        <f t="shared" si="1"/>
        <v>0</v>
      </c>
      <c r="BF15" s="187"/>
      <c r="BG15" s="210"/>
      <c r="BH15" s="145"/>
      <c r="BI15" s="145"/>
      <c r="BJ15" s="145"/>
      <c r="BK15" s="216" t="s">
        <v>36</v>
      </c>
      <c r="BL15" s="196">
        <f>SUM(BC21,BC24,BC27,BC30,BC33,BC36,BC39,BC42,BC45,BC48,BC51,BC54,BC57,BC60,BC63)</f>
        <v>0</v>
      </c>
      <c r="BM15" s="196">
        <f t="shared" si="3"/>
        <v>0</v>
      </c>
      <c r="BN15" s="196">
        <f>BM15/$BQ$12</f>
        <v>0</v>
      </c>
      <c r="BS15" s="145">
        <f t="shared" si="2"/>
        <v>0</v>
      </c>
      <c r="BT15" s="145">
        <f t="shared" si="2"/>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88">
        <f t="shared" si="0"/>
        <v>0</v>
      </c>
      <c r="BD16" s="86">
        <f t="shared" si="1"/>
        <v>0</v>
      </c>
      <c r="BF16" s="187"/>
      <c r="BG16" s="210"/>
      <c r="BH16" s="145"/>
      <c r="BI16" s="145"/>
      <c r="BJ16" s="145"/>
      <c r="BK16" s="216" t="s">
        <v>85</v>
      </c>
      <c r="BL16" s="196">
        <f>SUM(BC22,BC25,BC28,BC31,BC34,BC37,BC40,BC43,BC46,BC49,BC52,BC55,BC58,BC61,BC64)</f>
        <v>0</v>
      </c>
      <c r="BM16" s="196">
        <f t="shared" si="3"/>
        <v>0</v>
      </c>
      <c r="BN16" s="196">
        <f t="shared" ref="BN16:BN21" si="6">BM16/$BQ$12</f>
        <v>0</v>
      </c>
      <c r="BS16" s="145">
        <f t="shared" si="2"/>
        <v>0</v>
      </c>
      <c r="BT16" s="145">
        <f t="shared" si="2"/>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51">
        <f t="shared" si="0"/>
        <v>0</v>
      </c>
      <c r="BD17" s="86">
        <f t="shared" si="1"/>
        <v>0</v>
      </c>
      <c r="BF17" s="188" t="s">
        <v>107</v>
      </c>
      <c r="BG17" s="189" t="s">
        <v>80</v>
      </c>
      <c r="BH17" s="189" t="s">
        <v>81</v>
      </c>
      <c r="BI17" s="190"/>
      <c r="BJ17" s="190"/>
      <c r="BK17" s="216" t="s">
        <v>89</v>
      </c>
      <c r="BL17" s="196">
        <f t="shared" ref="BL17" si="7">SUM(BC23,BC26,BC29,BC32,BC35,BC38,BC41,BC44,BC47,BC50,BC53,BC56,BC59,BC62,BC65)</f>
        <v>0</v>
      </c>
      <c r="BM17" s="196">
        <f t="shared" si="3"/>
        <v>0</v>
      </c>
      <c r="BN17" s="196">
        <f t="shared" si="6"/>
        <v>0</v>
      </c>
      <c r="BS17" s="145">
        <f t="shared" si="2"/>
        <v>0</v>
      </c>
      <c r="BT17" s="145">
        <f t="shared" si="2"/>
        <v>0</v>
      </c>
      <c r="BU17" s="187"/>
    </row>
    <row r="18" spans="1:102" s="146" customFormat="1" ht="15.4" customHeight="1"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87">
        <f t="shared" si="0"/>
        <v>0</v>
      </c>
      <c r="BD18" s="86">
        <f t="shared" si="1"/>
        <v>0</v>
      </c>
      <c r="BF18" s="192" t="s">
        <v>108</v>
      </c>
      <c r="BG18" s="193">
        <f>BL6/BQ11</f>
        <v>0</v>
      </c>
      <c r="BH18" s="193">
        <f>BG18/BQ12</f>
        <v>0</v>
      </c>
      <c r="BI18" s="210"/>
      <c r="BJ18" s="210"/>
      <c r="BK18" s="214" t="s">
        <v>109</v>
      </c>
      <c r="BL18" s="205"/>
      <c r="BM18" s="196"/>
      <c r="BN18" s="196"/>
      <c r="BS18" s="145">
        <f t="shared" si="2"/>
        <v>0</v>
      </c>
      <c r="BT18" s="145">
        <f t="shared" si="2"/>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88">
        <f t="shared" si="0"/>
        <v>0</v>
      </c>
      <c r="BD19" s="86">
        <f t="shared" si="1"/>
        <v>0</v>
      </c>
      <c r="BF19" s="192" t="s">
        <v>110</v>
      </c>
      <c r="BG19" s="193">
        <f>BL10/BQ11</f>
        <v>0</v>
      </c>
      <c r="BH19" s="193">
        <f>BG19/BQ12</f>
        <v>0</v>
      </c>
      <c r="BI19" s="210"/>
      <c r="BJ19" s="210"/>
      <c r="BK19" s="216" t="s">
        <v>36</v>
      </c>
      <c r="BL19" s="196">
        <f>SUM(BC87,BC90,BC93,BC96,BC99,BC102,BC105,BC108,BC111,BC114,BC117,BC120,BC123,BC126,BC129)</f>
        <v>0</v>
      </c>
      <c r="BM19" s="196">
        <f t="shared" si="3"/>
        <v>0</v>
      </c>
      <c r="BN19" s="196">
        <f t="shared" si="6"/>
        <v>0</v>
      </c>
      <c r="BS19" s="145">
        <f t="shared" si="2"/>
        <v>0</v>
      </c>
      <c r="BT19" s="145">
        <f t="shared" si="2"/>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166"/>
      <c r="BD20" s="166"/>
      <c r="BF20" s="192" t="s">
        <v>113</v>
      </c>
      <c r="BG20" s="193">
        <f>(BG19-BG18)</f>
        <v>0</v>
      </c>
      <c r="BH20" s="193">
        <f>BG20/BQ12</f>
        <v>0</v>
      </c>
      <c r="BI20" s="210"/>
      <c r="BJ20" s="210"/>
      <c r="BK20" s="216" t="s">
        <v>114</v>
      </c>
      <c r="BL20" s="196">
        <f t="shared" ref="BL20:BL21" si="8">SUM(BC88,BC91,BC94,BC97,BC100,BC103,BC106,BC109,BC112,BC115,BC118,BC121,BC124,BC127,BC130)</f>
        <v>0</v>
      </c>
      <c r="BM20" s="196">
        <f t="shared" si="3"/>
        <v>0</v>
      </c>
      <c r="BN20" s="196">
        <f t="shared" si="6"/>
        <v>0</v>
      </c>
      <c r="BS20" s="145">
        <f t="shared" si="2"/>
        <v>0</v>
      </c>
      <c r="BT20" s="145">
        <f t="shared" si="2"/>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86">
        <f t="shared" ref="BC21:BC65" si="9">SUM(E21:BB21)</f>
        <v>0</v>
      </c>
      <c r="BD21" s="86">
        <f t="shared" ref="BD21:BD65" si="10">SUMPRODUCT(E21:BB21,DiscountFactors)</f>
        <v>0</v>
      </c>
      <c r="BK21" s="216" t="s">
        <v>116</v>
      </c>
      <c r="BL21" s="196">
        <f t="shared" si="8"/>
        <v>0</v>
      </c>
      <c r="BM21" s="196">
        <f t="shared" si="3"/>
        <v>0</v>
      </c>
      <c r="BN21" s="196">
        <f t="shared" si="6"/>
        <v>0</v>
      </c>
      <c r="BS21" s="145">
        <f t="shared" ref="BS21:BT65" si="11">IF(A21="YES",1,0)</f>
        <v>0</v>
      </c>
      <c r="BT21" s="145">
        <f t="shared" si="11"/>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87">
        <f t="shared" si="9"/>
        <v>0</v>
      </c>
      <c r="BD22" s="86">
        <f t="shared" si="10"/>
        <v>0</v>
      </c>
      <c r="BS22" s="145">
        <f t="shared" si="11"/>
        <v>0</v>
      </c>
      <c r="BT22" s="145">
        <f t="shared" si="11"/>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88">
        <f t="shared" si="9"/>
        <v>0</v>
      </c>
      <c r="BD23" s="86">
        <f t="shared" si="10"/>
        <v>0</v>
      </c>
      <c r="BK23" s="214" t="s">
        <v>118</v>
      </c>
      <c r="BL23" s="196" t="str">
        <f>Option2PriceYear&amp;" Prices "&amp;Option2PVYear&amp;" Base Year"</f>
        <v>2019 Prices 2019 Base Year</v>
      </c>
      <c r="BM23" s="196" t="s">
        <v>80</v>
      </c>
      <c r="BN23" s="196" t="s">
        <v>81</v>
      </c>
      <c r="BS23" s="145">
        <f t="shared" si="11"/>
        <v>0</v>
      </c>
      <c r="BT23" s="145">
        <f t="shared" si="11"/>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86">
        <f t="shared" si="9"/>
        <v>0</v>
      </c>
      <c r="BD24" s="86">
        <f t="shared" si="10"/>
        <v>0</v>
      </c>
      <c r="BK24" s="216" t="s">
        <v>36</v>
      </c>
      <c r="BL24" s="196">
        <f>SUM(BC5,BC8,BC11,BC14,BC17)</f>
        <v>0</v>
      </c>
      <c r="BM24" s="196">
        <f t="shared" si="3"/>
        <v>0</v>
      </c>
      <c r="BN24" s="196">
        <f>BM24/$BQ$12</f>
        <v>0</v>
      </c>
      <c r="BS24" s="145">
        <f t="shared" si="11"/>
        <v>0</v>
      </c>
      <c r="BT24" s="145">
        <f t="shared" si="11"/>
        <v>0</v>
      </c>
    </row>
    <row r="25" spans="1:102" s="146" customFormat="1" ht="15.4" customHeight="1"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87">
        <f t="shared" si="9"/>
        <v>0</v>
      </c>
      <c r="BD25" s="86">
        <f t="shared" si="10"/>
        <v>0</v>
      </c>
      <c r="BH25" s="204"/>
      <c r="BI25" s="145"/>
      <c r="BJ25" s="145"/>
      <c r="BK25" s="216" t="s">
        <v>85</v>
      </c>
      <c r="BL25" s="196">
        <f t="shared" ref="BL25:BL26" si="12">SUM(BC6,BC9,BC12,BC15,BC18)</f>
        <v>0</v>
      </c>
      <c r="BM25" s="196">
        <f t="shared" si="3"/>
        <v>0</v>
      </c>
      <c r="BN25" s="196">
        <f t="shared" ref="BN25:BN30" si="13">BM25/$BQ$12</f>
        <v>0</v>
      </c>
      <c r="BS25" s="145">
        <f t="shared" si="11"/>
        <v>0</v>
      </c>
      <c r="BT25" s="145">
        <f t="shared" si="11"/>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88">
        <f t="shared" si="9"/>
        <v>0</v>
      </c>
      <c r="BD26" s="86">
        <f t="shared" si="10"/>
        <v>0</v>
      </c>
      <c r="BH26" s="204"/>
      <c r="BI26" s="145"/>
      <c r="BJ26" s="145"/>
      <c r="BK26" s="216" t="s">
        <v>89</v>
      </c>
      <c r="BL26" s="196">
        <f t="shared" si="12"/>
        <v>0</v>
      </c>
      <c r="BM26" s="196">
        <f t="shared" si="3"/>
        <v>0</v>
      </c>
      <c r="BN26" s="196">
        <f t="shared" si="13"/>
        <v>0</v>
      </c>
      <c r="BS26" s="145">
        <f t="shared" si="11"/>
        <v>0</v>
      </c>
      <c r="BT26" s="145">
        <f t="shared" si="11"/>
        <v>0</v>
      </c>
    </row>
    <row r="27" spans="1:102" s="146" customFormat="1" ht="15.4" thickBot="1">
      <c r="A27" s="53"/>
      <c r="B27" s="54"/>
      <c r="C27" s="232" t="s">
        <v>120</v>
      </c>
      <c r="D27" s="292"/>
      <c r="E27" s="252">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86">
        <f t="shared" si="9"/>
        <v>0</v>
      </c>
      <c r="BD27" s="86">
        <f t="shared" si="10"/>
        <v>0</v>
      </c>
      <c r="BH27" s="145"/>
      <c r="BK27" s="214" t="s">
        <v>121</v>
      </c>
      <c r="BL27" s="205"/>
      <c r="BM27" s="196"/>
      <c r="BN27" s="196"/>
      <c r="BS27" s="145">
        <f t="shared" si="11"/>
        <v>0</v>
      </c>
      <c r="BT27" s="145">
        <f t="shared" si="11"/>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87">
        <f t="shared" si="9"/>
        <v>0</v>
      </c>
      <c r="BD28" s="86">
        <f t="shared" si="10"/>
        <v>0</v>
      </c>
      <c r="BH28" s="145"/>
      <c r="BK28" s="216" t="s">
        <v>36</v>
      </c>
      <c r="BL28" s="196">
        <f>SUM(BC71,BC74,BC77,BC80,BC83)</f>
        <v>0</v>
      </c>
      <c r="BM28" s="196">
        <f t="shared" si="3"/>
        <v>0</v>
      </c>
      <c r="BN28" s="196">
        <f t="shared" si="13"/>
        <v>0</v>
      </c>
      <c r="BS28" s="145">
        <f t="shared" si="11"/>
        <v>0</v>
      </c>
      <c r="BT28" s="145">
        <f t="shared" si="11"/>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88">
        <f t="shared" si="9"/>
        <v>0</v>
      </c>
      <c r="BD29" s="86">
        <f t="shared" si="10"/>
        <v>0</v>
      </c>
      <c r="BH29" s="145"/>
      <c r="BK29" s="216" t="s">
        <v>114</v>
      </c>
      <c r="BL29" s="196">
        <f t="shared" ref="BL29" si="14">SUM(BC72,BC75,BC78,BC81,BC84)</f>
        <v>0</v>
      </c>
      <c r="BM29" s="196">
        <f t="shared" si="3"/>
        <v>0</v>
      </c>
      <c r="BN29" s="196">
        <f t="shared" si="13"/>
        <v>0</v>
      </c>
      <c r="BS29" s="145">
        <f t="shared" si="11"/>
        <v>0</v>
      </c>
      <c r="BT29" s="145">
        <f t="shared" si="11"/>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86">
        <f t="shared" si="9"/>
        <v>0</v>
      </c>
      <c r="BD30" s="86">
        <f t="shared" si="10"/>
        <v>0</v>
      </c>
      <c r="BH30" s="145"/>
      <c r="BK30" s="216" t="s">
        <v>116</v>
      </c>
      <c r="BL30" s="196">
        <f>SUM(BC73,BC76,BC79,BC82,BC85)</f>
        <v>0</v>
      </c>
      <c r="BM30" s="196">
        <f t="shared" si="3"/>
        <v>0</v>
      </c>
      <c r="BN30" s="196">
        <f t="shared" si="13"/>
        <v>0</v>
      </c>
      <c r="BS30" s="145">
        <f t="shared" si="11"/>
        <v>0</v>
      </c>
      <c r="BT30" s="145">
        <f t="shared" si="11"/>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87">
        <f t="shared" si="9"/>
        <v>0</v>
      </c>
      <c r="BD31" s="86">
        <f t="shared" si="10"/>
        <v>0</v>
      </c>
      <c r="BS31" s="145">
        <f t="shared" si="11"/>
        <v>0</v>
      </c>
      <c r="BT31" s="145">
        <f t="shared" si="11"/>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88">
        <f t="shared" si="9"/>
        <v>0</v>
      </c>
      <c r="BD32" s="86">
        <f t="shared" si="10"/>
        <v>0</v>
      </c>
      <c r="BS32" s="145">
        <f t="shared" si="11"/>
        <v>0</v>
      </c>
      <c r="BT32" s="145">
        <f t="shared" si="11"/>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51">
        <f t="shared" si="9"/>
        <v>0</v>
      </c>
      <c r="BD33" s="86">
        <f t="shared" si="10"/>
        <v>0</v>
      </c>
      <c r="BS33" s="145">
        <f t="shared" si="11"/>
        <v>0</v>
      </c>
      <c r="BT33" s="145">
        <f t="shared" si="11"/>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87">
        <f t="shared" si="9"/>
        <v>0</v>
      </c>
      <c r="BD34" s="86">
        <f t="shared" si="10"/>
        <v>0</v>
      </c>
      <c r="BS34" s="145">
        <f t="shared" si="11"/>
        <v>0</v>
      </c>
      <c r="BT34" s="145">
        <f t="shared" si="11"/>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88">
        <f t="shared" si="9"/>
        <v>0</v>
      </c>
      <c r="BD35" s="86">
        <f t="shared" si="10"/>
        <v>0</v>
      </c>
      <c r="BS35" s="145">
        <f t="shared" si="11"/>
        <v>0</v>
      </c>
      <c r="BT35" s="145">
        <f t="shared" si="11"/>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86">
        <f t="shared" si="9"/>
        <v>0</v>
      </c>
      <c r="BD36" s="86">
        <f t="shared" si="10"/>
        <v>0</v>
      </c>
      <c r="BS36" s="145">
        <f t="shared" si="11"/>
        <v>0</v>
      </c>
      <c r="BT36" s="145">
        <f t="shared" si="11"/>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87">
        <f t="shared" si="9"/>
        <v>0</v>
      </c>
      <c r="BD37" s="86">
        <f t="shared" si="10"/>
        <v>0</v>
      </c>
      <c r="BH37" s="146">
        <f>SUM(BD87,BD90,BD93,BD96,BD99,BD102,BD105,BD108,BD111,BD129)</f>
        <v>0</v>
      </c>
      <c r="BS37" s="145">
        <f t="shared" si="11"/>
        <v>0</v>
      </c>
      <c r="BT37" s="145">
        <f t="shared" si="11"/>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88">
        <f t="shared" si="9"/>
        <v>0</v>
      </c>
      <c r="BD38" s="86">
        <f t="shared" si="10"/>
        <v>0</v>
      </c>
      <c r="BS38" s="145">
        <f t="shared" si="11"/>
        <v>0</v>
      </c>
      <c r="BT38" s="145">
        <f t="shared" si="11"/>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86">
        <f t="shared" si="9"/>
        <v>0</v>
      </c>
      <c r="BD39" s="86">
        <f t="shared" si="10"/>
        <v>0</v>
      </c>
      <c r="BS39" s="145">
        <f t="shared" si="11"/>
        <v>0</v>
      </c>
      <c r="BT39" s="145">
        <f t="shared" si="11"/>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87">
        <f t="shared" si="9"/>
        <v>0</v>
      </c>
      <c r="BD40" s="86">
        <f t="shared" si="10"/>
        <v>0</v>
      </c>
      <c r="BS40" s="145">
        <f t="shared" si="11"/>
        <v>0</v>
      </c>
      <c r="BT40" s="145">
        <f t="shared" si="11"/>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88">
        <f t="shared" si="9"/>
        <v>0</v>
      </c>
      <c r="BD41" s="86">
        <f t="shared" si="10"/>
        <v>0</v>
      </c>
      <c r="BS41" s="145">
        <f t="shared" si="11"/>
        <v>0</v>
      </c>
      <c r="BT41" s="145">
        <f t="shared" si="11"/>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86">
        <f t="shared" si="9"/>
        <v>0</v>
      </c>
      <c r="BD42" s="86">
        <f t="shared" si="10"/>
        <v>0</v>
      </c>
      <c r="BS42" s="145">
        <f t="shared" si="11"/>
        <v>0</v>
      </c>
      <c r="BT42" s="145">
        <f t="shared" si="11"/>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87">
        <f t="shared" si="9"/>
        <v>0</v>
      </c>
      <c r="BD43" s="86">
        <f t="shared" si="10"/>
        <v>0</v>
      </c>
      <c r="BS43" s="145">
        <f t="shared" si="11"/>
        <v>0</v>
      </c>
      <c r="BT43" s="145">
        <f t="shared" si="11"/>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88">
        <f t="shared" si="9"/>
        <v>0</v>
      </c>
      <c r="BD44" s="86">
        <f t="shared" si="10"/>
        <v>0</v>
      </c>
      <c r="BS44" s="145">
        <f t="shared" si="11"/>
        <v>0</v>
      </c>
      <c r="BT44" s="145">
        <f t="shared" si="11"/>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86">
        <f t="shared" si="9"/>
        <v>0</v>
      </c>
      <c r="BD45" s="86">
        <f t="shared" si="10"/>
        <v>0</v>
      </c>
      <c r="BS45" s="145">
        <f t="shared" si="11"/>
        <v>0</v>
      </c>
      <c r="BT45" s="145">
        <f t="shared" si="11"/>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87">
        <f t="shared" si="9"/>
        <v>0</v>
      </c>
      <c r="BD46" s="86">
        <f t="shared" si="10"/>
        <v>0</v>
      </c>
      <c r="BS46" s="145">
        <f t="shared" si="11"/>
        <v>0</v>
      </c>
      <c r="BT46" s="145">
        <f t="shared" si="11"/>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88">
        <f t="shared" si="9"/>
        <v>0</v>
      </c>
      <c r="BD47" s="86">
        <f t="shared" si="10"/>
        <v>0</v>
      </c>
      <c r="BS47" s="145">
        <f t="shared" si="11"/>
        <v>0</v>
      </c>
      <c r="BT47" s="145">
        <f t="shared" si="11"/>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51">
        <f t="shared" si="9"/>
        <v>0</v>
      </c>
      <c r="BD48" s="86">
        <f t="shared" si="10"/>
        <v>0</v>
      </c>
      <c r="BS48" s="145">
        <f t="shared" si="11"/>
        <v>0</v>
      </c>
      <c r="BT48" s="145">
        <f t="shared" si="11"/>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87">
        <f t="shared" si="9"/>
        <v>0</v>
      </c>
      <c r="BD49" s="86">
        <f t="shared" si="10"/>
        <v>0</v>
      </c>
      <c r="BS49" s="145">
        <f t="shared" si="11"/>
        <v>0</v>
      </c>
      <c r="BT49" s="145">
        <f t="shared" si="11"/>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88">
        <f t="shared" si="9"/>
        <v>0</v>
      </c>
      <c r="BD50" s="86">
        <f t="shared" si="10"/>
        <v>0</v>
      </c>
      <c r="BS50" s="145">
        <f t="shared" si="11"/>
        <v>0</v>
      </c>
      <c r="BT50" s="145">
        <f t="shared" si="11"/>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86">
        <f t="shared" si="9"/>
        <v>0</v>
      </c>
      <c r="BD51" s="86">
        <f t="shared" si="10"/>
        <v>0</v>
      </c>
      <c r="BS51" s="145">
        <f t="shared" si="11"/>
        <v>0</v>
      </c>
      <c r="BT51" s="145">
        <f t="shared" si="11"/>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87">
        <f t="shared" si="9"/>
        <v>0</v>
      </c>
      <c r="BD52" s="86">
        <f t="shared" si="10"/>
        <v>0</v>
      </c>
      <c r="BS52" s="145">
        <f t="shared" si="11"/>
        <v>0</v>
      </c>
      <c r="BT52" s="145">
        <f t="shared" si="11"/>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88">
        <f t="shared" si="9"/>
        <v>0</v>
      </c>
      <c r="BD53" s="86">
        <f t="shared" si="10"/>
        <v>0</v>
      </c>
      <c r="BS53" s="145">
        <f t="shared" si="11"/>
        <v>0</v>
      </c>
      <c r="BT53" s="145">
        <f t="shared" si="11"/>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86">
        <f t="shared" si="9"/>
        <v>0</v>
      </c>
      <c r="BD54" s="86">
        <f t="shared" si="10"/>
        <v>0</v>
      </c>
      <c r="BS54" s="145">
        <f t="shared" si="11"/>
        <v>0</v>
      </c>
      <c r="BT54" s="145">
        <f t="shared" si="11"/>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87">
        <f t="shared" si="9"/>
        <v>0</v>
      </c>
      <c r="BD55" s="86">
        <f t="shared" si="10"/>
        <v>0</v>
      </c>
      <c r="BS55" s="145">
        <f t="shared" si="11"/>
        <v>0</v>
      </c>
      <c r="BT55" s="145">
        <f t="shared" si="11"/>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88">
        <f t="shared" si="9"/>
        <v>0</v>
      </c>
      <c r="BD56" s="86">
        <f t="shared" si="10"/>
        <v>0</v>
      </c>
      <c r="BS56" s="145">
        <f t="shared" si="11"/>
        <v>0</v>
      </c>
      <c r="BT56" s="145">
        <f t="shared" si="11"/>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86">
        <f t="shared" si="9"/>
        <v>0</v>
      </c>
      <c r="BD57" s="86">
        <f t="shared" si="10"/>
        <v>0</v>
      </c>
      <c r="BS57" s="145">
        <f t="shared" si="11"/>
        <v>0</v>
      </c>
      <c r="BT57" s="145">
        <f t="shared" si="11"/>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87">
        <f t="shared" si="9"/>
        <v>0</v>
      </c>
      <c r="BD58" s="86">
        <f t="shared" si="10"/>
        <v>0</v>
      </c>
      <c r="BS58" s="145">
        <f t="shared" si="11"/>
        <v>0</v>
      </c>
      <c r="BT58" s="145">
        <f t="shared" si="11"/>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88">
        <f t="shared" si="9"/>
        <v>0</v>
      </c>
      <c r="BD59" s="86">
        <f t="shared" si="10"/>
        <v>0</v>
      </c>
      <c r="BS59" s="145">
        <f t="shared" si="11"/>
        <v>0</v>
      </c>
      <c r="BT59" s="145">
        <f t="shared" si="11"/>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86">
        <f t="shared" si="9"/>
        <v>0</v>
      </c>
      <c r="BD60" s="86">
        <f t="shared" si="10"/>
        <v>0</v>
      </c>
      <c r="BS60" s="145">
        <f t="shared" si="11"/>
        <v>0</v>
      </c>
      <c r="BT60" s="145">
        <f t="shared" si="11"/>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87">
        <f t="shared" si="9"/>
        <v>0</v>
      </c>
      <c r="BD61" s="86">
        <f t="shared" si="10"/>
        <v>0</v>
      </c>
      <c r="BS61" s="145">
        <f t="shared" si="11"/>
        <v>0</v>
      </c>
      <c r="BT61" s="145">
        <f t="shared" si="11"/>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88">
        <f t="shared" si="9"/>
        <v>0</v>
      </c>
      <c r="BD62" s="86">
        <f t="shared" si="10"/>
        <v>0</v>
      </c>
      <c r="BS62" s="145">
        <f t="shared" si="11"/>
        <v>0</v>
      </c>
      <c r="BT62" s="145">
        <f t="shared" si="11"/>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51">
        <f t="shared" si="9"/>
        <v>0</v>
      </c>
      <c r="BD63" s="86">
        <f t="shared" si="10"/>
        <v>0</v>
      </c>
      <c r="BS63" s="145">
        <f t="shared" si="11"/>
        <v>0</v>
      </c>
      <c r="BT63" s="145">
        <f t="shared" si="11"/>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87">
        <f t="shared" si="9"/>
        <v>0</v>
      </c>
      <c r="BD64" s="86">
        <f t="shared" si="10"/>
        <v>0</v>
      </c>
      <c r="BS64" s="145">
        <f t="shared" si="11"/>
        <v>0</v>
      </c>
      <c r="BT64" s="145">
        <f t="shared" si="11"/>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88">
        <f t="shared" si="9"/>
        <v>0</v>
      </c>
      <c r="BD65" s="86">
        <f t="shared" si="10"/>
        <v>0</v>
      </c>
      <c r="BS65" s="145">
        <f t="shared" si="11"/>
        <v>0</v>
      </c>
      <c r="BT65" s="145">
        <f t="shared" si="11"/>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66"/>
      <c r="BD66" s="166"/>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66"/>
      <c r="BD67" s="166"/>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66"/>
      <c r="BD68" s="166"/>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66"/>
      <c r="BD69" s="166"/>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85" t="s">
        <v>72</v>
      </c>
      <c r="BD70" s="85" t="s">
        <v>73</v>
      </c>
      <c r="CV70" s="145"/>
      <c r="CW70" s="145"/>
      <c r="CX70" s="145"/>
    </row>
    <row r="71" spans="1:102" s="146" customFormat="1" ht="30.4" customHeight="1"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86">
        <f t="shared" ref="BC71:BC85" si="15">SUM(E71:BB71)</f>
        <v>0</v>
      </c>
      <c r="BD71" s="86">
        <f t="shared" ref="BD71:BD85" si="16">SUMPRODUCT(E71:BB71,DiscountFactors)</f>
        <v>0</v>
      </c>
      <c r="BS71" s="145">
        <f t="shared" ref="BS71:BT73" si="17">IF(A71="YES",1,0)</f>
        <v>0</v>
      </c>
      <c r="BT71" s="145">
        <f t="shared" si="17"/>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87">
        <f t="shared" si="15"/>
        <v>0</v>
      </c>
      <c r="BD72" s="86">
        <f t="shared" si="16"/>
        <v>0</v>
      </c>
      <c r="BS72" s="145">
        <f t="shared" si="17"/>
        <v>0</v>
      </c>
      <c r="BT72" s="145">
        <f t="shared" si="17"/>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88">
        <f t="shared" si="15"/>
        <v>0</v>
      </c>
      <c r="BD73" s="86">
        <f t="shared" si="16"/>
        <v>0</v>
      </c>
      <c r="BS73" s="145">
        <f t="shared" si="17"/>
        <v>0</v>
      </c>
      <c r="BT73" s="145">
        <f t="shared" si="17"/>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51">
        <f t="shared" si="15"/>
        <v>0</v>
      </c>
      <c r="BD74" s="86">
        <f t="shared" si="16"/>
        <v>0</v>
      </c>
      <c r="BS74" s="145">
        <f t="shared" ref="BS74:BT131" si="18">IF(A74="YES",1,0)</f>
        <v>0</v>
      </c>
      <c r="BT74" s="145">
        <f t="shared" si="18"/>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87">
        <f t="shared" si="15"/>
        <v>0</v>
      </c>
      <c r="BD75" s="86">
        <f t="shared" si="16"/>
        <v>0</v>
      </c>
      <c r="BS75" s="145">
        <f t="shared" si="18"/>
        <v>0</v>
      </c>
      <c r="BT75" s="145">
        <f t="shared" si="18"/>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88">
        <f t="shared" si="15"/>
        <v>0</v>
      </c>
      <c r="BD76" s="86">
        <f t="shared" si="16"/>
        <v>0</v>
      </c>
      <c r="BS76" s="145">
        <f t="shared" si="18"/>
        <v>0</v>
      </c>
      <c r="BT76" s="145">
        <f t="shared" si="18"/>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51">
        <f t="shared" si="15"/>
        <v>0</v>
      </c>
      <c r="BD77" s="86">
        <f t="shared" si="16"/>
        <v>0</v>
      </c>
      <c r="BS77" s="145">
        <f t="shared" si="18"/>
        <v>0</v>
      </c>
      <c r="BT77" s="145">
        <f t="shared" si="18"/>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87">
        <f t="shared" si="15"/>
        <v>0</v>
      </c>
      <c r="BD78" s="86">
        <f t="shared" si="16"/>
        <v>0</v>
      </c>
      <c r="BS78" s="145">
        <f t="shared" si="18"/>
        <v>0</v>
      </c>
      <c r="BT78" s="145">
        <f t="shared" si="18"/>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88">
        <f t="shared" si="15"/>
        <v>0</v>
      </c>
      <c r="BD79" s="86">
        <f t="shared" si="16"/>
        <v>0</v>
      </c>
      <c r="BS79" s="145">
        <f t="shared" si="18"/>
        <v>0</v>
      </c>
      <c r="BT79" s="145">
        <f t="shared" si="18"/>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51">
        <f t="shared" si="15"/>
        <v>0</v>
      </c>
      <c r="BD80" s="86">
        <f t="shared" si="16"/>
        <v>0</v>
      </c>
      <c r="BS80" s="145">
        <f t="shared" si="18"/>
        <v>0</v>
      </c>
      <c r="BT80" s="145">
        <f t="shared" si="18"/>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87">
        <f t="shared" si="15"/>
        <v>0</v>
      </c>
      <c r="BD81" s="86">
        <f t="shared" si="16"/>
        <v>0</v>
      </c>
      <c r="BS81" s="145">
        <f t="shared" si="18"/>
        <v>0</v>
      </c>
      <c r="BT81" s="145">
        <f t="shared" si="18"/>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88">
        <f t="shared" si="15"/>
        <v>0</v>
      </c>
      <c r="BD82" s="86">
        <f t="shared" si="16"/>
        <v>0</v>
      </c>
      <c r="BS82" s="145">
        <f t="shared" si="18"/>
        <v>0</v>
      </c>
      <c r="BT82" s="145">
        <f t="shared" si="18"/>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51">
        <f t="shared" si="15"/>
        <v>0</v>
      </c>
      <c r="BD83" s="86">
        <f t="shared" si="16"/>
        <v>0</v>
      </c>
      <c r="BS83" s="145">
        <f t="shared" si="18"/>
        <v>0</v>
      </c>
      <c r="BT83" s="145">
        <f t="shared" si="18"/>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87">
        <f t="shared" si="15"/>
        <v>0</v>
      </c>
      <c r="BD84" s="86">
        <f t="shared" si="16"/>
        <v>0</v>
      </c>
      <c r="BS84" s="145">
        <f t="shared" si="18"/>
        <v>0</v>
      </c>
      <c r="BT84" s="145">
        <f t="shared" si="18"/>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88">
        <f t="shared" si="15"/>
        <v>0</v>
      </c>
      <c r="BD85" s="86">
        <f t="shared" si="16"/>
        <v>0</v>
      </c>
      <c r="BS85" s="145">
        <f t="shared" si="18"/>
        <v>0</v>
      </c>
      <c r="BT85" s="145">
        <f t="shared" si="18"/>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166"/>
      <c r="BD86" s="166"/>
      <c r="BS86" s="145">
        <f t="shared" si="18"/>
        <v>0</v>
      </c>
      <c r="BT86" s="145">
        <f t="shared" si="18"/>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86">
        <f t="shared" ref="BC87:BC131" si="19">SUM(E87:BB87)</f>
        <v>0</v>
      </c>
      <c r="BD87" s="86">
        <f t="shared" ref="BD87:BD125" si="20">SUMPRODUCT(E87:BB87,DiscountFactors)</f>
        <v>0</v>
      </c>
      <c r="BS87" s="145">
        <f t="shared" si="18"/>
        <v>0</v>
      </c>
      <c r="BT87" s="145">
        <f t="shared" si="18"/>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87">
        <f t="shared" si="19"/>
        <v>0</v>
      </c>
      <c r="BD88" s="86">
        <f t="shared" si="20"/>
        <v>0</v>
      </c>
      <c r="BS88" s="145">
        <f t="shared" si="18"/>
        <v>0</v>
      </c>
      <c r="BT88" s="145">
        <f t="shared" si="18"/>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88">
        <f t="shared" si="19"/>
        <v>0</v>
      </c>
      <c r="BD89" s="86">
        <f t="shared" si="20"/>
        <v>0</v>
      </c>
      <c r="BS89" s="145">
        <f t="shared" si="18"/>
        <v>0</v>
      </c>
      <c r="BT89" s="145">
        <f t="shared" si="18"/>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86">
        <f t="shared" si="19"/>
        <v>0</v>
      </c>
      <c r="BD90" s="86">
        <f t="shared" si="20"/>
        <v>0</v>
      </c>
      <c r="BS90" s="145">
        <f t="shared" si="18"/>
        <v>0</v>
      </c>
      <c r="BT90" s="145">
        <f t="shared" si="18"/>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87">
        <f t="shared" si="19"/>
        <v>0</v>
      </c>
      <c r="BD91" s="86">
        <f t="shared" si="20"/>
        <v>0</v>
      </c>
      <c r="BS91" s="145">
        <f t="shared" si="18"/>
        <v>0</v>
      </c>
      <c r="BT91" s="145">
        <f t="shared" si="18"/>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88">
        <f t="shared" si="19"/>
        <v>0</v>
      </c>
      <c r="BD92" s="86">
        <f t="shared" si="20"/>
        <v>0</v>
      </c>
      <c r="BS92" s="145">
        <f t="shared" si="18"/>
        <v>0</v>
      </c>
      <c r="BT92" s="145">
        <f t="shared" si="18"/>
        <v>0</v>
      </c>
      <c r="CV92" s="145"/>
      <c r="CW92" s="145"/>
      <c r="CX92" s="145"/>
    </row>
    <row r="93" spans="1:102" s="146" customFormat="1" ht="15.4" thickBot="1">
      <c r="A93" s="53"/>
      <c r="B93" s="54"/>
      <c r="C93" s="62" t="s">
        <v>143</v>
      </c>
      <c r="D93" s="292"/>
      <c r="E93" s="252">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86">
        <f t="shared" si="19"/>
        <v>0</v>
      </c>
      <c r="BD93" s="86">
        <f t="shared" si="20"/>
        <v>0</v>
      </c>
      <c r="BS93" s="145">
        <f t="shared" si="18"/>
        <v>0</v>
      </c>
      <c r="BT93" s="145">
        <f t="shared" si="18"/>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87">
        <f t="shared" si="19"/>
        <v>0</v>
      </c>
      <c r="BD94" s="86">
        <f t="shared" si="20"/>
        <v>0</v>
      </c>
      <c r="BS94" s="145">
        <f t="shared" si="18"/>
        <v>0</v>
      </c>
      <c r="BT94" s="145">
        <f t="shared" si="18"/>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88">
        <f t="shared" si="19"/>
        <v>0</v>
      </c>
      <c r="BD95" s="86">
        <f t="shared" si="20"/>
        <v>0</v>
      </c>
      <c r="BS95" s="145">
        <f t="shared" si="18"/>
        <v>0</v>
      </c>
      <c r="BT95" s="145">
        <f t="shared" si="18"/>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86">
        <f t="shared" si="19"/>
        <v>0</v>
      </c>
      <c r="BD96" s="86">
        <f t="shared" si="20"/>
        <v>0</v>
      </c>
      <c r="BS96" s="145">
        <f t="shared" si="18"/>
        <v>0</v>
      </c>
      <c r="BT96" s="145">
        <f t="shared" si="18"/>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87">
        <f t="shared" si="19"/>
        <v>0</v>
      </c>
      <c r="BD97" s="86">
        <f t="shared" si="20"/>
        <v>0</v>
      </c>
      <c r="BS97" s="145">
        <f t="shared" si="18"/>
        <v>0</v>
      </c>
      <c r="BT97" s="145">
        <f t="shared" si="18"/>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88">
        <f t="shared" si="19"/>
        <v>0</v>
      </c>
      <c r="BD98" s="86">
        <f t="shared" si="20"/>
        <v>0</v>
      </c>
      <c r="BS98" s="145">
        <f t="shared" si="18"/>
        <v>0</v>
      </c>
      <c r="BT98" s="145">
        <f t="shared" si="18"/>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51">
        <f t="shared" si="19"/>
        <v>0</v>
      </c>
      <c r="BD99" s="86">
        <f t="shared" si="20"/>
        <v>0</v>
      </c>
      <c r="BS99" s="145">
        <f t="shared" si="18"/>
        <v>0</v>
      </c>
      <c r="BT99" s="145">
        <f t="shared" si="18"/>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87">
        <f t="shared" si="19"/>
        <v>0</v>
      </c>
      <c r="BD100" s="86">
        <f t="shared" si="20"/>
        <v>0</v>
      </c>
      <c r="BS100" s="145">
        <f t="shared" si="18"/>
        <v>0</v>
      </c>
      <c r="BT100" s="145">
        <f t="shared" si="18"/>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88">
        <f t="shared" si="19"/>
        <v>0</v>
      </c>
      <c r="BD101" s="86">
        <f t="shared" si="20"/>
        <v>0</v>
      </c>
      <c r="BS101" s="145">
        <f t="shared" si="18"/>
        <v>0</v>
      </c>
      <c r="BT101" s="145">
        <f t="shared" si="18"/>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19"/>
        <v>0</v>
      </c>
      <c r="BD102" s="86">
        <f t="shared" si="20"/>
        <v>0</v>
      </c>
      <c r="BS102" s="145">
        <f t="shared" si="18"/>
        <v>0</v>
      </c>
      <c r="BT102" s="145">
        <f t="shared" si="18"/>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19"/>
        <v>0</v>
      </c>
      <c r="BD103" s="86">
        <f t="shared" si="20"/>
        <v>0</v>
      </c>
      <c r="BS103" s="145">
        <f t="shared" si="18"/>
        <v>0</v>
      </c>
      <c r="BT103" s="145">
        <f t="shared" si="18"/>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19"/>
        <v>0</v>
      </c>
      <c r="BD104" s="86">
        <f t="shared" si="20"/>
        <v>0</v>
      </c>
      <c r="BS104" s="145">
        <f t="shared" si="18"/>
        <v>0</v>
      </c>
      <c r="BT104" s="145">
        <f t="shared" si="18"/>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19"/>
        <v>0</v>
      </c>
      <c r="BD105" s="86">
        <f t="shared" si="20"/>
        <v>0</v>
      </c>
      <c r="BS105" s="145">
        <f t="shared" si="18"/>
        <v>0</v>
      </c>
      <c r="BT105" s="145">
        <f t="shared" si="18"/>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19"/>
        <v>0</v>
      </c>
      <c r="BD106" s="86">
        <f t="shared" si="20"/>
        <v>0</v>
      </c>
      <c r="BS106" s="145">
        <f t="shared" si="18"/>
        <v>0</v>
      </c>
      <c r="BT106" s="145">
        <f t="shared" si="18"/>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19"/>
        <v>0</v>
      </c>
      <c r="BD107" s="86">
        <f t="shared" si="20"/>
        <v>0</v>
      </c>
      <c r="BS107" s="145">
        <f t="shared" si="18"/>
        <v>0</v>
      </c>
      <c r="BT107" s="145">
        <f t="shared" si="18"/>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19"/>
        <v>0</v>
      </c>
      <c r="BD108" s="86">
        <f t="shared" si="20"/>
        <v>0</v>
      </c>
      <c r="BE108" s="145"/>
      <c r="BK108" s="145"/>
      <c r="BL108" s="145"/>
      <c r="BM108" s="145"/>
      <c r="BN108" s="145"/>
      <c r="BS108" s="145">
        <f t="shared" si="18"/>
        <v>0</v>
      </c>
      <c r="BT108" s="145">
        <f t="shared" si="18"/>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19"/>
        <v>0</v>
      </c>
      <c r="BD109" s="86">
        <f t="shared" si="20"/>
        <v>0</v>
      </c>
      <c r="BE109" s="145"/>
      <c r="BK109" s="145"/>
      <c r="BL109" s="145"/>
      <c r="BM109" s="145"/>
      <c r="BN109" s="145"/>
      <c r="BS109" s="145">
        <f t="shared" si="18"/>
        <v>0</v>
      </c>
      <c r="BT109" s="145">
        <f t="shared" si="18"/>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19"/>
        <v>0</v>
      </c>
      <c r="BD110" s="86">
        <f t="shared" si="20"/>
        <v>0</v>
      </c>
      <c r="BE110" s="145"/>
      <c r="BK110" s="145"/>
      <c r="BL110" s="145"/>
      <c r="BM110" s="145"/>
      <c r="BN110" s="145"/>
      <c r="BS110" s="145">
        <f t="shared" si="18"/>
        <v>0</v>
      </c>
      <c r="BT110" s="145">
        <f t="shared" si="18"/>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19"/>
        <v>0</v>
      </c>
      <c r="BD111" s="86">
        <f t="shared" si="20"/>
        <v>0</v>
      </c>
      <c r="BE111" s="145"/>
      <c r="BK111" s="145"/>
      <c r="BL111" s="145"/>
      <c r="BM111" s="145"/>
      <c r="BN111" s="145"/>
      <c r="BS111" s="145">
        <f t="shared" si="18"/>
        <v>0</v>
      </c>
      <c r="BT111" s="145">
        <f t="shared" si="18"/>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19"/>
        <v>0</v>
      </c>
      <c r="BD112" s="86">
        <f t="shared" si="20"/>
        <v>0</v>
      </c>
      <c r="BK112" s="145"/>
      <c r="BL112" s="145"/>
      <c r="BM112" s="145"/>
      <c r="BN112" s="145"/>
      <c r="BS112" s="145">
        <f t="shared" si="18"/>
        <v>0</v>
      </c>
      <c r="BT112" s="145">
        <f t="shared" si="18"/>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19"/>
        <v>0</v>
      </c>
      <c r="BD113" s="86">
        <f t="shared" si="20"/>
        <v>0</v>
      </c>
      <c r="BK113" s="145"/>
      <c r="BL113" s="145"/>
      <c r="BM113" s="145"/>
      <c r="BN113" s="145"/>
      <c r="BR113" s="145"/>
      <c r="BS113" s="145">
        <f t="shared" si="18"/>
        <v>0</v>
      </c>
      <c r="BT113" s="145">
        <f t="shared" si="18"/>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19"/>
        <v>0</v>
      </c>
      <c r="BD114" s="86">
        <f t="shared" si="20"/>
        <v>0</v>
      </c>
      <c r="BK114" s="145"/>
      <c r="BL114" s="145"/>
      <c r="BM114" s="145"/>
      <c r="BN114" s="145"/>
      <c r="BR114" s="204"/>
      <c r="BS114" s="145">
        <f t="shared" si="18"/>
        <v>0</v>
      </c>
      <c r="BT114" s="145">
        <f t="shared" si="18"/>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19"/>
        <v>0</v>
      </c>
      <c r="BD115" s="86">
        <f t="shared" si="20"/>
        <v>0</v>
      </c>
      <c r="BG115" s="145"/>
      <c r="BH115" s="145"/>
      <c r="BI115" s="145"/>
      <c r="BJ115" s="145"/>
      <c r="BK115" s="145"/>
      <c r="BL115" s="145"/>
      <c r="BM115" s="145"/>
      <c r="BN115" s="145"/>
      <c r="BR115" s="204"/>
      <c r="BS115" s="145">
        <f t="shared" si="18"/>
        <v>0</v>
      </c>
      <c r="BT115" s="145">
        <f t="shared" si="18"/>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19"/>
        <v>0</v>
      </c>
      <c r="BD116" s="86">
        <f t="shared" si="20"/>
        <v>0</v>
      </c>
      <c r="BG116" s="145"/>
      <c r="BH116" s="145"/>
      <c r="BI116" s="145"/>
      <c r="BJ116" s="145"/>
      <c r="BK116" s="145"/>
      <c r="BL116" s="145"/>
      <c r="BM116" s="145"/>
      <c r="BN116" s="145"/>
      <c r="BR116" s="217"/>
      <c r="BS116" s="145">
        <f t="shared" si="18"/>
        <v>0</v>
      </c>
      <c r="BT116" s="145">
        <f t="shared" si="18"/>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19"/>
        <v>0</v>
      </c>
      <c r="BD117" s="86">
        <f t="shared" si="20"/>
        <v>0</v>
      </c>
      <c r="BI117" s="145"/>
      <c r="BJ117" s="145"/>
      <c r="BK117" s="145"/>
      <c r="BL117" s="145"/>
      <c r="BM117" s="145"/>
      <c r="BN117" s="145"/>
      <c r="BR117" s="204"/>
      <c r="BS117" s="145">
        <f t="shared" si="18"/>
        <v>0</v>
      </c>
      <c r="BT117" s="145">
        <f t="shared" si="18"/>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19"/>
        <v>0</v>
      </c>
      <c r="BD118" s="86">
        <f t="shared" si="20"/>
        <v>0</v>
      </c>
      <c r="BI118" s="145"/>
      <c r="BJ118" s="145"/>
      <c r="BK118" s="145"/>
      <c r="BL118" s="145"/>
      <c r="BM118" s="145"/>
      <c r="BN118" s="145"/>
      <c r="BR118" s="204"/>
      <c r="BS118" s="145">
        <f t="shared" si="18"/>
        <v>0</v>
      </c>
      <c r="BT118" s="145">
        <f t="shared" si="18"/>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19"/>
        <v>0</v>
      </c>
      <c r="BD119" s="86">
        <f t="shared" si="20"/>
        <v>0</v>
      </c>
      <c r="BI119" s="145"/>
      <c r="BJ119" s="145"/>
      <c r="BK119" s="145"/>
      <c r="BL119" s="145"/>
      <c r="BM119" s="145"/>
      <c r="BN119" s="145"/>
      <c r="BQ119" s="145"/>
      <c r="BR119" s="201"/>
      <c r="BS119" s="145">
        <f t="shared" si="18"/>
        <v>0</v>
      </c>
      <c r="BT119" s="145">
        <f t="shared" si="18"/>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19"/>
        <v>0</v>
      </c>
      <c r="BD120" s="86">
        <f t="shared" si="20"/>
        <v>0</v>
      </c>
      <c r="BG120" s="145"/>
      <c r="BI120" s="145"/>
      <c r="BJ120" s="145"/>
      <c r="BK120" s="145"/>
      <c r="BL120" s="145"/>
      <c r="BM120" s="145"/>
      <c r="BN120" s="145"/>
      <c r="BQ120" s="197"/>
      <c r="BR120" s="145"/>
      <c r="BS120" s="145">
        <f t="shared" si="18"/>
        <v>0</v>
      </c>
      <c r="BT120" s="145">
        <f t="shared" si="18"/>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19"/>
        <v>0</v>
      </c>
      <c r="BD121" s="86">
        <f t="shared" si="20"/>
        <v>0</v>
      </c>
      <c r="BG121" s="145"/>
      <c r="BI121" s="145"/>
      <c r="BJ121" s="145"/>
      <c r="BK121" s="145"/>
      <c r="BL121" s="145"/>
      <c r="BM121" s="145"/>
      <c r="BN121" s="145"/>
      <c r="BQ121" s="197"/>
      <c r="BR121" s="145"/>
      <c r="BS121" s="145">
        <f t="shared" si="18"/>
        <v>0</v>
      </c>
      <c r="BT121" s="145">
        <f t="shared" si="18"/>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19"/>
        <v>0</v>
      </c>
      <c r="BD122" s="86">
        <f t="shared" si="20"/>
        <v>0</v>
      </c>
      <c r="BG122" s="145"/>
      <c r="BI122" s="145"/>
      <c r="BJ122" s="145"/>
      <c r="BK122" s="145"/>
      <c r="BL122" s="145"/>
      <c r="BM122" s="145"/>
      <c r="BN122" s="145"/>
      <c r="BQ122" s="218"/>
      <c r="BR122" s="210"/>
      <c r="BS122" s="145">
        <f t="shared" si="18"/>
        <v>0</v>
      </c>
      <c r="BT122" s="145">
        <f t="shared" si="18"/>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19"/>
        <v>0</v>
      </c>
      <c r="BD123" s="86">
        <f t="shared" si="20"/>
        <v>0</v>
      </c>
      <c r="BG123" s="197"/>
      <c r="BI123" s="145"/>
      <c r="BJ123" s="145"/>
      <c r="BK123" s="145"/>
      <c r="BL123" s="145"/>
      <c r="BM123" s="145"/>
      <c r="BN123" s="145"/>
      <c r="BQ123" s="145"/>
      <c r="BR123" s="145"/>
      <c r="BS123" s="145">
        <f t="shared" si="18"/>
        <v>0</v>
      </c>
      <c r="BT123" s="145">
        <f t="shared" si="18"/>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19"/>
        <v>0</v>
      </c>
      <c r="BD124" s="86">
        <f t="shared" si="20"/>
        <v>0</v>
      </c>
      <c r="BG124" s="145"/>
      <c r="BI124" s="145"/>
      <c r="BJ124" s="145"/>
      <c r="BK124" s="145"/>
      <c r="BL124" s="145"/>
      <c r="BM124" s="145"/>
      <c r="BN124" s="145"/>
      <c r="BQ124" s="145"/>
      <c r="BR124" s="145"/>
      <c r="BS124" s="145">
        <f t="shared" si="18"/>
        <v>0</v>
      </c>
      <c r="BT124" s="145">
        <f t="shared" si="18"/>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19"/>
        <v>0</v>
      </c>
      <c r="BD125" s="86">
        <f t="shared" si="20"/>
        <v>0</v>
      </c>
      <c r="BG125" s="145"/>
      <c r="BI125" s="145"/>
      <c r="BJ125" s="145"/>
      <c r="BK125" s="145"/>
      <c r="BL125" s="145"/>
      <c r="BM125" s="145"/>
      <c r="BN125" s="145"/>
      <c r="BQ125" s="145"/>
      <c r="BS125" s="145">
        <f t="shared" si="18"/>
        <v>0</v>
      </c>
      <c r="BT125" s="145">
        <f t="shared" si="18"/>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19"/>
        <v>0</v>
      </c>
      <c r="BD126" s="86">
        <f t="shared" ref="BD126:BD128" si="21">SUMPRODUCT(E126:BB126,DiscountFactors)</f>
        <v>0</v>
      </c>
      <c r="BG126" s="145"/>
      <c r="BI126" s="145"/>
      <c r="BJ126" s="145"/>
      <c r="BK126" s="145"/>
      <c r="BL126" s="145"/>
      <c r="BM126" s="145"/>
      <c r="BN126" s="145"/>
      <c r="BQ126" s="145"/>
      <c r="BS126" s="145">
        <f t="shared" si="18"/>
        <v>0</v>
      </c>
      <c r="BT126" s="145">
        <f t="shared" si="18"/>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19"/>
        <v>0</v>
      </c>
      <c r="BD127" s="86">
        <f t="shared" si="21"/>
        <v>0</v>
      </c>
      <c r="BG127" s="145"/>
      <c r="BI127" s="145"/>
      <c r="BJ127" s="145"/>
      <c r="BK127" s="145"/>
      <c r="BL127" s="145"/>
      <c r="BM127" s="145"/>
      <c r="BN127" s="145"/>
      <c r="BQ127" s="147"/>
      <c r="BS127" s="145">
        <f t="shared" si="18"/>
        <v>0</v>
      </c>
      <c r="BT127" s="145">
        <f t="shared" si="18"/>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19"/>
        <v>0</v>
      </c>
      <c r="BD128" s="86">
        <f t="shared" si="21"/>
        <v>0</v>
      </c>
      <c r="BG128" s="145"/>
      <c r="BI128" s="145"/>
      <c r="BJ128" s="145"/>
      <c r="BK128" s="145"/>
      <c r="BL128" s="145"/>
      <c r="BM128" s="145"/>
      <c r="BN128" s="145"/>
      <c r="BQ128" s="145"/>
      <c r="BS128" s="145">
        <f t="shared" si="18"/>
        <v>0</v>
      </c>
      <c r="BT128" s="145">
        <f t="shared" si="18"/>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19"/>
        <v>0</v>
      </c>
      <c r="BD129" s="86">
        <f>SUMPRODUCT(E129:BB129,DiscountFactors)</f>
        <v>0</v>
      </c>
      <c r="BG129" s="145"/>
      <c r="BH129" s="145"/>
      <c r="BI129" s="145"/>
      <c r="BJ129" s="145"/>
      <c r="BK129" s="145"/>
      <c r="BL129" s="145"/>
      <c r="BM129" s="145"/>
      <c r="BN129" s="145"/>
      <c r="BQ129" s="145"/>
      <c r="BS129" s="145">
        <f t="shared" si="18"/>
        <v>0</v>
      </c>
      <c r="BT129" s="145">
        <f t="shared" si="18"/>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19"/>
        <v>0</v>
      </c>
      <c r="BD130" s="86">
        <f>SUMPRODUCT(E130:BB130,DiscountFactors)</f>
        <v>0</v>
      </c>
      <c r="BG130" s="145"/>
      <c r="BH130" s="145"/>
      <c r="BI130" s="145"/>
      <c r="BJ130" s="145"/>
      <c r="BQ130" s="147"/>
      <c r="BS130" s="145">
        <f t="shared" si="18"/>
        <v>0</v>
      </c>
      <c r="BT130" s="145">
        <f t="shared" si="18"/>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19"/>
        <v>0</v>
      </c>
      <c r="BD131" s="86">
        <f>SUMPRODUCT(E131:BB131,DiscountFactors)</f>
        <v>0</v>
      </c>
      <c r="BG131" s="145"/>
      <c r="BH131" s="145"/>
      <c r="BI131" s="145"/>
      <c r="BJ131" s="145"/>
      <c r="BS131" s="145">
        <f t="shared" si="18"/>
        <v>0</v>
      </c>
      <c r="BT131" s="145">
        <f t="shared" si="18"/>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57" s="146" customFormat="1">
      <c r="A273" s="185"/>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45"/>
    </row>
    <row r="274" spans="1:57" s="146" customFormat="1">
      <c r="A274" s="185"/>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45"/>
    </row>
    <row r="275" spans="1:57" s="146" customFormat="1">
      <c r="A275" s="185"/>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45"/>
    </row>
    <row r="276" spans="1:57" s="146" customFormat="1">
      <c r="A276" s="185"/>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45"/>
    </row>
    <row r="277" spans="1:57" s="146" customFormat="1">
      <c r="A277" s="185"/>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45"/>
    </row>
    <row r="278" spans="1:57" s="146" customFormat="1">
      <c r="A278" s="185"/>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45"/>
    </row>
    <row r="279" spans="1:57" s="146" customFormat="1">
      <c r="A279" s="185"/>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45"/>
    </row>
    <row r="280" spans="1:57" s="146" customFormat="1">
      <c r="A280" s="185"/>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45"/>
    </row>
    <row r="281" spans="1:57" s="146" customFormat="1">
      <c r="A281" s="185"/>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45"/>
    </row>
    <row r="282" spans="1:57" s="146" customFormat="1">
      <c r="A282" s="185"/>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45"/>
    </row>
    <row r="283" spans="1:57" s="146" customFormat="1">
      <c r="A283" s="185"/>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45"/>
    </row>
    <row r="284" spans="1:57" s="146" customFormat="1">
      <c r="A284" s="185"/>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45"/>
    </row>
    <row r="285" spans="1:57" s="146" customFormat="1">
      <c r="A285" s="185"/>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45"/>
    </row>
    <row r="286" spans="1:57" s="146" customFormat="1">
      <c r="A286" s="185"/>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45"/>
    </row>
    <row r="287" spans="1:57" s="146" customFormat="1">
      <c r="A287" s="185"/>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45"/>
    </row>
    <row r="288" spans="1:57"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mergeCells count="82">
    <mergeCell ref="D126:D128"/>
    <mergeCell ref="A127:B128"/>
    <mergeCell ref="D129:D131"/>
    <mergeCell ref="A130:B131"/>
    <mergeCell ref="D117:D119"/>
    <mergeCell ref="A118:B119"/>
    <mergeCell ref="D120:D122"/>
    <mergeCell ref="A121:B122"/>
    <mergeCell ref="D123:D125"/>
    <mergeCell ref="A124:B125"/>
    <mergeCell ref="D108:D110"/>
    <mergeCell ref="A109:B110"/>
    <mergeCell ref="D111:D113"/>
    <mergeCell ref="A112:B113"/>
    <mergeCell ref="D114:D116"/>
    <mergeCell ref="A115:B116"/>
    <mergeCell ref="D99:D101"/>
    <mergeCell ref="A100:B101"/>
    <mergeCell ref="D102:D104"/>
    <mergeCell ref="A103:B104"/>
    <mergeCell ref="D105:D107"/>
    <mergeCell ref="A106:B107"/>
    <mergeCell ref="D90:D92"/>
    <mergeCell ref="A91:B92"/>
    <mergeCell ref="D93:D95"/>
    <mergeCell ref="A94:B95"/>
    <mergeCell ref="D96:D98"/>
    <mergeCell ref="A97:B98"/>
    <mergeCell ref="D80:D82"/>
    <mergeCell ref="A81:B82"/>
    <mergeCell ref="D83:D85"/>
    <mergeCell ref="A84:B85"/>
    <mergeCell ref="D87:D89"/>
    <mergeCell ref="A88:B89"/>
    <mergeCell ref="D71:D73"/>
    <mergeCell ref="A72:B73"/>
    <mergeCell ref="D74:D76"/>
    <mergeCell ref="A75:B76"/>
    <mergeCell ref="D77:D79"/>
    <mergeCell ref="A78:B79"/>
    <mergeCell ref="D57:D59"/>
    <mergeCell ref="A58:B59"/>
    <mergeCell ref="D60:D62"/>
    <mergeCell ref="A61:B62"/>
    <mergeCell ref="D63:D65"/>
    <mergeCell ref="A64:B65"/>
    <mergeCell ref="D48:D50"/>
    <mergeCell ref="A49:B50"/>
    <mergeCell ref="D51:D53"/>
    <mergeCell ref="A52:B53"/>
    <mergeCell ref="D54:D56"/>
    <mergeCell ref="A55:B56"/>
    <mergeCell ref="D39:D41"/>
    <mergeCell ref="A40:B41"/>
    <mergeCell ref="D42:D44"/>
    <mergeCell ref="A43:B44"/>
    <mergeCell ref="D45:D47"/>
    <mergeCell ref="A46:B47"/>
    <mergeCell ref="D30:D32"/>
    <mergeCell ref="A31:B32"/>
    <mergeCell ref="D33:D35"/>
    <mergeCell ref="A34:B35"/>
    <mergeCell ref="D36:D38"/>
    <mergeCell ref="A37:B38"/>
    <mergeCell ref="D21:D23"/>
    <mergeCell ref="A22:B23"/>
    <mergeCell ref="D24:D26"/>
    <mergeCell ref="A25:B26"/>
    <mergeCell ref="D27:D29"/>
    <mergeCell ref="A28:B29"/>
    <mergeCell ref="D11:D13"/>
    <mergeCell ref="A12:B13"/>
    <mergeCell ref="D14:D16"/>
    <mergeCell ref="A15:B16"/>
    <mergeCell ref="D17:D19"/>
    <mergeCell ref="A18:B19"/>
    <mergeCell ref="A1:A3"/>
    <mergeCell ref="B1:B3"/>
    <mergeCell ref="D5:D7"/>
    <mergeCell ref="A6:B7"/>
    <mergeCell ref="D8:D10"/>
    <mergeCell ref="A9:B10"/>
  </mergeCells>
  <conditionalFormatting sqref="BD87:BD113 BD130:BD131 BD64:BD65 BD5:BD7 BD21:BD47">
    <cfRule type="cellIs" dxfId="304" priority="143" stopIfTrue="1" operator="equal">
      <formula>0</formula>
    </cfRule>
  </conditionalFormatting>
  <conditionalFormatting sqref="BD48:BD49">
    <cfRule type="cellIs" dxfId="303" priority="134" stopIfTrue="1" operator="equal">
      <formula>0</formula>
    </cfRule>
  </conditionalFormatting>
  <conditionalFormatting sqref="BD114:BD115">
    <cfRule type="cellIs" dxfId="302" priority="132" stopIfTrue="1" operator="equal">
      <formula>0</formula>
    </cfRule>
  </conditionalFormatting>
  <conditionalFormatting sqref="BD52:BD63">
    <cfRule type="cellIs" dxfId="301" priority="131" stopIfTrue="1" operator="equal">
      <formula>0</formula>
    </cfRule>
  </conditionalFormatting>
  <conditionalFormatting sqref="BD50:BD51">
    <cfRule type="cellIs" dxfId="300" priority="129" stopIfTrue="1" operator="equal">
      <formula>0</formula>
    </cfRule>
  </conditionalFormatting>
  <conditionalFormatting sqref="BD116:BD129">
    <cfRule type="cellIs" dxfId="299" priority="127" stopIfTrue="1" operator="equal">
      <formula>0</formula>
    </cfRule>
  </conditionalFormatting>
  <conditionalFormatting sqref="BD18:BD19">
    <cfRule type="cellIs" dxfId="298" priority="105" stopIfTrue="1" operator="equal">
      <formula>0</formula>
    </cfRule>
  </conditionalFormatting>
  <conditionalFormatting sqref="BD7:BD15">
    <cfRule type="cellIs" dxfId="297" priority="92" stopIfTrue="1" operator="equal">
      <formula>0</formula>
    </cfRule>
  </conditionalFormatting>
  <conditionalFormatting sqref="BD16">
    <cfRule type="cellIs" dxfId="296" priority="91" stopIfTrue="1" operator="equal">
      <formula>0</formula>
    </cfRule>
  </conditionalFormatting>
  <conditionalFormatting sqref="BD16:BD17">
    <cfRule type="cellIs" dxfId="295" priority="90" stopIfTrue="1" operator="equal">
      <formula>0</formula>
    </cfRule>
  </conditionalFormatting>
  <conditionalFormatting sqref="BD71:BD73">
    <cfRule type="cellIs" dxfId="294" priority="89" stopIfTrue="1" operator="equal">
      <formula>0</formula>
    </cfRule>
  </conditionalFormatting>
  <conditionalFormatting sqref="BD84:BD85">
    <cfRule type="cellIs" dxfId="293" priority="88" stopIfTrue="1" operator="equal">
      <formula>0</formula>
    </cfRule>
  </conditionalFormatting>
  <conditionalFormatting sqref="BD73:BD81">
    <cfRule type="cellIs" dxfId="292" priority="87" stopIfTrue="1" operator="equal">
      <formula>0</formula>
    </cfRule>
  </conditionalFormatting>
  <conditionalFormatting sqref="BD82">
    <cfRule type="cellIs" dxfId="291" priority="86" stopIfTrue="1" operator="equal">
      <formula>0</formula>
    </cfRule>
  </conditionalFormatting>
  <conditionalFormatting sqref="BD82:BD83">
    <cfRule type="cellIs" dxfId="290" priority="85" stopIfTrue="1" operator="equal">
      <formula>0</formula>
    </cfRule>
  </conditionalFormatting>
  <conditionalFormatting sqref="O27:AH35 P21:AH26 AX21:BC35 BC5:BC7">
    <cfRule type="cellIs" dxfId="289" priority="45" stopIfTrue="1" operator="equal">
      <formula>0</formula>
    </cfRule>
  </conditionalFormatting>
  <conditionalFormatting sqref="E33:N35">
    <cfRule type="cellIs" dxfId="288" priority="44" stopIfTrue="1" operator="equal">
      <formula>0</formula>
    </cfRule>
  </conditionalFormatting>
  <conditionalFormatting sqref="E27:N32 E21:O26">
    <cfRule type="cellIs" dxfId="287" priority="43" stopIfTrue="1" operator="equal">
      <formula>0</formula>
    </cfRule>
  </conditionalFormatting>
  <conditionalFormatting sqref="AS21:AW35">
    <cfRule type="cellIs" dxfId="286" priority="42" stopIfTrue="1" operator="equal">
      <formula>0</formula>
    </cfRule>
  </conditionalFormatting>
  <conditionalFormatting sqref="AN21:AR35">
    <cfRule type="cellIs" dxfId="285" priority="41" stopIfTrue="1" operator="equal">
      <formula>0</formula>
    </cfRule>
  </conditionalFormatting>
  <conditionalFormatting sqref="AI21:AM35">
    <cfRule type="cellIs" dxfId="284" priority="40" stopIfTrue="1" operator="equal">
      <formula>0</formula>
    </cfRule>
  </conditionalFormatting>
  <conditionalFormatting sqref="BC18:BC19">
    <cfRule type="cellIs" dxfId="283" priority="39" stopIfTrue="1" operator="equal">
      <formula>0</formula>
    </cfRule>
  </conditionalFormatting>
  <conditionalFormatting sqref="E11:N16 E5:O10">
    <cfRule type="cellIs" dxfId="282" priority="36" stopIfTrue="1" operator="equal">
      <formula>0</formula>
    </cfRule>
  </conditionalFormatting>
  <conditionalFormatting sqref="E17:N19">
    <cfRule type="cellIs" dxfId="281" priority="37" stopIfTrue="1" operator="equal">
      <formula>0</formula>
    </cfRule>
  </conditionalFormatting>
  <conditionalFormatting sqref="AS5:AW19">
    <cfRule type="cellIs" dxfId="280" priority="35" stopIfTrue="1" operator="equal">
      <formula>0</formula>
    </cfRule>
  </conditionalFormatting>
  <conditionalFormatting sqref="AN5:AR19">
    <cfRule type="cellIs" dxfId="279" priority="34" stopIfTrue="1" operator="equal">
      <formula>0</formula>
    </cfRule>
  </conditionalFormatting>
  <conditionalFormatting sqref="AI5:AM19">
    <cfRule type="cellIs" dxfId="278" priority="33" stopIfTrue="1" operator="equal">
      <formula>0</formula>
    </cfRule>
  </conditionalFormatting>
  <conditionalFormatting sqref="O11:AH19 P5:AH10 AX5:BB19">
    <cfRule type="cellIs" dxfId="277" priority="38" stopIfTrue="1" operator="equal">
      <formula>0</formula>
    </cfRule>
  </conditionalFormatting>
  <conditionalFormatting sqref="BC7:BC15">
    <cfRule type="cellIs" dxfId="276" priority="32" stopIfTrue="1" operator="equal">
      <formula>0</formula>
    </cfRule>
  </conditionalFormatting>
  <conditionalFormatting sqref="BC16">
    <cfRule type="cellIs" dxfId="275" priority="31" stopIfTrue="1" operator="equal">
      <formula>0</formula>
    </cfRule>
  </conditionalFormatting>
  <conditionalFormatting sqref="BC16:BC17">
    <cfRule type="cellIs" dxfId="274" priority="30" stopIfTrue="1" operator="equal">
      <formula>0</formula>
    </cfRule>
  </conditionalFormatting>
  <conditionalFormatting sqref="O42:AH50 O57:AH65 P36:AH41 P51:AH56 AX36:BC65">
    <cfRule type="cellIs" dxfId="273" priority="29" stopIfTrue="1" operator="equal">
      <formula>0</formula>
    </cfRule>
  </conditionalFormatting>
  <conditionalFormatting sqref="E48:N50 E63:N65">
    <cfRule type="cellIs" dxfId="272" priority="28" stopIfTrue="1" operator="equal">
      <formula>0</formula>
    </cfRule>
  </conditionalFormatting>
  <conditionalFormatting sqref="E42:N47 E57:N62 E36:O41 E51:O56">
    <cfRule type="cellIs" dxfId="271" priority="27" stopIfTrue="1" operator="equal">
      <formula>0</formula>
    </cfRule>
  </conditionalFormatting>
  <conditionalFormatting sqref="AS36:AW65">
    <cfRule type="cellIs" dxfId="270" priority="26" stopIfTrue="1" operator="equal">
      <formula>0</formula>
    </cfRule>
  </conditionalFormatting>
  <conditionalFormatting sqref="AN36:AR65">
    <cfRule type="cellIs" dxfId="269" priority="25" stopIfTrue="1" operator="equal">
      <formula>0</formula>
    </cfRule>
  </conditionalFormatting>
  <conditionalFormatting sqref="AI36:AM65">
    <cfRule type="cellIs" dxfId="268" priority="24" stopIfTrue="1" operator="equal">
      <formula>0</formula>
    </cfRule>
  </conditionalFormatting>
  <conditionalFormatting sqref="BC71:BC73">
    <cfRule type="cellIs" dxfId="267" priority="23" stopIfTrue="1" operator="equal">
      <formula>0</formula>
    </cfRule>
  </conditionalFormatting>
  <conditionalFormatting sqref="BC84:BC85">
    <cfRule type="cellIs" dxfId="266" priority="22" stopIfTrue="1" operator="equal">
      <formula>0</formula>
    </cfRule>
  </conditionalFormatting>
  <conditionalFormatting sqref="E77:N82 E71:O76">
    <cfRule type="cellIs" dxfId="265" priority="19" stopIfTrue="1" operator="equal">
      <formula>0</formula>
    </cfRule>
  </conditionalFormatting>
  <conditionalFormatting sqref="E83:N85">
    <cfRule type="cellIs" dxfId="264" priority="20" stopIfTrue="1" operator="equal">
      <formula>0</formula>
    </cfRule>
  </conditionalFormatting>
  <conditionalFormatting sqref="AS71:AW85">
    <cfRule type="cellIs" dxfId="263" priority="18" stopIfTrue="1" operator="equal">
      <formula>0</formula>
    </cfRule>
  </conditionalFormatting>
  <conditionalFormatting sqref="AN71:AR85">
    <cfRule type="cellIs" dxfId="262" priority="17" stopIfTrue="1" operator="equal">
      <formula>0</formula>
    </cfRule>
  </conditionalFormatting>
  <conditionalFormatting sqref="AI71:AM85">
    <cfRule type="cellIs" dxfId="261" priority="16" stopIfTrue="1" operator="equal">
      <formula>0</formula>
    </cfRule>
  </conditionalFormatting>
  <conditionalFormatting sqref="O77:AH85 P71:AH76 AX71:BB85">
    <cfRule type="cellIs" dxfId="260" priority="21" stopIfTrue="1" operator="equal">
      <formula>0</formula>
    </cfRule>
  </conditionalFormatting>
  <conditionalFormatting sqref="BC73:BC81">
    <cfRule type="cellIs" dxfId="259" priority="15" stopIfTrue="1" operator="equal">
      <formula>0</formula>
    </cfRule>
  </conditionalFormatting>
  <conditionalFormatting sqref="BC82">
    <cfRule type="cellIs" dxfId="258" priority="14" stopIfTrue="1" operator="equal">
      <formula>0</formula>
    </cfRule>
  </conditionalFormatting>
  <conditionalFormatting sqref="BC82:BC83">
    <cfRule type="cellIs" dxfId="257" priority="13" stopIfTrue="1" operator="equal">
      <formula>0</formula>
    </cfRule>
  </conditionalFormatting>
  <conditionalFormatting sqref="O93:AH101 P87:AH92 AX87:BC101">
    <cfRule type="cellIs" dxfId="256" priority="12" stopIfTrue="1" operator="equal">
      <formula>0</formula>
    </cfRule>
  </conditionalFormatting>
  <conditionalFormatting sqref="E99:N101">
    <cfRule type="cellIs" dxfId="255" priority="11" stopIfTrue="1" operator="equal">
      <formula>0</formula>
    </cfRule>
  </conditionalFormatting>
  <conditionalFormatting sqref="E93:N98 E87:O92">
    <cfRule type="cellIs" dxfId="254" priority="10" stopIfTrue="1" operator="equal">
      <formula>0</formula>
    </cfRule>
  </conditionalFormatting>
  <conditionalFormatting sqref="AS87:AW101">
    <cfRule type="cellIs" dxfId="253" priority="9" stopIfTrue="1" operator="equal">
      <formula>0</formula>
    </cfRule>
  </conditionalFormatting>
  <conditionalFormatting sqref="AN87:AR101">
    <cfRule type="cellIs" dxfId="252" priority="8" stopIfTrue="1" operator="equal">
      <formula>0</formula>
    </cfRule>
  </conditionalFormatting>
  <conditionalFormatting sqref="AI87:AM101">
    <cfRule type="cellIs" dxfId="251" priority="7" stopIfTrue="1" operator="equal">
      <formula>0</formula>
    </cfRule>
  </conditionalFormatting>
  <conditionalFormatting sqref="O108:AH116 O123:AH131 P102:AH107 P117:AH122 AX102:BC131">
    <cfRule type="cellIs" dxfId="250" priority="6" stopIfTrue="1" operator="equal">
      <formula>0</formula>
    </cfRule>
  </conditionalFormatting>
  <conditionalFormatting sqref="E114:N116 E129:N131">
    <cfRule type="cellIs" dxfId="249" priority="5" stopIfTrue="1" operator="equal">
      <formula>0</formula>
    </cfRule>
  </conditionalFormatting>
  <conditionalFormatting sqref="E108:N113 E123:N128 E102:O107 E117:O122">
    <cfRule type="cellIs" dxfId="248" priority="4" stopIfTrue="1" operator="equal">
      <formula>0</formula>
    </cfRule>
  </conditionalFormatting>
  <conditionalFormatting sqref="AS102:AW131">
    <cfRule type="cellIs" dxfId="247" priority="3" stopIfTrue="1" operator="equal">
      <formula>0</formula>
    </cfRule>
  </conditionalFormatting>
  <conditionalFormatting sqref="AN102:AR131">
    <cfRule type="cellIs" dxfId="246" priority="2" stopIfTrue="1" operator="equal">
      <formula>0</formula>
    </cfRule>
  </conditionalFormatting>
  <conditionalFormatting sqref="AI102:AM131">
    <cfRule type="cellIs" dxfId="245" priority="1" stopIfTrue="1" operator="equal">
      <formula>0</formula>
    </cfRule>
  </conditionalFormatting>
  <dataValidations count="1">
    <dataValidation type="list" allowBlank="1" showInputMessage="1" showErrorMessage="1" sqref="A5:B5 A8:B8 A114:B114 A11:B11 A14:B14 A102:B102 A99:B99 A111:B111 A51:B51 A57:B57 A63:B63 A71:B71 A74:B74 A77:B77 A80:B80 A83:B83 A17:B17 A90:B90 A93:B93 A96:B96 A21:B21 A45:B45 A24:B24 A27:B27 A30:B30 A33:B33 A36:B36 A39:B39 A42:B42 A60:B60 A54:B54 A48:B48 A108:B108 A105:B105 A87:B87 A129:B129 A117:B117 A126:B126 A123:B123 A120:B120" xr:uid="{A9AF1925-F428-45EA-B8FB-DF59E5ECEADE}">
      <formula1>$A$141:$A$142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74AC-4D08-439E-B409-DE75BF766D59}">
  <sheetPr>
    <tabColor rgb="FF92D050"/>
  </sheetPr>
  <dimension ref="A1:CX484"/>
  <sheetViews>
    <sheetView zoomScale="70" zoomScaleNormal="70" workbookViewId="0">
      <selection activeCell="D21" sqref="D21:D23"/>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33203125" style="181" bestFit="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ht="15" customHeight="1">
      <c r="A1" s="305" t="s">
        <v>65</v>
      </c>
      <c r="B1" s="305" t="s">
        <v>66</v>
      </c>
      <c r="C1" s="149" t="s">
        <v>159</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t="s">
        <v>158</v>
      </c>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86">
        <f t="shared" ref="BC5:BC19" si="0">SUM(E5:BB5)</f>
        <v>0</v>
      </c>
      <c r="BD5" s="86">
        <f t="shared" ref="BD5:BD19" si="1">SUMPRODUCT(E5:BB5,DiscountFactors)</f>
        <v>0</v>
      </c>
      <c r="BF5" s="188" t="s">
        <v>78</v>
      </c>
      <c r="BG5" s="189" t="s">
        <v>79</v>
      </c>
      <c r="BH5" s="189" t="s">
        <v>80</v>
      </c>
      <c r="BI5" s="189" t="s">
        <v>81</v>
      </c>
      <c r="BJ5" s="190"/>
      <c r="BK5" s="214" t="s">
        <v>82</v>
      </c>
      <c r="BL5" s="196" t="str">
        <f>Option3PriceYear&amp;" Prices "&amp;Option3PVYear&amp;" Base Year"</f>
        <v>2019 Prices 2019 Base Year</v>
      </c>
      <c r="BM5" s="196" t="s">
        <v>80</v>
      </c>
      <c r="BN5" s="196" t="s">
        <v>81</v>
      </c>
      <c r="BS5" s="145">
        <f t="shared" ref="BS5:BT20" si="2">IF(A5="YES",1,0)</f>
        <v>0</v>
      </c>
      <c r="BT5" s="145">
        <f t="shared" si="2"/>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293"/>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87">
        <f t="shared" si="0"/>
        <v>0</v>
      </c>
      <c r="BD6" s="86">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2"/>
        <v>0</v>
      </c>
      <c r="BU6" s="187"/>
    </row>
    <row r="7" spans="1:101" s="146" customFormat="1" ht="15.4" thickBot="1">
      <c r="A7" s="295"/>
      <c r="B7" s="296"/>
      <c r="C7" s="57" t="s">
        <v>48</v>
      </c>
      <c r="D7" s="294"/>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88">
        <f t="shared" si="0"/>
        <v>0</v>
      </c>
      <c r="BD7" s="86">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3">BL7/$BQ$11</f>
        <v>0</v>
      </c>
      <c r="BN7" s="196">
        <f>BM7/$BQ$12</f>
        <v>0</v>
      </c>
      <c r="BP7" s="198" t="s">
        <v>86</v>
      </c>
      <c r="BQ7" s="199"/>
      <c r="BS7" s="145">
        <f t="shared" si="2"/>
        <v>0</v>
      </c>
      <c r="BT7" s="145">
        <f t="shared" si="2"/>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51">
        <f t="shared" si="0"/>
        <v>0</v>
      </c>
      <c r="BD8" s="86">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3"/>
        <v>0</v>
      </c>
      <c r="BN8" s="196">
        <f>BM8/$BQ$12</f>
        <v>0</v>
      </c>
      <c r="BO8" s="197"/>
      <c r="BP8" s="202" t="s">
        <v>90</v>
      </c>
      <c r="BQ8" s="203">
        <f>1+DiscountRate</f>
        <v>1.0349999999999999</v>
      </c>
      <c r="BS8" s="145">
        <f t="shared" si="2"/>
        <v>0</v>
      </c>
      <c r="BT8" s="145">
        <f t="shared" si="2"/>
        <v>0</v>
      </c>
      <c r="BU8" s="187" t="s">
        <v>91</v>
      </c>
    </row>
    <row r="9" spans="1:101" s="146" customFormat="1" ht="15.4" customHeight="1"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87">
        <f t="shared" si="0"/>
        <v>0</v>
      </c>
      <c r="BD9" s="86">
        <f t="shared" si="1"/>
        <v>0</v>
      </c>
      <c r="BF9" s="187"/>
      <c r="BG9" s="145"/>
      <c r="BH9" s="204"/>
      <c r="BI9" s="145"/>
      <c r="BJ9" s="145"/>
      <c r="BK9" s="214" t="s">
        <v>92</v>
      </c>
      <c r="BL9" s="205"/>
      <c r="BM9" s="196"/>
      <c r="BN9" s="196"/>
      <c r="BO9" s="201"/>
      <c r="BP9" s="206" t="s">
        <v>93</v>
      </c>
      <c r="BQ9" s="207">
        <v>2017</v>
      </c>
      <c r="BS9" s="145">
        <f t="shared" si="2"/>
        <v>0</v>
      </c>
      <c r="BT9" s="145">
        <f t="shared" si="2"/>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88">
        <f t="shared" si="0"/>
        <v>0</v>
      </c>
      <c r="BD10" s="86">
        <f t="shared" si="1"/>
        <v>0</v>
      </c>
      <c r="BF10" s="187"/>
      <c r="BG10" s="145"/>
      <c r="BH10" s="204"/>
      <c r="BI10" s="145"/>
      <c r="BJ10" s="145"/>
      <c r="BK10" s="216" t="s">
        <v>36</v>
      </c>
      <c r="BL10" s="196">
        <f>SUM(BD71,BD74,BD77,BD80,BD83,BD87,BD90,BD93,BD96,BD99,BD102,BD105,BD108,BD111,BD114,BD117,BD120,BD123,BD126,BD129)</f>
        <v>0</v>
      </c>
      <c r="BM10" s="196">
        <f t="shared" si="3"/>
        <v>0</v>
      </c>
      <c r="BN10" s="196">
        <f>BM10/$BQ$12</f>
        <v>0</v>
      </c>
      <c r="BO10" s="201"/>
      <c r="BP10" s="147"/>
      <c r="BQ10" s="145"/>
      <c r="BS10" s="145">
        <f t="shared" si="2"/>
        <v>0</v>
      </c>
      <c r="BT10" s="145">
        <f t="shared" si="2"/>
        <v>0</v>
      </c>
      <c r="BU10" s="187" t="s">
        <v>94</v>
      </c>
    </row>
    <row r="11" spans="1:101" s="146" customFormat="1" ht="17.649999999999999"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51">
        <f t="shared" si="0"/>
        <v>0</v>
      </c>
      <c r="BD11" s="86">
        <f t="shared" si="1"/>
        <v>0</v>
      </c>
      <c r="BF11" s="188" t="s">
        <v>96</v>
      </c>
      <c r="BG11" s="189" t="s">
        <v>80</v>
      </c>
      <c r="BH11" s="189" t="s">
        <v>81</v>
      </c>
      <c r="BI11" s="190"/>
      <c r="BJ11" s="190"/>
      <c r="BK11" s="216" t="s">
        <v>85</v>
      </c>
      <c r="BL11" s="196">
        <f t="shared" ref="BL11:BL12" si="4">SUM(BD72,BD75,BD78,BD81,BD84,BD88,BD91,BD94,BD97,BD100,BD103,BD106,BD109,BD112,BD115,BD118,BD121,BD124,BD127,BD130)</f>
        <v>0</v>
      </c>
      <c r="BM11" s="196">
        <f t="shared" si="3"/>
        <v>0</v>
      </c>
      <c r="BN11" s="196">
        <f>BM11/$BQ$12</f>
        <v>0</v>
      </c>
      <c r="BO11" s="201"/>
      <c r="BP11" s="208" t="s">
        <v>97</v>
      </c>
      <c r="BQ11" s="209">
        <f>VLOOKUP((Option3PriceYear),DeflatorTable,6)/100</f>
        <v>1.0621212761135219</v>
      </c>
      <c r="BS11" s="145">
        <f t="shared" si="2"/>
        <v>0</v>
      </c>
      <c r="BT11" s="145">
        <f t="shared" si="2"/>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87">
        <f t="shared" si="0"/>
        <v>0</v>
      </c>
      <c r="BD12" s="86">
        <f t="shared" si="1"/>
        <v>0</v>
      </c>
      <c r="BF12" s="192" t="s">
        <v>98</v>
      </c>
      <c r="BG12" s="193">
        <f>BU16/BQ11</f>
        <v>0</v>
      </c>
      <c r="BH12" s="193">
        <f>BG12/BQ12</f>
        <v>0</v>
      </c>
      <c r="BI12" s="210"/>
      <c r="BJ12" s="210"/>
      <c r="BK12" s="216" t="s">
        <v>89</v>
      </c>
      <c r="BL12" s="196">
        <f t="shared" si="4"/>
        <v>0</v>
      </c>
      <c r="BM12" s="196">
        <f t="shared" si="3"/>
        <v>0</v>
      </c>
      <c r="BN12" s="196">
        <f>BM12/$BQ$12</f>
        <v>0</v>
      </c>
      <c r="BO12" s="145"/>
      <c r="BP12" s="202" t="s">
        <v>99</v>
      </c>
      <c r="BQ12" s="203">
        <f>(BQ8^(Option3PVYear-BQ9))</f>
        <v>1.0712249999999999</v>
      </c>
      <c r="BS12" s="145">
        <f t="shared" si="2"/>
        <v>0</v>
      </c>
      <c r="BT12" s="145">
        <f t="shared" si="2"/>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88">
        <f t="shared" si="0"/>
        <v>0</v>
      </c>
      <c r="BD13" s="86">
        <f t="shared" si="1"/>
        <v>0</v>
      </c>
      <c r="BF13" s="192" t="s">
        <v>100</v>
      </c>
      <c r="BG13" s="193">
        <f>BU20/BQ11</f>
        <v>0</v>
      </c>
      <c r="BH13" s="193">
        <f>BG13/BQ12</f>
        <v>0</v>
      </c>
      <c r="BI13" s="210"/>
      <c r="BJ13" s="210"/>
      <c r="BO13" s="145"/>
      <c r="BP13" s="206" t="s">
        <v>101</v>
      </c>
      <c r="BQ13" s="213">
        <f>VLOOKUP(Option3Period,AnnuityTable,7)</f>
        <v>8.607686508868186</v>
      </c>
      <c r="BS13" s="145">
        <f t="shared" si="2"/>
        <v>0</v>
      </c>
      <c r="BT13" s="145">
        <f t="shared" si="2"/>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51">
        <f t="shared" si="0"/>
        <v>0</v>
      </c>
      <c r="BD14" s="86">
        <f t="shared" si="1"/>
        <v>0</v>
      </c>
      <c r="BF14" s="192" t="s">
        <v>103</v>
      </c>
      <c r="BG14" s="200">
        <f>BU22/BQ11</f>
        <v>0</v>
      </c>
      <c r="BH14" s="193">
        <f>BG14/BQ12</f>
        <v>0</v>
      </c>
      <c r="BI14" s="210"/>
      <c r="BJ14" s="210"/>
      <c r="BK14" s="214" t="s">
        <v>104</v>
      </c>
      <c r="BL14" s="196" t="str">
        <f>Option3PriceYear&amp;" Prices "&amp;Option3PVYear&amp;" Base Year"</f>
        <v>2019 Prices 2019 Base Year</v>
      </c>
      <c r="BM14" s="196" t="s">
        <v>80</v>
      </c>
      <c r="BN14" s="196" t="s">
        <v>81</v>
      </c>
      <c r="BS14" s="145">
        <f t="shared" si="2"/>
        <v>0</v>
      </c>
      <c r="BT14" s="145">
        <f t="shared" si="2"/>
        <v>0</v>
      </c>
      <c r="BU14" s="187"/>
    </row>
    <row r="15" spans="1:101" s="146" customFormat="1" ht="15.4" customHeight="1"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87">
        <f t="shared" si="0"/>
        <v>0</v>
      </c>
      <c r="BD15" s="86">
        <f t="shared" si="1"/>
        <v>0</v>
      </c>
      <c r="BF15" s="187"/>
      <c r="BG15" s="210"/>
      <c r="BH15" s="145"/>
      <c r="BI15" s="145"/>
      <c r="BJ15" s="145"/>
      <c r="BK15" s="216" t="s">
        <v>36</v>
      </c>
      <c r="BL15" s="196">
        <f>SUM(BC21,BC24,BC27,BC30,BC33,BC36,BC39,BC42,BC45,BC48,BC51,BC54,BC57,BC60,BC63)</f>
        <v>0</v>
      </c>
      <c r="BM15" s="196">
        <f t="shared" si="3"/>
        <v>0</v>
      </c>
      <c r="BN15" s="196">
        <f>BM15/$BQ$12</f>
        <v>0</v>
      </c>
      <c r="BS15" s="145">
        <f t="shared" si="2"/>
        <v>0</v>
      </c>
      <c r="BT15" s="145">
        <f t="shared" si="2"/>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88">
        <f t="shared" si="0"/>
        <v>0</v>
      </c>
      <c r="BD16" s="86">
        <f t="shared" si="1"/>
        <v>0</v>
      </c>
      <c r="BF16" s="187"/>
      <c r="BG16" s="210"/>
      <c r="BH16" s="145"/>
      <c r="BI16" s="145"/>
      <c r="BJ16" s="145"/>
      <c r="BK16" s="216" t="s">
        <v>85</v>
      </c>
      <c r="BL16" s="196">
        <f>SUM(BC22,BC25,BC28,BC31,BC34,BC37,BC40,BC43,BC46,BC49,BC52,BC55,BC58,BC61,BC64)</f>
        <v>0</v>
      </c>
      <c r="BM16" s="196">
        <f t="shared" si="3"/>
        <v>0</v>
      </c>
      <c r="BN16" s="196">
        <f>BM16/$BQ$12</f>
        <v>0</v>
      </c>
      <c r="BS16" s="145">
        <f t="shared" si="2"/>
        <v>0</v>
      </c>
      <c r="BT16" s="145">
        <f t="shared" si="2"/>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51">
        <f t="shared" si="0"/>
        <v>0</v>
      </c>
      <c r="BD17" s="86">
        <f t="shared" si="1"/>
        <v>0</v>
      </c>
      <c r="BF17" s="188" t="s">
        <v>107</v>
      </c>
      <c r="BG17" s="189" t="s">
        <v>80</v>
      </c>
      <c r="BH17" s="189" t="s">
        <v>81</v>
      </c>
      <c r="BI17" s="190"/>
      <c r="BJ17" s="190"/>
      <c r="BK17" s="216" t="s">
        <v>89</v>
      </c>
      <c r="BL17" s="196">
        <f t="shared" ref="BL17" si="5">SUM(BC23,BC26,BC29,BC32,BC35,BC38,BC41,BC44,BC47,BC50,BC53,BC56,BC59,BC62,BC65)</f>
        <v>0</v>
      </c>
      <c r="BM17" s="196">
        <f t="shared" si="3"/>
        <v>0</v>
      </c>
      <c r="BN17" s="196">
        <f>BM17/$BQ$12</f>
        <v>0</v>
      </c>
      <c r="BS17" s="145">
        <f t="shared" si="2"/>
        <v>0</v>
      </c>
      <c r="BT17" s="145">
        <f t="shared" si="2"/>
        <v>0</v>
      </c>
      <c r="BU17" s="187"/>
    </row>
    <row r="18" spans="1:102" s="146" customFormat="1" ht="15.4" customHeight="1"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87">
        <f t="shared" si="0"/>
        <v>0</v>
      </c>
      <c r="BD18" s="86">
        <f t="shared" si="1"/>
        <v>0</v>
      </c>
      <c r="BF18" s="192" t="s">
        <v>108</v>
      </c>
      <c r="BG18" s="193">
        <f>BL6/BQ11</f>
        <v>0</v>
      </c>
      <c r="BH18" s="193">
        <f>BG18/BQ12</f>
        <v>0</v>
      </c>
      <c r="BI18" s="210"/>
      <c r="BJ18" s="210"/>
      <c r="BK18" s="214" t="s">
        <v>109</v>
      </c>
      <c r="BL18" s="205"/>
      <c r="BM18" s="196"/>
      <c r="BN18" s="196"/>
      <c r="BS18" s="145">
        <f t="shared" si="2"/>
        <v>0</v>
      </c>
      <c r="BT18" s="145">
        <f t="shared" si="2"/>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88">
        <f t="shared" si="0"/>
        <v>0</v>
      </c>
      <c r="BD19" s="86">
        <f t="shared" si="1"/>
        <v>0</v>
      </c>
      <c r="BF19" s="192" t="s">
        <v>110</v>
      </c>
      <c r="BG19" s="193">
        <f>BL10/BQ11</f>
        <v>0</v>
      </c>
      <c r="BH19" s="193">
        <f>BG19/BQ12</f>
        <v>0</v>
      </c>
      <c r="BI19" s="210"/>
      <c r="BJ19" s="210"/>
      <c r="BK19" s="216" t="s">
        <v>36</v>
      </c>
      <c r="BL19" s="196">
        <f>SUM(BC87,BC90,BC93,BC96,BC99,BC102,BC105,BC108,BC111,BC114,BC117,BC120,BC123,BC126,BC129)</f>
        <v>0</v>
      </c>
      <c r="BM19" s="196">
        <f t="shared" si="3"/>
        <v>0</v>
      </c>
      <c r="BN19" s="196">
        <f>BM19/$BQ$12</f>
        <v>0</v>
      </c>
      <c r="BO19" s="237">
        <f>SUM(BD87,BD90,BD93,BD96,BD99,BD102,BD105,BD108,BD111,BD114,BD117,BD120,BD123,BD126,BD129)</f>
        <v>0</v>
      </c>
      <c r="BS19" s="145">
        <f t="shared" si="2"/>
        <v>0</v>
      </c>
      <c r="BT19" s="145">
        <f t="shared" si="2"/>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166"/>
      <c r="BD20" s="166"/>
      <c r="BF20" s="192" t="s">
        <v>113</v>
      </c>
      <c r="BG20" s="193">
        <f>(BG19-BG18)</f>
        <v>0</v>
      </c>
      <c r="BH20" s="193">
        <f>BG20/BQ12</f>
        <v>0</v>
      </c>
      <c r="BI20" s="210"/>
      <c r="BJ20" s="210"/>
      <c r="BK20" s="216" t="s">
        <v>114</v>
      </c>
      <c r="BL20" s="196">
        <f t="shared" ref="BL20:BL21" si="6">SUM(BC88,BC91,BC94,BC97,BC100,BC103,BC106,BC109,BC112,BC115,BC118,BC121,BC124,BC127,BC130)</f>
        <v>0</v>
      </c>
      <c r="BM20" s="196">
        <f t="shared" si="3"/>
        <v>0</v>
      </c>
      <c r="BN20" s="196">
        <f>BM20/$BQ$12</f>
        <v>0</v>
      </c>
      <c r="BO20" s="237">
        <f>SUM(BD88,BD91,BD94,BD97,BD100,BD103,BD106,BD109,BD112,BD115,BD118,BD121,BD124,BD127,BD130)</f>
        <v>0</v>
      </c>
      <c r="BS20" s="145">
        <f t="shared" si="2"/>
        <v>0</v>
      </c>
      <c r="BT20" s="145">
        <f t="shared" si="2"/>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86">
        <f t="shared" ref="BC21:BC65" si="7">SUM(E21:BB21)</f>
        <v>0</v>
      </c>
      <c r="BD21" s="86">
        <f t="shared" ref="BD21:BD65" si="8">SUMPRODUCT(E21:BB21,DiscountFactors)</f>
        <v>0</v>
      </c>
      <c r="BK21" s="216" t="s">
        <v>116</v>
      </c>
      <c r="BL21" s="196">
        <f t="shared" si="6"/>
        <v>0</v>
      </c>
      <c r="BM21" s="196">
        <f t="shared" si="3"/>
        <v>0</v>
      </c>
      <c r="BN21" s="196">
        <f>BM21/$BQ$12</f>
        <v>0</v>
      </c>
      <c r="BO21" s="237">
        <f>SUM(BD89,BD92,BD95,BD98,BD101,BD104,BD107,BD110,BD113,BD116,BD119,BD122,BD125,BD128,BD131)</f>
        <v>0</v>
      </c>
      <c r="BS21" s="145">
        <f t="shared" ref="BS21:BT65" si="9">IF(A21="YES",1,0)</f>
        <v>0</v>
      </c>
      <c r="BT21" s="145">
        <f t="shared" si="9"/>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87">
        <f t="shared" si="7"/>
        <v>0</v>
      </c>
      <c r="BD22" s="86">
        <f t="shared" si="8"/>
        <v>0</v>
      </c>
      <c r="BS22" s="145">
        <f t="shared" si="9"/>
        <v>0</v>
      </c>
      <c r="BT22" s="145">
        <f t="shared" si="9"/>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88">
        <f t="shared" si="7"/>
        <v>0</v>
      </c>
      <c r="BD23" s="86">
        <f t="shared" si="8"/>
        <v>0</v>
      </c>
      <c r="BK23" s="214" t="s">
        <v>118</v>
      </c>
      <c r="BL23" s="196" t="str">
        <f>Option3PriceYear&amp;" Prices "&amp;Option3PVYear&amp;" Base Year"</f>
        <v>2019 Prices 2019 Base Year</v>
      </c>
      <c r="BM23" s="196" t="s">
        <v>80</v>
      </c>
      <c r="BN23" s="196" t="s">
        <v>81</v>
      </c>
      <c r="BS23" s="145">
        <f t="shared" si="9"/>
        <v>0</v>
      </c>
      <c r="BT23" s="145">
        <f t="shared" si="9"/>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86">
        <f t="shared" si="7"/>
        <v>0</v>
      </c>
      <c r="BD24" s="86">
        <f t="shared" si="8"/>
        <v>0</v>
      </c>
      <c r="BK24" s="216" t="s">
        <v>36</v>
      </c>
      <c r="BL24" s="196">
        <f>SUM(BC5,BC8,BC11,BC14,BC17)</f>
        <v>0</v>
      </c>
      <c r="BM24" s="196">
        <f t="shared" si="3"/>
        <v>0</v>
      </c>
      <c r="BN24" s="196">
        <f>BM24/$BQ$12</f>
        <v>0</v>
      </c>
      <c r="BS24" s="145">
        <f t="shared" si="9"/>
        <v>0</v>
      </c>
      <c r="BT24" s="145">
        <f t="shared" si="9"/>
        <v>0</v>
      </c>
    </row>
    <row r="25" spans="1:102" s="146" customFormat="1" ht="15.4" customHeight="1"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87">
        <f t="shared" si="7"/>
        <v>0</v>
      </c>
      <c r="BD25" s="86">
        <f t="shared" si="8"/>
        <v>0</v>
      </c>
      <c r="BH25" s="204"/>
      <c r="BI25" s="145"/>
      <c r="BJ25" s="145"/>
      <c r="BK25" s="216" t="s">
        <v>85</v>
      </c>
      <c r="BL25" s="196">
        <f t="shared" ref="BL25:BL26" si="10">SUM(BC6,BC9,BC12,BC15,BC18)</f>
        <v>0</v>
      </c>
      <c r="BM25" s="196">
        <f t="shared" si="3"/>
        <v>0</v>
      </c>
      <c r="BN25" s="196">
        <f>BM25/$BQ$12</f>
        <v>0</v>
      </c>
      <c r="BS25" s="145">
        <f t="shared" si="9"/>
        <v>0</v>
      </c>
      <c r="BT25" s="145">
        <f t="shared" si="9"/>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88">
        <f t="shared" si="7"/>
        <v>0</v>
      </c>
      <c r="BD26" s="86">
        <f t="shared" si="8"/>
        <v>0</v>
      </c>
      <c r="BH26" s="204"/>
      <c r="BI26" s="145"/>
      <c r="BJ26" s="145"/>
      <c r="BK26" s="216" t="s">
        <v>89</v>
      </c>
      <c r="BL26" s="196">
        <f t="shared" si="10"/>
        <v>0</v>
      </c>
      <c r="BM26" s="196">
        <f t="shared" si="3"/>
        <v>0</v>
      </c>
      <c r="BN26" s="196">
        <f>BM26/$BQ$12</f>
        <v>0</v>
      </c>
      <c r="BS26" s="145">
        <f t="shared" si="9"/>
        <v>0</v>
      </c>
      <c r="BT26" s="145">
        <f t="shared" si="9"/>
        <v>0</v>
      </c>
    </row>
    <row r="27" spans="1:102" s="146" customFormat="1" ht="15.4" thickBot="1">
      <c r="A27" s="53"/>
      <c r="B27" s="54"/>
      <c r="C27" s="232" t="s">
        <v>120</v>
      </c>
      <c r="D27" s="292"/>
      <c r="E27" s="252">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86">
        <f t="shared" si="7"/>
        <v>0</v>
      </c>
      <c r="BD27" s="86">
        <f t="shared" si="8"/>
        <v>0</v>
      </c>
      <c r="BH27" s="145"/>
      <c r="BK27" s="214" t="s">
        <v>121</v>
      </c>
      <c r="BL27" s="205"/>
      <c r="BM27" s="196"/>
      <c r="BN27" s="196"/>
      <c r="BS27" s="145">
        <f t="shared" si="9"/>
        <v>0</v>
      </c>
      <c r="BT27" s="145">
        <f t="shared" si="9"/>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87">
        <f t="shared" si="7"/>
        <v>0</v>
      </c>
      <c r="BD28" s="86">
        <f t="shared" si="8"/>
        <v>0</v>
      </c>
      <c r="BH28" s="145"/>
      <c r="BK28" s="216" t="s">
        <v>36</v>
      </c>
      <c r="BL28" s="196">
        <f>SUM(BC71,BC74,BC77,BC80,BC83)</f>
        <v>0</v>
      </c>
      <c r="BM28" s="196">
        <f t="shared" si="3"/>
        <v>0</v>
      </c>
      <c r="BN28" s="196">
        <f>BM28/$BQ$12</f>
        <v>0</v>
      </c>
      <c r="BS28" s="145">
        <f t="shared" si="9"/>
        <v>0</v>
      </c>
      <c r="BT28" s="145">
        <f t="shared" si="9"/>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88">
        <f t="shared" si="7"/>
        <v>0</v>
      </c>
      <c r="BD29" s="86">
        <f t="shared" si="8"/>
        <v>0</v>
      </c>
      <c r="BH29" s="145"/>
      <c r="BK29" s="216" t="s">
        <v>114</v>
      </c>
      <c r="BL29" s="196">
        <f t="shared" ref="BL29" si="11">SUM(BC72,BC75,BC78,BC81,BC84)</f>
        <v>0</v>
      </c>
      <c r="BM29" s="196">
        <f t="shared" si="3"/>
        <v>0</v>
      </c>
      <c r="BN29" s="196">
        <f>BM29/$BQ$12</f>
        <v>0</v>
      </c>
      <c r="BS29" s="145">
        <f t="shared" si="9"/>
        <v>0</v>
      </c>
      <c r="BT29" s="145">
        <f t="shared" si="9"/>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86">
        <f t="shared" si="7"/>
        <v>0</v>
      </c>
      <c r="BD30" s="86">
        <f t="shared" si="8"/>
        <v>0</v>
      </c>
      <c r="BH30" s="145"/>
      <c r="BK30" s="216" t="s">
        <v>116</v>
      </c>
      <c r="BL30" s="196">
        <f>SUM(BC73,BC76,BC79,BC82,BC85)</f>
        <v>0</v>
      </c>
      <c r="BM30" s="196">
        <f t="shared" si="3"/>
        <v>0</v>
      </c>
      <c r="BN30" s="196">
        <f>BM30/$BQ$12</f>
        <v>0</v>
      </c>
      <c r="BS30" s="145">
        <f t="shared" si="9"/>
        <v>0</v>
      </c>
      <c r="BT30" s="145">
        <f t="shared" si="9"/>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87">
        <f t="shared" si="7"/>
        <v>0</v>
      </c>
      <c r="BD31" s="86">
        <f t="shared" si="8"/>
        <v>0</v>
      </c>
      <c r="BS31" s="145">
        <f t="shared" si="9"/>
        <v>0</v>
      </c>
      <c r="BT31" s="145">
        <f t="shared" si="9"/>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88">
        <f t="shared" si="7"/>
        <v>0</v>
      </c>
      <c r="BD32" s="86">
        <f t="shared" si="8"/>
        <v>0</v>
      </c>
      <c r="BS32" s="145">
        <f t="shared" si="9"/>
        <v>0</v>
      </c>
      <c r="BT32" s="145">
        <f t="shared" si="9"/>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51">
        <f t="shared" si="7"/>
        <v>0</v>
      </c>
      <c r="BD33" s="86">
        <f t="shared" si="8"/>
        <v>0</v>
      </c>
      <c r="BH33" s="237">
        <f>SUM(BD21,BD24,BD27,BD30,BD33,BD36,BD39,BD42,BD45,BD63)</f>
        <v>0</v>
      </c>
      <c r="BS33" s="145">
        <f t="shared" si="9"/>
        <v>0</v>
      </c>
      <c r="BT33" s="145">
        <f t="shared" si="9"/>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87">
        <f t="shared" si="7"/>
        <v>0</v>
      </c>
      <c r="BD34" s="86">
        <f t="shared" si="8"/>
        <v>0</v>
      </c>
      <c r="BS34" s="145">
        <f t="shared" si="9"/>
        <v>0</v>
      </c>
      <c r="BT34" s="145">
        <f t="shared" si="9"/>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88">
        <f t="shared" si="7"/>
        <v>0</v>
      </c>
      <c r="BD35" s="86">
        <f t="shared" si="8"/>
        <v>0</v>
      </c>
      <c r="BS35" s="145">
        <f t="shared" si="9"/>
        <v>0</v>
      </c>
      <c r="BT35" s="145">
        <f t="shared" si="9"/>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86">
        <f t="shared" si="7"/>
        <v>0</v>
      </c>
      <c r="BD36" s="86">
        <f t="shared" si="8"/>
        <v>0</v>
      </c>
      <c r="BS36" s="145">
        <f t="shared" si="9"/>
        <v>0</v>
      </c>
      <c r="BT36" s="145">
        <f t="shared" si="9"/>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87">
        <f t="shared" si="7"/>
        <v>0</v>
      </c>
      <c r="BD37" s="86">
        <f t="shared" si="8"/>
        <v>0</v>
      </c>
      <c r="BH37" s="146">
        <f>SUM(BD87,BD90,BD93,BD96,BD99,BD102,BD105,BD108,BD111,BD129)</f>
        <v>0</v>
      </c>
      <c r="BS37" s="145">
        <f t="shared" si="9"/>
        <v>0</v>
      </c>
      <c r="BT37" s="145">
        <f t="shared" si="9"/>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88">
        <f t="shared" si="7"/>
        <v>0</v>
      </c>
      <c r="BD38" s="86">
        <f t="shared" si="8"/>
        <v>0</v>
      </c>
      <c r="BS38" s="145">
        <f t="shared" si="9"/>
        <v>0</v>
      </c>
      <c r="BT38" s="145">
        <f t="shared" si="9"/>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86">
        <f t="shared" si="7"/>
        <v>0</v>
      </c>
      <c r="BD39" s="86">
        <f t="shared" si="8"/>
        <v>0</v>
      </c>
      <c r="BS39" s="145">
        <f t="shared" si="9"/>
        <v>0</v>
      </c>
      <c r="BT39" s="145">
        <f t="shared" si="9"/>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87">
        <f t="shared" si="7"/>
        <v>0</v>
      </c>
      <c r="BD40" s="86">
        <f t="shared" si="8"/>
        <v>0</v>
      </c>
      <c r="BS40" s="145">
        <f t="shared" si="9"/>
        <v>0</v>
      </c>
      <c r="BT40" s="145">
        <f t="shared" si="9"/>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88">
        <f t="shared" si="7"/>
        <v>0</v>
      </c>
      <c r="BD41" s="86">
        <f t="shared" si="8"/>
        <v>0</v>
      </c>
      <c r="BS41" s="145">
        <f t="shared" si="9"/>
        <v>0</v>
      </c>
      <c r="BT41" s="145">
        <f t="shared" si="9"/>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86">
        <f t="shared" si="7"/>
        <v>0</v>
      </c>
      <c r="BD42" s="86">
        <f t="shared" si="8"/>
        <v>0</v>
      </c>
      <c r="BS42" s="145">
        <f t="shared" si="9"/>
        <v>0</v>
      </c>
      <c r="BT42" s="145">
        <f t="shared" si="9"/>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87">
        <f t="shared" si="7"/>
        <v>0</v>
      </c>
      <c r="BD43" s="86">
        <f t="shared" si="8"/>
        <v>0</v>
      </c>
      <c r="BS43" s="145">
        <f t="shared" si="9"/>
        <v>0</v>
      </c>
      <c r="BT43" s="145">
        <f t="shared" si="9"/>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88">
        <f t="shared" si="7"/>
        <v>0</v>
      </c>
      <c r="BD44" s="86">
        <f t="shared" si="8"/>
        <v>0</v>
      </c>
      <c r="BS44" s="145">
        <f t="shared" si="9"/>
        <v>0</v>
      </c>
      <c r="BT44" s="145">
        <f t="shared" si="9"/>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86">
        <f t="shared" si="7"/>
        <v>0</v>
      </c>
      <c r="BD45" s="86">
        <f t="shared" si="8"/>
        <v>0</v>
      </c>
      <c r="BS45" s="145">
        <f t="shared" si="9"/>
        <v>0</v>
      </c>
      <c r="BT45" s="145">
        <f t="shared" si="9"/>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87">
        <f t="shared" si="7"/>
        <v>0</v>
      </c>
      <c r="BD46" s="86">
        <f t="shared" si="8"/>
        <v>0</v>
      </c>
      <c r="BS46" s="145">
        <f t="shared" si="9"/>
        <v>0</v>
      </c>
      <c r="BT46" s="145">
        <f t="shared" si="9"/>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88">
        <f t="shared" si="7"/>
        <v>0</v>
      </c>
      <c r="BD47" s="86">
        <f t="shared" si="8"/>
        <v>0</v>
      </c>
      <c r="BS47" s="145">
        <f t="shared" si="9"/>
        <v>0</v>
      </c>
      <c r="BT47" s="145">
        <f t="shared" si="9"/>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51">
        <f t="shared" si="7"/>
        <v>0</v>
      </c>
      <c r="BD48" s="86">
        <f t="shared" si="8"/>
        <v>0</v>
      </c>
      <c r="BS48" s="145">
        <f t="shared" si="9"/>
        <v>0</v>
      </c>
      <c r="BT48" s="145">
        <f t="shared" si="9"/>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87">
        <f t="shared" si="7"/>
        <v>0</v>
      </c>
      <c r="BD49" s="86">
        <f t="shared" si="8"/>
        <v>0</v>
      </c>
      <c r="BS49" s="145">
        <f t="shared" si="9"/>
        <v>0</v>
      </c>
      <c r="BT49" s="145">
        <f t="shared" si="9"/>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88">
        <f t="shared" si="7"/>
        <v>0</v>
      </c>
      <c r="BD50" s="86">
        <f t="shared" si="8"/>
        <v>0</v>
      </c>
      <c r="BS50" s="145">
        <f t="shared" si="9"/>
        <v>0</v>
      </c>
      <c r="BT50" s="145">
        <f t="shared" si="9"/>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86">
        <f t="shared" si="7"/>
        <v>0</v>
      </c>
      <c r="BD51" s="86">
        <f t="shared" si="8"/>
        <v>0</v>
      </c>
      <c r="BS51" s="145">
        <f t="shared" si="9"/>
        <v>0</v>
      </c>
      <c r="BT51" s="145">
        <f t="shared" si="9"/>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87">
        <f t="shared" si="7"/>
        <v>0</v>
      </c>
      <c r="BD52" s="86">
        <f t="shared" si="8"/>
        <v>0</v>
      </c>
      <c r="BS52" s="145">
        <f t="shared" si="9"/>
        <v>0</v>
      </c>
      <c r="BT52" s="145">
        <f t="shared" si="9"/>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88">
        <f t="shared" si="7"/>
        <v>0</v>
      </c>
      <c r="BD53" s="86">
        <f t="shared" si="8"/>
        <v>0</v>
      </c>
      <c r="BS53" s="145">
        <f t="shared" si="9"/>
        <v>0</v>
      </c>
      <c r="BT53" s="145">
        <f t="shared" si="9"/>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86">
        <f t="shared" si="7"/>
        <v>0</v>
      </c>
      <c r="BD54" s="86">
        <f t="shared" si="8"/>
        <v>0</v>
      </c>
      <c r="BS54" s="145">
        <f t="shared" si="9"/>
        <v>0</v>
      </c>
      <c r="BT54" s="145">
        <f t="shared" si="9"/>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87">
        <f t="shared" si="7"/>
        <v>0</v>
      </c>
      <c r="BD55" s="86">
        <f t="shared" si="8"/>
        <v>0</v>
      </c>
      <c r="BS55" s="145">
        <f t="shared" si="9"/>
        <v>0</v>
      </c>
      <c r="BT55" s="145">
        <f t="shared" si="9"/>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88">
        <f t="shared" si="7"/>
        <v>0</v>
      </c>
      <c r="BD56" s="86">
        <f t="shared" si="8"/>
        <v>0</v>
      </c>
      <c r="BS56" s="145">
        <f t="shared" si="9"/>
        <v>0</v>
      </c>
      <c r="BT56" s="145">
        <f t="shared" si="9"/>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86">
        <f t="shared" si="7"/>
        <v>0</v>
      </c>
      <c r="BD57" s="86">
        <f t="shared" si="8"/>
        <v>0</v>
      </c>
      <c r="BS57" s="145">
        <f t="shared" si="9"/>
        <v>0</v>
      </c>
      <c r="BT57" s="145">
        <f t="shared" si="9"/>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87">
        <f t="shared" si="7"/>
        <v>0</v>
      </c>
      <c r="BD58" s="86">
        <f t="shared" si="8"/>
        <v>0</v>
      </c>
      <c r="BS58" s="145">
        <f t="shared" si="9"/>
        <v>0</v>
      </c>
      <c r="BT58" s="145">
        <f t="shared" si="9"/>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88">
        <f t="shared" si="7"/>
        <v>0</v>
      </c>
      <c r="BD59" s="86">
        <f t="shared" si="8"/>
        <v>0</v>
      </c>
      <c r="BS59" s="145">
        <f t="shared" si="9"/>
        <v>0</v>
      </c>
      <c r="BT59" s="145">
        <f t="shared" si="9"/>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86">
        <f t="shared" si="7"/>
        <v>0</v>
      </c>
      <c r="BD60" s="86">
        <f t="shared" si="8"/>
        <v>0</v>
      </c>
      <c r="BS60" s="145">
        <f t="shared" si="9"/>
        <v>0</v>
      </c>
      <c r="BT60" s="145">
        <f t="shared" si="9"/>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87">
        <f t="shared" si="7"/>
        <v>0</v>
      </c>
      <c r="BD61" s="86">
        <f t="shared" si="8"/>
        <v>0</v>
      </c>
      <c r="BS61" s="145">
        <f t="shared" si="9"/>
        <v>0</v>
      </c>
      <c r="BT61" s="145">
        <f t="shared" si="9"/>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88">
        <f t="shared" si="7"/>
        <v>0</v>
      </c>
      <c r="BD62" s="86">
        <f t="shared" si="8"/>
        <v>0</v>
      </c>
      <c r="BS62" s="145">
        <f t="shared" si="9"/>
        <v>0</v>
      </c>
      <c r="BT62" s="145">
        <f t="shared" si="9"/>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51">
        <f t="shared" si="7"/>
        <v>0</v>
      </c>
      <c r="BD63" s="86">
        <f t="shared" si="8"/>
        <v>0</v>
      </c>
      <c r="BS63" s="145">
        <f t="shared" si="9"/>
        <v>0</v>
      </c>
      <c r="BT63" s="145">
        <f t="shared" si="9"/>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87">
        <f t="shared" si="7"/>
        <v>0</v>
      </c>
      <c r="BD64" s="86">
        <f t="shared" si="8"/>
        <v>0</v>
      </c>
      <c r="BS64" s="145">
        <f t="shared" si="9"/>
        <v>0</v>
      </c>
      <c r="BT64" s="145">
        <f t="shared" si="9"/>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88">
        <f t="shared" si="7"/>
        <v>0</v>
      </c>
      <c r="BD65" s="86">
        <f t="shared" si="8"/>
        <v>0</v>
      </c>
      <c r="BS65" s="145">
        <f t="shared" si="9"/>
        <v>0</v>
      </c>
      <c r="BT65" s="145">
        <f t="shared" si="9"/>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66"/>
      <c r="BD66" s="166"/>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66"/>
      <c r="BD67" s="166"/>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66"/>
      <c r="BD68" s="166"/>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66"/>
      <c r="BD69" s="166"/>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85" t="s">
        <v>72</v>
      </c>
      <c r="BD70" s="85" t="s">
        <v>73</v>
      </c>
      <c r="CV70" s="145"/>
      <c r="CW70" s="145"/>
      <c r="CX70" s="145"/>
    </row>
    <row r="71" spans="1:102" s="146" customFormat="1" ht="30.4" customHeight="1"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86">
        <f t="shared" ref="BC71:BC85" si="12">SUM(E71:BB71)</f>
        <v>0</v>
      </c>
      <c r="BD71" s="86">
        <f t="shared" ref="BD71:BD85" si="13">SUMPRODUCT(E71:BB71,DiscountFactors)</f>
        <v>0</v>
      </c>
      <c r="BS71" s="145">
        <f t="shared" ref="BS71:BT73" si="14">IF(A71="YES",1,0)</f>
        <v>0</v>
      </c>
      <c r="BT71" s="145">
        <f t="shared" si="14"/>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87">
        <f t="shared" si="12"/>
        <v>0</v>
      </c>
      <c r="BD72" s="86">
        <f t="shared" si="13"/>
        <v>0</v>
      </c>
      <c r="BS72" s="145">
        <f t="shared" si="14"/>
        <v>0</v>
      </c>
      <c r="BT72" s="145">
        <f t="shared" si="14"/>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88">
        <f t="shared" si="12"/>
        <v>0</v>
      </c>
      <c r="BD73" s="86">
        <f t="shared" si="13"/>
        <v>0</v>
      </c>
      <c r="BS73" s="145">
        <f t="shared" si="14"/>
        <v>0</v>
      </c>
      <c r="BT73" s="145">
        <f t="shared" si="14"/>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51">
        <f t="shared" si="12"/>
        <v>0</v>
      </c>
      <c r="BD74" s="86">
        <f t="shared" si="13"/>
        <v>0</v>
      </c>
      <c r="BS74" s="145">
        <f t="shared" ref="BS74:BT131" si="15">IF(A74="YES",1,0)</f>
        <v>0</v>
      </c>
      <c r="BT74" s="145">
        <f t="shared" si="15"/>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87">
        <f t="shared" si="12"/>
        <v>0</v>
      </c>
      <c r="BD75" s="86">
        <f t="shared" si="13"/>
        <v>0</v>
      </c>
      <c r="BS75" s="145">
        <f t="shared" si="15"/>
        <v>0</v>
      </c>
      <c r="BT75" s="145">
        <f t="shared" si="15"/>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88">
        <f t="shared" si="12"/>
        <v>0</v>
      </c>
      <c r="BD76" s="86">
        <f t="shared" si="13"/>
        <v>0</v>
      </c>
      <c r="BS76" s="145">
        <f t="shared" si="15"/>
        <v>0</v>
      </c>
      <c r="BT76" s="145">
        <f t="shared" si="15"/>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51">
        <f t="shared" si="12"/>
        <v>0</v>
      </c>
      <c r="BD77" s="86">
        <f t="shared" si="13"/>
        <v>0</v>
      </c>
      <c r="BS77" s="145">
        <f t="shared" si="15"/>
        <v>0</v>
      </c>
      <c r="BT77" s="145">
        <f t="shared" si="15"/>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87">
        <f t="shared" si="12"/>
        <v>0</v>
      </c>
      <c r="BD78" s="86">
        <f t="shared" si="13"/>
        <v>0</v>
      </c>
      <c r="BS78" s="145">
        <f t="shared" si="15"/>
        <v>0</v>
      </c>
      <c r="BT78" s="145">
        <f t="shared" si="15"/>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88">
        <f t="shared" si="12"/>
        <v>0</v>
      </c>
      <c r="BD79" s="86">
        <f t="shared" si="13"/>
        <v>0</v>
      </c>
      <c r="BS79" s="145">
        <f t="shared" si="15"/>
        <v>0</v>
      </c>
      <c r="BT79" s="145">
        <f t="shared" si="15"/>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51">
        <f t="shared" si="12"/>
        <v>0</v>
      </c>
      <c r="BD80" s="86">
        <f t="shared" si="13"/>
        <v>0</v>
      </c>
      <c r="BS80" s="145">
        <f t="shared" si="15"/>
        <v>0</v>
      </c>
      <c r="BT80" s="145">
        <f t="shared" si="15"/>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87">
        <f t="shared" si="12"/>
        <v>0</v>
      </c>
      <c r="BD81" s="86">
        <f t="shared" si="13"/>
        <v>0</v>
      </c>
      <c r="BS81" s="145">
        <f t="shared" si="15"/>
        <v>0</v>
      </c>
      <c r="BT81" s="145">
        <f t="shared" si="15"/>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88">
        <f t="shared" si="12"/>
        <v>0</v>
      </c>
      <c r="BD82" s="86">
        <f t="shared" si="13"/>
        <v>0</v>
      </c>
      <c r="BS82" s="145">
        <f t="shared" si="15"/>
        <v>0</v>
      </c>
      <c r="BT82" s="145">
        <f t="shared" si="15"/>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51">
        <f t="shared" si="12"/>
        <v>0</v>
      </c>
      <c r="BD83" s="86">
        <f t="shared" si="13"/>
        <v>0</v>
      </c>
      <c r="BS83" s="145">
        <f t="shared" si="15"/>
        <v>0</v>
      </c>
      <c r="BT83" s="145">
        <f t="shared" si="15"/>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87">
        <f t="shared" si="12"/>
        <v>0</v>
      </c>
      <c r="BD84" s="86">
        <f t="shared" si="13"/>
        <v>0</v>
      </c>
      <c r="BS84" s="145">
        <f t="shared" si="15"/>
        <v>0</v>
      </c>
      <c r="BT84" s="145">
        <f t="shared" si="15"/>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88">
        <f t="shared" si="12"/>
        <v>0</v>
      </c>
      <c r="BD85" s="86">
        <f t="shared" si="13"/>
        <v>0</v>
      </c>
      <c r="BS85" s="145">
        <f t="shared" si="15"/>
        <v>0</v>
      </c>
      <c r="BT85" s="145">
        <f t="shared" si="15"/>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166"/>
      <c r="BD86" s="166"/>
      <c r="BS86" s="145">
        <f t="shared" si="15"/>
        <v>0</v>
      </c>
      <c r="BT86" s="145">
        <f t="shared" si="15"/>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86">
        <f t="shared" ref="BC87:BC131" si="16">SUM(E87:BB87)</f>
        <v>0</v>
      </c>
      <c r="BD87" s="86">
        <f t="shared" ref="BD87:BD125" si="17">SUMPRODUCT(E87:BB87,DiscountFactors)</f>
        <v>0</v>
      </c>
      <c r="BS87" s="145">
        <f t="shared" si="15"/>
        <v>0</v>
      </c>
      <c r="BT87" s="145">
        <f t="shared" si="15"/>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87">
        <f t="shared" si="16"/>
        <v>0</v>
      </c>
      <c r="BD88" s="86">
        <f t="shared" si="17"/>
        <v>0</v>
      </c>
      <c r="BS88" s="145">
        <f t="shared" si="15"/>
        <v>0</v>
      </c>
      <c r="BT88" s="145">
        <f t="shared" si="15"/>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88">
        <f t="shared" si="16"/>
        <v>0</v>
      </c>
      <c r="BD89" s="86">
        <f t="shared" si="17"/>
        <v>0</v>
      </c>
      <c r="BS89" s="145">
        <f t="shared" si="15"/>
        <v>0</v>
      </c>
      <c r="BT89" s="145">
        <f t="shared" si="15"/>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86">
        <f t="shared" si="16"/>
        <v>0</v>
      </c>
      <c r="BD90" s="86">
        <f t="shared" si="17"/>
        <v>0</v>
      </c>
      <c r="BS90" s="145">
        <f t="shared" si="15"/>
        <v>0</v>
      </c>
      <c r="BT90" s="145">
        <f t="shared" si="15"/>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87">
        <f t="shared" si="16"/>
        <v>0</v>
      </c>
      <c r="BD91" s="86">
        <f t="shared" si="17"/>
        <v>0</v>
      </c>
      <c r="BS91" s="145">
        <f t="shared" si="15"/>
        <v>0</v>
      </c>
      <c r="BT91" s="145">
        <f t="shared" si="15"/>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88">
        <f t="shared" si="16"/>
        <v>0</v>
      </c>
      <c r="BD92" s="86">
        <f t="shared" si="17"/>
        <v>0</v>
      </c>
      <c r="BS92" s="145">
        <f t="shared" si="15"/>
        <v>0</v>
      </c>
      <c r="BT92" s="145">
        <f t="shared" si="15"/>
        <v>0</v>
      </c>
      <c r="CV92" s="145"/>
      <c r="CW92" s="145"/>
      <c r="CX92" s="145"/>
    </row>
    <row r="93" spans="1:102" s="146" customFormat="1" ht="15.4" thickBot="1">
      <c r="A93" s="53"/>
      <c r="B93" s="54"/>
      <c r="C93" s="62" t="s">
        <v>143</v>
      </c>
      <c r="D93" s="292"/>
      <c r="E93" s="252">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86">
        <f t="shared" si="16"/>
        <v>0</v>
      </c>
      <c r="BD93" s="86">
        <f t="shared" si="17"/>
        <v>0</v>
      </c>
      <c r="BS93" s="145">
        <f t="shared" si="15"/>
        <v>0</v>
      </c>
      <c r="BT93" s="145">
        <f t="shared" si="15"/>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87">
        <f t="shared" si="16"/>
        <v>0</v>
      </c>
      <c r="BD94" s="86">
        <f t="shared" si="17"/>
        <v>0</v>
      </c>
      <c r="BS94" s="145">
        <f t="shared" si="15"/>
        <v>0</v>
      </c>
      <c r="BT94" s="145">
        <f t="shared" si="15"/>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88">
        <f t="shared" si="16"/>
        <v>0</v>
      </c>
      <c r="BD95" s="86">
        <f t="shared" si="17"/>
        <v>0</v>
      </c>
      <c r="BS95" s="145">
        <f t="shared" si="15"/>
        <v>0</v>
      </c>
      <c r="BT95" s="145">
        <f t="shared" si="15"/>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86">
        <f t="shared" si="16"/>
        <v>0</v>
      </c>
      <c r="BD96" s="86">
        <f t="shared" si="17"/>
        <v>0</v>
      </c>
      <c r="BS96" s="145">
        <f t="shared" si="15"/>
        <v>0</v>
      </c>
      <c r="BT96" s="145">
        <f t="shared" si="15"/>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87">
        <f t="shared" si="16"/>
        <v>0</v>
      </c>
      <c r="BD97" s="86">
        <f t="shared" si="17"/>
        <v>0</v>
      </c>
      <c r="BS97" s="145">
        <f t="shared" si="15"/>
        <v>0</v>
      </c>
      <c r="BT97" s="145">
        <f t="shared" si="15"/>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88">
        <f t="shared" si="16"/>
        <v>0</v>
      </c>
      <c r="BD98" s="86">
        <f t="shared" si="17"/>
        <v>0</v>
      </c>
      <c r="BS98" s="145">
        <f t="shared" si="15"/>
        <v>0</v>
      </c>
      <c r="BT98" s="145">
        <f t="shared" si="15"/>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51">
        <f t="shared" si="16"/>
        <v>0</v>
      </c>
      <c r="BD99" s="86">
        <f t="shared" si="17"/>
        <v>0</v>
      </c>
      <c r="BS99" s="145">
        <f t="shared" si="15"/>
        <v>0</v>
      </c>
      <c r="BT99" s="145">
        <f t="shared" si="15"/>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87">
        <f t="shared" si="16"/>
        <v>0</v>
      </c>
      <c r="BD100" s="86">
        <f t="shared" si="17"/>
        <v>0</v>
      </c>
      <c r="BS100" s="145">
        <f t="shared" si="15"/>
        <v>0</v>
      </c>
      <c r="BT100" s="145">
        <f t="shared" si="15"/>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88">
        <f t="shared" si="16"/>
        <v>0</v>
      </c>
      <c r="BD101" s="86">
        <f t="shared" si="17"/>
        <v>0</v>
      </c>
      <c r="BS101" s="145">
        <f t="shared" si="15"/>
        <v>0</v>
      </c>
      <c r="BT101" s="145">
        <f t="shared" si="15"/>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16"/>
        <v>0</v>
      </c>
      <c r="BD102" s="86">
        <f t="shared" si="17"/>
        <v>0</v>
      </c>
      <c r="BS102" s="145">
        <f t="shared" si="15"/>
        <v>0</v>
      </c>
      <c r="BT102" s="145">
        <f t="shared" si="15"/>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16"/>
        <v>0</v>
      </c>
      <c r="BD103" s="86">
        <f t="shared" si="17"/>
        <v>0</v>
      </c>
      <c r="BS103" s="145">
        <f t="shared" si="15"/>
        <v>0</v>
      </c>
      <c r="BT103" s="145">
        <f t="shared" si="15"/>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16"/>
        <v>0</v>
      </c>
      <c r="BD104" s="86">
        <f t="shared" si="17"/>
        <v>0</v>
      </c>
      <c r="BS104" s="145">
        <f t="shared" si="15"/>
        <v>0</v>
      </c>
      <c r="BT104" s="145">
        <f t="shared" si="15"/>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16"/>
        <v>0</v>
      </c>
      <c r="BD105" s="86">
        <f t="shared" si="17"/>
        <v>0</v>
      </c>
      <c r="BS105" s="145">
        <f t="shared" si="15"/>
        <v>0</v>
      </c>
      <c r="BT105" s="145">
        <f t="shared" si="15"/>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16"/>
        <v>0</v>
      </c>
      <c r="BD106" s="86">
        <f t="shared" si="17"/>
        <v>0</v>
      </c>
      <c r="BS106" s="145">
        <f t="shared" si="15"/>
        <v>0</v>
      </c>
      <c r="BT106" s="145">
        <f t="shared" si="15"/>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16"/>
        <v>0</v>
      </c>
      <c r="BD107" s="86">
        <f t="shared" si="17"/>
        <v>0</v>
      </c>
      <c r="BS107" s="145">
        <f t="shared" si="15"/>
        <v>0</v>
      </c>
      <c r="BT107" s="145">
        <f t="shared" si="15"/>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16"/>
        <v>0</v>
      </c>
      <c r="BD108" s="86">
        <f t="shared" si="17"/>
        <v>0</v>
      </c>
      <c r="BE108" s="145"/>
      <c r="BK108" s="145"/>
      <c r="BL108" s="145"/>
      <c r="BM108" s="145"/>
      <c r="BN108" s="145"/>
      <c r="BS108" s="145">
        <f t="shared" si="15"/>
        <v>0</v>
      </c>
      <c r="BT108" s="145">
        <f t="shared" si="15"/>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16"/>
        <v>0</v>
      </c>
      <c r="BD109" s="86">
        <f t="shared" si="17"/>
        <v>0</v>
      </c>
      <c r="BE109" s="145"/>
      <c r="BK109" s="145"/>
      <c r="BL109" s="145"/>
      <c r="BM109" s="145"/>
      <c r="BN109" s="145"/>
      <c r="BS109" s="145">
        <f t="shared" si="15"/>
        <v>0</v>
      </c>
      <c r="BT109" s="145">
        <f t="shared" si="15"/>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16"/>
        <v>0</v>
      </c>
      <c r="BD110" s="86">
        <f t="shared" si="17"/>
        <v>0</v>
      </c>
      <c r="BE110" s="145"/>
      <c r="BK110" s="145"/>
      <c r="BL110" s="145"/>
      <c r="BM110" s="145"/>
      <c r="BN110" s="145"/>
      <c r="BS110" s="145">
        <f t="shared" si="15"/>
        <v>0</v>
      </c>
      <c r="BT110" s="145">
        <f t="shared" si="15"/>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16"/>
        <v>0</v>
      </c>
      <c r="BD111" s="86">
        <f t="shared" si="17"/>
        <v>0</v>
      </c>
      <c r="BE111" s="145"/>
      <c r="BK111" s="145"/>
      <c r="BL111" s="145"/>
      <c r="BM111" s="145"/>
      <c r="BN111" s="145"/>
      <c r="BS111" s="145">
        <f t="shared" si="15"/>
        <v>0</v>
      </c>
      <c r="BT111" s="145">
        <f t="shared" si="15"/>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16"/>
        <v>0</v>
      </c>
      <c r="BD112" s="86">
        <f t="shared" si="17"/>
        <v>0</v>
      </c>
      <c r="BK112" s="145"/>
      <c r="BL112" s="145"/>
      <c r="BM112" s="145"/>
      <c r="BN112" s="145"/>
      <c r="BS112" s="145">
        <f t="shared" si="15"/>
        <v>0</v>
      </c>
      <c r="BT112" s="145">
        <f t="shared" si="15"/>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16"/>
        <v>0</v>
      </c>
      <c r="BD113" s="86">
        <f t="shared" si="17"/>
        <v>0</v>
      </c>
      <c r="BK113" s="145"/>
      <c r="BL113" s="145"/>
      <c r="BM113" s="145"/>
      <c r="BN113" s="145"/>
      <c r="BR113" s="145"/>
      <c r="BS113" s="145">
        <f t="shared" si="15"/>
        <v>0</v>
      </c>
      <c r="BT113" s="145">
        <f t="shared" si="15"/>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16"/>
        <v>0</v>
      </c>
      <c r="BD114" s="86">
        <f t="shared" si="17"/>
        <v>0</v>
      </c>
      <c r="BK114" s="145"/>
      <c r="BL114" s="145"/>
      <c r="BM114" s="145"/>
      <c r="BN114" s="145"/>
      <c r="BR114" s="204"/>
      <c r="BS114" s="145">
        <f t="shared" si="15"/>
        <v>0</v>
      </c>
      <c r="BT114" s="145">
        <f t="shared" si="15"/>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16"/>
        <v>0</v>
      </c>
      <c r="BD115" s="86">
        <f t="shared" si="17"/>
        <v>0</v>
      </c>
      <c r="BG115" s="145"/>
      <c r="BH115" s="145"/>
      <c r="BI115" s="145"/>
      <c r="BJ115" s="145"/>
      <c r="BK115" s="145"/>
      <c r="BL115" s="145"/>
      <c r="BM115" s="145"/>
      <c r="BN115" s="145"/>
      <c r="BR115" s="204"/>
      <c r="BS115" s="145">
        <f t="shared" si="15"/>
        <v>0</v>
      </c>
      <c r="BT115" s="145">
        <f t="shared" si="15"/>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16"/>
        <v>0</v>
      </c>
      <c r="BD116" s="86">
        <f t="shared" si="17"/>
        <v>0</v>
      </c>
      <c r="BG116" s="145"/>
      <c r="BH116" s="145"/>
      <c r="BI116" s="145"/>
      <c r="BJ116" s="145"/>
      <c r="BK116" s="145"/>
      <c r="BL116" s="145"/>
      <c r="BM116" s="145"/>
      <c r="BN116" s="145"/>
      <c r="BR116" s="217"/>
      <c r="BS116" s="145">
        <f t="shared" si="15"/>
        <v>0</v>
      </c>
      <c r="BT116" s="145">
        <f t="shared" si="15"/>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16"/>
        <v>0</v>
      </c>
      <c r="BD117" s="86">
        <f t="shared" si="17"/>
        <v>0</v>
      </c>
      <c r="BI117" s="145"/>
      <c r="BJ117" s="145"/>
      <c r="BK117" s="145"/>
      <c r="BL117" s="145"/>
      <c r="BM117" s="145"/>
      <c r="BN117" s="145"/>
      <c r="BR117" s="204"/>
      <c r="BS117" s="145">
        <f t="shared" si="15"/>
        <v>0</v>
      </c>
      <c r="BT117" s="145">
        <f t="shared" si="15"/>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16"/>
        <v>0</v>
      </c>
      <c r="BD118" s="86">
        <f t="shared" si="17"/>
        <v>0</v>
      </c>
      <c r="BI118" s="145"/>
      <c r="BJ118" s="145"/>
      <c r="BK118" s="145"/>
      <c r="BL118" s="145"/>
      <c r="BM118" s="145"/>
      <c r="BN118" s="145"/>
      <c r="BR118" s="204"/>
      <c r="BS118" s="145">
        <f t="shared" si="15"/>
        <v>0</v>
      </c>
      <c r="BT118" s="145">
        <f t="shared" si="15"/>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16"/>
        <v>0</v>
      </c>
      <c r="BD119" s="86">
        <f t="shared" si="17"/>
        <v>0</v>
      </c>
      <c r="BI119" s="145"/>
      <c r="BJ119" s="145"/>
      <c r="BK119" s="145"/>
      <c r="BL119" s="145"/>
      <c r="BM119" s="145"/>
      <c r="BN119" s="145"/>
      <c r="BQ119" s="145"/>
      <c r="BR119" s="201"/>
      <c r="BS119" s="145">
        <f t="shared" si="15"/>
        <v>0</v>
      </c>
      <c r="BT119" s="145">
        <f t="shared" si="15"/>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16"/>
        <v>0</v>
      </c>
      <c r="BD120" s="86">
        <f t="shared" si="17"/>
        <v>0</v>
      </c>
      <c r="BG120" s="145"/>
      <c r="BI120" s="145"/>
      <c r="BJ120" s="145"/>
      <c r="BK120" s="145"/>
      <c r="BL120" s="145"/>
      <c r="BM120" s="145"/>
      <c r="BN120" s="145"/>
      <c r="BQ120" s="197"/>
      <c r="BR120" s="145"/>
      <c r="BS120" s="145">
        <f t="shared" si="15"/>
        <v>0</v>
      </c>
      <c r="BT120" s="145">
        <f t="shared" si="15"/>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16"/>
        <v>0</v>
      </c>
      <c r="BD121" s="86">
        <f t="shared" si="17"/>
        <v>0</v>
      </c>
      <c r="BG121" s="145"/>
      <c r="BI121" s="145"/>
      <c r="BJ121" s="145"/>
      <c r="BK121" s="145"/>
      <c r="BL121" s="145"/>
      <c r="BM121" s="145"/>
      <c r="BN121" s="145"/>
      <c r="BQ121" s="197"/>
      <c r="BR121" s="145"/>
      <c r="BS121" s="145">
        <f t="shared" si="15"/>
        <v>0</v>
      </c>
      <c r="BT121" s="145">
        <f t="shared" si="15"/>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16"/>
        <v>0</v>
      </c>
      <c r="BD122" s="86">
        <f t="shared" si="17"/>
        <v>0</v>
      </c>
      <c r="BG122" s="145"/>
      <c r="BI122" s="145"/>
      <c r="BJ122" s="145"/>
      <c r="BK122" s="145"/>
      <c r="BL122" s="145"/>
      <c r="BM122" s="145"/>
      <c r="BN122" s="145"/>
      <c r="BQ122" s="218"/>
      <c r="BR122" s="210"/>
      <c r="BS122" s="145">
        <f t="shared" si="15"/>
        <v>0</v>
      </c>
      <c r="BT122" s="145">
        <f t="shared" si="15"/>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16"/>
        <v>0</v>
      </c>
      <c r="BD123" s="86">
        <f t="shared" si="17"/>
        <v>0</v>
      </c>
      <c r="BG123" s="197"/>
      <c r="BI123" s="145"/>
      <c r="BJ123" s="145"/>
      <c r="BK123" s="145"/>
      <c r="BL123" s="145"/>
      <c r="BM123" s="145"/>
      <c r="BN123" s="145"/>
      <c r="BQ123" s="145"/>
      <c r="BR123" s="145"/>
      <c r="BS123" s="145">
        <f t="shared" si="15"/>
        <v>0</v>
      </c>
      <c r="BT123" s="145">
        <f t="shared" si="15"/>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16"/>
        <v>0</v>
      </c>
      <c r="BD124" s="86">
        <f t="shared" si="17"/>
        <v>0</v>
      </c>
      <c r="BG124" s="145"/>
      <c r="BI124" s="145"/>
      <c r="BJ124" s="145"/>
      <c r="BK124" s="145"/>
      <c r="BL124" s="145"/>
      <c r="BM124" s="145"/>
      <c r="BN124" s="145"/>
      <c r="BQ124" s="145"/>
      <c r="BR124" s="145"/>
      <c r="BS124" s="145">
        <f t="shared" si="15"/>
        <v>0</v>
      </c>
      <c r="BT124" s="145">
        <f t="shared" si="15"/>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16"/>
        <v>0</v>
      </c>
      <c r="BD125" s="86">
        <f t="shared" si="17"/>
        <v>0</v>
      </c>
      <c r="BG125" s="145"/>
      <c r="BI125" s="145"/>
      <c r="BJ125" s="145"/>
      <c r="BK125" s="145"/>
      <c r="BL125" s="145"/>
      <c r="BM125" s="145"/>
      <c r="BN125" s="145"/>
      <c r="BQ125" s="145"/>
      <c r="BS125" s="145">
        <f t="shared" si="15"/>
        <v>0</v>
      </c>
      <c r="BT125" s="145">
        <f t="shared" si="15"/>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16"/>
        <v>0</v>
      </c>
      <c r="BD126" s="86">
        <f t="shared" ref="BD126:BD128" si="18">SUMPRODUCT(E126:BB126,DiscountFactors)</f>
        <v>0</v>
      </c>
      <c r="BG126" s="145"/>
      <c r="BI126" s="145"/>
      <c r="BJ126" s="145"/>
      <c r="BK126" s="145"/>
      <c r="BL126" s="145"/>
      <c r="BM126" s="145"/>
      <c r="BN126" s="145"/>
      <c r="BQ126" s="145"/>
      <c r="BS126" s="145">
        <f t="shared" si="15"/>
        <v>0</v>
      </c>
      <c r="BT126" s="145">
        <f t="shared" si="15"/>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16"/>
        <v>0</v>
      </c>
      <c r="BD127" s="86">
        <f t="shared" si="18"/>
        <v>0</v>
      </c>
      <c r="BG127" s="145"/>
      <c r="BI127" s="145"/>
      <c r="BJ127" s="145"/>
      <c r="BK127" s="145"/>
      <c r="BL127" s="145"/>
      <c r="BM127" s="145"/>
      <c r="BN127" s="145"/>
      <c r="BQ127" s="147"/>
      <c r="BS127" s="145">
        <f t="shared" si="15"/>
        <v>0</v>
      </c>
      <c r="BT127" s="145">
        <f t="shared" si="15"/>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16"/>
        <v>0</v>
      </c>
      <c r="BD128" s="86">
        <f t="shared" si="18"/>
        <v>0</v>
      </c>
      <c r="BG128" s="145"/>
      <c r="BI128" s="145"/>
      <c r="BJ128" s="145"/>
      <c r="BK128" s="145"/>
      <c r="BL128" s="145"/>
      <c r="BM128" s="145"/>
      <c r="BN128" s="145"/>
      <c r="BQ128" s="145"/>
      <c r="BS128" s="145">
        <f t="shared" si="15"/>
        <v>0</v>
      </c>
      <c r="BT128" s="145">
        <f t="shared" si="15"/>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16"/>
        <v>0</v>
      </c>
      <c r="BD129" s="86">
        <f>SUMPRODUCT(E129:BB129,DiscountFactors)</f>
        <v>0</v>
      </c>
      <c r="BG129" s="145"/>
      <c r="BH129" s="145"/>
      <c r="BI129" s="145"/>
      <c r="BJ129" s="145"/>
      <c r="BK129" s="145"/>
      <c r="BL129" s="145"/>
      <c r="BM129" s="145"/>
      <c r="BN129" s="145"/>
      <c r="BQ129" s="145"/>
      <c r="BS129" s="145">
        <f t="shared" si="15"/>
        <v>0</v>
      </c>
      <c r="BT129" s="145">
        <f t="shared" si="15"/>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16"/>
        <v>0</v>
      </c>
      <c r="BD130" s="86">
        <f>SUMPRODUCT(E130:BB130,DiscountFactors)</f>
        <v>0</v>
      </c>
      <c r="BG130" s="145"/>
      <c r="BH130" s="145"/>
      <c r="BI130" s="145"/>
      <c r="BJ130" s="145"/>
      <c r="BQ130" s="147"/>
      <c r="BS130" s="145">
        <f t="shared" si="15"/>
        <v>0</v>
      </c>
      <c r="BT130" s="145">
        <f t="shared" si="15"/>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16"/>
        <v>0</v>
      </c>
      <c r="BD131" s="86">
        <f>SUMPRODUCT(E131:BB131,DiscountFactors)</f>
        <v>0</v>
      </c>
      <c r="BG131" s="145"/>
      <c r="BH131" s="145"/>
      <c r="BI131" s="145"/>
      <c r="BJ131" s="145"/>
      <c r="BS131" s="145">
        <f t="shared" si="15"/>
        <v>0</v>
      </c>
      <c r="BT131" s="145">
        <f t="shared" si="15"/>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ht="15.4" thickBo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73" s="146" customFormat="1">
      <c r="A273" s="305"/>
      <c r="B273" s="305"/>
      <c r="C273" s="149"/>
      <c r="D273" s="150"/>
      <c r="E273" s="151"/>
      <c r="F273" s="148"/>
      <c r="G273" s="148"/>
      <c r="H273" s="148"/>
      <c r="I273" s="148"/>
      <c r="J273" s="148"/>
      <c r="K273" s="148"/>
      <c r="L273" s="148"/>
      <c r="M273" s="152"/>
      <c r="N273" s="148"/>
      <c r="O273" s="148"/>
      <c r="P273" s="148"/>
      <c r="Q273" s="148"/>
      <c r="R273" s="148"/>
      <c r="S273" s="148"/>
      <c r="T273" s="148"/>
      <c r="U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5"/>
      <c r="BD273" s="145"/>
      <c r="BE273" s="145"/>
      <c r="BS273" s="145"/>
      <c r="BT273" s="145"/>
      <c r="BU273" s="145"/>
    </row>
    <row r="274" spans="1:73" s="146" customFormat="1">
      <c r="A274" s="306"/>
      <c r="B274" s="306"/>
      <c r="C274" s="153"/>
      <c r="D274" s="153"/>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c r="AY274" s="152"/>
      <c r="AZ274" s="152"/>
      <c r="BA274" s="152"/>
      <c r="BB274" s="152"/>
      <c r="BC274" s="147"/>
      <c r="BD274" s="147"/>
      <c r="BE274" s="147"/>
    </row>
    <row r="275" spans="1:73" s="146" customFormat="1" ht="15.4" thickBot="1">
      <c r="A275" s="307"/>
      <c r="B275" s="307"/>
      <c r="C275" s="153"/>
      <c r="D275" s="154"/>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5"/>
      <c r="BD275" s="145"/>
      <c r="BE275" s="145"/>
    </row>
    <row r="276" spans="1:73" s="146" customFormat="1" ht="15.4" thickBot="1">
      <c r="A276" s="155"/>
      <c r="B276" s="156"/>
      <c r="C276" s="159"/>
      <c r="D276" s="161"/>
      <c r="E276" s="160"/>
      <c r="F276" s="161"/>
      <c r="G276" s="161"/>
      <c r="H276" s="161"/>
      <c r="I276" s="161"/>
      <c r="J276" s="161"/>
      <c r="K276" s="161"/>
      <c r="L276" s="161"/>
      <c r="M276" s="161"/>
      <c r="N276" s="162"/>
      <c r="O276" s="219"/>
      <c r="P276" s="161"/>
      <c r="Q276" s="161"/>
      <c r="R276" s="161"/>
      <c r="S276" s="161"/>
      <c r="T276" s="161"/>
      <c r="U276" s="161"/>
      <c r="V276" s="161"/>
      <c r="W276" s="161"/>
      <c r="X276" s="162"/>
      <c r="Y276" s="219"/>
      <c r="Z276" s="161"/>
      <c r="AA276" s="161"/>
      <c r="AB276" s="161"/>
      <c r="AC276" s="161"/>
      <c r="AD276" s="161"/>
      <c r="AE276" s="161"/>
      <c r="AF276" s="161"/>
      <c r="AG276" s="161"/>
      <c r="AH276" s="162"/>
      <c r="AI276" s="219"/>
      <c r="AJ276" s="161"/>
      <c r="AK276" s="161"/>
      <c r="AL276" s="161"/>
      <c r="AM276" s="161"/>
      <c r="AN276" s="161"/>
      <c r="AO276" s="161"/>
      <c r="AP276" s="161"/>
      <c r="AQ276" s="161"/>
      <c r="AR276" s="161"/>
      <c r="AS276" s="219"/>
      <c r="AT276" s="161"/>
      <c r="AU276" s="161"/>
      <c r="AV276" s="161"/>
      <c r="AW276" s="161"/>
      <c r="AX276" s="161"/>
      <c r="AY276" s="161"/>
      <c r="AZ276" s="161"/>
      <c r="BA276" s="161"/>
      <c r="BB276" s="161"/>
      <c r="BC276" s="221"/>
      <c r="BD276" s="221"/>
      <c r="BR276" s="186"/>
      <c r="BS276" s="145"/>
      <c r="BT276" s="145"/>
      <c r="BU276" s="187"/>
    </row>
    <row r="277" spans="1:73" s="146" customFormat="1" ht="17.649999999999999" thickBot="1">
      <c r="A277" s="168"/>
      <c r="B277" s="222"/>
      <c r="C277" s="223"/>
      <c r="D277" s="313"/>
      <c r="E277" s="224"/>
      <c r="F277" s="224"/>
      <c r="G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224"/>
      <c r="AN277" s="224"/>
      <c r="AO277" s="224"/>
      <c r="AP277" s="224"/>
      <c r="AQ277" s="224"/>
      <c r="AR277" s="224"/>
      <c r="AS277" s="224"/>
      <c r="AT277" s="224"/>
      <c r="AU277" s="224"/>
      <c r="AV277" s="224"/>
      <c r="AW277" s="224"/>
      <c r="AX277" s="224"/>
      <c r="AY277" s="224"/>
      <c r="AZ277" s="224"/>
      <c r="BA277" s="224"/>
      <c r="BB277" s="224"/>
      <c r="BC277" s="225"/>
      <c r="BD277" s="225"/>
      <c r="BF277" s="188"/>
      <c r="BG277" s="189"/>
      <c r="BH277" s="189"/>
      <c r="BI277" s="189"/>
      <c r="BJ277" s="190"/>
      <c r="BK277" s="191"/>
      <c r="BL277" s="177"/>
      <c r="BM277" s="177"/>
      <c r="BN277" s="177"/>
      <c r="BS277" s="145"/>
      <c r="BT277" s="145"/>
      <c r="BU277" s="187"/>
    </row>
    <row r="278" spans="1:73" s="146" customFormat="1" ht="15.4" thickBot="1">
      <c r="A278" s="295"/>
      <c r="B278" s="296"/>
      <c r="C278" s="226"/>
      <c r="D278" s="311"/>
      <c r="E278" s="224"/>
      <c r="F278" s="224"/>
      <c r="G278" s="224"/>
      <c r="H278" s="224"/>
      <c r="I278" s="224"/>
      <c r="J278" s="224"/>
      <c r="K278" s="224"/>
      <c r="L278" s="224"/>
      <c r="M278" s="224"/>
      <c r="N278" s="224"/>
      <c r="O278" s="224"/>
      <c r="P278" s="227"/>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c r="AX278" s="227"/>
      <c r="AY278" s="227"/>
      <c r="AZ278" s="227"/>
      <c r="BA278" s="227"/>
      <c r="BB278" s="227"/>
      <c r="BC278" s="228"/>
      <c r="BD278" s="225"/>
      <c r="BF278" s="192"/>
      <c r="BG278" s="193"/>
      <c r="BH278" s="193"/>
      <c r="BI278" s="193"/>
      <c r="BJ278" s="194"/>
      <c r="BK278" s="195"/>
      <c r="BL278" s="196"/>
      <c r="BM278" s="234"/>
      <c r="BN278" s="234"/>
      <c r="BS278" s="145"/>
      <c r="BT278" s="145"/>
      <c r="BU278" s="187"/>
    </row>
    <row r="279" spans="1:73" s="146" customFormat="1" ht="15.4" thickBot="1">
      <c r="A279" s="295"/>
      <c r="B279" s="296"/>
      <c r="C279" s="229"/>
      <c r="D279" s="312"/>
      <c r="E279" s="224"/>
      <c r="F279" s="224"/>
      <c r="G279" s="224"/>
      <c r="H279" s="224"/>
      <c r="I279" s="224"/>
      <c r="J279" s="224"/>
      <c r="K279" s="224"/>
      <c r="L279" s="224"/>
      <c r="M279" s="224"/>
      <c r="N279" s="224"/>
      <c r="O279" s="224"/>
      <c r="P279" s="227"/>
      <c r="Q279" s="227"/>
      <c r="R279" s="227"/>
      <c r="S279" s="227"/>
      <c r="T279" s="227"/>
      <c r="U279" s="227"/>
      <c r="V279" s="227"/>
      <c r="W279" s="227"/>
      <c r="X279" s="227"/>
      <c r="Y279" s="227"/>
      <c r="Z279" s="227"/>
      <c r="AA279" s="227"/>
      <c r="AB279" s="227"/>
      <c r="AC279" s="227"/>
      <c r="AD279" s="227"/>
      <c r="AE279" s="227"/>
      <c r="AF279" s="227"/>
      <c r="AG279" s="227"/>
      <c r="AH279" s="227"/>
      <c r="AI279" s="227"/>
      <c r="AJ279" s="227"/>
      <c r="AK279" s="227"/>
      <c r="AL279" s="227"/>
      <c r="AM279" s="227"/>
      <c r="AN279" s="227"/>
      <c r="AO279" s="227"/>
      <c r="AP279" s="227"/>
      <c r="AQ279" s="227"/>
      <c r="AR279" s="227"/>
      <c r="AS279" s="227"/>
      <c r="AT279" s="227"/>
      <c r="AU279" s="227"/>
      <c r="AV279" s="227"/>
      <c r="AW279" s="227"/>
      <c r="AX279" s="227"/>
      <c r="AY279" s="227"/>
      <c r="AZ279" s="227"/>
      <c r="BA279" s="227"/>
      <c r="BB279" s="227"/>
      <c r="BC279" s="228"/>
      <c r="BD279" s="225"/>
      <c r="BF279" s="192"/>
      <c r="BG279" s="193"/>
      <c r="BH279" s="193"/>
      <c r="BI279" s="193"/>
      <c r="BJ279" s="194"/>
      <c r="BK279" s="195"/>
      <c r="BL279" s="196"/>
      <c r="BM279" s="234"/>
      <c r="BN279" s="234"/>
      <c r="BP279" s="198"/>
      <c r="BQ279" s="199"/>
      <c r="BS279" s="145"/>
      <c r="BT279" s="145"/>
      <c r="BU279" s="187"/>
    </row>
    <row r="280" spans="1:73" s="146" customFormat="1" ht="15.4" thickBot="1">
      <c r="A280" s="168"/>
      <c r="B280" s="222"/>
      <c r="C280" s="230"/>
      <c r="D280" s="310"/>
      <c r="E280" s="224"/>
      <c r="F280" s="224"/>
      <c r="G280" s="224"/>
      <c r="H280" s="224"/>
      <c r="I280" s="224"/>
      <c r="J280" s="224"/>
      <c r="K280" s="224"/>
      <c r="L280" s="224"/>
      <c r="M280" s="224"/>
      <c r="N280" s="224"/>
      <c r="O280" s="224"/>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7"/>
      <c r="AY280" s="227"/>
      <c r="AZ280" s="227"/>
      <c r="BA280" s="227"/>
      <c r="BB280" s="227"/>
      <c r="BC280" s="228"/>
      <c r="BD280" s="225"/>
      <c r="BF280" s="192"/>
      <c r="BG280" s="193"/>
      <c r="BH280" s="200"/>
      <c r="BI280" s="193"/>
      <c r="BJ280" s="194"/>
      <c r="BK280" s="195"/>
      <c r="BL280" s="196"/>
      <c r="BM280" s="234"/>
      <c r="BN280" s="234"/>
      <c r="BO280" s="197"/>
      <c r="BP280" s="202"/>
      <c r="BQ280" s="203"/>
      <c r="BS280" s="145"/>
      <c r="BT280" s="145"/>
      <c r="BU280" s="187"/>
    </row>
    <row r="281" spans="1:73" s="146" customFormat="1" ht="15.4" thickBot="1">
      <c r="A281" s="295"/>
      <c r="B281" s="296"/>
      <c r="C281" s="226"/>
      <c r="D281" s="311"/>
      <c r="E281" s="224"/>
      <c r="F281" s="224"/>
      <c r="G281" s="224"/>
      <c r="H281" s="224"/>
      <c r="I281" s="224"/>
      <c r="J281" s="224"/>
      <c r="K281" s="224"/>
      <c r="L281" s="224"/>
      <c r="M281" s="224"/>
      <c r="N281" s="224"/>
      <c r="O281" s="224"/>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7"/>
      <c r="AN281" s="227"/>
      <c r="AO281" s="227"/>
      <c r="AP281" s="227"/>
      <c r="AQ281" s="227"/>
      <c r="AR281" s="227"/>
      <c r="AS281" s="227"/>
      <c r="AT281" s="227"/>
      <c r="AU281" s="227"/>
      <c r="AV281" s="227"/>
      <c r="AW281" s="227"/>
      <c r="AX281" s="227"/>
      <c r="AY281" s="227"/>
      <c r="AZ281" s="227"/>
      <c r="BA281" s="227"/>
      <c r="BB281" s="227"/>
      <c r="BC281" s="228"/>
      <c r="BD281" s="225"/>
      <c r="BF281" s="187"/>
      <c r="BG281" s="145"/>
      <c r="BH281" s="204"/>
      <c r="BI281" s="145"/>
      <c r="BJ281" s="145"/>
      <c r="BK281" s="191"/>
      <c r="BL281" s="205"/>
      <c r="BM281" s="234"/>
      <c r="BN281" s="234"/>
      <c r="BO281" s="201"/>
      <c r="BP281" s="206"/>
      <c r="BQ281" s="207"/>
      <c r="BS281" s="145"/>
      <c r="BT281" s="145"/>
      <c r="BU281" s="187"/>
    </row>
    <row r="282" spans="1:73" s="146" customFormat="1" ht="15.4" thickBot="1">
      <c r="A282" s="295"/>
      <c r="B282" s="296"/>
      <c r="C282" s="229"/>
      <c r="D282" s="312"/>
      <c r="E282" s="224"/>
      <c r="F282" s="224"/>
      <c r="G282" s="224"/>
      <c r="H282" s="224"/>
      <c r="I282" s="224"/>
      <c r="J282" s="224"/>
      <c r="K282" s="224"/>
      <c r="L282" s="224"/>
      <c r="M282" s="224"/>
      <c r="N282" s="224"/>
      <c r="O282" s="224"/>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c r="AX282" s="227"/>
      <c r="AY282" s="227"/>
      <c r="AZ282" s="227"/>
      <c r="BA282" s="227"/>
      <c r="BB282" s="227"/>
      <c r="BC282" s="228"/>
      <c r="BD282" s="225"/>
      <c r="BF282" s="187"/>
      <c r="BG282" s="145"/>
      <c r="BH282" s="204"/>
      <c r="BI282" s="145"/>
      <c r="BJ282" s="145"/>
      <c r="BK282" s="195"/>
      <c r="BL282" s="196"/>
      <c r="BM282" s="234"/>
      <c r="BN282" s="234"/>
      <c r="BO282" s="201"/>
      <c r="BP282" s="147"/>
      <c r="BQ282" s="145"/>
      <c r="BS282" s="145"/>
      <c r="BT282" s="145"/>
      <c r="BU282" s="187"/>
    </row>
    <row r="283" spans="1:73" s="146" customFormat="1" ht="17.649999999999999" thickBot="1">
      <c r="A283" s="168"/>
      <c r="B283" s="222"/>
      <c r="C283" s="230"/>
      <c r="D283" s="310"/>
      <c r="E283" s="224"/>
      <c r="F283" s="224"/>
      <c r="G283" s="224"/>
      <c r="H283" s="224"/>
      <c r="I283" s="224"/>
      <c r="J283" s="224"/>
      <c r="K283" s="224"/>
      <c r="L283" s="224"/>
      <c r="M283" s="224"/>
      <c r="N283" s="224"/>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227"/>
      <c r="AV283" s="227"/>
      <c r="AW283" s="227"/>
      <c r="AX283" s="227"/>
      <c r="AY283" s="227"/>
      <c r="AZ283" s="227"/>
      <c r="BA283" s="227"/>
      <c r="BB283" s="227"/>
      <c r="BC283" s="228"/>
      <c r="BD283" s="225"/>
      <c r="BF283" s="188"/>
      <c r="BG283" s="189"/>
      <c r="BH283" s="189"/>
      <c r="BI283" s="190"/>
      <c r="BJ283" s="190"/>
      <c r="BK283" s="195"/>
      <c r="BL283" s="196"/>
      <c r="BM283" s="234"/>
      <c r="BN283" s="234"/>
      <c r="BO283" s="201"/>
      <c r="BP283" s="208"/>
      <c r="BQ283" s="209"/>
      <c r="BS283" s="145"/>
      <c r="BT283" s="145"/>
      <c r="BU283" s="187"/>
    </row>
    <row r="284" spans="1:73" s="146" customFormat="1" ht="15.4" thickBot="1">
      <c r="A284" s="295"/>
      <c r="B284" s="296"/>
      <c r="C284" s="226"/>
      <c r="D284" s="311"/>
      <c r="E284" s="224"/>
      <c r="F284" s="224"/>
      <c r="G284" s="224"/>
      <c r="H284" s="224"/>
      <c r="I284" s="224"/>
      <c r="J284" s="224"/>
      <c r="K284" s="224"/>
      <c r="L284" s="224"/>
      <c r="M284" s="224"/>
      <c r="N284" s="224"/>
      <c r="O284" s="227"/>
      <c r="P284" s="227"/>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c r="AX284" s="227"/>
      <c r="AY284" s="227"/>
      <c r="AZ284" s="227"/>
      <c r="BA284" s="227"/>
      <c r="BB284" s="227"/>
      <c r="BC284" s="228"/>
      <c r="BD284" s="225"/>
      <c r="BF284" s="192"/>
      <c r="BG284" s="193"/>
      <c r="BH284" s="193"/>
      <c r="BI284" s="210"/>
      <c r="BJ284" s="210"/>
      <c r="BK284" s="195"/>
      <c r="BL284" s="196"/>
      <c r="BM284" s="234"/>
      <c r="BN284" s="234"/>
      <c r="BO284" s="145"/>
      <c r="BP284" s="202"/>
      <c r="BQ284" s="203"/>
      <c r="BS284" s="145"/>
      <c r="BT284" s="145"/>
      <c r="BU284" s="147"/>
    </row>
    <row r="285" spans="1:73" s="146" customFormat="1" ht="15.4" thickBot="1">
      <c r="A285" s="295"/>
      <c r="B285" s="296"/>
      <c r="C285" s="229"/>
      <c r="D285" s="312"/>
      <c r="E285" s="224"/>
      <c r="F285" s="224"/>
      <c r="G285" s="224"/>
      <c r="H285" s="224"/>
      <c r="I285" s="224"/>
      <c r="J285" s="224"/>
      <c r="K285" s="224"/>
      <c r="L285" s="224"/>
      <c r="M285" s="224"/>
      <c r="N285" s="224"/>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c r="AX285" s="227"/>
      <c r="AY285" s="227"/>
      <c r="AZ285" s="227"/>
      <c r="BA285" s="227"/>
      <c r="BB285" s="227"/>
      <c r="BC285" s="228"/>
      <c r="BD285" s="225"/>
      <c r="BF285" s="192"/>
      <c r="BG285" s="193"/>
      <c r="BH285" s="193"/>
      <c r="BI285" s="210"/>
      <c r="BJ285" s="210"/>
      <c r="BK285" s="211"/>
      <c r="BL285" s="212"/>
      <c r="BM285" s="234"/>
      <c r="BN285" s="234"/>
      <c r="BO285" s="145"/>
      <c r="BP285" s="206"/>
      <c r="BQ285" s="213"/>
      <c r="BS285" s="145"/>
      <c r="BT285" s="145"/>
      <c r="BU285" s="147"/>
    </row>
    <row r="286" spans="1:73" s="146" customFormat="1" ht="15.4" thickBot="1">
      <c r="A286" s="168"/>
      <c r="B286" s="222"/>
      <c r="C286" s="230"/>
      <c r="D286" s="310"/>
      <c r="E286" s="224"/>
      <c r="F286" s="224"/>
      <c r="G286" s="224"/>
      <c r="H286" s="224"/>
      <c r="I286" s="224"/>
      <c r="J286" s="224"/>
      <c r="K286" s="224"/>
      <c r="L286" s="224"/>
      <c r="M286" s="224"/>
      <c r="N286" s="224"/>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c r="AX286" s="227"/>
      <c r="AY286" s="227"/>
      <c r="AZ286" s="227"/>
      <c r="BA286" s="227"/>
      <c r="BB286" s="227"/>
      <c r="BC286" s="228"/>
      <c r="BD286" s="225"/>
      <c r="BF286" s="192"/>
      <c r="BG286" s="200"/>
      <c r="BH286" s="193"/>
      <c r="BI286" s="210"/>
      <c r="BJ286" s="210"/>
      <c r="BK286" s="214"/>
      <c r="BL286" s="215"/>
      <c r="BM286" s="234"/>
      <c r="BN286" s="234"/>
      <c r="BS286" s="145"/>
      <c r="BT286" s="145"/>
      <c r="BU286" s="187"/>
    </row>
    <row r="287" spans="1:73" s="146" customFormat="1">
      <c r="A287" s="295"/>
      <c r="B287" s="296"/>
      <c r="C287" s="226"/>
      <c r="D287" s="311"/>
      <c r="E287" s="224"/>
      <c r="F287" s="224"/>
      <c r="G287" s="224"/>
      <c r="H287" s="224"/>
      <c r="I287" s="224"/>
      <c r="J287" s="224"/>
      <c r="K287" s="224"/>
      <c r="L287" s="224"/>
      <c r="M287" s="224"/>
      <c r="N287" s="224"/>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c r="AX287" s="227"/>
      <c r="AY287" s="227"/>
      <c r="AZ287" s="227"/>
      <c r="BA287" s="227"/>
      <c r="BB287" s="227"/>
      <c r="BC287" s="228"/>
      <c r="BD287" s="225"/>
      <c r="BF287" s="187"/>
      <c r="BG287" s="210"/>
      <c r="BH287" s="145"/>
      <c r="BI287" s="145"/>
      <c r="BJ287" s="145"/>
      <c r="BK287" s="216"/>
      <c r="BL287" s="196"/>
      <c r="BM287" s="234"/>
      <c r="BN287" s="234"/>
      <c r="BS287" s="145"/>
      <c r="BT287" s="145"/>
      <c r="BU287" s="187"/>
    </row>
    <row r="288" spans="1:73"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c r="BO467" s="146"/>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mergeCells count="92">
    <mergeCell ref="D126:D128"/>
    <mergeCell ref="A127:B128"/>
    <mergeCell ref="D129:D131"/>
    <mergeCell ref="A130:B131"/>
    <mergeCell ref="D117:D119"/>
    <mergeCell ref="A118:B119"/>
    <mergeCell ref="D120:D122"/>
    <mergeCell ref="A121:B122"/>
    <mergeCell ref="D123:D125"/>
    <mergeCell ref="A124:B125"/>
    <mergeCell ref="D108:D110"/>
    <mergeCell ref="A109:B110"/>
    <mergeCell ref="D111:D113"/>
    <mergeCell ref="A112:B113"/>
    <mergeCell ref="D114:D116"/>
    <mergeCell ref="A115:B116"/>
    <mergeCell ref="D99:D101"/>
    <mergeCell ref="A100:B101"/>
    <mergeCell ref="D102:D104"/>
    <mergeCell ref="A103:B104"/>
    <mergeCell ref="D105:D107"/>
    <mergeCell ref="A106:B107"/>
    <mergeCell ref="D90:D92"/>
    <mergeCell ref="A91:B92"/>
    <mergeCell ref="D93:D95"/>
    <mergeCell ref="A94:B95"/>
    <mergeCell ref="D96:D98"/>
    <mergeCell ref="A97:B98"/>
    <mergeCell ref="D80:D82"/>
    <mergeCell ref="A81:B82"/>
    <mergeCell ref="D83:D85"/>
    <mergeCell ref="A84:B85"/>
    <mergeCell ref="D87:D89"/>
    <mergeCell ref="A88:B89"/>
    <mergeCell ref="D71:D73"/>
    <mergeCell ref="A72:B73"/>
    <mergeCell ref="D74:D76"/>
    <mergeCell ref="A75:B76"/>
    <mergeCell ref="D77:D79"/>
    <mergeCell ref="A78:B79"/>
    <mergeCell ref="D57:D59"/>
    <mergeCell ref="A58:B59"/>
    <mergeCell ref="D60:D62"/>
    <mergeCell ref="A61:B62"/>
    <mergeCell ref="D63:D65"/>
    <mergeCell ref="A64:B65"/>
    <mergeCell ref="D48:D50"/>
    <mergeCell ref="A49:B50"/>
    <mergeCell ref="D51:D53"/>
    <mergeCell ref="A52:B53"/>
    <mergeCell ref="D54:D56"/>
    <mergeCell ref="A55:B56"/>
    <mergeCell ref="D39:D41"/>
    <mergeCell ref="A40:B41"/>
    <mergeCell ref="D42:D44"/>
    <mergeCell ref="A43:B44"/>
    <mergeCell ref="D45:D47"/>
    <mergeCell ref="A46:B47"/>
    <mergeCell ref="D30:D32"/>
    <mergeCell ref="A31:B32"/>
    <mergeCell ref="D33:D35"/>
    <mergeCell ref="A34:B35"/>
    <mergeCell ref="D36:D38"/>
    <mergeCell ref="A37:B38"/>
    <mergeCell ref="D21:D23"/>
    <mergeCell ref="A22:B23"/>
    <mergeCell ref="D24:D26"/>
    <mergeCell ref="A25:B26"/>
    <mergeCell ref="D27:D29"/>
    <mergeCell ref="A28:B29"/>
    <mergeCell ref="D11:D13"/>
    <mergeCell ref="A12:B13"/>
    <mergeCell ref="D14:D16"/>
    <mergeCell ref="A15:B16"/>
    <mergeCell ref="D17:D19"/>
    <mergeCell ref="A18:B19"/>
    <mergeCell ref="A1:A3"/>
    <mergeCell ref="B1:B3"/>
    <mergeCell ref="D5:D7"/>
    <mergeCell ref="A6:B7"/>
    <mergeCell ref="D8:D10"/>
    <mergeCell ref="A9:B10"/>
    <mergeCell ref="D283:D285"/>
    <mergeCell ref="A284:B285"/>
    <mergeCell ref="D286:D287"/>
    <mergeCell ref="A287:B287"/>
    <mergeCell ref="A273:A275"/>
    <mergeCell ref="B273:B275"/>
    <mergeCell ref="D277:D279"/>
    <mergeCell ref="A278:B279"/>
    <mergeCell ref="D280:D282"/>
    <mergeCell ref="A281:B282"/>
  </mergeCells>
  <conditionalFormatting sqref="BD130:BD131 BD64:BD65 BD5:BD7 BC277:BD279 BD21:BD47 BD87:BD113">
    <cfRule type="cellIs" dxfId="244" priority="164" stopIfTrue="1" operator="equal">
      <formula>0</formula>
    </cfRule>
  </conditionalFormatting>
  <conditionalFormatting sqref="BD48:BD49">
    <cfRule type="cellIs" dxfId="243" priority="155" stopIfTrue="1" operator="equal">
      <formula>0</formula>
    </cfRule>
  </conditionalFormatting>
  <conditionalFormatting sqref="BD114:BD115">
    <cfRule type="cellIs" dxfId="242" priority="153" stopIfTrue="1" operator="equal">
      <formula>0</formula>
    </cfRule>
  </conditionalFormatting>
  <conditionalFormatting sqref="BD52:BD63">
    <cfRule type="cellIs" dxfId="241" priority="152" stopIfTrue="1" operator="equal">
      <formula>0</formula>
    </cfRule>
  </conditionalFormatting>
  <conditionalFormatting sqref="BD50:BD51">
    <cfRule type="cellIs" dxfId="240" priority="150" stopIfTrue="1" operator="equal">
      <formula>0</formula>
    </cfRule>
  </conditionalFormatting>
  <conditionalFormatting sqref="BD116:BD129">
    <cfRule type="cellIs" dxfId="239" priority="148" stopIfTrue="1" operator="equal">
      <formula>0</formula>
    </cfRule>
  </conditionalFormatting>
  <conditionalFormatting sqref="BD18:BD19">
    <cfRule type="cellIs" dxfId="238" priority="126" stopIfTrue="1" operator="equal">
      <formula>0</formula>
    </cfRule>
  </conditionalFormatting>
  <conditionalFormatting sqref="E283:N287 E277:O282">
    <cfRule type="cellIs" dxfId="237" priority="123" stopIfTrue="1" operator="equal">
      <formula>0</formula>
    </cfRule>
  </conditionalFormatting>
  <conditionalFormatting sqref="AS277:AW287">
    <cfRule type="cellIs" dxfId="236" priority="122" stopIfTrue="1" operator="equal">
      <formula>0</formula>
    </cfRule>
  </conditionalFormatting>
  <conditionalFormatting sqref="AN277:AR287">
    <cfRule type="cellIs" dxfId="235" priority="121" stopIfTrue="1" operator="equal">
      <formula>0</formula>
    </cfRule>
  </conditionalFormatting>
  <conditionalFormatting sqref="AI277:AM287">
    <cfRule type="cellIs" dxfId="234" priority="120" stopIfTrue="1" operator="equal">
      <formula>0</formula>
    </cfRule>
  </conditionalFormatting>
  <conditionalFormatting sqref="O283:AH287 P277:AH282 AX277:BB287">
    <cfRule type="cellIs" dxfId="233" priority="125" stopIfTrue="1" operator="equal">
      <formula>0</formula>
    </cfRule>
  </conditionalFormatting>
  <conditionalFormatting sqref="BD7:BD15 BC279:BD287">
    <cfRule type="cellIs" dxfId="232" priority="113" stopIfTrue="1" operator="equal">
      <formula>0</formula>
    </cfRule>
  </conditionalFormatting>
  <conditionalFormatting sqref="BD16">
    <cfRule type="cellIs" dxfId="231" priority="112" stopIfTrue="1" operator="equal">
      <formula>0</formula>
    </cfRule>
  </conditionalFormatting>
  <conditionalFormatting sqref="BD16:BD17">
    <cfRule type="cellIs" dxfId="230" priority="111" stopIfTrue="1" operator="equal">
      <formula>0</formula>
    </cfRule>
  </conditionalFormatting>
  <conditionalFormatting sqref="BD71:BD73">
    <cfRule type="cellIs" dxfId="229" priority="110" stopIfTrue="1" operator="equal">
      <formula>0</formula>
    </cfRule>
  </conditionalFormatting>
  <conditionalFormatting sqref="BD84:BD85">
    <cfRule type="cellIs" dxfId="228" priority="109" stopIfTrue="1" operator="equal">
      <formula>0</formula>
    </cfRule>
  </conditionalFormatting>
  <conditionalFormatting sqref="BD73:BD81">
    <cfRule type="cellIs" dxfId="227" priority="108" stopIfTrue="1" operator="equal">
      <formula>0</formula>
    </cfRule>
  </conditionalFormatting>
  <conditionalFormatting sqref="BD82">
    <cfRule type="cellIs" dxfId="226" priority="107" stopIfTrue="1" operator="equal">
      <formula>0</formula>
    </cfRule>
  </conditionalFormatting>
  <conditionalFormatting sqref="BD82:BD83">
    <cfRule type="cellIs" dxfId="225" priority="106" stopIfTrue="1" operator="equal">
      <formula>0</formula>
    </cfRule>
  </conditionalFormatting>
  <conditionalFormatting sqref="O27:AH35 P21:AH26 BC5:BC7 AX21:BC35">
    <cfRule type="cellIs" dxfId="224" priority="45" stopIfTrue="1" operator="equal">
      <formula>0</formula>
    </cfRule>
  </conditionalFormatting>
  <conditionalFormatting sqref="E33:N35">
    <cfRule type="cellIs" dxfId="223" priority="44" stopIfTrue="1" operator="equal">
      <formula>0</formula>
    </cfRule>
  </conditionalFormatting>
  <conditionalFormatting sqref="E27:N32 E21:O26">
    <cfRule type="cellIs" dxfId="222" priority="43" stopIfTrue="1" operator="equal">
      <formula>0</formula>
    </cfRule>
  </conditionalFormatting>
  <conditionalFormatting sqref="AS21:AW35">
    <cfRule type="cellIs" dxfId="221" priority="42" stopIfTrue="1" operator="equal">
      <formula>0</formula>
    </cfRule>
  </conditionalFormatting>
  <conditionalFormatting sqref="AN21:AR35">
    <cfRule type="cellIs" dxfId="220" priority="41" stopIfTrue="1" operator="equal">
      <formula>0</formula>
    </cfRule>
  </conditionalFormatting>
  <conditionalFormatting sqref="AI21:AM35">
    <cfRule type="cellIs" dxfId="219" priority="40" stopIfTrue="1" operator="equal">
      <formula>0</formula>
    </cfRule>
  </conditionalFormatting>
  <conditionalFormatting sqref="BC18:BC19">
    <cfRule type="cellIs" dxfId="218" priority="39" stopIfTrue="1" operator="equal">
      <formula>0</formula>
    </cfRule>
  </conditionalFormatting>
  <conditionalFormatting sqref="E11:N16 E5:O10">
    <cfRule type="cellIs" dxfId="217" priority="36" stopIfTrue="1" operator="equal">
      <formula>0</formula>
    </cfRule>
  </conditionalFormatting>
  <conditionalFormatting sqref="E17:N19">
    <cfRule type="cellIs" dxfId="216" priority="37" stopIfTrue="1" operator="equal">
      <formula>0</formula>
    </cfRule>
  </conditionalFormatting>
  <conditionalFormatting sqref="AS5:AW19">
    <cfRule type="cellIs" dxfId="215" priority="35" stopIfTrue="1" operator="equal">
      <formula>0</formula>
    </cfRule>
  </conditionalFormatting>
  <conditionalFormatting sqref="AN5:AR19">
    <cfRule type="cellIs" dxfId="214" priority="34" stopIfTrue="1" operator="equal">
      <formula>0</formula>
    </cfRule>
  </conditionalFormatting>
  <conditionalFormatting sqref="AI5:AM19">
    <cfRule type="cellIs" dxfId="213" priority="33" stopIfTrue="1" operator="equal">
      <formula>0</formula>
    </cfRule>
  </conditionalFormatting>
  <conditionalFormatting sqref="O11:AH19 P5:AH10 AX5:BB19">
    <cfRule type="cellIs" dxfId="212" priority="38" stopIfTrue="1" operator="equal">
      <formula>0</formula>
    </cfRule>
  </conditionalFormatting>
  <conditionalFormatting sqref="BC7:BC15">
    <cfRule type="cellIs" dxfId="211" priority="32" stopIfTrue="1" operator="equal">
      <formula>0</formula>
    </cfRule>
  </conditionalFormatting>
  <conditionalFormatting sqref="BC16">
    <cfRule type="cellIs" dxfId="210" priority="31" stopIfTrue="1" operator="equal">
      <formula>0</formula>
    </cfRule>
  </conditionalFormatting>
  <conditionalFormatting sqref="BC16:BC17">
    <cfRule type="cellIs" dxfId="209" priority="30" stopIfTrue="1" operator="equal">
      <formula>0</formula>
    </cfRule>
  </conditionalFormatting>
  <conditionalFormatting sqref="O42:AH50 O57:AH65 P36:AH41 P51:AH56 AX36:BC65">
    <cfRule type="cellIs" dxfId="208" priority="29" stopIfTrue="1" operator="equal">
      <formula>0</formula>
    </cfRule>
  </conditionalFormatting>
  <conditionalFormatting sqref="E48:N50 E63:N65">
    <cfRule type="cellIs" dxfId="207" priority="28" stopIfTrue="1" operator="equal">
      <formula>0</formula>
    </cfRule>
  </conditionalFormatting>
  <conditionalFormatting sqref="E42:N47 E57:N62 E36:O41 E51:O56">
    <cfRule type="cellIs" dxfId="206" priority="27" stopIfTrue="1" operator="equal">
      <formula>0</formula>
    </cfRule>
  </conditionalFormatting>
  <conditionalFormatting sqref="AS36:AW65">
    <cfRule type="cellIs" dxfId="205" priority="26" stopIfTrue="1" operator="equal">
      <formula>0</formula>
    </cfRule>
  </conditionalFormatting>
  <conditionalFormatting sqref="AN36:AR65">
    <cfRule type="cellIs" dxfId="204" priority="25" stopIfTrue="1" operator="equal">
      <formula>0</formula>
    </cfRule>
  </conditionalFormatting>
  <conditionalFormatting sqref="AI36:AM65">
    <cfRule type="cellIs" dxfId="203" priority="24" stopIfTrue="1" operator="equal">
      <formula>0</formula>
    </cfRule>
  </conditionalFormatting>
  <conditionalFormatting sqref="BC71:BC73">
    <cfRule type="cellIs" dxfId="202" priority="23" stopIfTrue="1" operator="equal">
      <formula>0</formula>
    </cfRule>
  </conditionalFormatting>
  <conditionalFormatting sqref="BC84:BC85">
    <cfRule type="cellIs" dxfId="201" priority="22" stopIfTrue="1" operator="equal">
      <formula>0</formula>
    </cfRule>
  </conditionalFormatting>
  <conditionalFormatting sqref="E77:N82 E71:O76">
    <cfRule type="cellIs" dxfId="200" priority="19" stopIfTrue="1" operator="equal">
      <formula>0</formula>
    </cfRule>
  </conditionalFormatting>
  <conditionalFormatting sqref="E83:N85">
    <cfRule type="cellIs" dxfId="199" priority="20" stopIfTrue="1" operator="equal">
      <formula>0</formula>
    </cfRule>
  </conditionalFormatting>
  <conditionalFormatting sqref="AS71:AW85">
    <cfRule type="cellIs" dxfId="198" priority="18" stopIfTrue="1" operator="equal">
      <formula>0</formula>
    </cfRule>
  </conditionalFormatting>
  <conditionalFormatting sqref="AN71:AR85">
    <cfRule type="cellIs" dxfId="197" priority="17" stopIfTrue="1" operator="equal">
      <formula>0</formula>
    </cfRule>
  </conditionalFormatting>
  <conditionalFormatting sqref="AI71:AM85">
    <cfRule type="cellIs" dxfId="196" priority="16" stopIfTrue="1" operator="equal">
      <formula>0</formula>
    </cfRule>
  </conditionalFormatting>
  <conditionalFormatting sqref="O77:AH85 P71:AH76 AX71:BB85">
    <cfRule type="cellIs" dxfId="195" priority="21" stopIfTrue="1" operator="equal">
      <formula>0</formula>
    </cfRule>
  </conditionalFormatting>
  <conditionalFormatting sqref="BC73:BC81">
    <cfRule type="cellIs" dxfId="194" priority="15" stopIfTrue="1" operator="equal">
      <formula>0</formula>
    </cfRule>
  </conditionalFormatting>
  <conditionalFormatting sqref="BC82">
    <cfRule type="cellIs" dxfId="193" priority="14" stopIfTrue="1" operator="equal">
      <formula>0</formula>
    </cfRule>
  </conditionalFormatting>
  <conditionalFormatting sqref="BC82:BC83">
    <cfRule type="cellIs" dxfId="192" priority="13" stopIfTrue="1" operator="equal">
      <formula>0</formula>
    </cfRule>
  </conditionalFormatting>
  <conditionalFormatting sqref="O93:AH101 P87:AH92 AX87:BC101">
    <cfRule type="cellIs" dxfId="191" priority="12" stopIfTrue="1" operator="equal">
      <formula>0</formula>
    </cfRule>
  </conditionalFormatting>
  <conditionalFormatting sqref="E99:N101">
    <cfRule type="cellIs" dxfId="190" priority="11" stopIfTrue="1" operator="equal">
      <formula>0</formula>
    </cfRule>
  </conditionalFormatting>
  <conditionalFormatting sqref="E93:N98 E87:O92">
    <cfRule type="cellIs" dxfId="189" priority="10" stopIfTrue="1" operator="equal">
      <formula>0</formula>
    </cfRule>
  </conditionalFormatting>
  <conditionalFormatting sqref="AS87:AW101">
    <cfRule type="cellIs" dxfId="188" priority="9" stopIfTrue="1" operator="equal">
      <formula>0</formula>
    </cfRule>
  </conditionalFormatting>
  <conditionalFormatting sqref="AN87:AR101">
    <cfRule type="cellIs" dxfId="187" priority="8" stopIfTrue="1" operator="equal">
      <formula>0</formula>
    </cfRule>
  </conditionalFormatting>
  <conditionalFormatting sqref="AI87:AM101">
    <cfRule type="cellIs" dxfId="186" priority="7" stopIfTrue="1" operator="equal">
      <formula>0</formula>
    </cfRule>
  </conditionalFormatting>
  <conditionalFormatting sqref="O108:AH116 O123:AH131 P102:AH107 P117:AH122 AX102:BC131">
    <cfRule type="cellIs" dxfId="185" priority="6" stopIfTrue="1" operator="equal">
      <formula>0</formula>
    </cfRule>
  </conditionalFormatting>
  <conditionalFormatting sqref="E114:N116 E129:N131">
    <cfRule type="cellIs" dxfId="184" priority="5" stopIfTrue="1" operator="equal">
      <formula>0</formula>
    </cfRule>
  </conditionalFormatting>
  <conditionalFormatting sqref="E108:N113 E123:N128 E102:O107 E117:O122">
    <cfRule type="cellIs" dxfId="183" priority="4" stopIfTrue="1" operator="equal">
      <formula>0</formula>
    </cfRule>
  </conditionalFormatting>
  <conditionalFormatting sqref="AS102:AW131">
    <cfRule type="cellIs" dxfId="182" priority="3" stopIfTrue="1" operator="equal">
      <formula>0</formula>
    </cfRule>
  </conditionalFormatting>
  <conditionalFormatting sqref="AN102:AR131">
    <cfRule type="cellIs" dxfId="181" priority="2" stopIfTrue="1" operator="equal">
      <formula>0</formula>
    </cfRule>
  </conditionalFormatting>
  <conditionalFormatting sqref="AI102:AM131">
    <cfRule type="cellIs" dxfId="180" priority="1" stopIfTrue="1" operator="equal">
      <formula>0</formula>
    </cfRule>
  </conditionalFormatting>
  <dataValidations count="1">
    <dataValidation type="list" allowBlank="1" showInputMessage="1" showErrorMessage="1" sqref="A5:B5 A8:B8 A114:B114 A11:B11 A14:B14 A102:B102 A99:B99 A111:B111 A51:B51 A57:B57 A63:B63 A71:B71 A74:B74 A77:B77 A80:B80 A83:B83 A17:B17 A90:B90 A93:B93 A96:B96 A21:B21 A45:B45 A24:B24 A27:B27 A30:B30 A33:B33 A36:B36 A39:B39 A42:B42 A60:B60 A54:B54 A48:B48 A108:B108 A105:B105 A87:B87 A129:B129 A117:B117 A126:B126 A123:B123 A120:B120" xr:uid="{89DBF6AA-4806-4C69-82A3-A57DED1A9236}">
      <formula1>$A$141:$A$142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085D-ABA3-4AF1-A5C1-D7C35CE4FED2}">
  <sheetPr>
    <tabColor rgb="FF92D050"/>
  </sheetPr>
  <dimension ref="A1:CX484"/>
  <sheetViews>
    <sheetView topLeftCell="A28" zoomScale="70" zoomScaleNormal="70" workbookViewId="0">
      <selection activeCell="A9" sqref="A9:B131"/>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33203125" style="181" bestFit="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ht="15" customHeight="1">
      <c r="A1" s="305" t="s">
        <v>65</v>
      </c>
      <c r="B1" s="305" t="s">
        <v>66</v>
      </c>
      <c r="C1" s="149" t="s">
        <v>160</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t="s">
        <v>158</v>
      </c>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86">
        <f t="shared" ref="BC5:BC19" si="0">SUM(E5:BB5)</f>
        <v>0</v>
      </c>
      <c r="BD5" s="86">
        <f t="shared" ref="BD5:BD19" si="1">SUMPRODUCT(E5:BB5,DiscountFactors)</f>
        <v>0</v>
      </c>
      <c r="BF5" s="188" t="s">
        <v>78</v>
      </c>
      <c r="BG5" s="189" t="s">
        <v>79</v>
      </c>
      <c r="BH5" s="189" t="s">
        <v>80</v>
      </c>
      <c r="BI5" s="189" t="s">
        <v>81</v>
      </c>
      <c r="BJ5" s="190"/>
      <c r="BK5" s="214" t="s">
        <v>82</v>
      </c>
      <c r="BL5" s="196" t="str">
        <f>Option4PriceYear&amp;" Prices "&amp;Option4PVYear&amp;" Base Year"</f>
        <v>2019 Prices 2019 Base Year</v>
      </c>
      <c r="BM5" s="196" t="s">
        <v>80</v>
      </c>
      <c r="BN5" s="196" t="s">
        <v>81</v>
      </c>
      <c r="BS5" s="145">
        <f t="shared" ref="BS5:BT20" si="2">IF(A5="YES",1,0)</f>
        <v>0</v>
      </c>
      <c r="BT5" s="145">
        <f t="shared" si="2"/>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293"/>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87">
        <f t="shared" si="0"/>
        <v>0</v>
      </c>
      <c r="BD6" s="86">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2"/>
        <v>0</v>
      </c>
      <c r="BU6" s="187"/>
    </row>
    <row r="7" spans="1:101" s="146" customFormat="1" ht="15.4" thickBot="1">
      <c r="A7" s="295"/>
      <c r="B7" s="296"/>
      <c r="C7" s="57" t="s">
        <v>48</v>
      </c>
      <c r="D7" s="294"/>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88">
        <f t="shared" si="0"/>
        <v>0</v>
      </c>
      <c r="BD7" s="86">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3">BL7/$BQ$11</f>
        <v>0</v>
      </c>
      <c r="BN7" s="196">
        <f>BM7/$BQ$12</f>
        <v>0</v>
      </c>
      <c r="BO7" s="197"/>
      <c r="BP7" s="198" t="s">
        <v>86</v>
      </c>
      <c r="BQ7" s="199"/>
      <c r="BS7" s="145">
        <f t="shared" si="2"/>
        <v>0</v>
      </c>
      <c r="BT7" s="145">
        <f t="shared" si="2"/>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51">
        <f t="shared" si="0"/>
        <v>0</v>
      </c>
      <c r="BD8" s="86">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3"/>
        <v>0</v>
      </c>
      <c r="BN8" s="196">
        <f>BM8/$BQ$12</f>
        <v>0</v>
      </c>
      <c r="BO8" s="201"/>
      <c r="BP8" s="202" t="s">
        <v>90</v>
      </c>
      <c r="BQ8" s="203">
        <f>1+DiscountRate</f>
        <v>1.0349999999999999</v>
      </c>
      <c r="BS8" s="145">
        <f t="shared" si="2"/>
        <v>0</v>
      </c>
      <c r="BT8" s="145">
        <f t="shared" si="2"/>
        <v>0</v>
      </c>
      <c r="BU8" s="187" t="s">
        <v>91</v>
      </c>
    </row>
    <row r="9" spans="1:101" s="146" customFormat="1" ht="15.4" customHeight="1"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87">
        <f t="shared" si="0"/>
        <v>0</v>
      </c>
      <c r="BD9" s="86">
        <f t="shared" si="1"/>
        <v>0</v>
      </c>
      <c r="BF9" s="187"/>
      <c r="BG9" s="145"/>
      <c r="BH9" s="204"/>
      <c r="BI9" s="145"/>
      <c r="BJ9" s="145"/>
      <c r="BK9" s="214" t="s">
        <v>92</v>
      </c>
      <c r="BL9" s="205"/>
      <c r="BM9" s="196"/>
      <c r="BN9" s="196"/>
      <c r="BO9" s="201"/>
      <c r="BP9" s="206" t="s">
        <v>93</v>
      </c>
      <c r="BQ9" s="207">
        <v>2017</v>
      </c>
      <c r="BS9" s="145">
        <f t="shared" si="2"/>
        <v>0</v>
      </c>
      <c r="BT9" s="145">
        <f t="shared" si="2"/>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88">
        <f t="shared" si="0"/>
        <v>0</v>
      </c>
      <c r="BD10" s="86">
        <f t="shared" si="1"/>
        <v>0</v>
      </c>
      <c r="BF10" s="187"/>
      <c r="BG10" s="145"/>
      <c r="BH10" s="204"/>
      <c r="BI10" s="145"/>
      <c r="BJ10" s="145"/>
      <c r="BK10" s="216" t="s">
        <v>36</v>
      </c>
      <c r="BL10" s="196">
        <f>SUM(BD71,BD74,BD77,BD80,BD83,BD87,BD90,BD93,BD96,BD99,BD102,BD105,BD108,BD111,BD114,BD117,BD120,BD123,BD126,BD129)</f>
        <v>0</v>
      </c>
      <c r="BM10" s="196">
        <f t="shared" si="3"/>
        <v>0</v>
      </c>
      <c r="BN10" s="196">
        <f>BM10/$BQ$12</f>
        <v>0</v>
      </c>
      <c r="BO10" s="201"/>
      <c r="BP10" s="147"/>
      <c r="BQ10" s="145"/>
      <c r="BS10" s="145">
        <f t="shared" si="2"/>
        <v>0</v>
      </c>
      <c r="BT10" s="145">
        <f t="shared" si="2"/>
        <v>0</v>
      </c>
      <c r="BU10" s="187" t="s">
        <v>94</v>
      </c>
    </row>
    <row r="11" spans="1:101" s="146" customFormat="1" ht="17.649999999999999"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51">
        <f t="shared" si="0"/>
        <v>0</v>
      </c>
      <c r="BD11" s="86">
        <f t="shared" si="1"/>
        <v>0</v>
      </c>
      <c r="BF11" s="188" t="s">
        <v>96</v>
      </c>
      <c r="BG11" s="189" t="s">
        <v>80</v>
      </c>
      <c r="BH11" s="189" t="s">
        <v>81</v>
      </c>
      <c r="BI11" s="190"/>
      <c r="BJ11" s="190"/>
      <c r="BK11" s="216" t="s">
        <v>85</v>
      </c>
      <c r="BL11" s="196">
        <f t="shared" ref="BL11:BL12" si="4">SUM(BD72,BD75,BD78,BD81,BD84,BD88,BD91,BD94,BD97,BD100,BD103,BD106,BD109,BD112,BD115,BD118,BD121,BD124,BD127,BD130)</f>
        <v>0</v>
      </c>
      <c r="BM11" s="196">
        <f t="shared" si="3"/>
        <v>0</v>
      </c>
      <c r="BN11" s="196">
        <f>BM11/$BQ$12</f>
        <v>0</v>
      </c>
      <c r="BO11" s="145"/>
      <c r="BP11" s="208" t="s">
        <v>97</v>
      </c>
      <c r="BQ11" s="209">
        <f>VLOOKUP((Option4PriceYear),DeflatorTable,6)/100</f>
        <v>1.0621212761135219</v>
      </c>
      <c r="BS11" s="145">
        <f t="shared" si="2"/>
        <v>0</v>
      </c>
      <c r="BT11" s="145">
        <f t="shared" si="2"/>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87">
        <f t="shared" si="0"/>
        <v>0</v>
      </c>
      <c r="BD12" s="86">
        <f t="shared" si="1"/>
        <v>0</v>
      </c>
      <c r="BF12" s="192" t="s">
        <v>98</v>
      </c>
      <c r="BG12" s="193">
        <f>BU16/BQ11</f>
        <v>0</v>
      </c>
      <c r="BH12" s="193">
        <f>BG12/BQ12</f>
        <v>0</v>
      </c>
      <c r="BI12" s="210"/>
      <c r="BJ12" s="210"/>
      <c r="BK12" s="216" t="s">
        <v>89</v>
      </c>
      <c r="BL12" s="196">
        <f t="shared" si="4"/>
        <v>0</v>
      </c>
      <c r="BM12" s="196">
        <f t="shared" si="3"/>
        <v>0</v>
      </c>
      <c r="BN12" s="196">
        <f>BM12/$BQ$12</f>
        <v>0</v>
      </c>
      <c r="BO12" s="145"/>
      <c r="BP12" s="202" t="s">
        <v>99</v>
      </c>
      <c r="BQ12" s="203">
        <f>(BQ8^(Option4PVYear-BQ9))</f>
        <v>1.0712249999999999</v>
      </c>
      <c r="BS12" s="145">
        <f t="shared" si="2"/>
        <v>0</v>
      </c>
      <c r="BT12" s="145">
        <f t="shared" si="2"/>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88">
        <f t="shared" si="0"/>
        <v>0</v>
      </c>
      <c r="BD13" s="86">
        <f t="shared" si="1"/>
        <v>0</v>
      </c>
      <c r="BF13" s="192" t="s">
        <v>100</v>
      </c>
      <c r="BG13" s="193">
        <f>BU20/BQ11</f>
        <v>0</v>
      </c>
      <c r="BH13" s="193">
        <f>BG13/BQ12</f>
        <v>0</v>
      </c>
      <c r="BI13" s="210"/>
      <c r="BJ13" s="210"/>
      <c r="BP13" s="206" t="s">
        <v>101</v>
      </c>
      <c r="BQ13" s="213">
        <f>VLOOKUP(Option4Period,AnnuityTable,7)</f>
        <v>8.607686508868186</v>
      </c>
      <c r="BS13" s="145">
        <f t="shared" si="2"/>
        <v>0</v>
      </c>
      <c r="BT13" s="145">
        <f t="shared" si="2"/>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51">
        <f t="shared" si="0"/>
        <v>0</v>
      </c>
      <c r="BD14" s="86">
        <f t="shared" si="1"/>
        <v>0</v>
      </c>
      <c r="BF14" s="192" t="s">
        <v>103</v>
      </c>
      <c r="BG14" s="200">
        <f>BU22/BQ11</f>
        <v>0</v>
      </c>
      <c r="BH14" s="193">
        <f>BG14/BQ12</f>
        <v>0</v>
      </c>
      <c r="BI14" s="210"/>
      <c r="BJ14" s="210"/>
      <c r="BK14" s="214" t="s">
        <v>104</v>
      </c>
      <c r="BL14" s="196" t="str">
        <f>Option4PriceYear&amp;" Prices "&amp;Option4PVYear&amp;" Base Year"</f>
        <v>2019 Prices 2019 Base Year</v>
      </c>
      <c r="BM14" s="196" t="s">
        <v>80</v>
      </c>
      <c r="BN14" s="196" t="s">
        <v>81</v>
      </c>
      <c r="BS14" s="145">
        <f t="shared" si="2"/>
        <v>0</v>
      </c>
      <c r="BT14" s="145">
        <f t="shared" si="2"/>
        <v>0</v>
      </c>
      <c r="BU14" s="187"/>
    </row>
    <row r="15" spans="1:101" s="146" customFormat="1" ht="15.4" customHeight="1"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87">
        <f t="shared" si="0"/>
        <v>0</v>
      </c>
      <c r="BD15" s="86">
        <f t="shared" si="1"/>
        <v>0</v>
      </c>
      <c r="BF15" s="187"/>
      <c r="BG15" s="210"/>
      <c r="BH15" s="145"/>
      <c r="BI15" s="145"/>
      <c r="BJ15" s="145"/>
      <c r="BK15" s="216" t="s">
        <v>36</v>
      </c>
      <c r="BL15" s="196">
        <f>SUM(BC21,BC24,BC27,BC30,BC33,BC36,BC39,BC42,BC45,BC48,BC51,BC54,BC57,BC60,BC63)</f>
        <v>0</v>
      </c>
      <c r="BM15" s="196">
        <f t="shared" si="3"/>
        <v>0</v>
      </c>
      <c r="BN15" s="196">
        <f>BM15/$BQ$12</f>
        <v>0</v>
      </c>
      <c r="BS15" s="145">
        <f t="shared" si="2"/>
        <v>0</v>
      </c>
      <c r="BT15" s="145">
        <f t="shared" si="2"/>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88">
        <f t="shared" si="0"/>
        <v>0</v>
      </c>
      <c r="BD16" s="86">
        <f t="shared" si="1"/>
        <v>0</v>
      </c>
      <c r="BF16" s="187"/>
      <c r="BG16" s="210"/>
      <c r="BH16" s="145"/>
      <c r="BI16" s="145"/>
      <c r="BJ16" s="145"/>
      <c r="BK16" s="216" t="s">
        <v>85</v>
      </c>
      <c r="BL16" s="196">
        <f>SUM(BC22,BC25,BC28,BC31,BC34,BC37,BC40,BC43,BC46,BC49,BC52,BC55,BC58,BC61,BC64)</f>
        <v>0</v>
      </c>
      <c r="BM16" s="196">
        <f t="shared" si="3"/>
        <v>0</v>
      </c>
      <c r="BN16" s="196">
        <f>BM16/$BQ$12</f>
        <v>0</v>
      </c>
      <c r="BS16" s="145">
        <f t="shared" si="2"/>
        <v>0</v>
      </c>
      <c r="BT16" s="145">
        <f t="shared" si="2"/>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51">
        <f t="shared" si="0"/>
        <v>0</v>
      </c>
      <c r="BD17" s="86">
        <f t="shared" si="1"/>
        <v>0</v>
      </c>
      <c r="BF17" s="188" t="s">
        <v>107</v>
      </c>
      <c r="BG17" s="189" t="s">
        <v>80</v>
      </c>
      <c r="BH17" s="189" t="s">
        <v>81</v>
      </c>
      <c r="BI17" s="190"/>
      <c r="BJ17" s="190"/>
      <c r="BK17" s="216" t="s">
        <v>89</v>
      </c>
      <c r="BL17" s="196">
        <f t="shared" ref="BL17" si="5">SUM(BC23,BC26,BC29,BC32,BC35,BC38,BC41,BC44,BC47,BC50,BC53,BC56,BC59,BC62,BC65)</f>
        <v>0</v>
      </c>
      <c r="BM17" s="196">
        <f t="shared" si="3"/>
        <v>0</v>
      </c>
      <c r="BN17" s="196">
        <f>BM17/$BQ$12</f>
        <v>0</v>
      </c>
      <c r="BS17" s="145">
        <f t="shared" si="2"/>
        <v>0</v>
      </c>
      <c r="BT17" s="145">
        <f t="shared" si="2"/>
        <v>0</v>
      </c>
      <c r="BU17" s="187"/>
    </row>
    <row r="18" spans="1:102" s="146" customFormat="1" ht="15.4" customHeight="1"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87">
        <f t="shared" si="0"/>
        <v>0</v>
      </c>
      <c r="BD18" s="86">
        <f t="shared" si="1"/>
        <v>0</v>
      </c>
      <c r="BF18" s="192" t="s">
        <v>108</v>
      </c>
      <c r="BG18" s="193">
        <f>BL6/BQ11</f>
        <v>0</v>
      </c>
      <c r="BH18" s="193">
        <f>BG18/BQ12</f>
        <v>0</v>
      </c>
      <c r="BI18" s="210"/>
      <c r="BJ18" s="210"/>
      <c r="BK18" s="214" t="s">
        <v>109</v>
      </c>
      <c r="BL18" s="205"/>
      <c r="BM18" s="196"/>
      <c r="BN18" s="196"/>
      <c r="BS18" s="145">
        <f t="shared" si="2"/>
        <v>0</v>
      </c>
      <c r="BT18" s="145">
        <f t="shared" si="2"/>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88">
        <f t="shared" si="0"/>
        <v>0</v>
      </c>
      <c r="BD19" s="86">
        <f t="shared" si="1"/>
        <v>0</v>
      </c>
      <c r="BF19" s="192" t="s">
        <v>110</v>
      </c>
      <c r="BG19" s="193">
        <f>BL10/BQ11</f>
        <v>0</v>
      </c>
      <c r="BH19" s="193">
        <f>BG19/BQ12</f>
        <v>0</v>
      </c>
      <c r="BI19" s="210"/>
      <c r="BJ19" s="210"/>
      <c r="BK19" s="216" t="s">
        <v>36</v>
      </c>
      <c r="BL19" s="196">
        <f>SUM(BC87,BC90,BC93,BC96,BC99,BC102,BC105,BC108,BC111,BC114,BC117,BC120,BC123,BC126,BC129)</f>
        <v>0</v>
      </c>
      <c r="BM19" s="196">
        <f t="shared" si="3"/>
        <v>0</v>
      </c>
      <c r="BN19" s="196">
        <f>BM19/$BQ$12</f>
        <v>0</v>
      </c>
      <c r="BO19" s="237">
        <f>SUM(BD87,BD90,BD93,BD96,BD99,BD102,BD105,BD108,BD111,BD114,BD117,BD120,BD123,BD126,BD129)</f>
        <v>0</v>
      </c>
      <c r="BS19" s="145">
        <f t="shared" si="2"/>
        <v>0</v>
      </c>
      <c r="BT19" s="145">
        <f t="shared" si="2"/>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166"/>
      <c r="BD20" s="166"/>
      <c r="BF20" s="192" t="s">
        <v>113</v>
      </c>
      <c r="BG20" s="193">
        <f>(BG19-BG18)</f>
        <v>0</v>
      </c>
      <c r="BH20" s="193">
        <f>BG20/BQ12</f>
        <v>0</v>
      </c>
      <c r="BI20" s="210"/>
      <c r="BJ20" s="210"/>
      <c r="BK20" s="216" t="s">
        <v>114</v>
      </c>
      <c r="BL20" s="196">
        <f t="shared" ref="BL20:BL21" si="6">SUM(BC88,BC91,BC94,BC97,BC100,BC103,BC106,BC109,BC112,BC115,BC118,BC121,BC124,BC127,BC130)</f>
        <v>0</v>
      </c>
      <c r="BM20" s="196">
        <f t="shared" si="3"/>
        <v>0</v>
      </c>
      <c r="BN20" s="196">
        <f>BM20/$BQ$12</f>
        <v>0</v>
      </c>
      <c r="BO20" s="237">
        <f>SUM(BD88,BD91,BD94,BD97,BD100,BD103,BD106,BD109,BD112,BD115,BD118,BD121,BD124,BD127,BD130)</f>
        <v>0</v>
      </c>
      <c r="BS20" s="145">
        <f t="shared" si="2"/>
        <v>0</v>
      </c>
      <c r="BT20" s="145">
        <f t="shared" si="2"/>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86">
        <f t="shared" ref="BC21:BC65" si="7">SUM(E21:BB21)</f>
        <v>0</v>
      </c>
      <c r="BD21" s="86">
        <f t="shared" ref="BD21:BD65" si="8">SUMPRODUCT(E21:BB21,DiscountFactors)</f>
        <v>0</v>
      </c>
      <c r="BK21" s="216" t="s">
        <v>116</v>
      </c>
      <c r="BL21" s="196">
        <f t="shared" si="6"/>
        <v>0</v>
      </c>
      <c r="BM21" s="196">
        <f t="shared" si="3"/>
        <v>0</v>
      </c>
      <c r="BN21" s="196">
        <f>BM21/$BQ$12</f>
        <v>0</v>
      </c>
      <c r="BO21" s="237">
        <f>SUM(BD89,BD92,BD95,BD98,BD101,BD104,BD107,BD110,BD113,BD116,BD119,BD122,BD125,BD128,BD131)</f>
        <v>0</v>
      </c>
      <c r="BS21" s="145">
        <f t="shared" ref="BS21:BT65" si="9">IF(A21="YES",1,0)</f>
        <v>0</v>
      </c>
      <c r="BT21" s="145">
        <f t="shared" si="9"/>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87">
        <f t="shared" si="7"/>
        <v>0</v>
      </c>
      <c r="BD22" s="86">
        <f t="shared" si="8"/>
        <v>0</v>
      </c>
      <c r="BS22" s="145">
        <f t="shared" si="9"/>
        <v>0</v>
      </c>
      <c r="BT22" s="145">
        <f t="shared" si="9"/>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88">
        <f t="shared" si="7"/>
        <v>0</v>
      </c>
      <c r="BD23" s="86">
        <f t="shared" si="8"/>
        <v>0</v>
      </c>
      <c r="BK23" s="214" t="s">
        <v>118</v>
      </c>
      <c r="BL23" s="196" t="str">
        <f>Option4PriceYear&amp;" Prices "&amp;Option4PVYear&amp;" Base Year"</f>
        <v>2019 Prices 2019 Base Year</v>
      </c>
      <c r="BM23" s="196" t="s">
        <v>80</v>
      </c>
      <c r="BN23" s="196" t="s">
        <v>81</v>
      </c>
      <c r="BS23" s="145">
        <f t="shared" si="9"/>
        <v>0</v>
      </c>
      <c r="BT23" s="145">
        <f t="shared" si="9"/>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86">
        <f t="shared" si="7"/>
        <v>0</v>
      </c>
      <c r="BD24" s="86">
        <f t="shared" si="8"/>
        <v>0</v>
      </c>
      <c r="BK24" s="216" t="s">
        <v>36</v>
      </c>
      <c r="BL24" s="196">
        <f>SUM(BC5,BC8,BC11,BC14,BC17)</f>
        <v>0</v>
      </c>
      <c r="BM24" s="196">
        <f t="shared" si="3"/>
        <v>0</v>
      </c>
      <c r="BN24" s="196">
        <f>BM24/$BQ$12</f>
        <v>0</v>
      </c>
      <c r="BS24" s="145">
        <f t="shared" si="9"/>
        <v>0</v>
      </c>
      <c r="BT24" s="145">
        <f t="shared" si="9"/>
        <v>0</v>
      </c>
    </row>
    <row r="25" spans="1:102" s="146" customFormat="1" ht="15.4" customHeight="1"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87">
        <f t="shared" si="7"/>
        <v>0</v>
      </c>
      <c r="BD25" s="86">
        <f t="shared" si="8"/>
        <v>0</v>
      </c>
      <c r="BH25" s="204"/>
      <c r="BI25" s="145"/>
      <c r="BJ25" s="145"/>
      <c r="BK25" s="216" t="s">
        <v>85</v>
      </c>
      <c r="BL25" s="196">
        <f t="shared" ref="BL25:BL26" si="10">SUM(BC6,BC9,BC12,BC15,BC18)</f>
        <v>0</v>
      </c>
      <c r="BM25" s="196">
        <f t="shared" si="3"/>
        <v>0</v>
      </c>
      <c r="BN25" s="196">
        <f>BM25/$BQ$12</f>
        <v>0</v>
      </c>
      <c r="BS25" s="145">
        <f t="shared" si="9"/>
        <v>0</v>
      </c>
      <c r="BT25" s="145">
        <f t="shared" si="9"/>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88">
        <f t="shared" si="7"/>
        <v>0</v>
      </c>
      <c r="BD26" s="86">
        <f t="shared" si="8"/>
        <v>0</v>
      </c>
      <c r="BH26" s="204"/>
      <c r="BI26" s="145"/>
      <c r="BJ26" s="145"/>
      <c r="BK26" s="216" t="s">
        <v>89</v>
      </c>
      <c r="BL26" s="196">
        <f t="shared" si="10"/>
        <v>0</v>
      </c>
      <c r="BM26" s="196">
        <f t="shared" si="3"/>
        <v>0</v>
      </c>
      <c r="BN26" s="196">
        <f>BM26/$BQ$12</f>
        <v>0</v>
      </c>
      <c r="BS26" s="145">
        <f t="shared" si="9"/>
        <v>0</v>
      </c>
      <c r="BT26" s="145">
        <f t="shared" si="9"/>
        <v>0</v>
      </c>
    </row>
    <row r="27" spans="1:102" s="146" customFormat="1" ht="15.4" thickBot="1">
      <c r="A27" s="53"/>
      <c r="B27" s="54"/>
      <c r="C27" s="232" t="s">
        <v>120</v>
      </c>
      <c r="D27" s="292"/>
      <c r="E27" s="252"/>
      <c r="F27" s="253"/>
      <c r="G27" s="253"/>
      <c r="H27" s="253"/>
      <c r="I27" s="253"/>
      <c r="J27" s="253"/>
      <c r="K27" s="253"/>
      <c r="L27" s="253"/>
      <c r="M27" s="253"/>
      <c r="N27" s="253"/>
      <c r="O27" s="253"/>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86">
        <f t="shared" si="7"/>
        <v>0</v>
      </c>
      <c r="BD27" s="86">
        <f t="shared" si="8"/>
        <v>0</v>
      </c>
      <c r="BH27" s="145"/>
      <c r="BK27" s="214" t="s">
        <v>121</v>
      </c>
      <c r="BL27" s="205"/>
      <c r="BM27" s="196"/>
      <c r="BN27" s="196"/>
      <c r="BS27" s="145">
        <f t="shared" si="9"/>
        <v>0</v>
      </c>
      <c r="BT27" s="145">
        <f t="shared" si="9"/>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87">
        <f t="shared" si="7"/>
        <v>0</v>
      </c>
      <c r="BD28" s="86">
        <f t="shared" si="8"/>
        <v>0</v>
      </c>
      <c r="BH28" s="145"/>
      <c r="BK28" s="216" t="s">
        <v>36</v>
      </c>
      <c r="BL28" s="196">
        <f>SUM(BC71,BC74,BC77,BC80,BC83)</f>
        <v>0</v>
      </c>
      <c r="BM28" s="196">
        <f t="shared" si="3"/>
        <v>0</v>
      </c>
      <c r="BN28" s="196">
        <f>BM28/$BQ$12</f>
        <v>0</v>
      </c>
      <c r="BS28" s="145">
        <f t="shared" si="9"/>
        <v>0</v>
      </c>
      <c r="BT28" s="145">
        <f t="shared" si="9"/>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88">
        <f t="shared" si="7"/>
        <v>0</v>
      </c>
      <c r="BD29" s="86">
        <f t="shared" si="8"/>
        <v>0</v>
      </c>
      <c r="BH29" s="145"/>
      <c r="BK29" s="216" t="s">
        <v>114</v>
      </c>
      <c r="BL29" s="196">
        <f t="shared" ref="BL29" si="11">SUM(BC72,BC75,BC78,BC81,BC84)</f>
        <v>0</v>
      </c>
      <c r="BM29" s="196">
        <f t="shared" si="3"/>
        <v>0</v>
      </c>
      <c r="BN29" s="196">
        <f>BM29/$BQ$12</f>
        <v>0</v>
      </c>
      <c r="BS29" s="145">
        <f t="shared" si="9"/>
        <v>0</v>
      </c>
      <c r="BT29" s="145">
        <f t="shared" si="9"/>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86">
        <f t="shared" si="7"/>
        <v>0</v>
      </c>
      <c r="BD30" s="86">
        <f t="shared" si="8"/>
        <v>0</v>
      </c>
      <c r="BH30" s="145"/>
      <c r="BK30" s="216" t="s">
        <v>116</v>
      </c>
      <c r="BL30" s="196">
        <f>SUM(BC73,BC76,BC79,BC82,BC85)</f>
        <v>0</v>
      </c>
      <c r="BM30" s="196">
        <f t="shared" si="3"/>
        <v>0</v>
      </c>
      <c r="BN30" s="196">
        <f>BM30/$BQ$12</f>
        <v>0</v>
      </c>
      <c r="BS30" s="145">
        <f t="shared" si="9"/>
        <v>0</v>
      </c>
      <c r="BT30" s="145">
        <f t="shared" si="9"/>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87">
        <f t="shared" si="7"/>
        <v>0</v>
      </c>
      <c r="BD31" s="86">
        <f t="shared" si="8"/>
        <v>0</v>
      </c>
      <c r="BS31" s="145">
        <f t="shared" si="9"/>
        <v>0</v>
      </c>
      <c r="BT31" s="145">
        <f t="shared" si="9"/>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88">
        <f t="shared" si="7"/>
        <v>0</v>
      </c>
      <c r="BD32" s="86">
        <f t="shared" si="8"/>
        <v>0</v>
      </c>
      <c r="BS32" s="145">
        <f t="shared" si="9"/>
        <v>0</v>
      </c>
      <c r="BT32" s="145">
        <f t="shared" si="9"/>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51">
        <f t="shared" si="7"/>
        <v>0</v>
      </c>
      <c r="BD33" s="86">
        <f t="shared" si="8"/>
        <v>0</v>
      </c>
      <c r="BH33" s="237">
        <f>SUM(BD21,BD24,BD27,BD30,BD33,BD36,BD39,BD42,BD45,BD63)</f>
        <v>0</v>
      </c>
      <c r="BS33" s="145">
        <f t="shared" si="9"/>
        <v>0</v>
      </c>
      <c r="BT33" s="145">
        <f t="shared" si="9"/>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87">
        <f t="shared" si="7"/>
        <v>0</v>
      </c>
      <c r="BD34" s="86">
        <f t="shared" si="8"/>
        <v>0</v>
      </c>
      <c r="BS34" s="145">
        <f t="shared" si="9"/>
        <v>0</v>
      </c>
      <c r="BT34" s="145">
        <f t="shared" si="9"/>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88">
        <f t="shared" si="7"/>
        <v>0</v>
      </c>
      <c r="BD35" s="86">
        <f t="shared" si="8"/>
        <v>0</v>
      </c>
      <c r="BS35" s="145">
        <f t="shared" si="9"/>
        <v>0</v>
      </c>
      <c r="BT35" s="145">
        <f t="shared" si="9"/>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86">
        <f t="shared" si="7"/>
        <v>0</v>
      </c>
      <c r="BD36" s="86">
        <f t="shared" si="8"/>
        <v>0</v>
      </c>
      <c r="BS36" s="145">
        <f t="shared" si="9"/>
        <v>0</v>
      </c>
      <c r="BT36" s="145">
        <f t="shared" si="9"/>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87">
        <f t="shared" si="7"/>
        <v>0</v>
      </c>
      <c r="BD37" s="86">
        <f t="shared" si="8"/>
        <v>0</v>
      </c>
      <c r="BH37" s="146">
        <f>SUM(BD87,BD90,BD93,BD96,BD99,BD102,BD105,BD108,BD111,BD129)</f>
        <v>0</v>
      </c>
      <c r="BS37" s="145">
        <f t="shared" si="9"/>
        <v>0</v>
      </c>
      <c r="BT37" s="145">
        <f t="shared" si="9"/>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88">
        <f t="shared" si="7"/>
        <v>0</v>
      </c>
      <c r="BD38" s="86">
        <f t="shared" si="8"/>
        <v>0</v>
      </c>
      <c r="BS38" s="145">
        <f t="shared" si="9"/>
        <v>0</v>
      </c>
      <c r="BT38" s="145">
        <f t="shared" si="9"/>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86">
        <f t="shared" si="7"/>
        <v>0</v>
      </c>
      <c r="BD39" s="86">
        <f t="shared" si="8"/>
        <v>0</v>
      </c>
      <c r="BS39" s="145">
        <f t="shared" si="9"/>
        <v>0</v>
      </c>
      <c r="BT39" s="145">
        <f t="shared" si="9"/>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87">
        <f t="shared" si="7"/>
        <v>0</v>
      </c>
      <c r="BD40" s="86">
        <f t="shared" si="8"/>
        <v>0</v>
      </c>
      <c r="BS40" s="145">
        <f t="shared" si="9"/>
        <v>0</v>
      </c>
      <c r="BT40" s="145">
        <f t="shared" si="9"/>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88">
        <f t="shared" si="7"/>
        <v>0</v>
      </c>
      <c r="BD41" s="86">
        <f t="shared" si="8"/>
        <v>0</v>
      </c>
      <c r="BS41" s="145">
        <f t="shared" si="9"/>
        <v>0</v>
      </c>
      <c r="BT41" s="145">
        <f t="shared" si="9"/>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86">
        <f t="shared" si="7"/>
        <v>0</v>
      </c>
      <c r="BD42" s="86">
        <f t="shared" si="8"/>
        <v>0</v>
      </c>
      <c r="BS42" s="145">
        <f t="shared" si="9"/>
        <v>0</v>
      </c>
      <c r="BT42" s="145">
        <f t="shared" si="9"/>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87">
        <f t="shared" si="7"/>
        <v>0</v>
      </c>
      <c r="BD43" s="86">
        <f t="shared" si="8"/>
        <v>0</v>
      </c>
      <c r="BS43" s="145">
        <f t="shared" si="9"/>
        <v>0</v>
      </c>
      <c r="BT43" s="145">
        <f t="shared" si="9"/>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88">
        <f t="shared" si="7"/>
        <v>0</v>
      </c>
      <c r="BD44" s="86">
        <f t="shared" si="8"/>
        <v>0</v>
      </c>
      <c r="BS44" s="145">
        <f t="shared" si="9"/>
        <v>0</v>
      </c>
      <c r="BT44" s="145">
        <f t="shared" si="9"/>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86">
        <f t="shared" si="7"/>
        <v>0</v>
      </c>
      <c r="BD45" s="86">
        <f t="shared" si="8"/>
        <v>0</v>
      </c>
      <c r="BS45" s="145">
        <f t="shared" si="9"/>
        <v>0</v>
      </c>
      <c r="BT45" s="145">
        <f t="shared" si="9"/>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87">
        <f t="shared" si="7"/>
        <v>0</v>
      </c>
      <c r="BD46" s="86">
        <f t="shared" si="8"/>
        <v>0</v>
      </c>
      <c r="BS46" s="145">
        <f t="shared" si="9"/>
        <v>0</v>
      </c>
      <c r="BT46" s="145">
        <f t="shared" si="9"/>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88">
        <f t="shared" si="7"/>
        <v>0</v>
      </c>
      <c r="BD47" s="86">
        <f t="shared" si="8"/>
        <v>0</v>
      </c>
      <c r="BS47" s="145">
        <f t="shared" si="9"/>
        <v>0</v>
      </c>
      <c r="BT47" s="145">
        <f t="shared" si="9"/>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51">
        <f t="shared" si="7"/>
        <v>0</v>
      </c>
      <c r="BD48" s="86">
        <f t="shared" si="8"/>
        <v>0</v>
      </c>
      <c r="BS48" s="145">
        <f t="shared" si="9"/>
        <v>0</v>
      </c>
      <c r="BT48" s="145">
        <f t="shared" si="9"/>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87">
        <f t="shared" si="7"/>
        <v>0</v>
      </c>
      <c r="BD49" s="86">
        <f t="shared" si="8"/>
        <v>0</v>
      </c>
      <c r="BS49" s="145">
        <f t="shared" si="9"/>
        <v>0</v>
      </c>
      <c r="BT49" s="145">
        <f t="shared" si="9"/>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88">
        <f t="shared" si="7"/>
        <v>0</v>
      </c>
      <c r="BD50" s="86">
        <f t="shared" si="8"/>
        <v>0</v>
      </c>
      <c r="BS50" s="145">
        <f t="shared" si="9"/>
        <v>0</v>
      </c>
      <c r="BT50" s="145">
        <f t="shared" si="9"/>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86">
        <f t="shared" si="7"/>
        <v>0</v>
      </c>
      <c r="BD51" s="86">
        <f t="shared" si="8"/>
        <v>0</v>
      </c>
      <c r="BS51" s="145">
        <f t="shared" si="9"/>
        <v>0</v>
      </c>
      <c r="BT51" s="145">
        <f t="shared" si="9"/>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87">
        <f t="shared" si="7"/>
        <v>0</v>
      </c>
      <c r="BD52" s="86">
        <f t="shared" si="8"/>
        <v>0</v>
      </c>
      <c r="BS52" s="145">
        <f t="shared" si="9"/>
        <v>0</v>
      </c>
      <c r="BT52" s="145">
        <f t="shared" si="9"/>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88">
        <f t="shared" si="7"/>
        <v>0</v>
      </c>
      <c r="BD53" s="86">
        <f t="shared" si="8"/>
        <v>0</v>
      </c>
      <c r="BS53" s="145">
        <f t="shared" si="9"/>
        <v>0</v>
      </c>
      <c r="BT53" s="145">
        <f t="shared" si="9"/>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86">
        <f t="shared" si="7"/>
        <v>0</v>
      </c>
      <c r="BD54" s="86">
        <f t="shared" si="8"/>
        <v>0</v>
      </c>
      <c r="BS54" s="145">
        <f t="shared" si="9"/>
        <v>0</v>
      </c>
      <c r="BT54" s="145">
        <f t="shared" si="9"/>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87">
        <f t="shared" si="7"/>
        <v>0</v>
      </c>
      <c r="BD55" s="86">
        <f t="shared" si="8"/>
        <v>0</v>
      </c>
      <c r="BS55" s="145">
        <f t="shared" si="9"/>
        <v>0</v>
      </c>
      <c r="BT55" s="145">
        <f t="shared" si="9"/>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88">
        <f t="shared" si="7"/>
        <v>0</v>
      </c>
      <c r="BD56" s="86">
        <f t="shared" si="8"/>
        <v>0</v>
      </c>
      <c r="BS56" s="145">
        <f t="shared" si="9"/>
        <v>0</v>
      </c>
      <c r="BT56" s="145">
        <f t="shared" si="9"/>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86">
        <f t="shared" si="7"/>
        <v>0</v>
      </c>
      <c r="BD57" s="86">
        <f t="shared" si="8"/>
        <v>0</v>
      </c>
      <c r="BS57" s="145">
        <f t="shared" si="9"/>
        <v>0</v>
      </c>
      <c r="BT57" s="145">
        <f t="shared" si="9"/>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87">
        <f t="shared" si="7"/>
        <v>0</v>
      </c>
      <c r="BD58" s="86">
        <f t="shared" si="8"/>
        <v>0</v>
      </c>
      <c r="BS58" s="145">
        <f t="shared" si="9"/>
        <v>0</v>
      </c>
      <c r="BT58" s="145">
        <f t="shared" si="9"/>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88">
        <f t="shared" si="7"/>
        <v>0</v>
      </c>
      <c r="BD59" s="86">
        <f t="shared" si="8"/>
        <v>0</v>
      </c>
      <c r="BS59" s="145">
        <f t="shared" si="9"/>
        <v>0</v>
      </c>
      <c r="BT59" s="145">
        <f t="shared" si="9"/>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86">
        <f t="shared" si="7"/>
        <v>0</v>
      </c>
      <c r="BD60" s="86">
        <f t="shared" si="8"/>
        <v>0</v>
      </c>
      <c r="BS60" s="145">
        <f t="shared" si="9"/>
        <v>0</v>
      </c>
      <c r="BT60" s="145">
        <f t="shared" si="9"/>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87">
        <f t="shared" si="7"/>
        <v>0</v>
      </c>
      <c r="BD61" s="86">
        <f t="shared" si="8"/>
        <v>0</v>
      </c>
      <c r="BS61" s="145">
        <f t="shared" si="9"/>
        <v>0</v>
      </c>
      <c r="BT61" s="145">
        <f t="shared" si="9"/>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88">
        <f t="shared" si="7"/>
        <v>0</v>
      </c>
      <c r="BD62" s="86">
        <f t="shared" si="8"/>
        <v>0</v>
      </c>
      <c r="BS62" s="145">
        <f t="shared" si="9"/>
        <v>0</v>
      </c>
      <c r="BT62" s="145">
        <f t="shared" si="9"/>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51">
        <f t="shared" si="7"/>
        <v>0</v>
      </c>
      <c r="BD63" s="86">
        <f t="shared" si="8"/>
        <v>0</v>
      </c>
      <c r="BS63" s="145">
        <f t="shared" si="9"/>
        <v>0</v>
      </c>
      <c r="BT63" s="145">
        <f t="shared" si="9"/>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87">
        <f t="shared" si="7"/>
        <v>0</v>
      </c>
      <c r="BD64" s="86">
        <f t="shared" si="8"/>
        <v>0</v>
      </c>
      <c r="BS64" s="145">
        <f t="shared" si="9"/>
        <v>0</v>
      </c>
      <c r="BT64" s="145">
        <f t="shared" si="9"/>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88">
        <f t="shared" si="7"/>
        <v>0</v>
      </c>
      <c r="BD65" s="86">
        <f t="shared" si="8"/>
        <v>0</v>
      </c>
      <c r="BS65" s="145">
        <f t="shared" si="9"/>
        <v>0</v>
      </c>
      <c r="BT65" s="145">
        <f t="shared" si="9"/>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66"/>
      <c r="BD66" s="166"/>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66"/>
      <c r="BD67" s="166"/>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66"/>
      <c r="BD68" s="166"/>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66"/>
      <c r="BD69" s="166"/>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85" t="s">
        <v>72</v>
      </c>
      <c r="BD70" s="85" t="s">
        <v>73</v>
      </c>
      <c r="CV70" s="145"/>
      <c r="CW70" s="145"/>
      <c r="CX70" s="145"/>
    </row>
    <row r="71" spans="1:102" s="146" customFormat="1" ht="15.4"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86">
        <f t="shared" ref="BC71:BC85" si="12">SUM(E71:BB71)</f>
        <v>0</v>
      </c>
      <c r="BD71" s="86">
        <f t="shared" ref="BD71:BD85" si="13">SUMPRODUCT(E71:BB71,DiscountFactors)</f>
        <v>0</v>
      </c>
      <c r="BS71" s="145">
        <f t="shared" ref="BS71:BT73" si="14">IF(A71="YES",1,0)</f>
        <v>0</v>
      </c>
      <c r="BT71" s="145">
        <f t="shared" si="14"/>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87">
        <f t="shared" si="12"/>
        <v>0</v>
      </c>
      <c r="BD72" s="86">
        <f t="shared" si="13"/>
        <v>0</v>
      </c>
      <c r="BS72" s="145">
        <f t="shared" si="14"/>
        <v>0</v>
      </c>
      <c r="BT72" s="145">
        <f t="shared" si="14"/>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88">
        <f t="shared" si="12"/>
        <v>0</v>
      </c>
      <c r="BD73" s="86">
        <f t="shared" si="13"/>
        <v>0</v>
      </c>
      <c r="BS73" s="145">
        <f t="shared" si="14"/>
        <v>0</v>
      </c>
      <c r="BT73" s="145">
        <f t="shared" si="14"/>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51">
        <f t="shared" si="12"/>
        <v>0</v>
      </c>
      <c r="BD74" s="86">
        <f t="shared" si="13"/>
        <v>0</v>
      </c>
      <c r="BS74" s="145">
        <f t="shared" ref="BS74:BT131" si="15">IF(A74="YES",1,0)</f>
        <v>0</v>
      </c>
      <c r="BT74" s="145">
        <f t="shared" si="15"/>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87">
        <f t="shared" si="12"/>
        <v>0</v>
      </c>
      <c r="BD75" s="86">
        <f t="shared" si="13"/>
        <v>0</v>
      </c>
      <c r="BS75" s="145">
        <f t="shared" si="15"/>
        <v>0</v>
      </c>
      <c r="BT75" s="145">
        <f t="shared" si="15"/>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88">
        <f t="shared" si="12"/>
        <v>0</v>
      </c>
      <c r="BD76" s="86">
        <f t="shared" si="13"/>
        <v>0</v>
      </c>
      <c r="BS76" s="145">
        <f t="shared" si="15"/>
        <v>0</v>
      </c>
      <c r="BT76" s="145">
        <f t="shared" si="15"/>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51">
        <f t="shared" si="12"/>
        <v>0</v>
      </c>
      <c r="BD77" s="86">
        <f t="shared" si="13"/>
        <v>0</v>
      </c>
      <c r="BS77" s="145">
        <f t="shared" si="15"/>
        <v>0</v>
      </c>
      <c r="BT77" s="145">
        <f t="shared" si="15"/>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87">
        <f t="shared" si="12"/>
        <v>0</v>
      </c>
      <c r="BD78" s="86">
        <f t="shared" si="13"/>
        <v>0</v>
      </c>
      <c r="BS78" s="145">
        <f t="shared" si="15"/>
        <v>0</v>
      </c>
      <c r="BT78" s="145">
        <f t="shared" si="15"/>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88">
        <f t="shared" si="12"/>
        <v>0</v>
      </c>
      <c r="BD79" s="86">
        <f t="shared" si="13"/>
        <v>0</v>
      </c>
      <c r="BS79" s="145">
        <f t="shared" si="15"/>
        <v>0</v>
      </c>
      <c r="BT79" s="145">
        <f t="shared" si="15"/>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51">
        <f t="shared" si="12"/>
        <v>0</v>
      </c>
      <c r="BD80" s="86">
        <f t="shared" si="13"/>
        <v>0</v>
      </c>
      <c r="BS80" s="145">
        <f t="shared" si="15"/>
        <v>0</v>
      </c>
      <c r="BT80" s="145">
        <f t="shared" si="15"/>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87">
        <f t="shared" si="12"/>
        <v>0</v>
      </c>
      <c r="BD81" s="86">
        <f t="shared" si="13"/>
        <v>0</v>
      </c>
      <c r="BS81" s="145">
        <f t="shared" si="15"/>
        <v>0</v>
      </c>
      <c r="BT81" s="145">
        <f t="shared" si="15"/>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88">
        <f t="shared" si="12"/>
        <v>0</v>
      </c>
      <c r="BD82" s="86">
        <f t="shared" si="13"/>
        <v>0</v>
      </c>
      <c r="BS82" s="145">
        <f t="shared" si="15"/>
        <v>0</v>
      </c>
      <c r="BT82" s="145">
        <f t="shared" si="15"/>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51">
        <f t="shared" si="12"/>
        <v>0</v>
      </c>
      <c r="BD83" s="86">
        <f t="shared" si="13"/>
        <v>0</v>
      </c>
      <c r="BS83" s="145">
        <f t="shared" si="15"/>
        <v>0</v>
      </c>
      <c r="BT83" s="145">
        <f t="shared" si="15"/>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87">
        <f t="shared" si="12"/>
        <v>0</v>
      </c>
      <c r="BD84" s="86">
        <f t="shared" si="13"/>
        <v>0</v>
      </c>
      <c r="BS84" s="145">
        <f t="shared" si="15"/>
        <v>0</v>
      </c>
      <c r="BT84" s="145">
        <f t="shared" si="15"/>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88">
        <f t="shared" si="12"/>
        <v>0</v>
      </c>
      <c r="BD85" s="86">
        <f t="shared" si="13"/>
        <v>0</v>
      </c>
      <c r="BS85" s="145">
        <f t="shared" si="15"/>
        <v>0</v>
      </c>
      <c r="BT85" s="145">
        <f t="shared" si="15"/>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166"/>
      <c r="BD86" s="166"/>
      <c r="BS86" s="145">
        <f t="shared" si="15"/>
        <v>0</v>
      </c>
      <c r="BT86" s="145">
        <f t="shared" si="15"/>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86">
        <f t="shared" ref="BC87:BC131" si="16">SUM(E87:BB87)</f>
        <v>0</v>
      </c>
      <c r="BD87" s="86">
        <f t="shared" ref="BD87:BD125" si="17">SUMPRODUCT(E87:BB87,DiscountFactors)</f>
        <v>0</v>
      </c>
      <c r="BS87" s="145">
        <f t="shared" si="15"/>
        <v>0</v>
      </c>
      <c r="BT87" s="145">
        <f t="shared" si="15"/>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87">
        <f t="shared" si="16"/>
        <v>0</v>
      </c>
      <c r="BD88" s="86">
        <f t="shared" si="17"/>
        <v>0</v>
      </c>
      <c r="BS88" s="145">
        <f t="shared" si="15"/>
        <v>0</v>
      </c>
      <c r="BT88" s="145">
        <f t="shared" si="15"/>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88">
        <f t="shared" si="16"/>
        <v>0</v>
      </c>
      <c r="BD89" s="86">
        <f t="shared" si="17"/>
        <v>0</v>
      </c>
      <c r="BS89" s="145">
        <f t="shared" si="15"/>
        <v>0</v>
      </c>
      <c r="BT89" s="145">
        <f t="shared" si="15"/>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86">
        <f t="shared" si="16"/>
        <v>0</v>
      </c>
      <c r="BD90" s="86">
        <f t="shared" si="17"/>
        <v>0</v>
      </c>
      <c r="BS90" s="145">
        <f t="shared" si="15"/>
        <v>0</v>
      </c>
      <c r="BT90" s="145">
        <f t="shared" si="15"/>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87">
        <f t="shared" si="16"/>
        <v>0</v>
      </c>
      <c r="BD91" s="86">
        <f t="shared" si="17"/>
        <v>0</v>
      </c>
      <c r="BS91" s="145">
        <f t="shared" si="15"/>
        <v>0</v>
      </c>
      <c r="BT91" s="145">
        <f t="shared" si="15"/>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88">
        <f t="shared" si="16"/>
        <v>0</v>
      </c>
      <c r="BD92" s="86">
        <f t="shared" si="17"/>
        <v>0</v>
      </c>
      <c r="BS92" s="145">
        <f t="shared" si="15"/>
        <v>0</v>
      </c>
      <c r="BT92" s="145">
        <f t="shared" si="15"/>
        <v>0</v>
      </c>
      <c r="CV92" s="145"/>
      <c r="CW92" s="145"/>
      <c r="CX92" s="145"/>
    </row>
    <row r="93" spans="1:102" s="146" customFormat="1" ht="15.4" thickBot="1">
      <c r="A93" s="53"/>
      <c r="B93" s="54"/>
      <c r="C93" s="62" t="s">
        <v>143</v>
      </c>
      <c r="D93" s="292"/>
      <c r="E93" s="252">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86">
        <f t="shared" si="16"/>
        <v>0</v>
      </c>
      <c r="BD93" s="86">
        <f t="shared" si="17"/>
        <v>0</v>
      </c>
      <c r="BS93" s="145">
        <f t="shared" si="15"/>
        <v>0</v>
      </c>
      <c r="BT93" s="145">
        <f t="shared" si="15"/>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87">
        <f t="shared" si="16"/>
        <v>0</v>
      </c>
      <c r="BD94" s="86">
        <f t="shared" si="17"/>
        <v>0</v>
      </c>
      <c r="BS94" s="145">
        <f t="shared" si="15"/>
        <v>0</v>
      </c>
      <c r="BT94" s="145">
        <f t="shared" si="15"/>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88">
        <f t="shared" si="16"/>
        <v>0</v>
      </c>
      <c r="BD95" s="86">
        <f t="shared" si="17"/>
        <v>0</v>
      </c>
      <c r="BS95" s="145">
        <f t="shared" si="15"/>
        <v>0</v>
      </c>
      <c r="BT95" s="145">
        <f t="shared" si="15"/>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86">
        <f t="shared" si="16"/>
        <v>0</v>
      </c>
      <c r="BD96" s="86">
        <f t="shared" si="17"/>
        <v>0</v>
      </c>
      <c r="BS96" s="145">
        <f t="shared" si="15"/>
        <v>0</v>
      </c>
      <c r="BT96" s="145">
        <f t="shared" si="15"/>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87">
        <f t="shared" si="16"/>
        <v>0</v>
      </c>
      <c r="BD97" s="86">
        <f t="shared" si="17"/>
        <v>0</v>
      </c>
      <c r="BS97" s="145">
        <f t="shared" si="15"/>
        <v>0</v>
      </c>
      <c r="BT97" s="145">
        <f t="shared" si="15"/>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88">
        <f t="shared" si="16"/>
        <v>0</v>
      </c>
      <c r="BD98" s="86">
        <f t="shared" si="17"/>
        <v>0</v>
      </c>
      <c r="BS98" s="145">
        <f t="shared" si="15"/>
        <v>0</v>
      </c>
      <c r="BT98" s="145">
        <f t="shared" si="15"/>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51">
        <f t="shared" si="16"/>
        <v>0</v>
      </c>
      <c r="BD99" s="86">
        <f t="shared" si="17"/>
        <v>0</v>
      </c>
      <c r="BS99" s="145">
        <f t="shared" si="15"/>
        <v>0</v>
      </c>
      <c r="BT99" s="145">
        <f t="shared" si="15"/>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87">
        <f t="shared" si="16"/>
        <v>0</v>
      </c>
      <c r="BD100" s="86">
        <f t="shared" si="17"/>
        <v>0</v>
      </c>
      <c r="BS100" s="145">
        <f t="shared" si="15"/>
        <v>0</v>
      </c>
      <c r="BT100" s="145">
        <f t="shared" si="15"/>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88">
        <f t="shared" si="16"/>
        <v>0</v>
      </c>
      <c r="BD101" s="86">
        <f t="shared" si="17"/>
        <v>0</v>
      </c>
      <c r="BS101" s="145">
        <f t="shared" si="15"/>
        <v>0</v>
      </c>
      <c r="BT101" s="145">
        <f t="shared" si="15"/>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16"/>
        <v>0</v>
      </c>
      <c r="BD102" s="86">
        <f t="shared" si="17"/>
        <v>0</v>
      </c>
      <c r="BS102" s="145">
        <f t="shared" si="15"/>
        <v>0</v>
      </c>
      <c r="BT102" s="145">
        <f t="shared" si="15"/>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16"/>
        <v>0</v>
      </c>
      <c r="BD103" s="86">
        <f t="shared" si="17"/>
        <v>0</v>
      </c>
      <c r="BS103" s="145">
        <f t="shared" si="15"/>
        <v>0</v>
      </c>
      <c r="BT103" s="145">
        <f t="shared" si="15"/>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16"/>
        <v>0</v>
      </c>
      <c r="BD104" s="86">
        <f t="shared" si="17"/>
        <v>0</v>
      </c>
      <c r="BS104" s="145">
        <f t="shared" si="15"/>
        <v>0</v>
      </c>
      <c r="BT104" s="145">
        <f t="shared" si="15"/>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16"/>
        <v>0</v>
      </c>
      <c r="BD105" s="86">
        <f t="shared" si="17"/>
        <v>0</v>
      </c>
      <c r="BS105" s="145">
        <f t="shared" si="15"/>
        <v>0</v>
      </c>
      <c r="BT105" s="145">
        <f t="shared" si="15"/>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16"/>
        <v>0</v>
      </c>
      <c r="BD106" s="86">
        <f t="shared" si="17"/>
        <v>0</v>
      </c>
      <c r="BS106" s="145">
        <f t="shared" si="15"/>
        <v>0</v>
      </c>
      <c r="BT106" s="145">
        <f t="shared" si="15"/>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16"/>
        <v>0</v>
      </c>
      <c r="BD107" s="86">
        <f t="shared" si="17"/>
        <v>0</v>
      </c>
      <c r="BS107" s="145">
        <f t="shared" si="15"/>
        <v>0</v>
      </c>
      <c r="BT107" s="145">
        <f t="shared" si="15"/>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16"/>
        <v>0</v>
      </c>
      <c r="BD108" s="86">
        <f t="shared" si="17"/>
        <v>0</v>
      </c>
      <c r="BE108" s="145"/>
      <c r="BK108" s="145"/>
      <c r="BL108" s="145"/>
      <c r="BM108" s="145"/>
      <c r="BN108" s="145"/>
      <c r="BS108" s="145">
        <f t="shared" si="15"/>
        <v>0</v>
      </c>
      <c r="BT108" s="145">
        <f t="shared" si="15"/>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16"/>
        <v>0</v>
      </c>
      <c r="BD109" s="86">
        <f t="shared" si="17"/>
        <v>0</v>
      </c>
      <c r="BE109" s="145"/>
      <c r="BK109" s="145"/>
      <c r="BL109" s="145"/>
      <c r="BM109" s="145"/>
      <c r="BN109" s="145"/>
      <c r="BS109" s="145">
        <f t="shared" si="15"/>
        <v>0</v>
      </c>
      <c r="BT109" s="145">
        <f t="shared" si="15"/>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16"/>
        <v>0</v>
      </c>
      <c r="BD110" s="86">
        <f t="shared" si="17"/>
        <v>0</v>
      </c>
      <c r="BE110" s="145"/>
      <c r="BK110" s="145"/>
      <c r="BL110" s="145"/>
      <c r="BM110" s="145"/>
      <c r="BN110" s="145"/>
      <c r="BS110" s="145">
        <f t="shared" si="15"/>
        <v>0</v>
      </c>
      <c r="BT110" s="145">
        <f t="shared" si="15"/>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16"/>
        <v>0</v>
      </c>
      <c r="BD111" s="86">
        <f t="shared" si="17"/>
        <v>0</v>
      </c>
      <c r="BE111" s="145"/>
      <c r="BK111" s="145"/>
      <c r="BL111" s="145"/>
      <c r="BM111" s="145"/>
      <c r="BN111" s="145"/>
      <c r="BS111" s="145">
        <f t="shared" si="15"/>
        <v>0</v>
      </c>
      <c r="BT111" s="145">
        <f t="shared" si="15"/>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16"/>
        <v>0</v>
      </c>
      <c r="BD112" s="86">
        <f t="shared" si="17"/>
        <v>0</v>
      </c>
      <c r="BK112" s="145"/>
      <c r="BL112" s="145"/>
      <c r="BM112" s="145"/>
      <c r="BN112" s="145"/>
      <c r="BS112" s="145">
        <f t="shared" si="15"/>
        <v>0</v>
      </c>
      <c r="BT112" s="145">
        <f t="shared" si="15"/>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16"/>
        <v>0</v>
      </c>
      <c r="BD113" s="86">
        <f t="shared" si="17"/>
        <v>0</v>
      </c>
      <c r="BK113" s="145"/>
      <c r="BL113" s="145"/>
      <c r="BM113" s="145"/>
      <c r="BN113" s="145"/>
      <c r="BR113" s="145"/>
      <c r="BS113" s="145">
        <f t="shared" si="15"/>
        <v>0</v>
      </c>
      <c r="BT113" s="145">
        <f t="shared" si="15"/>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16"/>
        <v>0</v>
      </c>
      <c r="BD114" s="86">
        <f t="shared" si="17"/>
        <v>0</v>
      </c>
      <c r="BK114" s="145"/>
      <c r="BL114" s="145"/>
      <c r="BM114" s="145"/>
      <c r="BN114" s="145"/>
      <c r="BR114" s="204"/>
      <c r="BS114" s="145">
        <f t="shared" si="15"/>
        <v>0</v>
      </c>
      <c r="BT114" s="145">
        <f t="shared" si="15"/>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16"/>
        <v>0</v>
      </c>
      <c r="BD115" s="86">
        <f t="shared" si="17"/>
        <v>0</v>
      </c>
      <c r="BG115" s="145"/>
      <c r="BH115" s="145"/>
      <c r="BI115" s="145"/>
      <c r="BJ115" s="145"/>
      <c r="BK115" s="145"/>
      <c r="BL115" s="145"/>
      <c r="BM115" s="145"/>
      <c r="BN115" s="145"/>
      <c r="BR115" s="204"/>
      <c r="BS115" s="145">
        <f t="shared" si="15"/>
        <v>0</v>
      </c>
      <c r="BT115" s="145">
        <f t="shared" si="15"/>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16"/>
        <v>0</v>
      </c>
      <c r="BD116" s="86">
        <f t="shared" si="17"/>
        <v>0</v>
      </c>
      <c r="BG116" s="145"/>
      <c r="BH116" s="145"/>
      <c r="BI116" s="145"/>
      <c r="BJ116" s="145"/>
      <c r="BK116" s="145"/>
      <c r="BL116" s="145"/>
      <c r="BM116" s="145"/>
      <c r="BN116" s="145"/>
      <c r="BR116" s="217"/>
      <c r="BS116" s="145">
        <f t="shared" si="15"/>
        <v>0</v>
      </c>
      <c r="BT116" s="145">
        <f t="shared" si="15"/>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16"/>
        <v>0</v>
      </c>
      <c r="BD117" s="86">
        <f t="shared" si="17"/>
        <v>0</v>
      </c>
      <c r="BI117" s="145"/>
      <c r="BJ117" s="145"/>
      <c r="BK117" s="145"/>
      <c r="BL117" s="145"/>
      <c r="BM117" s="145"/>
      <c r="BN117" s="145"/>
      <c r="BR117" s="204"/>
      <c r="BS117" s="145">
        <f t="shared" si="15"/>
        <v>0</v>
      </c>
      <c r="BT117" s="145">
        <f t="shared" si="15"/>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16"/>
        <v>0</v>
      </c>
      <c r="BD118" s="86">
        <f t="shared" si="17"/>
        <v>0</v>
      </c>
      <c r="BI118" s="145"/>
      <c r="BJ118" s="145"/>
      <c r="BK118" s="145"/>
      <c r="BL118" s="145"/>
      <c r="BM118" s="145"/>
      <c r="BN118" s="145"/>
      <c r="BR118" s="204"/>
      <c r="BS118" s="145">
        <f t="shared" si="15"/>
        <v>0</v>
      </c>
      <c r="BT118" s="145">
        <f t="shared" si="15"/>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16"/>
        <v>0</v>
      </c>
      <c r="BD119" s="86">
        <f t="shared" si="17"/>
        <v>0</v>
      </c>
      <c r="BI119" s="145"/>
      <c r="BJ119" s="145"/>
      <c r="BK119" s="145"/>
      <c r="BL119" s="145"/>
      <c r="BM119" s="145"/>
      <c r="BN119" s="145"/>
      <c r="BQ119" s="145"/>
      <c r="BR119" s="201"/>
      <c r="BS119" s="145">
        <f t="shared" si="15"/>
        <v>0</v>
      </c>
      <c r="BT119" s="145">
        <f t="shared" si="15"/>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16"/>
        <v>0</v>
      </c>
      <c r="BD120" s="86">
        <f t="shared" si="17"/>
        <v>0</v>
      </c>
      <c r="BG120" s="145"/>
      <c r="BI120" s="145"/>
      <c r="BJ120" s="145"/>
      <c r="BK120" s="145"/>
      <c r="BL120" s="145"/>
      <c r="BM120" s="145"/>
      <c r="BN120" s="145"/>
      <c r="BQ120" s="197"/>
      <c r="BR120" s="145"/>
      <c r="BS120" s="145">
        <f t="shared" si="15"/>
        <v>0</v>
      </c>
      <c r="BT120" s="145">
        <f t="shared" si="15"/>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16"/>
        <v>0</v>
      </c>
      <c r="BD121" s="86">
        <f t="shared" si="17"/>
        <v>0</v>
      </c>
      <c r="BG121" s="145"/>
      <c r="BI121" s="145"/>
      <c r="BJ121" s="145"/>
      <c r="BK121" s="145"/>
      <c r="BL121" s="145"/>
      <c r="BM121" s="145"/>
      <c r="BN121" s="145"/>
      <c r="BQ121" s="197"/>
      <c r="BR121" s="145"/>
      <c r="BS121" s="145">
        <f t="shared" si="15"/>
        <v>0</v>
      </c>
      <c r="BT121" s="145">
        <f t="shared" si="15"/>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16"/>
        <v>0</v>
      </c>
      <c r="BD122" s="86">
        <f t="shared" si="17"/>
        <v>0</v>
      </c>
      <c r="BG122" s="145"/>
      <c r="BI122" s="145"/>
      <c r="BJ122" s="145"/>
      <c r="BK122" s="145"/>
      <c r="BL122" s="145"/>
      <c r="BM122" s="145"/>
      <c r="BN122" s="145"/>
      <c r="BQ122" s="218"/>
      <c r="BR122" s="210"/>
      <c r="BS122" s="145">
        <f t="shared" si="15"/>
        <v>0</v>
      </c>
      <c r="BT122" s="145">
        <f t="shared" si="15"/>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16"/>
        <v>0</v>
      </c>
      <c r="BD123" s="86">
        <f t="shared" si="17"/>
        <v>0</v>
      </c>
      <c r="BG123" s="197"/>
      <c r="BI123" s="145"/>
      <c r="BJ123" s="145"/>
      <c r="BK123" s="145"/>
      <c r="BL123" s="145"/>
      <c r="BM123" s="145"/>
      <c r="BN123" s="145"/>
      <c r="BQ123" s="145"/>
      <c r="BR123" s="145"/>
      <c r="BS123" s="145">
        <f t="shared" si="15"/>
        <v>0</v>
      </c>
      <c r="BT123" s="145">
        <f t="shared" si="15"/>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16"/>
        <v>0</v>
      </c>
      <c r="BD124" s="86">
        <f t="shared" si="17"/>
        <v>0</v>
      </c>
      <c r="BG124" s="145"/>
      <c r="BI124" s="145"/>
      <c r="BJ124" s="145"/>
      <c r="BK124" s="145"/>
      <c r="BL124" s="145"/>
      <c r="BM124" s="145"/>
      <c r="BN124" s="145"/>
      <c r="BQ124" s="145"/>
      <c r="BR124" s="145"/>
      <c r="BS124" s="145">
        <f t="shared" si="15"/>
        <v>0</v>
      </c>
      <c r="BT124" s="145">
        <f t="shared" si="15"/>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16"/>
        <v>0</v>
      </c>
      <c r="BD125" s="86">
        <f t="shared" si="17"/>
        <v>0</v>
      </c>
      <c r="BG125" s="145"/>
      <c r="BI125" s="145"/>
      <c r="BJ125" s="145"/>
      <c r="BK125" s="145"/>
      <c r="BL125" s="145"/>
      <c r="BM125" s="145"/>
      <c r="BN125" s="145"/>
      <c r="BQ125" s="145"/>
      <c r="BS125" s="145">
        <f t="shared" si="15"/>
        <v>0</v>
      </c>
      <c r="BT125" s="145">
        <f t="shared" si="15"/>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16"/>
        <v>0</v>
      </c>
      <c r="BD126" s="86">
        <f t="shared" ref="BD126:BD128" si="18">SUMPRODUCT(E126:BB126,DiscountFactors)</f>
        <v>0</v>
      </c>
      <c r="BG126" s="145"/>
      <c r="BI126" s="145"/>
      <c r="BJ126" s="145"/>
      <c r="BK126" s="145"/>
      <c r="BL126" s="145"/>
      <c r="BM126" s="145"/>
      <c r="BN126" s="145"/>
      <c r="BQ126" s="145"/>
      <c r="BS126" s="145">
        <f t="shared" si="15"/>
        <v>0</v>
      </c>
      <c r="BT126" s="145">
        <f t="shared" si="15"/>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16"/>
        <v>0</v>
      </c>
      <c r="BD127" s="86">
        <f t="shared" si="18"/>
        <v>0</v>
      </c>
      <c r="BG127" s="145"/>
      <c r="BI127" s="145"/>
      <c r="BJ127" s="145"/>
      <c r="BK127" s="145"/>
      <c r="BL127" s="145"/>
      <c r="BM127" s="145"/>
      <c r="BN127" s="145"/>
      <c r="BQ127" s="147"/>
      <c r="BS127" s="145">
        <f t="shared" si="15"/>
        <v>0</v>
      </c>
      <c r="BT127" s="145">
        <f t="shared" si="15"/>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16"/>
        <v>0</v>
      </c>
      <c r="BD128" s="86">
        <f t="shared" si="18"/>
        <v>0</v>
      </c>
      <c r="BG128" s="145"/>
      <c r="BI128" s="145"/>
      <c r="BJ128" s="145"/>
      <c r="BK128" s="145"/>
      <c r="BL128" s="145"/>
      <c r="BM128" s="145"/>
      <c r="BN128" s="145"/>
      <c r="BQ128" s="145"/>
      <c r="BS128" s="145">
        <f t="shared" si="15"/>
        <v>0</v>
      </c>
      <c r="BT128" s="145">
        <f t="shared" si="15"/>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16"/>
        <v>0</v>
      </c>
      <c r="BD129" s="86">
        <f>SUMPRODUCT(E129:BB129,DiscountFactors)</f>
        <v>0</v>
      </c>
      <c r="BG129" s="145"/>
      <c r="BH129" s="145"/>
      <c r="BI129" s="145"/>
      <c r="BJ129" s="145"/>
      <c r="BK129" s="145"/>
      <c r="BL129" s="145"/>
      <c r="BM129" s="145"/>
      <c r="BN129" s="145"/>
      <c r="BQ129" s="145"/>
      <c r="BS129" s="145">
        <f t="shared" si="15"/>
        <v>0</v>
      </c>
      <c r="BT129" s="145">
        <f t="shared" si="15"/>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16"/>
        <v>0</v>
      </c>
      <c r="BD130" s="86">
        <f>SUMPRODUCT(E130:BB130,DiscountFactors)</f>
        <v>0</v>
      </c>
      <c r="BG130" s="145"/>
      <c r="BH130" s="145"/>
      <c r="BI130" s="145"/>
      <c r="BJ130" s="145"/>
      <c r="BQ130" s="147"/>
      <c r="BS130" s="145">
        <f t="shared" si="15"/>
        <v>0</v>
      </c>
      <c r="BT130" s="145">
        <f t="shared" si="15"/>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16"/>
        <v>0</v>
      </c>
      <c r="BD131" s="86">
        <f>SUMPRODUCT(E131:BB131,DiscountFactors)</f>
        <v>0</v>
      </c>
      <c r="BG131" s="145"/>
      <c r="BH131" s="145"/>
      <c r="BI131" s="145"/>
      <c r="BJ131" s="145"/>
      <c r="BS131" s="145">
        <f t="shared" si="15"/>
        <v>0</v>
      </c>
      <c r="BT131" s="145">
        <f t="shared" si="15"/>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57" s="146" customFormat="1">
      <c r="A273" s="185"/>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45"/>
    </row>
    <row r="274" spans="1:57" s="146" customFormat="1">
      <c r="A274" s="185"/>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45"/>
    </row>
    <row r="275" spans="1:57" s="146" customFormat="1">
      <c r="A275" s="185"/>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45"/>
    </row>
    <row r="276" spans="1:57" s="146" customFormat="1">
      <c r="A276" s="185"/>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45"/>
    </row>
    <row r="277" spans="1:57" s="146" customFormat="1">
      <c r="A277" s="185"/>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45"/>
    </row>
    <row r="278" spans="1:57" s="146" customFormat="1">
      <c r="A278" s="185"/>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45"/>
    </row>
    <row r="279" spans="1:57" s="146" customFormat="1">
      <c r="A279" s="185"/>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45"/>
    </row>
    <row r="280" spans="1:57" s="146" customFormat="1">
      <c r="A280" s="185"/>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45"/>
    </row>
    <row r="281" spans="1:57" s="146" customFormat="1">
      <c r="A281" s="185"/>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45"/>
    </row>
    <row r="282" spans="1:57" s="146" customFormat="1">
      <c r="A282" s="185"/>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45"/>
    </row>
    <row r="283" spans="1:57" s="146" customFormat="1">
      <c r="A283" s="185"/>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45"/>
    </row>
    <row r="284" spans="1:57" s="146" customFormat="1">
      <c r="A284" s="185"/>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45"/>
    </row>
    <row r="285" spans="1:57" s="146" customFormat="1">
      <c r="A285" s="185"/>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45"/>
    </row>
    <row r="286" spans="1:57" s="146" customFormat="1">
      <c r="A286" s="185"/>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45"/>
    </row>
    <row r="287" spans="1:57" s="146" customFormat="1">
      <c r="A287" s="185"/>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45"/>
    </row>
    <row r="288" spans="1:57"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mergeCells count="82">
    <mergeCell ref="D126:D128"/>
    <mergeCell ref="A127:B128"/>
    <mergeCell ref="D129:D131"/>
    <mergeCell ref="A130:B131"/>
    <mergeCell ref="D117:D119"/>
    <mergeCell ref="A118:B119"/>
    <mergeCell ref="D120:D122"/>
    <mergeCell ref="A121:B122"/>
    <mergeCell ref="D123:D125"/>
    <mergeCell ref="A124:B125"/>
    <mergeCell ref="D108:D110"/>
    <mergeCell ref="A109:B110"/>
    <mergeCell ref="D111:D113"/>
    <mergeCell ref="A112:B113"/>
    <mergeCell ref="D114:D116"/>
    <mergeCell ref="A115:B116"/>
    <mergeCell ref="D99:D101"/>
    <mergeCell ref="A100:B101"/>
    <mergeCell ref="D102:D104"/>
    <mergeCell ref="A103:B104"/>
    <mergeCell ref="D105:D107"/>
    <mergeCell ref="A106:B107"/>
    <mergeCell ref="D90:D92"/>
    <mergeCell ref="A91:B92"/>
    <mergeCell ref="D93:D95"/>
    <mergeCell ref="A94:B95"/>
    <mergeCell ref="D96:D98"/>
    <mergeCell ref="A97:B98"/>
    <mergeCell ref="D80:D82"/>
    <mergeCell ref="A81:B82"/>
    <mergeCell ref="D83:D85"/>
    <mergeCell ref="A84:B85"/>
    <mergeCell ref="D87:D89"/>
    <mergeCell ref="A88:B89"/>
    <mergeCell ref="D71:D73"/>
    <mergeCell ref="A72:B73"/>
    <mergeCell ref="D74:D76"/>
    <mergeCell ref="A75:B76"/>
    <mergeCell ref="D77:D79"/>
    <mergeCell ref="A78:B79"/>
    <mergeCell ref="D57:D59"/>
    <mergeCell ref="A58:B59"/>
    <mergeCell ref="D60:D62"/>
    <mergeCell ref="A61:B62"/>
    <mergeCell ref="D63:D65"/>
    <mergeCell ref="A64:B65"/>
    <mergeCell ref="D48:D50"/>
    <mergeCell ref="A49:B50"/>
    <mergeCell ref="D51:D53"/>
    <mergeCell ref="A52:B53"/>
    <mergeCell ref="D54:D56"/>
    <mergeCell ref="A55:B56"/>
    <mergeCell ref="D39:D41"/>
    <mergeCell ref="A40:B41"/>
    <mergeCell ref="D42:D44"/>
    <mergeCell ref="A43:B44"/>
    <mergeCell ref="D45:D47"/>
    <mergeCell ref="A46:B47"/>
    <mergeCell ref="D30:D32"/>
    <mergeCell ref="A31:B32"/>
    <mergeCell ref="D33:D35"/>
    <mergeCell ref="A34:B35"/>
    <mergeCell ref="D36:D38"/>
    <mergeCell ref="A37:B38"/>
    <mergeCell ref="D21:D23"/>
    <mergeCell ref="A22:B23"/>
    <mergeCell ref="D24:D26"/>
    <mergeCell ref="A25:B26"/>
    <mergeCell ref="D27:D29"/>
    <mergeCell ref="A28:B29"/>
    <mergeCell ref="D11:D13"/>
    <mergeCell ref="A12:B13"/>
    <mergeCell ref="D14:D16"/>
    <mergeCell ref="A15:B16"/>
    <mergeCell ref="D17:D19"/>
    <mergeCell ref="A18:B19"/>
    <mergeCell ref="A1:A3"/>
    <mergeCell ref="B1:B3"/>
    <mergeCell ref="D5:D7"/>
    <mergeCell ref="A6:B7"/>
    <mergeCell ref="D8:D10"/>
    <mergeCell ref="A9:B10"/>
  </mergeCells>
  <conditionalFormatting sqref="BD87:BD113 BD130:BD131 BD64:BD65 BD5:BD7 BD21:BD47">
    <cfRule type="cellIs" dxfId="179" priority="134" stopIfTrue="1" operator="equal">
      <formula>0</formula>
    </cfRule>
  </conditionalFormatting>
  <conditionalFormatting sqref="BD48:BD49">
    <cfRule type="cellIs" dxfId="178" priority="125" stopIfTrue="1" operator="equal">
      <formula>0</formula>
    </cfRule>
  </conditionalFormatting>
  <conditionalFormatting sqref="BD114:BD115">
    <cfRule type="cellIs" dxfId="177" priority="123" stopIfTrue="1" operator="equal">
      <formula>0</formula>
    </cfRule>
  </conditionalFormatting>
  <conditionalFormatting sqref="BD52:BD63">
    <cfRule type="cellIs" dxfId="176" priority="122" stopIfTrue="1" operator="equal">
      <formula>0</formula>
    </cfRule>
  </conditionalFormatting>
  <conditionalFormatting sqref="BD50:BD51">
    <cfRule type="cellIs" dxfId="175" priority="120" stopIfTrue="1" operator="equal">
      <formula>0</formula>
    </cfRule>
  </conditionalFormatting>
  <conditionalFormatting sqref="BD116:BD129">
    <cfRule type="cellIs" dxfId="174" priority="118" stopIfTrue="1" operator="equal">
      <formula>0</formula>
    </cfRule>
  </conditionalFormatting>
  <conditionalFormatting sqref="BD18:BD19">
    <cfRule type="cellIs" dxfId="173" priority="96" stopIfTrue="1" operator="equal">
      <formula>0</formula>
    </cfRule>
  </conditionalFormatting>
  <conditionalFormatting sqref="BD7:BD15">
    <cfRule type="cellIs" dxfId="172" priority="83" stopIfTrue="1" operator="equal">
      <formula>0</formula>
    </cfRule>
  </conditionalFormatting>
  <conditionalFormatting sqref="BD16">
    <cfRule type="cellIs" dxfId="171" priority="82" stopIfTrue="1" operator="equal">
      <formula>0</formula>
    </cfRule>
  </conditionalFormatting>
  <conditionalFormatting sqref="BD16:BD17">
    <cfRule type="cellIs" dxfId="170" priority="81" stopIfTrue="1" operator="equal">
      <formula>0</formula>
    </cfRule>
  </conditionalFormatting>
  <conditionalFormatting sqref="BD71:BD73">
    <cfRule type="cellIs" dxfId="169" priority="80" stopIfTrue="1" operator="equal">
      <formula>0</formula>
    </cfRule>
  </conditionalFormatting>
  <conditionalFormatting sqref="BD84:BD85">
    <cfRule type="cellIs" dxfId="168" priority="79" stopIfTrue="1" operator="equal">
      <formula>0</formula>
    </cfRule>
  </conditionalFormatting>
  <conditionalFormatting sqref="BD73:BD81">
    <cfRule type="cellIs" dxfId="167" priority="78" stopIfTrue="1" operator="equal">
      <formula>0</formula>
    </cfRule>
  </conditionalFormatting>
  <conditionalFormatting sqref="BD82">
    <cfRule type="cellIs" dxfId="166" priority="77" stopIfTrue="1" operator="equal">
      <formula>0</formula>
    </cfRule>
  </conditionalFormatting>
  <conditionalFormatting sqref="BD82:BD83">
    <cfRule type="cellIs" dxfId="165" priority="76" stopIfTrue="1" operator="equal">
      <formula>0</formula>
    </cfRule>
  </conditionalFormatting>
  <conditionalFormatting sqref="O27:AH35 P21:AH26 BC5:BC7 AX21:BC35">
    <cfRule type="cellIs" dxfId="164" priority="45" stopIfTrue="1" operator="equal">
      <formula>0</formula>
    </cfRule>
  </conditionalFormatting>
  <conditionalFormatting sqref="E33:N35">
    <cfRule type="cellIs" dxfId="163" priority="44" stopIfTrue="1" operator="equal">
      <formula>0</formula>
    </cfRule>
  </conditionalFormatting>
  <conditionalFormatting sqref="E27:N32 E21:O26">
    <cfRule type="cellIs" dxfId="162" priority="43" stopIfTrue="1" operator="equal">
      <formula>0</formula>
    </cfRule>
  </conditionalFormatting>
  <conditionalFormatting sqref="AS21:AW35">
    <cfRule type="cellIs" dxfId="161" priority="42" stopIfTrue="1" operator="equal">
      <formula>0</formula>
    </cfRule>
  </conditionalFormatting>
  <conditionalFormatting sqref="AN21:AR35">
    <cfRule type="cellIs" dxfId="160" priority="41" stopIfTrue="1" operator="equal">
      <formula>0</formula>
    </cfRule>
  </conditionalFormatting>
  <conditionalFormatting sqref="AI21:AM35">
    <cfRule type="cellIs" dxfId="159" priority="40" stopIfTrue="1" operator="equal">
      <formula>0</formula>
    </cfRule>
  </conditionalFormatting>
  <conditionalFormatting sqref="BC18:BC19">
    <cfRule type="cellIs" dxfId="158" priority="39" stopIfTrue="1" operator="equal">
      <formula>0</formula>
    </cfRule>
  </conditionalFormatting>
  <conditionalFormatting sqref="E11:N16 E5:O10">
    <cfRule type="cellIs" dxfId="157" priority="36" stopIfTrue="1" operator="equal">
      <formula>0</formula>
    </cfRule>
  </conditionalFormatting>
  <conditionalFormatting sqref="E17:N19">
    <cfRule type="cellIs" dxfId="156" priority="37" stopIfTrue="1" operator="equal">
      <formula>0</formula>
    </cfRule>
  </conditionalFormatting>
  <conditionalFormatting sqref="AS5:AW19">
    <cfRule type="cellIs" dxfId="155" priority="35" stopIfTrue="1" operator="equal">
      <formula>0</formula>
    </cfRule>
  </conditionalFormatting>
  <conditionalFormatting sqref="AN5:AR19">
    <cfRule type="cellIs" dxfId="154" priority="34" stopIfTrue="1" operator="equal">
      <formula>0</formula>
    </cfRule>
  </conditionalFormatting>
  <conditionalFormatting sqref="AI5:AM19">
    <cfRule type="cellIs" dxfId="153" priority="33" stopIfTrue="1" operator="equal">
      <formula>0</formula>
    </cfRule>
  </conditionalFormatting>
  <conditionalFormatting sqref="O11:AH19 P5:AH10 AX5:BB19">
    <cfRule type="cellIs" dxfId="152" priority="38" stopIfTrue="1" operator="equal">
      <formula>0</formula>
    </cfRule>
  </conditionalFormatting>
  <conditionalFormatting sqref="BC7:BC15">
    <cfRule type="cellIs" dxfId="151" priority="32" stopIfTrue="1" operator="equal">
      <formula>0</formula>
    </cfRule>
  </conditionalFormatting>
  <conditionalFormatting sqref="BC16">
    <cfRule type="cellIs" dxfId="150" priority="31" stopIfTrue="1" operator="equal">
      <formula>0</formula>
    </cfRule>
  </conditionalFormatting>
  <conditionalFormatting sqref="BC16:BC17">
    <cfRule type="cellIs" dxfId="149" priority="30" stopIfTrue="1" operator="equal">
      <formula>0</formula>
    </cfRule>
  </conditionalFormatting>
  <conditionalFormatting sqref="O42:AH50 O57:AH65 P36:AH41 P51:AH56 AX36:BC65">
    <cfRule type="cellIs" dxfId="148" priority="29" stopIfTrue="1" operator="equal">
      <formula>0</formula>
    </cfRule>
  </conditionalFormatting>
  <conditionalFormatting sqref="E48:N50 E63:N65">
    <cfRule type="cellIs" dxfId="147" priority="28" stopIfTrue="1" operator="equal">
      <formula>0</formula>
    </cfRule>
  </conditionalFormatting>
  <conditionalFormatting sqref="E42:N47 E57:N62 E36:O41 E51:O56">
    <cfRule type="cellIs" dxfId="146" priority="27" stopIfTrue="1" operator="equal">
      <formula>0</formula>
    </cfRule>
  </conditionalFormatting>
  <conditionalFormatting sqref="AS36:AW65">
    <cfRule type="cellIs" dxfId="145" priority="26" stopIfTrue="1" operator="equal">
      <formula>0</formula>
    </cfRule>
  </conditionalFormatting>
  <conditionalFormatting sqref="AN36:AR65">
    <cfRule type="cellIs" dxfId="144" priority="25" stopIfTrue="1" operator="equal">
      <formula>0</formula>
    </cfRule>
  </conditionalFormatting>
  <conditionalFormatting sqref="AI36:AM65">
    <cfRule type="cellIs" dxfId="143" priority="24" stopIfTrue="1" operator="equal">
      <formula>0</formula>
    </cfRule>
  </conditionalFormatting>
  <conditionalFormatting sqref="BC71:BC73">
    <cfRule type="cellIs" dxfId="142" priority="23" stopIfTrue="1" operator="equal">
      <formula>0</formula>
    </cfRule>
  </conditionalFormatting>
  <conditionalFormatting sqref="BC84:BC85">
    <cfRule type="cellIs" dxfId="141" priority="22" stopIfTrue="1" operator="equal">
      <formula>0</formula>
    </cfRule>
  </conditionalFormatting>
  <conditionalFormatting sqref="E77:N82 E71:O76">
    <cfRule type="cellIs" dxfId="140" priority="19" stopIfTrue="1" operator="equal">
      <formula>0</formula>
    </cfRule>
  </conditionalFormatting>
  <conditionalFormatting sqref="E83:N85">
    <cfRule type="cellIs" dxfId="139" priority="20" stopIfTrue="1" operator="equal">
      <formula>0</formula>
    </cfRule>
  </conditionalFormatting>
  <conditionalFormatting sqref="AS71:AW85">
    <cfRule type="cellIs" dxfId="138" priority="18" stopIfTrue="1" operator="equal">
      <formula>0</formula>
    </cfRule>
  </conditionalFormatting>
  <conditionalFormatting sqref="AN71:AR85">
    <cfRule type="cellIs" dxfId="137" priority="17" stopIfTrue="1" operator="equal">
      <formula>0</formula>
    </cfRule>
  </conditionalFormatting>
  <conditionalFormatting sqref="AI71:AM85">
    <cfRule type="cellIs" dxfId="136" priority="16" stopIfTrue="1" operator="equal">
      <formula>0</formula>
    </cfRule>
  </conditionalFormatting>
  <conditionalFormatting sqref="O77:AH85 P71:AH76 AX71:BB85">
    <cfRule type="cellIs" dxfId="135" priority="21" stopIfTrue="1" operator="equal">
      <formula>0</formula>
    </cfRule>
  </conditionalFormatting>
  <conditionalFormatting sqref="BC73:BC81">
    <cfRule type="cellIs" dxfId="134" priority="15" stopIfTrue="1" operator="equal">
      <formula>0</formula>
    </cfRule>
  </conditionalFormatting>
  <conditionalFormatting sqref="BC82">
    <cfRule type="cellIs" dxfId="133" priority="14" stopIfTrue="1" operator="equal">
      <formula>0</formula>
    </cfRule>
  </conditionalFormatting>
  <conditionalFormatting sqref="BC82:BC83">
    <cfRule type="cellIs" dxfId="132" priority="13" stopIfTrue="1" operator="equal">
      <formula>0</formula>
    </cfRule>
  </conditionalFormatting>
  <conditionalFormatting sqref="O93:AH101 P87:AH92 AX87:BC101">
    <cfRule type="cellIs" dxfId="131" priority="12" stopIfTrue="1" operator="equal">
      <formula>0</formula>
    </cfRule>
  </conditionalFormatting>
  <conditionalFormatting sqref="E99:N101">
    <cfRule type="cellIs" dxfId="130" priority="11" stopIfTrue="1" operator="equal">
      <formula>0</formula>
    </cfRule>
  </conditionalFormatting>
  <conditionalFormatting sqref="E93:N98 E87:O92">
    <cfRule type="cellIs" dxfId="129" priority="10" stopIfTrue="1" operator="equal">
      <formula>0</formula>
    </cfRule>
  </conditionalFormatting>
  <conditionalFormatting sqref="AS87:AW101">
    <cfRule type="cellIs" dxfId="128" priority="9" stopIfTrue="1" operator="equal">
      <formula>0</formula>
    </cfRule>
  </conditionalFormatting>
  <conditionalFormatting sqref="AN87:AR101">
    <cfRule type="cellIs" dxfId="127" priority="8" stopIfTrue="1" operator="equal">
      <formula>0</formula>
    </cfRule>
  </conditionalFormatting>
  <conditionalFormatting sqref="AI87:AM101">
    <cfRule type="cellIs" dxfId="126" priority="7" stopIfTrue="1" operator="equal">
      <formula>0</formula>
    </cfRule>
  </conditionalFormatting>
  <conditionalFormatting sqref="O108:AH116 O123:AH131 P102:AH107 P117:AH122 AX102:BC131">
    <cfRule type="cellIs" dxfId="125" priority="6" stopIfTrue="1" operator="equal">
      <formula>0</formula>
    </cfRule>
  </conditionalFormatting>
  <conditionalFormatting sqref="E114:N116 E129:N131">
    <cfRule type="cellIs" dxfId="124" priority="5" stopIfTrue="1" operator="equal">
      <formula>0</formula>
    </cfRule>
  </conditionalFormatting>
  <conditionalFormatting sqref="E108:N113 E123:N128 E102:O107 E117:O122">
    <cfRule type="cellIs" dxfId="123" priority="4" stopIfTrue="1" operator="equal">
      <formula>0</formula>
    </cfRule>
  </conditionalFormatting>
  <conditionalFormatting sqref="AS102:AW131">
    <cfRule type="cellIs" dxfId="122" priority="3" stopIfTrue="1" operator="equal">
      <formula>0</formula>
    </cfRule>
  </conditionalFormatting>
  <conditionalFormatting sqref="AN102:AR131">
    <cfRule type="cellIs" dxfId="121" priority="2" stopIfTrue="1" operator="equal">
      <formula>0</formula>
    </cfRule>
  </conditionalFormatting>
  <conditionalFormatting sqref="AI102:AM131">
    <cfRule type="cellIs" dxfId="120" priority="1" stopIfTrue="1" operator="equal">
      <formula>0</formula>
    </cfRule>
  </conditionalFormatting>
  <dataValidations count="1">
    <dataValidation type="list" allowBlank="1" showInputMessage="1" showErrorMessage="1" sqref="A5:B5 A8:B8 A114:B114 A11:B11 A14:B14 A102:B102 A99:B99 A111:B111 A51:B51 A57:B57 A63:B63 A71:B71 A74:B74 A77:B77 A80:B80 A83:B83 A17:B17 A90:B90 A93:B93 A96:B96 A21:B21 A45:B45 A24:B24 A27:B27 A30:B30 A33:B33 A36:B36 A39:B39 A42:B42 A60:B60 A54:B54 A48:B48 A108:B108 A105:B105 A87:B87 A129:B129 A117:B117 A126:B126 A123:B123 A120:B120" xr:uid="{57829E8B-B5C1-41E8-BEB3-CBB1C75E75E8}">
      <formula1>$A$141:$A$142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B16F-EA4A-4789-B506-907F282EF1A9}">
  <sheetPr>
    <tabColor rgb="FF92D050"/>
  </sheetPr>
  <dimension ref="A1:CX484"/>
  <sheetViews>
    <sheetView topLeftCell="A31" zoomScale="70" zoomScaleNormal="70" workbookViewId="0">
      <selection activeCell="A9" sqref="A9:B131"/>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33203125" style="181" bestFit="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ht="15" customHeight="1">
      <c r="A1" s="305" t="s">
        <v>65</v>
      </c>
      <c r="B1" s="305" t="s">
        <v>66</v>
      </c>
      <c r="C1" s="149" t="s">
        <v>161</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t="s">
        <v>158</v>
      </c>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86">
        <f t="shared" ref="BC5:BC19" si="0">SUM(E5:BB5)</f>
        <v>0</v>
      </c>
      <c r="BD5" s="86">
        <f t="shared" ref="BD5:BD19" si="1">SUMPRODUCT(E5:BB5,DiscountFactors)</f>
        <v>0</v>
      </c>
      <c r="BF5" s="188" t="s">
        <v>78</v>
      </c>
      <c r="BG5" s="189" t="s">
        <v>79</v>
      </c>
      <c r="BH5" s="189" t="s">
        <v>80</v>
      </c>
      <c r="BI5" s="189" t="s">
        <v>81</v>
      </c>
      <c r="BJ5" s="190"/>
      <c r="BK5" s="214" t="s">
        <v>82</v>
      </c>
      <c r="BL5" s="196" t="str">
        <f>Option5PriceYear&amp;" Prices "&amp;Option5PVYear&amp;" Base Year"</f>
        <v>2019 Prices 2019 Base Year</v>
      </c>
      <c r="BM5" s="196" t="s">
        <v>80</v>
      </c>
      <c r="BN5" s="196" t="s">
        <v>81</v>
      </c>
      <c r="BS5" s="145">
        <f t="shared" ref="BS5:BT20" si="2">IF(A5="YES",1,0)</f>
        <v>0</v>
      </c>
      <c r="BT5" s="145">
        <f t="shared" si="2"/>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293"/>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87">
        <f t="shared" si="0"/>
        <v>0</v>
      </c>
      <c r="BD6" s="86">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2"/>
        <v>0</v>
      </c>
      <c r="BU6" s="187"/>
    </row>
    <row r="7" spans="1:101" s="146" customFormat="1" ht="15.4" thickBot="1">
      <c r="A7" s="295"/>
      <c r="B7" s="296"/>
      <c r="C7" s="57" t="s">
        <v>48</v>
      </c>
      <c r="D7" s="294"/>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88">
        <f t="shared" si="0"/>
        <v>0</v>
      </c>
      <c r="BD7" s="86">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3">BL7/$BQ$11</f>
        <v>0</v>
      </c>
      <c r="BN7" s="196">
        <f>BM7/$BQ$12</f>
        <v>0</v>
      </c>
      <c r="BO7" s="197"/>
      <c r="BP7" s="198" t="s">
        <v>86</v>
      </c>
      <c r="BQ7" s="199"/>
      <c r="BS7" s="145">
        <f t="shared" si="2"/>
        <v>0</v>
      </c>
      <c r="BT7" s="145">
        <f t="shared" si="2"/>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51">
        <f t="shared" si="0"/>
        <v>0</v>
      </c>
      <c r="BD8" s="86">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3"/>
        <v>0</v>
      </c>
      <c r="BN8" s="196">
        <f>BM8/$BQ$12</f>
        <v>0</v>
      </c>
      <c r="BO8" s="201"/>
      <c r="BP8" s="202" t="s">
        <v>90</v>
      </c>
      <c r="BQ8" s="203">
        <f>1+DiscountRate</f>
        <v>1.0349999999999999</v>
      </c>
      <c r="BS8" s="145">
        <f t="shared" si="2"/>
        <v>0</v>
      </c>
      <c r="BT8" s="145">
        <f t="shared" si="2"/>
        <v>0</v>
      </c>
      <c r="BU8" s="187" t="s">
        <v>91</v>
      </c>
    </row>
    <row r="9" spans="1:101" s="146" customFormat="1" ht="15.4" customHeight="1"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87">
        <f t="shared" si="0"/>
        <v>0</v>
      </c>
      <c r="BD9" s="86">
        <f t="shared" si="1"/>
        <v>0</v>
      </c>
      <c r="BF9" s="187"/>
      <c r="BG9" s="145"/>
      <c r="BH9" s="204"/>
      <c r="BI9" s="145"/>
      <c r="BJ9" s="145"/>
      <c r="BK9" s="214" t="s">
        <v>92</v>
      </c>
      <c r="BL9" s="205"/>
      <c r="BM9" s="196"/>
      <c r="BN9" s="196"/>
      <c r="BO9" s="201"/>
      <c r="BP9" s="206" t="s">
        <v>93</v>
      </c>
      <c r="BQ9" s="207">
        <v>2017</v>
      </c>
      <c r="BS9" s="145">
        <f t="shared" si="2"/>
        <v>0</v>
      </c>
      <c r="BT9" s="145">
        <f t="shared" si="2"/>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88">
        <f t="shared" si="0"/>
        <v>0</v>
      </c>
      <c r="BD10" s="86">
        <f t="shared" si="1"/>
        <v>0</v>
      </c>
      <c r="BF10" s="187"/>
      <c r="BG10" s="145"/>
      <c r="BH10" s="204"/>
      <c r="BI10" s="145"/>
      <c r="BJ10" s="145"/>
      <c r="BK10" s="216" t="s">
        <v>36</v>
      </c>
      <c r="BL10" s="196">
        <f>SUM(BD71,BD74,BD77,BD80,BD83,BD87,BD90,BD93,BD96,BD99,BD102,BD105,BD108,BD111,BD114,BD117,BD120,BD123,BD126,BD129)</f>
        <v>0</v>
      </c>
      <c r="BM10" s="196">
        <f t="shared" si="3"/>
        <v>0</v>
      </c>
      <c r="BN10" s="196">
        <f>BM10/$BQ$12</f>
        <v>0</v>
      </c>
      <c r="BO10" s="201"/>
      <c r="BP10" s="147"/>
      <c r="BQ10" s="145"/>
      <c r="BS10" s="145">
        <f t="shared" si="2"/>
        <v>0</v>
      </c>
      <c r="BT10" s="145">
        <f t="shared" si="2"/>
        <v>0</v>
      </c>
      <c r="BU10" s="187" t="s">
        <v>94</v>
      </c>
    </row>
    <row r="11" spans="1:101" s="146" customFormat="1" ht="17.649999999999999" customHeight="1"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51">
        <f t="shared" si="0"/>
        <v>0</v>
      </c>
      <c r="BD11" s="86">
        <f t="shared" si="1"/>
        <v>0</v>
      </c>
      <c r="BF11" s="188" t="s">
        <v>96</v>
      </c>
      <c r="BG11" s="189" t="s">
        <v>80</v>
      </c>
      <c r="BH11" s="189" t="s">
        <v>81</v>
      </c>
      <c r="BI11" s="190"/>
      <c r="BJ11" s="190"/>
      <c r="BK11" s="216" t="s">
        <v>85</v>
      </c>
      <c r="BL11" s="196">
        <f t="shared" ref="BL11:BL12" si="4">SUM(BD72,BD75,BD78,BD81,BD84,BD88,BD91,BD94,BD97,BD100,BD103,BD106,BD109,BD112,BD115,BD118,BD121,BD124,BD127,BD130)</f>
        <v>0</v>
      </c>
      <c r="BM11" s="196">
        <f t="shared" si="3"/>
        <v>0</v>
      </c>
      <c r="BN11" s="196">
        <f>BM11/$BQ$12</f>
        <v>0</v>
      </c>
      <c r="BO11" s="145"/>
      <c r="BP11" s="208" t="s">
        <v>97</v>
      </c>
      <c r="BQ11" s="209">
        <f>VLOOKUP((Option5PriceYear),DeflatorTable,6)/100</f>
        <v>1.0621212761135219</v>
      </c>
      <c r="BS11" s="145">
        <f t="shared" si="2"/>
        <v>0</v>
      </c>
      <c r="BT11" s="145">
        <f t="shared" si="2"/>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87">
        <f t="shared" si="0"/>
        <v>0</v>
      </c>
      <c r="BD12" s="86">
        <f t="shared" si="1"/>
        <v>0</v>
      </c>
      <c r="BF12" s="192" t="s">
        <v>98</v>
      </c>
      <c r="BG12" s="193">
        <f>BU16/BQ11</f>
        <v>0</v>
      </c>
      <c r="BH12" s="193">
        <f>BG12/BQ12</f>
        <v>0</v>
      </c>
      <c r="BI12" s="210"/>
      <c r="BJ12" s="210"/>
      <c r="BK12" s="216" t="s">
        <v>89</v>
      </c>
      <c r="BL12" s="196">
        <f t="shared" si="4"/>
        <v>0</v>
      </c>
      <c r="BM12" s="196">
        <f t="shared" si="3"/>
        <v>0</v>
      </c>
      <c r="BN12" s="196">
        <f>BM12/$BQ$12</f>
        <v>0</v>
      </c>
      <c r="BO12" s="145"/>
      <c r="BP12" s="202" t="s">
        <v>99</v>
      </c>
      <c r="BQ12" s="203">
        <f>(BQ8^(Option5PVYear-BQ9))</f>
        <v>1.0712249999999999</v>
      </c>
      <c r="BS12" s="145">
        <f t="shared" si="2"/>
        <v>0</v>
      </c>
      <c r="BT12" s="145">
        <f t="shared" si="2"/>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88">
        <f t="shared" si="0"/>
        <v>0</v>
      </c>
      <c r="BD13" s="86">
        <f t="shared" si="1"/>
        <v>0</v>
      </c>
      <c r="BF13" s="192" t="s">
        <v>100</v>
      </c>
      <c r="BG13" s="193">
        <f>BU20/BQ11</f>
        <v>0</v>
      </c>
      <c r="BH13" s="193">
        <f>BG13/BQ12</f>
        <v>0</v>
      </c>
      <c r="BI13" s="210"/>
      <c r="BJ13" s="210"/>
      <c r="BP13" s="206" t="s">
        <v>101</v>
      </c>
      <c r="BQ13" s="213">
        <f>VLOOKUP(Option5Period,AnnuityTable,7)</f>
        <v>8.607686508868186</v>
      </c>
      <c r="BS13" s="145">
        <f t="shared" si="2"/>
        <v>0</v>
      </c>
      <c r="BT13" s="145">
        <f t="shared" si="2"/>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51">
        <f t="shared" si="0"/>
        <v>0</v>
      </c>
      <c r="BD14" s="86">
        <f t="shared" si="1"/>
        <v>0</v>
      </c>
      <c r="BF14" s="192" t="s">
        <v>103</v>
      </c>
      <c r="BG14" s="200">
        <f>BU22/BQ11</f>
        <v>0</v>
      </c>
      <c r="BH14" s="193">
        <f>BG14/BQ12</f>
        <v>0</v>
      </c>
      <c r="BI14" s="210"/>
      <c r="BJ14" s="210"/>
      <c r="BK14" s="214" t="s">
        <v>104</v>
      </c>
      <c r="BL14" s="196" t="str">
        <f>Option5PriceYear&amp;" Prices "&amp;Option5PVYear&amp;" Base Year"</f>
        <v>2019 Prices 2019 Base Year</v>
      </c>
      <c r="BM14" s="196" t="s">
        <v>80</v>
      </c>
      <c r="BN14" s="196" t="s">
        <v>81</v>
      </c>
      <c r="BS14" s="145">
        <f t="shared" si="2"/>
        <v>0</v>
      </c>
      <c r="BT14" s="145">
        <f t="shared" si="2"/>
        <v>0</v>
      </c>
      <c r="BU14" s="187"/>
    </row>
    <row r="15" spans="1:101" s="146" customFormat="1" ht="15.4" customHeight="1"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87">
        <f t="shared" si="0"/>
        <v>0</v>
      </c>
      <c r="BD15" s="86">
        <f t="shared" si="1"/>
        <v>0</v>
      </c>
      <c r="BF15" s="187"/>
      <c r="BG15" s="210"/>
      <c r="BH15" s="145"/>
      <c r="BI15" s="145"/>
      <c r="BJ15" s="145"/>
      <c r="BK15" s="216" t="s">
        <v>36</v>
      </c>
      <c r="BL15" s="196">
        <f>SUM(BC21,BC24,BC27,BC30,BC33,BC36,BC39,BC42,BC45,BC48,BC51,BC54,BC57,BC60,BC63)</f>
        <v>0</v>
      </c>
      <c r="BM15" s="196">
        <f t="shared" si="3"/>
        <v>0</v>
      </c>
      <c r="BN15" s="196">
        <f>BM15/$BQ$12</f>
        <v>0</v>
      </c>
      <c r="BS15" s="145">
        <f t="shared" si="2"/>
        <v>0</v>
      </c>
      <c r="BT15" s="145">
        <f t="shared" si="2"/>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88">
        <f t="shared" si="0"/>
        <v>0</v>
      </c>
      <c r="BD16" s="86">
        <f t="shared" si="1"/>
        <v>0</v>
      </c>
      <c r="BF16" s="187"/>
      <c r="BG16" s="210"/>
      <c r="BH16" s="145"/>
      <c r="BI16" s="145"/>
      <c r="BJ16" s="145"/>
      <c r="BK16" s="216" t="s">
        <v>85</v>
      </c>
      <c r="BL16" s="196">
        <f>SUM(BC22,BC25,BC28,BC31,BC34,BC37,BC40,BC43,BC46,BC49,BC52,BC55,BC58,BC61,BC64)</f>
        <v>0</v>
      </c>
      <c r="BM16" s="196">
        <f t="shared" si="3"/>
        <v>0</v>
      </c>
      <c r="BN16" s="196">
        <f>BM16/$BQ$12</f>
        <v>0</v>
      </c>
      <c r="BS16" s="145">
        <f t="shared" si="2"/>
        <v>0</v>
      </c>
      <c r="BT16" s="145">
        <f t="shared" si="2"/>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51">
        <f t="shared" si="0"/>
        <v>0</v>
      </c>
      <c r="BD17" s="86">
        <f t="shared" si="1"/>
        <v>0</v>
      </c>
      <c r="BF17" s="188" t="s">
        <v>107</v>
      </c>
      <c r="BG17" s="189" t="s">
        <v>80</v>
      </c>
      <c r="BH17" s="189" t="s">
        <v>81</v>
      </c>
      <c r="BI17" s="190"/>
      <c r="BJ17" s="190"/>
      <c r="BK17" s="216" t="s">
        <v>89</v>
      </c>
      <c r="BL17" s="196">
        <f t="shared" ref="BL17" si="5">SUM(BC23,BC26,BC29,BC32,BC35,BC38,BC41,BC44,BC47,BC50,BC53,BC56,BC59,BC62,BC65)</f>
        <v>0</v>
      </c>
      <c r="BM17" s="196">
        <f t="shared" si="3"/>
        <v>0</v>
      </c>
      <c r="BN17" s="196">
        <f>BM17/$BQ$12</f>
        <v>0</v>
      </c>
      <c r="BS17" s="145">
        <f t="shared" si="2"/>
        <v>0</v>
      </c>
      <c r="BT17" s="145">
        <f t="shared" si="2"/>
        <v>0</v>
      </c>
      <c r="BU17" s="187"/>
    </row>
    <row r="18" spans="1:102" s="146" customFormat="1" ht="15.4" customHeight="1"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87">
        <f t="shared" si="0"/>
        <v>0</v>
      </c>
      <c r="BD18" s="86">
        <f t="shared" si="1"/>
        <v>0</v>
      </c>
      <c r="BF18" s="192" t="s">
        <v>108</v>
      </c>
      <c r="BG18" s="193">
        <f>BL6/BQ11</f>
        <v>0</v>
      </c>
      <c r="BH18" s="193">
        <f>BG18/BQ12</f>
        <v>0</v>
      </c>
      <c r="BI18" s="210"/>
      <c r="BJ18" s="210"/>
      <c r="BK18" s="214" t="s">
        <v>109</v>
      </c>
      <c r="BL18" s="205"/>
      <c r="BM18" s="196"/>
      <c r="BN18" s="196"/>
      <c r="BS18" s="145">
        <f t="shared" si="2"/>
        <v>0</v>
      </c>
      <c r="BT18" s="145">
        <f t="shared" si="2"/>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88">
        <f t="shared" si="0"/>
        <v>0</v>
      </c>
      <c r="BD19" s="86">
        <f t="shared" si="1"/>
        <v>0</v>
      </c>
      <c r="BF19" s="192" t="s">
        <v>110</v>
      </c>
      <c r="BG19" s="193">
        <f>BL10/BQ11</f>
        <v>0</v>
      </c>
      <c r="BH19" s="193">
        <f>BG19/BQ12</f>
        <v>0</v>
      </c>
      <c r="BI19" s="210"/>
      <c r="BJ19" s="210"/>
      <c r="BK19" s="216" t="s">
        <v>36</v>
      </c>
      <c r="BL19" s="196">
        <f>SUM(BC87,BC90,BC93,BC96,BC99,BC102,BC105,BC108,BC111,BC114,BC117,BC120,BC123,BC126,BC129)</f>
        <v>0</v>
      </c>
      <c r="BM19" s="196">
        <f t="shared" si="3"/>
        <v>0</v>
      </c>
      <c r="BN19" s="196">
        <f>BM19/$BQ$12</f>
        <v>0</v>
      </c>
      <c r="BO19" s="237">
        <f>SUM(BD87,BD90,BD93,BD96,BD99,BD102,BD105,BD108,BD111,BD114,BD117,BD120,BD123,BD126,BD129)</f>
        <v>0</v>
      </c>
      <c r="BS19" s="145">
        <f t="shared" si="2"/>
        <v>0</v>
      </c>
      <c r="BT19" s="145">
        <f t="shared" si="2"/>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166"/>
      <c r="BD20" s="166"/>
      <c r="BF20" s="192" t="s">
        <v>113</v>
      </c>
      <c r="BG20" s="193">
        <f>(BG19-BG18)</f>
        <v>0</v>
      </c>
      <c r="BH20" s="193">
        <f>BG20/BQ12</f>
        <v>0</v>
      </c>
      <c r="BI20" s="210"/>
      <c r="BJ20" s="210"/>
      <c r="BK20" s="216" t="s">
        <v>114</v>
      </c>
      <c r="BL20" s="196">
        <f t="shared" ref="BL20:BL21" si="6">SUM(BC88,BC91,BC94,BC97,BC100,BC103,BC106,BC109,BC112,BC115,BC118,BC121,BC124,BC127,BC130)</f>
        <v>0</v>
      </c>
      <c r="BM20" s="196">
        <f t="shared" si="3"/>
        <v>0</v>
      </c>
      <c r="BN20" s="196">
        <f>BM20/$BQ$12</f>
        <v>0</v>
      </c>
      <c r="BO20" s="237">
        <f>SUM(BD88,BD91,BD94,BD97,BD100,BD103,BD106,BD109,BD112,BD115,BD118,BD121,BD124,BD127,BD130)</f>
        <v>0</v>
      </c>
      <c r="BS20" s="145">
        <f t="shared" si="2"/>
        <v>0</v>
      </c>
      <c r="BT20" s="145">
        <f t="shared" si="2"/>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86">
        <f t="shared" ref="BC21:BC65" si="7">SUM(E21:BB21)</f>
        <v>0</v>
      </c>
      <c r="BD21" s="86">
        <f t="shared" ref="BD21:BD65" si="8">SUMPRODUCT(E21:BB21,DiscountFactors)</f>
        <v>0</v>
      </c>
      <c r="BK21" s="216" t="s">
        <v>116</v>
      </c>
      <c r="BL21" s="196">
        <f t="shared" si="6"/>
        <v>0</v>
      </c>
      <c r="BM21" s="196">
        <f t="shared" si="3"/>
        <v>0</v>
      </c>
      <c r="BN21" s="196">
        <f>BM21/$BQ$12</f>
        <v>0</v>
      </c>
      <c r="BO21" s="237">
        <f>SUM(BD89,BD92,BD95,BD98,BD101,BD104,BD107,BD110,BD113,BD116,BD119,BD122,BD125,BD128,BD131)</f>
        <v>0</v>
      </c>
      <c r="BS21" s="145">
        <f t="shared" ref="BS21:BT65" si="9">IF(A21="YES",1,0)</f>
        <v>0</v>
      </c>
      <c r="BT21" s="145">
        <f t="shared" si="9"/>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87">
        <f t="shared" si="7"/>
        <v>0</v>
      </c>
      <c r="BD22" s="86">
        <f t="shared" si="8"/>
        <v>0</v>
      </c>
      <c r="BS22" s="145">
        <f t="shared" si="9"/>
        <v>0</v>
      </c>
      <c r="BT22" s="145">
        <f t="shared" si="9"/>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88">
        <f t="shared" si="7"/>
        <v>0</v>
      </c>
      <c r="BD23" s="86">
        <f t="shared" si="8"/>
        <v>0</v>
      </c>
      <c r="BK23" s="214" t="s">
        <v>118</v>
      </c>
      <c r="BL23" s="196" t="str">
        <f>Option5PriceYear&amp;" Prices "&amp;Option5PVYear&amp;" Base Year"</f>
        <v>2019 Prices 2019 Base Year</v>
      </c>
      <c r="BM23" s="196" t="s">
        <v>80</v>
      </c>
      <c r="BN23" s="196" t="s">
        <v>81</v>
      </c>
      <c r="BS23" s="145">
        <f t="shared" si="9"/>
        <v>0</v>
      </c>
      <c r="BT23" s="145">
        <f t="shared" si="9"/>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86">
        <f t="shared" si="7"/>
        <v>0</v>
      </c>
      <c r="BD24" s="86">
        <f t="shared" si="8"/>
        <v>0</v>
      </c>
      <c r="BK24" s="216" t="s">
        <v>36</v>
      </c>
      <c r="BL24" s="196">
        <f>SUM(BC5,BC8,BC11,BC14,BC17)</f>
        <v>0</v>
      </c>
      <c r="BM24" s="196">
        <f t="shared" si="3"/>
        <v>0</v>
      </c>
      <c r="BN24" s="196">
        <f>BM24/$BQ$12</f>
        <v>0</v>
      </c>
      <c r="BS24" s="145">
        <f t="shared" si="9"/>
        <v>0</v>
      </c>
      <c r="BT24" s="145">
        <f t="shared" si="9"/>
        <v>0</v>
      </c>
    </row>
    <row r="25" spans="1:102" s="146" customFormat="1" ht="15.4" customHeight="1"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87">
        <f t="shared" si="7"/>
        <v>0</v>
      </c>
      <c r="BD25" s="86">
        <f t="shared" si="8"/>
        <v>0</v>
      </c>
      <c r="BH25" s="204"/>
      <c r="BI25" s="145"/>
      <c r="BJ25" s="145"/>
      <c r="BK25" s="216" t="s">
        <v>85</v>
      </c>
      <c r="BL25" s="196">
        <f t="shared" ref="BL25:BL26" si="10">SUM(BC6,BC9,BC12,BC15,BC18)</f>
        <v>0</v>
      </c>
      <c r="BM25" s="196">
        <f t="shared" si="3"/>
        <v>0</v>
      </c>
      <c r="BN25" s="196">
        <f>BM25/$BQ$12</f>
        <v>0</v>
      </c>
      <c r="BS25" s="145">
        <f t="shared" si="9"/>
        <v>0</v>
      </c>
      <c r="BT25" s="145">
        <f t="shared" si="9"/>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88">
        <f t="shared" si="7"/>
        <v>0</v>
      </c>
      <c r="BD26" s="86">
        <f t="shared" si="8"/>
        <v>0</v>
      </c>
      <c r="BH26" s="204"/>
      <c r="BI26" s="145"/>
      <c r="BJ26" s="145"/>
      <c r="BK26" s="216" t="s">
        <v>89</v>
      </c>
      <c r="BL26" s="196">
        <f t="shared" si="10"/>
        <v>0</v>
      </c>
      <c r="BM26" s="196">
        <f t="shared" si="3"/>
        <v>0</v>
      </c>
      <c r="BN26" s="196">
        <f>BM26/$BQ$12</f>
        <v>0</v>
      </c>
      <c r="BS26" s="145">
        <f t="shared" si="9"/>
        <v>0</v>
      </c>
      <c r="BT26" s="145">
        <f t="shared" si="9"/>
        <v>0</v>
      </c>
    </row>
    <row r="27" spans="1:102" s="146" customFormat="1" ht="15.4" thickBot="1">
      <c r="A27" s="53"/>
      <c r="B27" s="54"/>
      <c r="C27" s="232" t="s">
        <v>120</v>
      </c>
      <c r="D27" s="292"/>
      <c r="E27" s="252">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86">
        <f t="shared" si="7"/>
        <v>0</v>
      </c>
      <c r="BD27" s="86">
        <f t="shared" si="8"/>
        <v>0</v>
      </c>
      <c r="BH27" s="145"/>
      <c r="BK27" s="214" t="s">
        <v>121</v>
      </c>
      <c r="BL27" s="205"/>
      <c r="BM27" s="196"/>
      <c r="BN27" s="196"/>
      <c r="BS27" s="145">
        <f t="shared" si="9"/>
        <v>0</v>
      </c>
      <c r="BT27" s="145">
        <f t="shared" si="9"/>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87">
        <f t="shared" si="7"/>
        <v>0</v>
      </c>
      <c r="BD28" s="86">
        <f t="shared" si="8"/>
        <v>0</v>
      </c>
      <c r="BH28" s="145"/>
      <c r="BK28" s="216" t="s">
        <v>36</v>
      </c>
      <c r="BL28" s="196">
        <f>SUM(BC71,BC74,BC77,BC80,BC83)</f>
        <v>0</v>
      </c>
      <c r="BM28" s="196">
        <f t="shared" si="3"/>
        <v>0</v>
      </c>
      <c r="BN28" s="196">
        <f>BM28/$BQ$12</f>
        <v>0</v>
      </c>
      <c r="BS28" s="145">
        <f t="shared" si="9"/>
        <v>0</v>
      </c>
      <c r="BT28" s="145">
        <f t="shared" si="9"/>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88">
        <f t="shared" si="7"/>
        <v>0</v>
      </c>
      <c r="BD29" s="86">
        <f t="shared" si="8"/>
        <v>0</v>
      </c>
      <c r="BH29" s="145"/>
      <c r="BK29" s="216" t="s">
        <v>114</v>
      </c>
      <c r="BL29" s="196">
        <f t="shared" ref="BL29" si="11">SUM(BC72,BC75,BC78,BC81,BC84)</f>
        <v>0</v>
      </c>
      <c r="BM29" s="196">
        <f t="shared" si="3"/>
        <v>0</v>
      </c>
      <c r="BN29" s="196">
        <f>BM29/$BQ$12</f>
        <v>0</v>
      </c>
      <c r="BS29" s="145">
        <f t="shared" si="9"/>
        <v>0</v>
      </c>
      <c r="BT29" s="145">
        <f t="shared" si="9"/>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86">
        <f t="shared" si="7"/>
        <v>0</v>
      </c>
      <c r="BD30" s="86">
        <f t="shared" si="8"/>
        <v>0</v>
      </c>
      <c r="BH30" s="145"/>
      <c r="BK30" s="216" t="s">
        <v>116</v>
      </c>
      <c r="BL30" s="196">
        <f>SUM(BC73,BC76,BC79,BC82,BC85)</f>
        <v>0</v>
      </c>
      <c r="BM30" s="196">
        <f t="shared" si="3"/>
        <v>0</v>
      </c>
      <c r="BN30" s="196">
        <f>BM30/$BQ$12</f>
        <v>0</v>
      </c>
      <c r="BS30" s="145">
        <f t="shared" si="9"/>
        <v>0</v>
      </c>
      <c r="BT30" s="145">
        <f t="shared" si="9"/>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87">
        <f t="shared" si="7"/>
        <v>0</v>
      </c>
      <c r="BD31" s="86">
        <f t="shared" si="8"/>
        <v>0</v>
      </c>
      <c r="BS31" s="145">
        <f t="shared" si="9"/>
        <v>0</v>
      </c>
      <c r="BT31" s="145">
        <f t="shared" si="9"/>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88">
        <f t="shared" si="7"/>
        <v>0</v>
      </c>
      <c r="BD32" s="86">
        <f t="shared" si="8"/>
        <v>0</v>
      </c>
      <c r="BS32" s="145">
        <f t="shared" si="9"/>
        <v>0</v>
      </c>
      <c r="BT32" s="145">
        <f t="shared" si="9"/>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51">
        <f t="shared" si="7"/>
        <v>0</v>
      </c>
      <c r="BD33" s="86">
        <f t="shared" si="8"/>
        <v>0</v>
      </c>
      <c r="BH33" s="237">
        <f>SUM(BD21,BD24,BD27,BD30,BD33,BD36,BD39,BD42,BD45,BD63)</f>
        <v>0</v>
      </c>
      <c r="BS33" s="145">
        <f t="shared" si="9"/>
        <v>0</v>
      </c>
      <c r="BT33" s="145">
        <f t="shared" si="9"/>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87">
        <f t="shared" si="7"/>
        <v>0</v>
      </c>
      <c r="BD34" s="86">
        <f t="shared" si="8"/>
        <v>0</v>
      </c>
      <c r="BS34" s="145">
        <f t="shared" si="9"/>
        <v>0</v>
      </c>
      <c r="BT34" s="145">
        <f t="shared" si="9"/>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88">
        <f t="shared" si="7"/>
        <v>0</v>
      </c>
      <c r="BD35" s="86">
        <f t="shared" si="8"/>
        <v>0</v>
      </c>
      <c r="BS35" s="145">
        <f t="shared" si="9"/>
        <v>0</v>
      </c>
      <c r="BT35" s="145">
        <f t="shared" si="9"/>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86">
        <f t="shared" si="7"/>
        <v>0</v>
      </c>
      <c r="BD36" s="86">
        <f t="shared" si="8"/>
        <v>0</v>
      </c>
      <c r="BS36" s="145">
        <f t="shared" si="9"/>
        <v>0</v>
      </c>
      <c r="BT36" s="145">
        <f t="shared" si="9"/>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87">
        <f t="shared" si="7"/>
        <v>0</v>
      </c>
      <c r="BD37" s="86">
        <f t="shared" si="8"/>
        <v>0</v>
      </c>
      <c r="BH37" s="146">
        <f>SUM(BD87,BD90,BD93,BD96,BD99,BD102,BD105,BD108,BD111,BD129)</f>
        <v>0</v>
      </c>
      <c r="BS37" s="145">
        <f t="shared" si="9"/>
        <v>0</v>
      </c>
      <c r="BT37" s="145">
        <f t="shared" si="9"/>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88">
        <f t="shared" si="7"/>
        <v>0</v>
      </c>
      <c r="BD38" s="86">
        <f t="shared" si="8"/>
        <v>0</v>
      </c>
      <c r="BS38" s="145">
        <f t="shared" si="9"/>
        <v>0</v>
      </c>
      <c r="BT38" s="145">
        <f t="shared" si="9"/>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86">
        <f t="shared" si="7"/>
        <v>0</v>
      </c>
      <c r="BD39" s="86">
        <f t="shared" si="8"/>
        <v>0</v>
      </c>
      <c r="BS39" s="145">
        <f t="shared" si="9"/>
        <v>0</v>
      </c>
      <c r="BT39" s="145">
        <f t="shared" si="9"/>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87">
        <f t="shared" si="7"/>
        <v>0</v>
      </c>
      <c r="BD40" s="86">
        <f t="shared" si="8"/>
        <v>0</v>
      </c>
      <c r="BS40" s="145">
        <f t="shared" si="9"/>
        <v>0</v>
      </c>
      <c r="BT40" s="145">
        <f t="shared" si="9"/>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88">
        <f t="shared" si="7"/>
        <v>0</v>
      </c>
      <c r="BD41" s="86">
        <f t="shared" si="8"/>
        <v>0</v>
      </c>
      <c r="BS41" s="145">
        <f t="shared" si="9"/>
        <v>0</v>
      </c>
      <c r="BT41" s="145">
        <f t="shared" si="9"/>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86">
        <f t="shared" si="7"/>
        <v>0</v>
      </c>
      <c r="BD42" s="86">
        <f t="shared" si="8"/>
        <v>0</v>
      </c>
      <c r="BS42" s="145">
        <f t="shared" si="9"/>
        <v>0</v>
      </c>
      <c r="BT42" s="145">
        <f t="shared" si="9"/>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87">
        <f t="shared" si="7"/>
        <v>0</v>
      </c>
      <c r="BD43" s="86">
        <f t="shared" si="8"/>
        <v>0</v>
      </c>
      <c r="BS43" s="145">
        <f t="shared" si="9"/>
        <v>0</v>
      </c>
      <c r="BT43" s="145">
        <f t="shared" si="9"/>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88">
        <f t="shared" si="7"/>
        <v>0</v>
      </c>
      <c r="BD44" s="86">
        <f t="shared" si="8"/>
        <v>0</v>
      </c>
      <c r="BS44" s="145">
        <f t="shared" si="9"/>
        <v>0</v>
      </c>
      <c r="BT44" s="145">
        <f t="shared" si="9"/>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86">
        <f t="shared" si="7"/>
        <v>0</v>
      </c>
      <c r="BD45" s="86">
        <f t="shared" si="8"/>
        <v>0</v>
      </c>
      <c r="BS45" s="145">
        <f t="shared" si="9"/>
        <v>0</v>
      </c>
      <c r="BT45" s="145">
        <f t="shared" si="9"/>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87">
        <f t="shared" si="7"/>
        <v>0</v>
      </c>
      <c r="BD46" s="86">
        <f t="shared" si="8"/>
        <v>0</v>
      </c>
      <c r="BS46" s="145">
        <f t="shared" si="9"/>
        <v>0</v>
      </c>
      <c r="BT46" s="145">
        <f t="shared" si="9"/>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88">
        <f t="shared" si="7"/>
        <v>0</v>
      </c>
      <c r="BD47" s="86">
        <f t="shared" si="8"/>
        <v>0</v>
      </c>
      <c r="BS47" s="145">
        <f t="shared" si="9"/>
        <v>0</v>
      </c>
      <c r="BT47" s="145">
        <f t="shared" si="9"/>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51">
        <f t="shared" si="7"/>
        <v>0</v>
      </c>
      <c r="BD48" s="86">
        <f t="shared" si="8"/>
        <v>0</v>
      </c>
      <c r="BS48" s="145">
        <f t="shared" si="9"/>
        <v>0</v>
      </c>
      <c r="BT48" s="145">
        <f t="shared" si="9"/>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87">
        <f t="shared" si="7"/>
        <v>0</v>
      </c>
      <c r="BD49" s="86">
        <f t="shared" si="8"/>
        <v>0</v>
      </c>
      <c r="BS49" s="145">
        <f t="shared" si="9"/>
        <v>0</v>
      </c>
      <c r="BT49" s="145">
        <f t="shared" si="9"/>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88">
        <f t="shared" si="7"/>
        <v>0</v>
      </c>
      <c r="BD50" s="86">
        <f t="shared" si="8"/>
        <v>0</v>
      </c>
      <c r="BS50" s="145">
        <f t="shared" si="9"/>
        <v>0</v>
      </c>
      <c r="BT50" s="145">
        <f t="shared" si="9"/>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86">
        <f t="shared" si="7"/>
        <v>0</v>
      </c>
      <c r="BD51" s="86">
        <f t="shared" si="8"/>
        <v>0</v>
      </c>
      <c r="BS51" s="145">
        <f t="shared" si="9"/>
        <v>0</v>
      </c>
      <c r="BT51" s="145">
        <f t="shared" si="9"/>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87">
        <f t="shared" si="7"/>
        <v>0</v>
      </c>
      <c r="BD52" s="86">
        <f t="shared" si="8"/>
        <v>0</v>
      </c>
      <c r="BS52" s="145">
        <f t="shared" si="9"/>
        <v>0</v>
      </c>
      <c r="BT52" s="145">
        <f t="shared" si="9"/>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88">
        <f t="shared" si="7"/>
        <v>0</v>
      </c>
      <c r="BD53" s="86">
        <f t="shared" si="8"/>
        <v>0</v>
      </c>
      <c r="BS53" s="145">
        <f t="shared" si="9"/>
        <v>0</v>
      </c>
      <c r="BT53" s="145">
        <f t="shared" si="9"/>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86">
        <f t="shared" si="7"/>
        <v>0</v>
      </c>
      <c r="BD54" s="86">
        <f t="shared" si="8"/>
        <v>0</v>
      </c>
      <c r="BS54" s="145">
        <f t="shared" si="9"/>
        <v>0</v>
      </c>
      <c r="BT54" s="145">
        <f t="shared" si="9"/>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87">
        <f t="shared" si="7"/>
        <v>0</v>
      </c>
      <c r="BD55" s="86">
        <f t="shared" si="8"/>
        <v>0</v>
      </c>
      <c r="BS55" s="145">
        <f t="shared" si="9"/>
        <v>0</v>
      </c>
      <c r="BT55" s="145">
        <f t="shared" si="9"/>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88">
        <f t="shared" si="7"/>
        <v>0</v>
      </c>
      <c r="BD56" s="86">
        <f t="shared" si="8"/>
        <v>0</v>
      </c>
      <c r="BS56" s="145">
        <f t="shared" si="9"/>
        <v>0</v>
      </c>
      <c r="BT56" s="145">
        <f t="shared" si="9"/>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86">
        <f t="shared" si="7"/>
        <v>0</v>
      </c>
      <c r="BD57" s="86">
        <f t="shared" si="8"/>
        <v>0</v>
      </c>
      <c r="BS57" s="145">
        <f t="shared" si="9"/>
        <v>0</v>
      </c>
      <c r="BT57" s="145">
        <f t="shared" si="9"/>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87">
        <f t="shared" si="7"/>
        <v>0</v>
      </c>
      <c r="BD58" s="86">
        <f t="shared" si="8"/>
        <v>0</v>
      </c>
      <c r="BS58" s="145">
        <f t="shared" si="9"/>
        <v>0</v>
      </c>
      <c r="BT58" s="145">
        <f t="shared" si="9"/>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88">
        <f t="shared" si="7"/>
        <v>0</v>
      </c>
      <c r="BD59" s="86">
        <f t="shared" si="8"/>
        <v>0</v>
      </c>
      <c r="BS59" s="145">
        <f t="shared" si="9"/>
        <v>0</v>
      </c>
      <c r="BT59" s="145">
        <f t="shared" si="9"/>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86">
        <f t="shared" si="7"/>
        <v>0</v>
      </c>
      <c r="BD60" s="86">
        <f t="shared" si="8"/>
        <v>0</v>
      </c>
      <c r="BS60" s="145">
        <f t="shared" si="9"/>
        <v>0</v>
      </c>
      <c r="BT60" s="145">
        <f t="shared" si="9"/>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87">
        <f t="shared" si="7"/>
        <v>0</v>
      </c>
      <c r="BD61" s="86">
        <f t="shared" si="8"/>
        <v>0</v>
      </c>
      <c r="BS61" s="145">
        <f t="shared" si="9"/>
        <v>0</v>
      </c>
      <c r="BT61" s="145">
        <f t="shared" si="9"/>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88">
        <f t="shared" si="7"/>
        <v>0</v>
      </c>
      <c r="BD62" s="86">
        <f t="shared" si="8"/>
        <v>0</v>
      </c>
      <c r="BS62" s="145">
        <f t="shared" si="9"/>
        <v>0</v>
      </c>
      <c r="BT62" s="145">
        <f t="shared" si="9"/>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51">
        <f t="shared" si="7"/>
        <v>0</v>
      </c>
      <c r="BD63" s="86">
        <f t="shared" si="8"/>
        <v>0</v>
      </c>
      <c r="BS63" s="145">
        <f t="shared" si="9"/>
        <v>0</v>
      </c>
      <c r="BT63" s="145">
        <f t="shared" si="9"/>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87">
        <f t="shared" si="7"/>
        <v>0</v>
      </c>
      <c r="BD64" s="86">
        <f t="shared" si="8"/>
        <v>0</v>
      </c>
      <c r="BS64" s="145">
        <f t="shared" si="9"/>
        <v>0</v>
      </c>
      <c r="BT64" s="145">
        <f t="shared" si="9"/>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88">
        <f t="shared" si="7"/>
        <v>0</v>
      </c>
      <c r="BD65" s="86">
        <f t="shared" si="8"/>
        <v>0</v>
      </c>
      <c r="BS65" s="145">
        <f t="shared" si="9"/>
        <v>0</v>
      </c>
      <c r="BT65" s="145">
        <f t="shared" si="9"/>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66"/>
      <c r="BD66" s="166"/>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66"/>
      <c r="BD67" s="166"/>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66"/>
      <c r="BD68" s="166"/>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66"/>
      <c r="BD69" s="166"/>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85" t="s">
        <v>72</v>
      </c>
      <c r="BD70" s="85" t="s">
        <v>73</v>
      </c>
      <c r="CV70" s="145"/>
      <c r="CW70" s="145"/>
      <c r="CX70" s="145"/>
    </row>
    <row r="71" spans="1:102" s="146" customFormat="1" ht="30.4" customHeight="1"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86">
        <f t="shared" ref="BC71:BC85" si="12">SUM(E71:BB71)</f>
        <v>0</v>
      </c>
      <c r="BD71" s="86">
        <f t="shared" ref="BD71:BD85" si="13">SUMPRODUCT(E71:BB71,DiscountFactors)</f>
        <v>0</v>
      </c>
      <c r="BS71" s="145">
        <f t="shared" ref="BS71:BT73" si="14">IF(A71="YES",1,0)</f>
        <v>0</v>
      </c>
      <c r="BT71" s="145">
        <f t="shared" si="14"/>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87">
        <f t="shared" si="12"/>
        <v>0</v>
      </c>
      <c r="BD72" s="86">
        <f t="shared" si="13"/>
        <v>0</v>
      </c>
      <c r="BS72" s="145">
        <f t="shared" si="14"/>
        <v>0</v>
      </c>
      <c r="BT72" s="145">
        <f t="shared" si="14"/>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88">
        <f t="shared" si="12"/>
        <v>0</v>
      </c>
      <c r="BD73" s="86">
        <f t="shared" si="13"/>
        <v>0</v>
      </c>
      <c r="BS73" s="145">
        <f t="shared" si="14"/>
        <v>0</v>
      </c>
      <c r="BT73" s="145">
        <f t="shared" si="14"/>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51">
        <f t="shared" si="12"/>
        <v>0</v>
      </c>
      <c r="BD74" s="86">
        <f t="shared" si="13"/>
        <v>0</v>
      </c>
      <c r="BS74" s="145">
        <f t="shared" ref="BS74:BT131" si="15">IF(A74="YES",1,0)</f>
        <v>0</v>
      </c>
      <c r="BT74" s="145">
        <f t="shared" si="15"/>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87">
        <f t="shared" si="12"/>
        <v>0</v>
      </c>
      <c r="BD75" s="86">
        <f t="shared" si="13"/>
        <v>0</v>
      </c>
      <c r="BS75" s="145">
        <f t="shared" si="15"/>
        <v>0</v>
      </c>
      <c r="BT75" s="145">
        <f t="shared" si="15"/>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88">
        <f t="shared" si="12"/>
        <v>0</v>
      </c>
      <c r="BD76" s="86">
        <f t="shared" si="13"/>
        <v>0</v>
      </c>
      <c r="BS76" s="145">
        <f t="shared" si="15"/>
        <v>0</v>
      </c>
      <c r="BT76" s="145">
        <f t="shared" si="15"/>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51">
        <f t="shared" si="12"/>
        <v>0</v>
      </c>
      <c r="BD77" s="86">
        <f t="shared" si="13"/>
        <v>0</v>
      </c>
      <c r="BS77" s="145">
        <f t="shared" si="15"/>
        <v>0</v>
      </c>
      <c r="BT77" s="145">
        <f t="shared" si="15"/>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87">
        <f t="shared" si="12"/>
        <v>0</v>
      </c>
      <c r="BD78" s="86">
        <f t="shared" si="13"/>
        <v>0</v>
      </c>
      <c r="BS78" s="145">
        <f t="shared" si="15"/>
        <v>0</v>
      </c>
      <c r="BT78" s="145">
        <f t="shared" si="15"/>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88">
        <f t="shared" si="12"/>
        <v>0</v>
      </c>
      <c r="BD79" s="86">
        <f t="shared" si="13"/>
        <v>0</v>
      </c>
      <c r="BS79" s="145">
        <f t="shared" si="15"/>
        <v>0</v>
      </c>
      <c r="BT79" s="145">
        <f t="shared" si="15"/>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51">
        <f t="shared" si="12"/>
        <v>0</v>
      </c>
      <c r="BD80" s="86">
        <f t="shared" si="13"/>
        <v>0</v>
      </c>
      <c r="BS80" s="145">
        <f t="shared" si="15"/>
        <v>0</v>
      </c>
      <c r="BT80" s="145">
        <f t="shared" si="15"/>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87">
        <f t="shared" si="12"/>
        <v>0</v>
      </c>
      <c r="BD81" s="86">
        <f t="shared" si="13"/>
        <v>0</v>
      </c>
      <c r="BS81" s="145">
        <f t="shared" si="15"/>
        <v>0</v>
      </c>
      <c r="BT81" s="145">
        <f t="shared" si="15"/>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88">
        <f t="shared" si="12"/>
        <v>0</v>
      </c>
      <c r="BD82" s="86">
        <f t="shared" si="13"/>
        <v>0</v>
      </c>
      <c r="BS82" s="145">
        <f t="shared" si="15"/>
        <v>0</v>
      </c>
      <c r="BT82" s="145">
        <f t="shared" si="15"/>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51">
        <f t="shared" si="12"/>
        <v>0</v>
      </c>
      <c r="BD83" s="86">
        <f t="shared" si="13"/>
        <v>0</v>
      </c>
      <c r="BS83" s="145">
        <f t="shared" si="15"/>
        <v>0</v>
      </c>
      <c r="BT83" s="145">
        <f t="shared" si="15"/>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87">
        <f t="shared" si="12"/>
        <v>0</v>
      </c>
      <c r="BD84" s="86">
        <f t="shared" si="13"/>
        <v>0</v>
      </c>
      <c r="BS84" s="145">
        <f t="shared" si="15"/>
        <v>0</v>
      </c>
      <c r="BT84" s="145">
        <f t="shared" si="15"/>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88">
        <f t="shared" si="12"/>
        <v>0</v>
      </c>
      <c r="BD85" s="86">
        <f t="shared" si="13"/>
        <v>0</v>
      </c>
      <c r="BS85" s="145">
        <f t="shared" si="15"/>
        <v>0</v>
      </c>
      <c r="BT85" s="145">
        <f t="shared" si="15"/>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166"/>
      <c r="BD86" s="166"/>
      <c r="BS86" s="145">
        <f t="shared" si="15"/>
        <v>0</v>
      </c>
      <c r="BT86" s="145">
        <f t="shared" si="15"/>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86">
        <f t="shared" ref="BC87:BC131" si="16">SUM(E87:BB87)</f>
        <v>0</v>
      </c>
      <c r="BD87" s="86">
        <f t="shared" ref="BD87:BD125" si="17">SUMPRODUCT(E87:BB87,DiscountFactors)</f>
        <v>0</v>
      </c>
      <c r="BS87" s="145">
        <f t="shared" si="15"/>
        <v>0</v>
      </c>
      <c r="BT87" s="145">
        <f t="shared" si="15"/>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87">
        <f t="shared" si="16"/>
        <v>0</v>
      </c>
      <c r="BD88" s="86">
        <f t="shared" si="17"/>
        <v>0</v>
      </c>
      <c r="BS88" s="145">
        <f t="shared" si="15"/>
        <v>0</v>
      </c>
      <c r="BT88" s="145">
        <f t="shared" si="15"/>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88">
        <f t="shared" si="16"/>
        <v>0</v>
      </c>
      <c r="BD89" s="86">
        <f t="shared" si="17"/>
        <v>0</v>
      </c>
      <c r="BS89" s="145">
        <f t="shared" si="15"/>
        <v>0</v>
      </c>
      <c r="BT89" s="145">
        <f t="shared" si="15"/>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86">
        <f t="shared" si="16"/>
        <v>0</v>
      </c>
      <c r="BD90" s="86">
        <f t="shared" si="17"/>
        <v>0</v>
      </c>
      <c r="BS90" s="145">
        <f t="shared" si="15"/>
        <v>0</v>
      </c>
      <c r="BT90" s="145">
        <f t="shared" si="15"/>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87">
        <f t="shared" si="16"/>
        <v>0</v>
      </c>
      <c r="BD91" s="86">
        <f t="shared" si="17"/>
        <v>0</v>
      </c>
      <c r="BS91" s="145">
        <f t="shared" si="15"/>
        <v>0</v>
      </c>
      <c r="BT91" s="145">
        <f t="shared" si="15"/>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88">
        <f t="shared" si="16"/>
        <v>0</v>
      </c>
      <c r="BD92" s="86">
        <f t="shared" si="17"/>
        <v>0</v>
      </c>
      <c r="BS92" s="145">
        <f t="shared" si="15"/>
        <v>0</v>
      </c>
      <c r="BT92" s="145">
        <f t="shared" si="15"/>
        <v>0</v>
      </c>
      <c r="CV92" s="145"/>
      <c r="CW92" s="145"/>
      <c r="CX92" s="145"/>
    </row>
    <row r="93" spans="1:102" s="146" customFormat="1" ht="15.4" thickBot="1">
      <c r="A93" s="53"/>
      <c r="B93" s="54"/>
      <c r="C93" s="62" t="s">
        <v>143</v>
      </c>
      <c r="D93" s="292"/>
      <c r="E93" s="252">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86">
        <f t="shared" si="16"/>
        <v>0</v>
      </c>
      <c r="BD93" s="86">
        <f t="shared" si="17"/>
        <v>0</v>
      </c>
      <c r="BS93" s="145">
        <f t="shared" si="15"/>
        <v>0</v>
      </c>
      <c r="BT93" s="145">
        <f t="shared" si="15"/>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87">
        <f t="shared" si="16"/>
        <v>0</v>
      </c>
      <c r="BD94" s="86">
        <f t="shared" si="17"/>
        <v>0</v>
      </c>
      <c r="BS94" s="145">
        <f t="shared" si="15"/>
        <v>0</v>
      </c>
      <c r="BT94" s="145">
        <f t="shared" si="15"/>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88">
        <f t="shared" si="16"/>
        <v>0</v>
      </c>
      <c r="BD95" s="86">
        <f t="shared" si="17"/>
        <v>0</v>
      </c>
      <c r="BS95" s="145">
        <f t="shared" si="15"/>
        <v>0</v>
      </c>
      <c r="BT95" s="145">
        <f t="shared" si="15"/>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86">
        <f t="shared" si="16"/>
        <v>0</v>
      </c>
      <c r="BD96" s="86">
        <f t="shared" si="17"/>
        <v>0</v>
      </c>
      <c r="BS96" s="145">
        <f t="shared" si="15"/>
        <v>0</v>
      </c>
      <c r="BT96" s="145">
        <f t="shared" si="15"/>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87">
        <f t="shared" si="16"/>
        <v>0</v>
      </c>
      <c r="BD97" s="86">
        <f t="shared" si="17"/>
        <v>0</v>
      </c>
      <c r="BS97" s="145">
        <f t="shared" si="15"/>
        <v>0</v>
      </c>
      <c r="BT97" s="145">
        <f t="shared" si="15"/>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88">
        <f t="shared" si="16"/>
        <v>0</v>
      </c>
      <c r="BD98" s="86">
        <f t="shared" si="17"/>
        <v>0</v>
      </c>
      <c r="BS98" s="145">
        <f t="shared" si="15"/>
        <v>0</v>
      </c>
      <c r="BT98" s="145">
        <f t="shared" si="15"/>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51">
        <f t="shared" si="16"/>
        <v>0</v>
      </c>
      <c r="BD99" s="86">
        <f t="shared" si="17"/>
        <v>0</v>
      </c>
      <c r="BS99" s="145">
        <f t="shared" si="15"/>
        <v>0</v>
      </c>
      <c r="BT99" s="145">
        <f t="shared" si="15"/>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87">
        <f t="shared" si="16"/>
        <v>0</v>
      </c>
      <c r="BD100" s="86">
        <f t="shared" si="17"/>
        <v>0</v>
      </c>
      <c r="BS100" s="145">
        <f t="shared" si="15"/>
        <v>0</v>
      </c>
      <c r="BT100" s="145">
        <f t="shared" si="15"/>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88">
        <f t="shared" si="16"/>
        <v>0</v>
      </c>
      <c r="BD101" s="86">
        <f t="shared" si="17"/>
        <v>0</v>
      </c>
      <c r="BS101" s="145">
        <f t="shared" si="15"/>
        <v>0</v>
      </c>
      <c r="BT101" s="145">
        <f t="shared" si="15"/>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16"/>
        <v>0</v>
      </c>
      <c r="BD102" s="86">
        <f t="shared" si="17"/>
        <v>0</v>
      </c>
      <c r="BS102" s="145">
        <f t="shared" si="15"/>
        <v>0</v>
      </c>
      <c r="BT102" s="145">
        <f t="shared" si="15"/>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16"/>
        <v>0</v>
      </c>
      <c r="BD103" s="86">
        <f t="shared" si="17"/>
        <v>0</v>
      </c>
      <c r="BS103" s="145">
        <f t="shared" si="15"/>
        <v>0</v>
      </c>
      <c r="BT103" s="145">
        <f t="shared" si="15"/>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16"/>
        <v>0</v>
      </c>
      <c r="BD104" s="86">
        <f t="shared" si="17"/>
        <v>0</v>
      </c>
      <c r="BS104" s="145">
        <f t="shared" si="15"/>
        <v>0</v>
      </c>
      <c r="BT104" s="145">
        <f t="shared" si="15"/>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16"/>
        <v>0</v>
      </c>
      <c r="BD105" s="86">
        <f t="shared" si="17"/>
        <v>0</v>
      </c>
      <c r="BS105" s="145">
        <f t="shared" si="15"/>
        <v>0</v>
      </c>
      <c r="BT105" s="145">
        <f t="shared" si="15"/>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16"/>
        <v>0</v>
      </c>
      <c r="BD106" s="86">
        <f t="shared" si="17"/>
        <v>0</v>
      </c>
      <c r="BS106" s="145">
        <f t="shared" si="15"/>
        <v>0</v>
      </c>
      <c r="BT106" s="145">
        <f t="shared" si="15"/>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16"/>
        <v>0</v>
      </c>
      <c r="BD107" s="86">
        <f t="shared" si="17"/>
        <v>0</v>
      </c>
      <c r="BS107" s="145">
        <f t="shared" si="15"/>
        <v>0</v>
      </c>
      <c r="BT107" s="145">
        <f t="shared" si="15"/>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16"/>
        <v>0</v>
      </c>
      <c r="BD108" s="86">
        <f t="shared" si="17"/>
        <v>0</v>
      </c>
      <c r="BE108" s="145"/>
      <c r="BK108" s="145"/>
      <c r="BL108" s="145"/>
      <c r="BM108" s="145"/>
      <c r="BN108" s="145"/>
      <c r="BS108" s="145">
        <f t="shared" si="15"/>
        <v>0</v>
      </c>
      <c r="BT108" s="145">
        <f t="shared" si="15"/>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16"/>
        <v>0</v>
      </c>
      <c r="BD109" s="86">
        <f t="shared" si="17"/>
        <v>0</v>
      </c>
      <c r="BE109" s="145"/>
      <c r="BK109" s="145"/>
      <c r="BL109" s="145"/>
      <c r="BM109" s="145"/>
      <c r="BN109" s="145"/>
      <c r="BS109" s="145">
        <f t="shared" si="15"/>
        <v>0</v>
      </c>
      <c r="BT109" s="145">
        <f t="shared" si="15"/>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16"/>
        <v>0</v>
      </c>
      <c r="BD110" s="86">
        <f t="shared" si="17"/>
        <v>0</v>
      </c>
      <c r="BE110" s="145"/>
      <c r="BK110" s="145"/>
      <c r="BL110" s="145"/>
      <c r="BM110" s="145"/>
      <c r="BN110" s="145"/>
      <c r="BS110" s="145">
        <f t="shared" si="15"/>
        <v>0</v>
      </c>
      <c r="BT110" s="145">
        <f t="shared" si="15"/>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16"/>
        <v>0</v>
      </c>
      <c r="BD111" s="86">
        <f t="shared" si="17"/>
        <v>0</v>
      </c>
      <c r="BE111" s="145"/>
      <c r="BK111" s="145"/>
      <c r="BL111" s="145"/>
      <c r="BM111" s="145"/>
      <c r="BN111" s="145"/>
      <c r="BS111" s="145">
        <f t="shared" si="15"/>
        <v>0</v>
      </c>
      <c r="BT111" s="145">
        <f t="shared" si="15"/>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16"/>
        <v>0</v>
      </c>
      <c r="BD112" s="86">
        <f t="shared" si="17"/>
        <v>0</v>
      </c>
      <c r="BK112" s="145"/>
      <c r="BL112" s="145"/>
      <c r="BM112" s="145"/>
      <c r="BN112" s="145"/>
      <c r="BS112" s="145">
        <f t="shared" si="15"/>
        <v>0</v>
      </c>
      <c r="BT112" s="145">
        <f t="shared" si="15"/>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16"/>
        <v>0</v>
      </c>
      <c r="BD113" s="86">
        <f t="shared" si="17"/>
        <v>0</v>
      </c>
      <c r="BK113" s="145"/>
      <c r="BL113" s="145"/>
      <c r="BM113" s="145"/>
      <c r="BN113" s="145"/>
      <c r="BR113" s="145"/>
      <c r="BS113" s="145">
        <f t="shared" si="15"/>
        <v>0</v>
      </c>
      <c r="BT113" s="145">
        <f t="shared" si="15"/>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16"/>
        <v>0</v>
      </c>
      <c r="BD114" s="86">
        <f t="shared" si="17"/>
        <v>0</v>
      </c>
      <c r="BK114" s="145"/>
      <c r="BL114" s="145"/>
      <c r="BM114" s="145"/>
      <c r="BN114" s="145"/>
      <c r="BR114" s="204"/>
      <c r="BS114" s="145">
        <f t="shared" si="15"/>
        <v>0</v>
      </c>
      <c r="BT114" s="145">
        <f t="shared" si="15"/>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16"/>
        <v>0</v>
      </c>
      <c r="BD115" s="86">
        <f t="shared" si="17"/>
        <v>0</v>
      </c>
      <c r="BG115" s="145"/>
      <c r="BH115" s="145"/>
      <c r="BI115" s="145"/>
      <c r="BJ115" s="145"/>
      <c r="BK115" s="145"/>
      <c r="BL115" s="145"/>
      <c r="BM115" s="145"/>
      <c r="BN115" s="145"/>
      <c r="BR115" s="204"/>
      <c r="BS115" s="145">
        <f t="shared" si="15"/>
        <v>0</v>
      </c>
      <c r="BT115" s="145">
        <f t="shared" si="15"/>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16"/>
        <v>0</v>
      </c>
      <c r="BD116" s="86">
        <f t="shared" si="17"/>
        <v>0</v>
      </c>
      <c r="BG116" s="145"/>
      <c r="BH116" s="145"/>
      <c r="BI116" s="145"/>
      <c r="BJ116" s="145"/>
      <c r="BK116" s="145"/>
      <c r="BL116" s="145"/>
      <c r="BM116" s="145"/>
      <c r="BN116" s="145"/>
      <c r="BR116" s="217"/>
      <c r="BS116" s="145">
        <f t="shared" si="15"/>
        <v>0</v>
      </c>
      <c r="BT116" s="145">
        <f t="shared" si="15"/>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16"/>
        <v>0</v>
      </c>
      <c r="BD117" s="86">
        <f t="shared" si="17"/>
        <v>0</v>
      </c>
      <c r="BI117" s="145"/>
      <c r="BJ117" s="145"/>
      <c r="BK117" s="145"/>
      <c r="BL117" s="145"/>
      <c r="BM117" s="145"/>
      <c r="BN117" s="145"/>
      <c r="BR117" s="204"/>
      <c r="BS117" s="145">
        <f t="shared" si="15"/>
        <v>0</v>
      </c>
      <c r="BT117" s="145">
        <f t="shared" si="15"/>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16"/>
        <v>0</v>
      </c>
      <c r="BD118" s="86">
        <f t="shared" si="17"/>
        <v>0</v>
      </c>
      <c r="BI118" s="145"/>
      <c r="BJ118" s="145"/>
      <c r="BK118" s="145"/>
      <c r="BL118" s="145"/>
      <c r="BM118" s="145"/>
      <c r="BN118" s="145"/>
      <c r="BR118" s="204"/>
      <c r="BS118" s="145">
        <f t="shared" si="15"/>
        <v>0</v>
      </c>
      <c r="BT118" s="145">
        <f t="shared" si="15"/>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16"/>
        <v>0</v>
      </c>
      <c r="BD119" s="86">
        <f t="shared" si="17"/>
        <v>0</v>
      </c>
      <c r="BI119" s="145"/>
      <c r="BJ119" s="145"/>
      <c r="BK119" s="145"/>
      <c r="BL119" s="145"/>
      <c r="BM119" s="145"/>
      <c r="BN119" s="145"/>
      <c r="BQ119" s="145"/>
      <c r="BR119" s="201"/>
      <c r="BS119" s="145">
        <f t="shared" si="15"/>
        <v>0</v>
      </c>
      <c r="BT119" s="145">
        <f t="shared" si="15"/>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16"/>
        <v>0</v>
      </c>
      <c r="BD120" s="86">
        <f t="shared" si="17"/>
        <v>0</v>
      </c>
      <c r="BG120" s="145"/>
      <c r="BI120" s="145"/>
      <c r="BJ120" s="145"/>
      <c r="BK120" s="145"/>
      <c r="BL120" s="145"/>
      <c r="BM120" s="145"/>
      <c r="BN120" s="145"/>
      <c r="BQ120" s="197"/>
      <c r="BR120" s="145"/>
      <c r="BS120" s="145">
        <f t="shared" si="15"/>
        <v>0</v>
      </c>
      <c r="BT120" s="145">
        <f t="shared" si="15"/>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16"/>
        <v>0</v>
      </c>
      <c r="BD121" s="86">
        <f t="shared" si="17"/>
        <v>0</v>
      </c>
      <c r="BG121" s="145"/>
      <c r="BI121" s="145"/>
      <c r="BJ121" s="145"/>
      <c r="BK121" s="145"/>
      <c r="BL121" s="145"/>
      <c r="BM121" s="145"/>
      <c r="BN121" s="145"/>
      <c r="BQ121" s="197"/>
      <c r="BR121" s="145"/>
      <c r="BS121" s="145">
        <f t="shared" si="15"/>
        <v>0</v>
      </c>
      <c r="BT121" s="145">
        <f t="shared" si="15"/>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16"/>
        <v>0</v>
      </c>
      <c r="BD122" s="86">
        <f t="shared" si="17"/>
        <v>0</v>
      </c>
      <c r="BG122" s="145"/>
      <c r="BI122" s="145"/>
      <c r="BJ122" s="145"/>
      <c r="BK122" s="145"/>
      <c r="BL122" s="145"/>
      <c r="BM122" s="145"/>
      <c r="BN122" s="145"/>
      <c r="BQ122" s="218"/>
      <c r="BR122" s="210"/>
      <c r="BS122" s="145">
        <f t="shared" si="15"/>
        <v>0</v>
      </c>
      <c r="BT122" s="145">
        <f t="shared" si="15"/>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16"/>
        <v>0</v>
      </c>
      <c r="BD123" s="86">
        <f t="shared" si="17"/>
        <v>0</v>
      </c>
      <c r="BG123" s="197"/>
      <c r="BI123" s="145"/>
      <c r="BJ123" s="145"/>
      <c r="BK123" s="145"/>
      <c r="BL123" s="145"/>
      <c r="BM123" s="145"/>
      <c r="BN123" s="145"/>
      <c r="BQ123" s="145"/>
      <c r="BR123" s="145"/>
      <c r="BS123" s="145">
        <f t="shared" si="15"/>
        <v>0</v>
      </c>
      <c r="BT123" s="145">
        <f t="shared" si="15"/>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16"/>
        <v>0</v>
      </c>
      <c r="BD124" s="86">
        <f t="shared" si="17"/>
        <v>0</v>
      </c>
      <c r="BG124" s="145"/>
      <c r="BI124" s="145"/>
      <c r="BJ124" s="145"/>
      <c r="BK124" s="145"/>
      <c r="BL124" s="145"/>
      <c r="BM124" s="145"/>
      <c r="BN124" s="145"/>
      <c r="BQ124" s="145"/>
      <c r="BR124" s="145"/>
      <c r="BS124" s="145">
        <f t="shared" si="15"/>
        <v>0</v>
      </c>
      <c r="BT124" s="145">
        <f t="shared" si="15"/>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16"/>
        <v>0</v>
      </c>
      <c r="BD125" s="86">
        <f t="shared" si="17"/>
        <v>0</v>
      </c>
      <c r="BG125" s="145"/>
      <c r="BI125" s="145"/>
      <c r="BJ125" s="145"/>
      <c r="BK125" s="145"/>
      <c r="BL125" s="145"/>
      <c r="BM125" s="145"/>
      <c r="BN125" s="145"/>
      <c r="BQ125" s="145"/>
      <c r="BS125" s="145">
        <f t="shared" si="15"/>
        <v>0</v>
      </c>
      <c r="BT125" s="145">
        <f t="shared" si="15"/>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16"/>
        <v>0</v>
      </c>
      <c r="BD126" s="86">
        <f t="shared" ref="BD126:BD128" si="18">SUMPRODUCT(E126:BB126,DiscountFactors)</f>
        <v>0</v>
      </c>
      <c r="BG126" s="145"/>
      <c r="BI126" s="145"/>
      <c r="BJ126" s="145"/>
      <c r="BK126" s="145"/>
      <c r="BL126" s="145"/>
      <c r="BM126" s="145"/>
      <c r="BN126" s="145"/>
      <c r="BQ126" s="145"/>
      <c r="BS126" s="145">
        <f t="shared" si="15"/>
        <v>0</v>
      </c>
      <c r="BT126" s="145">
        <f t="shared" si="15"/>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16"/>
        <v>0</v>
      </c>
      <c r="BD127" s="86">
        <f t="shared" si="18"/>
        <v>0</v>
      </c>
      <c r="BG127" s="145"/>
      <c r="BI127" s="145"/>
      <c r="BJ127" s="145"/>
      <c r="BK127" s="145"/>
      <c r="BL127" s="145"/>
      <c r="BM127" s="145"/>
      <c r="BN127" s="145"/>
      <c r="BQ127" s="147"/>
      <c r="BS127" s="145">
        <f t="shared" si="15"/>
        <v>0</v>
      </c>
      <c r="BT127" s="145">
        <f t="shared" si="15"/>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16"/>
        <v>0</v>
      </c>
      <c r="BD128" s="86">
        <f t="shared" si="18"/>
        <v>0</v>
      </c>
      <c r="BG128" s="145"/>
      <c r="BI128" s="145"/>
      <c r="BJ128" s="145"/>
      <c r="BK128" s="145"/>
      <c r="BL128" s="145"/>
      <c r="BM128" s="145"/>
      <c r="BN128" s="145"/>
      <c r="BQ128" s="145"/>
      <c r="BS128" s="145">
        <f t="shared" si="15"/>
        <v>0</v>
      </c>
      <c r="BT128" s="145">
        <f t="shared" si="15"/>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16"/>
        <v>0</v>
      </c>
      <c r="BD129" s="86">
        <f>SUMPRODUCT(E129:BB129,DiscountFactors)</f>
        <v>0</v>
      </c>
      <c r="BG129" s="145"/>
      <c r="BH129" s="145"/>
      <c r="BI129" s="145"/>
      <c r="BJ129" s="145"/>
      <c r="BK129" s="145"/>
      <c r="BL129" s="145"/>
      <c r="BM129" s="145"/>
      <c r="BN129" s="145"/>
      <c r="BQ129" s="145"/>
      <c r="BS129" s="145">
        <f t="shared" si="15"/>
        <v>0</v>
      </c>
      <c r="BT129" s="145">
        <f t="shared" si="15"/>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16"/>
        <v>0</v>
      </c>
      <c r="BD130" s="86">
        <f>SUMPRODUCT(E130:BB130,DiscountFactors)</f>
        <v>0</v>
      </c>
      <c r="BG130" s="145"/>
      <c r="BH130" s="145"/>
      <c r="BI130" s="145"/>
      <c r="BJ130" s="145"/>
      <c r="BQ130" s="147"/>
      <c r="BS130" s="145">
        <f t="shared" si="15"/>
        <v>0</v>
      </c>
      <c r="BT130" s="145">
        <f t="shared" si="15"/>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16"/>
        <v>0</v>
      </c>
      <c r="BD131" s="86">
        <f>SUMPRODUCT(E131:BB131,DiscountFactors)</f>
        <v>0</v>
      </c>
      <c r="BG131" s="145"/>
      <c r="BH131" s="145"/>
      <c r="BI131" s="145"/>
      <c r="BJ131" s="145"/>
      <c r="BS131" s="145">
        <f t="shared" si="15"/>
        <v>0</v>
      </c>
      <c r="BT131" s="145">
        <f t="shared" si="15"/>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57" s="146" customFormat="1">
      <c r="A273" s="185"/>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45"/>
    </row>
    <row r="274" spans="1:57" s="146" customFormat="1">
      <c r="A274" s="185"/>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45"/>
    </row>
    <row r="275" spans="1:57" s="146" customFormat="1">
      <c r="A275" s="185"/>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45"/>
    </row>
    <row r="276" spans="1:57" s="146" customFormat="1">
      <c r="A276" s="185"/>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45"/>
    </row>
    <row r="277" spans="1:57" s="146" customFormat="1">
      <c r="A277" s="185"/>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45"/>
    </row>
    <row r="278" spans="1:57" s="146" customFormat="1">
      <c r="A278" s="185"/>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45"/>
    </row>
    <row r="279" spans="1:57" s="146" customFormat="1">
      <c r="A279" s="185"/>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45"/>
    </row>
    <row r="280" spans="1:57" s="146" customFormat="1">
      <c r="A280" s="185"/>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45"/>
    </row>
    <row r="281" spans="1:57" s="146" customFormat="1">
      <c r="A281" s="185"/>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45"/>
    </row>
    <row r="282" spans="1:57" s="146" customFormat="1">
      <c r="A282" s="185"/>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45"/>
    </row>
    <row r="283" spans="1:57" s="146" customFormat="1">
      <c r="A283" s="185"/>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45"/>
    </row>
    <row r="284" spans="1:57" s="146" customFormat="1">
      <c r="A284" s="185"/>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45"/>
    </row>
    <row r="285" spans="1:57" s="146" customFormat="1">
      <c r="A285" s="185"/>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45"/>
    </row>
    <row r="286" spans="1:57" s="146" customFormat="1">
      <c r="A286" s="185"/>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45"/>
    </row>
    <row r="287" spans="1:57" s="146" customFormat="1">
      <c r="A287" s="185"/>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45"/>
    </row>
    <row r="288" spans="1:57"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mergeCells count="82">
    <mergeCell ref="D126:D128"/>
    <mergeCell ref="A127:B128"/>
    <mergeCell ref="D129:D131"/>
    <mergeCell ref="A130:B131"/>
    <mergeCell ref="D117:D119"/>
    <mergeCell ref="A118:B119"/>
    <mergeCell ref="D120:D122"/>
    <mergeCell ref="A121:B122"/>
    <mergeCell ref="D123:D125"/>
    <mergeCell ref="A124:B125"/>
    <mergeCell ref="D108:D110"/>
    <mergeCell ref="A109:B110"/>
    <mergeCell ref="D111:D113"/>
    <mergeCell ref="A112:B113"/>
    <mergeCell ref="D114:D116"/>
    <mergeCell ref="A115:B116"/>
    <mergeCell ref="D99:D101"/>
    <mergeCell ref="A100:B101"/>
    <mergeCell ref="D102:D104"/>
    <mergeCell ref="A103:B104"/>
    <mergeCell ref="D105:D107"/>
    <mergeCell ref="A106:B107"/>
    <mergeCell ref="D90:D92"/>
    <mergeCell ref="A91:B92"/>
    <mergeCell ref="D93:D95"/>
    <mergeCell ref="A94:B95"/>
    <mergeCell ref="D96:D98"/>
    <mergeCell ref="A97:B98"/>
    <mergeCell ref="D80:D82"/>
    <mergeCell ref="A81:B82"/>
    <mergeCell ref="D83:D85"/>
    <mergeCell ref="A84:B85"/>
    <mergeCell ref="D87:D89"/>
    <mergeCell ref="A88:B89"/>
    <mergeCell ref="D71:D73"/>
    <mergeCell ref="A72:B73"/>
    <mergeCell ref="D74:D76"/>
    <mergeCell ref="A75:B76"/>
    <mergeCell ref="D77:D79"/>
    <mergeCell ref="A78:B79"/>
    <mergeCell ref="D57:D59"/>
    <mergeCell ref="A58:B59"/>
    <mergeCell ref="D60:D62"/>
    <mergeCell ref="A61:B62"/>
    <mergeCell ref="D63:D65"/>
    <mergeCell ref="A64:B65"/>
    <mergeCell ref="D48:D50"/>
    <mergeCell ref="A49:B50"/>
    <mergeCell ref="D51:D53"/>
    <mergeCell ref="A52:B53"/>
    <mergeCell ref="D54:D56"/>
    <mergeCell ref="A55:B56"/>
    <mergeCell ref="D39:D41"/>
    <mergeCell ref="A40:B41"/>
    <mergeCell ref="D42:D44"/>
    <mergeCell ref="A43:B44"/>
    <mergeCell ref="D45:D47"/>
    <mergeCell ref="A46:B47"/>
    <mergeCell ref="D30:D32"/>
    <mergeCell ref="A31:B32"/>
    <mergeCell ref="D33:D35"/>
    <mergeCell ref="A34:B35"/>
    <mergeCell ref="D36:D38"/>
    <mergeCell ref="A37:B38"/>
    <mergeCell ref="D21:D23"/>
    <mergeCell ref="A22:B23"/>
    <mergeCell ref="D24:D26"/>
    <mergeCell ref="A25:B26"/>
    <mergeCell ref="D27:D29"/>
    <mergeCell ref="A28:B29"/>
    <mergeCell ref="D11:D13"/>
    <mergeCell ref="A12:B13"/>
    <mergeCell ref="D14:D16"/>
    <mergeCell ref="A15:B16"/>
    <mergeCell ref="D17:D19"/>
    <mergeCell ref="A18:B19"/>
    <mergeCell ref="A1:A3"/>
    <mergeCell ref="B1:B3"/>
    <mergeCell ref="D5:D7"/>
    <mergeCell ref="A6:B7"/>
    <mergeCell ref="D8:D10"/>
    <mergeCell ref="A9:B10"/>
  </mergeCells>
  <conditionalFormatting sqref="BD87:BD113 BD130:BD131 BD64:BD65 BD5:BD7 BD21:BD47">
    <cfRule type="cellIs" dxfId="119" priority="104" stopIfTrue="1" operator="equal">
      <formula>0</formula>
    </cfRule>
  </conditionalFormatting>
  <conditionalFormatting sqref="BD48:BD49">
    <cfRule type="cellIs" dxfId="118" priority="95" stopIfTrue="1" operator="equal">
      <formula>0</formula>
    </cfRule>
  </conditionalFormatting>
  <conditionalFormatting sqref="BD114:BD115">
    <cfRule type="cellIs" dxfId="117" priority="93" stopIfTrue="1" operator="equal">
      <formula>0</formula>
    </cfRule>
  </conditionalFormatting>
  <conditionalFormatting sqref="BD52:BD63">
    <cfRule type="cellIs" dxfId="116" priority="92" stopIfTrue="1" operator="equal">
      <formula>0</formula>
    </cfRule>
  </conditionalFormatting>
  <conditionalFormatting sqref="BD50:BD51">
    <cfRule type="cellIs" dxfId="115" priority="90" stopIfTrue="1" operator="equal">
      <formula>0</formula>
    </cfRule>
  </conditionalFormatting>
  <conditionalFormatting sqref="BD116:BD129">
    <cfRule type="cellIs" dxfId="114" priority="88" stopIfTrue="1" operator="equal">
      <formula>0</formula>
    </cfRule>
  </conditionalFormatting>
  <conditionalFormatting sqref="BD18:BD19">
    <cfRule type="cellIs" dxfId="113" priority="66" stopIfTrue="1" operator="equal">
      <formula>0</formula>
    </cfRule>
  </conditionalFormatting>
  <conditionalFormatting sqref="BD7:BD15">
    <cfRule type="cellIs" dxfId="112" priority="53" stopIfTrue="1" operator="equal">
      <formula>0</formula>
    </cfRule>
  </conditionalFormatting>
  <conditionalFormatting sqref="BD16">
    <cfRule type="cellIs" dxfId="111" priority="52" stopIfTrue="1" operator="equal">
      <formula>0</formula>
    </cfRule>
  </conditionalFormatting>
  <conditionalFormatting sqref="BD16:BD17">
    <cfRule type="cellIs" dxfId="110" priority="51" stopIfTrue="1" operator="equal">
      <formula>0</formula>
    </cfRule>
  </conditionalFormatting>
  <conditionalFormatting sqref="BD71:BD73">
    <cfRule type="cellIs" dxfId="109" priority="50" stopIfTrue="1" operator="equal">
      <formula>0</formula>
    </cfRule>
  </conditionalFormatting>
  <conditionalFormatting sqref="BD84:BD85">
    <cfRule type="cellIs" dxfId="108" priority="49" stopIfTrue="1" operator="equal">
      <formula>0</formula>
    </cfRule>
  </conditionalFormatting>
  <conditionalFormatting sqref="BD73:BD81">
    <cfRule type="cellIs" dxfId="107" priority="48" stopIfTrue="1" operator="equal">
      <formula>0</formula>
    </cfRule>
  </conditionalFormatting>
  <conditionalFormatting sqref="BD82">
    <cfRule type="cellIs" dxfId="106" priority="47" stopIfTrue="1" operator="equal">
      <formula>0</formula>
    </cfRule>
  </conditionalFormatting>
  <conditionalFormatting sqref="BD82:BD83">
    <cfRule type="cellIs" dxfId="105" priority="46" stopIfTrue="1" operator="equal">
      <formula>0</formula>
    </cfRule>
  </conditionalFormatting>
  <conditionalFormatting sqref="O27:AH35 P21:AH26 BC5:BC7 AX21:BC35">
    <cfRule type="cellIs" dxfId="104" priority="45" stopIfTrue="1" operator="equal">
      <formula>0</formula>
    </cfRule>
  </conditionalFormatting>
  <conditionalFormatting sqref="E33:N35">
    <cfRule type="cellIs" dxfId="103" priority="44" stopIfTrue="1" operator="equal">
      <formula>0</formula>
    </cfRule>
  </conditionalFormatting>
  <conditionalFormatting sqref="E27:N32 E21:O26">
    <cfRule type="cellIs" dxfId="102" priority="43" stopIfTrue="1" operator="equal">
      <formula>0</formula>
    </cfRule>
  </conditionalFormatting>
  <conditionalFormatting sqref="AS21:AW35">
    <cfRule type="cellIs" dxfId="101" priority="42" stopIfTrue="1" operator="equal">
      <formula>0</formula>
    </cfRule>
  </conditionalFormatting>
  <conditionalFormatting sqref="AN21:AR35">
    <cfRule type="cellIs" dxfId="100" priority="41" stopIfTrue="1" operator="equal">
      <formula>0</formula>
    </cfRule>
  </conditionalFormatting>
  <conditionalFormatting sqref="AI21:AM35">
    <cfRule type="cellIs" dxfId="99" priority="40" stopIfTrue="1" operator="equal">
      <formula>0</formula>
    </cfRule>
  </conditionalFormatting>
  <conditionalFormatting sqref="BC18:BC19">
    <cfRule type="cellIs" dxfId="98" priority="39" stopIfTrue="1" operator="equal">
      <formula>0</formula>
    </cfRule>
  </conditionalFormatting>
  <conditionalFormatting sqref="E11:N16 E5:O10">
    <cfRule type="cellIs" dxfId="97" priority="36" stopIfTrue="1" operator="equal">
      <formula>0</formula>
    </cfRule>
  </conditionalFormatting>
  <conditionalFormatting sqref="E17:N19">
    <cfRule type="cellIs" dxfId="96" priority="37" stopIfTrue="1" operator="equal">
      <formula>0</formula>
    </cfRule>
  </conditionalFormatting>
  <conditionalFormatting sqref="AS5:AW19">
    <cfRule type="cellIs" dxfId="95" priority="35" stopIfTrue="1" operator="equal">
      <formula>0</formula>
    </cfRule>
  </conditionalFormatting>
  <conditionalFormatting sqref="AN5:AR19">
    <cfRule type="cellIs" dxfId="94" priority="34" stopIfTrue="1" operator="equal">
      <formula>0</formula>
    </cfRule>
  </conditionalFormatting>
  <conditionalFormatting sqref="AI5:AM19">
    <cfRule type="cellIs" dxfId="93" priority="33" stopIfTrue="1" operator="equal">
      <formula>0</formula>
    </cfRule>
  </conditionalFormatting>
  <conditionalFormatting sqref="O11:AH19 P5:AH10 AX5:BB19">
    <cfRule type="cellIs" dxfId="92" priority="38" stopIfTrue="1" operator="equal">
      <formula>0</formula>
    </cfRule>
  </conditionalFormatting>
  <conditionalFormatting sqref="BC7:BC15">
    <cfRule type="cellIs" dxfId="91" priority="32" stopIfTrue="1" operator="equal">
      <formula>0</formula>
    </cfRule>
  </conditionalFormatting>
  <conditionalFormatting sqref="BC16">
    <cfRule type="cellIs" dxfId="90" priority="31" stopIfTrue="1" operator="equal">
      <formula>0</formula>
    </cfRule>
  </conditionalFormatting>
  <conditionalFormatting sqref="BC16:BC17">
    <cfRule type="cellIs" dxfId="89" priority="30" stopIfTrue="1" operator="equal">
      <formula>0</formula>
    </cfRule>
  </conditionalFormatting>
  <conditionalFormatting sqref="O42:AH50 O57:AH65 P36:AH41 P51:AH56 AX36:BC65">
    <cfRule type="cellIs" dxfId="88" priority="29" stopIfTrue="1" operator="equal">
      <formula>0</formula>
    </cfRule>
  </conditionalFormatting>
  <conditionalFormatting sqref="E48:N50 E63:N65">
    <cfRule type="cellIs" dxfId="87" priority="28" stopIfTrue="1" operator="equal">
      <formula>0</formula>
    </cfRule>
  </conditionalFormatting>
  <conditionalFormatting sqref="E42:N47 E57:N62 E36:O41 E51:O56">
    <cfRule type="cellIs" dxfId="86" priority="27" stopIfTrue="1" operator="equal">
      <formula>0</formula>
    </cfRule>
  </conditionalFormatting>
  <conditionalFormatting sqref="AS36:AW65">
    <cfRule type="cellIs" dxfId="85" priority="26" stopIfTrue="1" operator="equal">
      <formula>0</formula>
    </cfRule>
  </conditionalFormatting>
  <conditionalFormatting sqref="AN36:AR65">
    <cfRule type="cellIs" dxfId="84" priority="25" stopIfTrue="1" operator="equal">
      <formula>0</formula>
    </cfRule>
  </conditionalFormatting>
  <conditionalFormatting sqref="AI36:AM65">
    <cfRule type="cellIs" dxfId="83" priority="24" stopIfTrue="1" operator="equal">
      <formula>0</formula>
    </cfRule>
  </conditionalFormatting>
  <conditionalFormatting sqref="BC71:BC73">
    <cfRule type="cellIs" dxfId="82" priority="23" stopIfTrue="1" operator="equal">
      <formula>0</formula>
    </cfRule>
  </conditionalFormatting>
  <conditionalFormatting sqref="BC84:BC85">
    <cfRule type="cellIs" dxfId="81" priority="22" stopIfTrue="1" operator="equal">
      <formula>0</formula>
    </cfRule>
  </conditionalFormatting>
  <conditionalFormatting sqref="E77:N82 E71:O76">
    <cfRule type="cellIs" dxfId="80" priority="19" stopIfTrue="1" operator="equal">
      <formula>0</formula>
    </cfRule>
  </conditionalFormatting>
  <conditionalFormatting sqref="E83:N85">
    <cfRule type="cellIs" dxfId="79" priority="20" stopIfTrue="1" operator="equal">
      <formula>0</formula>
    </cfRule>
  </conditionalFormatting>
  <conditionalFormatting sqref="AS71:AW85">
    <cfRule type="cellIs" dxfId="78" priority="18" stopIfTrue="1" operator="equal">
      <formula>0</formula>
    </cfRule>
  </conditionalFormatting>
  <conditionalFormatting sqref="AN71:AR85">
    <cfRule type="cellIs" dxfId="77" priority="17" stopIfTrue="1" operator="equal">
      <formula>0</formula>
    </cfRule>
  </conditionalFormatting>
  <conditionalFormatting sqref="AI71:AM85">
    <cfRule type="cellIs" dxfId="76" priority="16" stopIfTrue="1" operator="equal">
      <formula>0</formula>
    </cfRule>
  </conditionalFormatting>
  <conditionalFormatting sqref="O77:AH85 P71:AH76 AX71:BB85">
    <cfRule type="cellIs" dxfId="75" priority="21" stopIfTrue="1" operator="equal">
      <formula>0</formula>
    </cfRule>
  </conditionalFormatting>
  <conditionalFormatting sqref="BC73:BC81">
    <cfRule type="cellIs" dxfId="74" priority="15" stopIfTrue="1" operator="equal">
      <formula>0</formula>
    </cfRule>
  </conditionalFormatting>
  <conditionalFormatting sqref="BC82">
    <cfRule type="cellIs" dxfId="73" priority="14" stopIfTrue="1" operator="equal">
      <formula>0</formula>
    </cfRule>
  </conditionalFormatting>
  <conditionalFormatting sqref="BC82:BC83">
    <cfRule type="cellIs" dxfId="72" priority="13" stopIfTrue="1" operator="equal">
      <formula>0</formula>
    </cfRule>
  </conditionalFormatting>
  <conditionalFormatting sqref="O93:AH101 P87:AH92 AX87:BC101">
    <cfRule type="cellIs" dxfId="71" priority="12" stopIfTrue="1" operator="equal">
      <formula>0</formula>
    </cfRule>
  </conditionalFormatting>
  <conditionalFormatting sqref="E99:N101">
    <cfRule type="cellIs" dxfId="70" priority="11" stopIfTrue="1" operator="equal">
      <formula>0</formula>
    </cfRule>
  </conditionalFormatting>
  <conditionalFormatting sqref="E93:N98 E87:O92">
    <cfRule type="cellIs" dxfId="69" priority="10" stopIfTrue="1" operator="equal">
      <formula>0</formula>
    </cfRule>
  </conditionalFormatting>
  <conditionalFormatting sqref="AS87:AW101">
    <cfRule type="cellIs" dxfId="68" priority="9" stopIfTrue="1" operator="equal">
      <formula>0</formula>
    </cfRule>
  </conditionalFormatting>
  <conditionalFormatting sqref="AN87:AR101">
    <cfRule type="cellIs" dxfId="67" priority="8" stopIfTrue="1" operator="equal">
      <formula>0</formula>
    </cfRule>
  </conditionalFormatting>
  <conditionalFormatting sqref="AI87:AM101">
    <cfRule type="cellIs" dxfId="66" priority="7" stopIfTrue="1" operator="equal">
      <formula>0</formula>
    </cfRule>
  </conditionalFormatting>
  <conditionalFormatting sqref="O108:AH116 O123:AH131 P102:AH107 P117:AH122 AX102:BC131">
    <cfRule type="cellIs" dxfId="65" priority="6" stopIfTrue="1" operator="equal">
      <formula>0</formula>
    </cfRule>
  </conditionalFormatting>
  <conditionalFormatting sqref="E114:N116 E129:N131">
    <cfRule type="cellIs" dxfId="64" priority="5" stopIfTrue="1" operator="equal">
      <formula>0</formula>
    </cfRule>
  </conditionalFormatting>
  <conditionalFormatting sqref="E108:N113 E123:N128 E102:O107 E117:O122">
    <cfRule type="cellIs" dxfId="63" priority="4" stopIfTrue="1" operator="equal">
      <formula>0</formula>
    </cfRule>
  </conditionalFormatting>
  <conditionalFormatting sqref="AS102:AW131">
    <cfRule type="cellIs" dxfId="62" priority="3" stopIfTrue="1" operator="equal">
      <formula>0</formula>
    </cfRule>
  </conditionalFormatting>
  <conditionalFormatting sqref="AN102:AR131">
    <cfRule type="cellIs" dxfId="61" priority="2" stopIfTrue="1" operator="equal">
      <formula>0</formula>
    </cfRule>
  </conditionalFormatting>
  <conditionalFormatting sqref="AI102:AM131">
    <cfRule type="cellIs" dxfId="60" priority="1" stopIfTrue="1" operator="equal">
      <formula>0</formula>
    </cfRule>
  </conditionalFormatting>
  <dataValidations count="1">
    <dataValidation type="list" allowBlank="1" showInputMessage="1" showErrorMessage="1" sqref="A5:B5 A8:B8 A114:B114 A11:B11 A14:B14 A102:B102 A99:B99 A111:B111 A51:B51 A57:B57 A63:B63 A71:B71 A74:B74 A77:B77 A80:B80 A83:B83 A17:B17 A90:B90 A93:B93 A96:B96 A21:B21 A45:B45 A24:B24 A27:B27 A30:B30 A33:B33 A36:B36 A39:B39 A42:B42 A60:B60 A54:B54 A48:B48 A108:B108 A105:B105 A87:B87 A129:B129 A117:B117 A126:B126 A123:B123 A120:B120" xr:uid="{43358FF8-B04C-4B38-8DE7-FE6C0C6E62A4}">
      <formula1>$A$141:$A$142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F883-2413-4356-8628-2E5706628C89}">
  <sheetPr>
    <tabColor rgb="FF92D050"/>
  </sheetPr>
  <dimension ref="A1:CX484"/>
  <sheetViews>
    <sheetView zoomScale="70" zoomScaleNormal="70" workbookViewId="0">
      <selection activeCell="A58" sqref="A58:B59"/>
    </sheetView>
  </sheetViews>
  <sheetFormatPr defaultRowHeight="15" outlineLevelRow="1" outlineLevelCol="1"/>
  <cols>
    <col min="1" max="2" width="12" style="181" customWidth="1"/>
    <col min="3" max="4" width="31.6640625" style="181" customWidth="1"/>
    <col min="5" max="14" width="10.21875" style="181" customWidth="1"/>
    <col min="15" max="54" width="10.21875" style="181" hidden="1" customWidth="1" outlineLevel="1"/>
    <col min="55" max="55" width="12.88671875" style="181" bestFit="1" customWidth="1" collapsed="1"/>
    <col min="56" max="56" width="18" style="181" bestFit="1" customWidth="1"/>
    <col min="57" max="57" width="8.88671875" style="181"/>
    <col min="58" max="58" width="31.5546875" style="181" bestFit="1" customWidth="1"/>
    <col min="59" max="59" width="10.88671875" style="181" bestFit="1" customWidth="1"/>
    <col min="60" max="61" width="14.21875" style="181" bestFit="1" customWidth="1"/>
    <col min="62" max="62" width="2.109375" style="181" customWidth="1"/>
    <col min="63" max="63" width="44.109375" style="181" bestFit="1" customWidth="1"/>
    <col min="64" max="64" width="20.33203125" style="181" bestFit="1" customWidth="1"/>
    <col min="65" max="66" width="14.21875" style="181" customWidth="1"/>
    <col min="67" max="67" width="2.88671875" style="181" customWidth="1"/>
    <col min="68" max="68" width="13.5546875" style="181" bestFit="1" customWidth="1"/>
    <col min="69" max="69" width="5.33203125" style="181" bestFit="1" customWidth="1"/>
    <col min="70" max="70" width="1.88671875" style="181" customWidth="1"/>
    <col min="71" max="71" width="14.77734375" style="181" bestFit="1" customWidth="1"/>
    <col min="72" max="72" width="12.21875" style="181" bestFit="1" customWidth="1"/>
    <col min="73" max="73" width="25.33203125" style="181" bestFit="1" customWidth="1"/>
    <col min="74" max="16384" width="8.88671875" style="181"/>
  </cols>
  <sheetData>
    <row r="1" spans="1:101" s="146" customFormat="1" ht="15" customHeight="1">
      <c r="A1" s="305" t="s">
        <v>65</v>
      </c>
      <c r="B1" s="305" t="s">
        <v>66</v>
      </c>
      <c r="C1" s="149" t="s">
        <v>162</v>
      </c>
      <c r="D1" s="150" t="s">
        <v>68</v>
      </c>
      <c r="E1" s="151" t="s">
        <v>69</v>
      </c>
      <c r="F1" s="148"/>
      <c r="G1" s="148"/>
      <c r="H1" s="148"/>
      <c r="I1" s="148"/>
      <c r="J1" s="148"/>
      <c r="K1" s="148"/>
      <c r="L1" s="148"/>
      <c r="M1" s="152"/>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5"/>
      <c r="BD1" s="145"/>
      <c r="BE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row>
    <row r="2" spans="1:101" s="146" customFormat="1">
      <c r="A2" s="306"/>
      <c r="B2" s="306"/>
      <c r="C2" s="153" t="s">
        <v>70</v>
      </c>
      <c r="D2" s="153"/>
      <c r="E2" s="152">
        <v>1</v>
      </c>
      <c r="F2" s="152">
        <v>2</v>
      </c>
      <c r="G2" s="152">
        <v>3</v>
      </c>
      <c r="H2" s="152">
        <v>4</v>
      </c>
      <c r="I2" s="152">
        <v>5</v>
      </c>
      <c r="J2" s="152">
        <v>6</v>
      </c>
      <c r="K2" s="152">
        <v>7</v>
      </c>
      <c r="L2" s="152">
        <v>8</v>
      </c>
      <c r="M2" s="152">
        <v>9</v>
      </c>
      <c r="N2" s="152">
        <v>10</v>
      </c>
      <c r="O2" s="152">
        <v>11</v>
      </c>
      <c r="P2" s="152">
        <v>12</v>
      </c>
      <c r="Q2" s="152">
        <v>13</v>
      </c>
      <c r="R2" s="152">
        <v>14</v>
      </c>
      <c r="S2" s="152">
        <v>15</v>
      </c>
      <c r="T2" s="152">
        <v>16</v>
      </c>
      <c r="U2" s="152">
        <v>17</v>
      </c>
      <c r="V2" s="152">
        <v>18</v>
      </c>
      <c r="W2" s="152">
        <v>19</v>
      </c>
      <c r="X2" s="152">
        <v>20</v>
      </c>
      <c r="Y2" s="152">
        <v>21</v>
      </c>
      <c r="Z2" s="152">
        <v>22</v>
      </c>
      <c r="AA2" s="152">
        <v>23</v>
      </c>
      <c r="AB2" s="152">
        <v>24</v>
      </c>
      <c r="AC2" s="152">
        <v>25</v>
      </c>
      <c r="AD2" s="152">
        <v>26</v>
      </c>
      <c r="AE2" s="152">
        <v>27</v>
      </c>
      <c r="AF2" s="152">
        <v>28</v>
      </c>
      <c r="AG2" s="152">
        <v>29</v>
      </c>
      <c r="AH2" s="152">
        <v>30</v>
      </c>
      <c r="AI2" s="152">
        <v>31</v>
      </c>
      <c r="AJ2" s="152">
        <v>32</v>
      </c>
      <c r="AK2" s="152">
        <v>33</v>
      </c>
      <c r="AL2" s="152">
        <v>34</v>
      </c>
      <c r="AM2" s="152">
        <v>35</v>
      </c>
      <c r="AN2" s="152">
        <v>36</v>
      </c>
      <c r="AO2" s="152">
        <v>37</v>
      </c>
      <c r="AP2" s="152">
        <v>38</v>
      </c>
      <c r="AQ2" s="152">
        <v>39</v>
      </c>
      <c r="AR2" s="152">
        <v>40</v>
      </c>
      <c r="AS2" s="152">
        <v>41</v>
      </c>
      <c r="AT2" s="152">
        <v>42</v>
      </c>
      <c r="AU2" s="152">
        <v>43</v>
      </c>
      <c r="AV2" s="152">
        <v>44</v>
      </c>
      <c r="AW2" s="152">
        <v>45</v>
      </c>
      <c r="AX2" s="152">
        <v>46</v>
      </c>
      <c r="AY2" s="152">
        <v>47</v>
      </c>
      <c r="AZ2" s="152">
        <v>48</v>
      </c>
      <c r="BA2" s="152">
        <v>49</v>
      </c>
      <c r="BB2" s="152">
        <v>50</v>
      </c>
      <c r="BC2" s="147"/>
      <c r="BD2" s="147"/>
      <c r="BE2" s="147"/>
    </row>
    <row r="3" spans="1:101" s="146" customFormat="1" ht="15.4" thickBot="1">
      <c r="A3" s="307"/>
      <c r="B3" s="307"/>
      <c r="C3" s="153"/>
      <c r="D3" s="154"/>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5"/>
      <c r="BD3" s="145"/>
      <c r="BE3" s="145"/>
    </row>
    <row r="4" spans="1:101" s="146" customFormat="1" ht="15.4" thickBot="1">
      <c r="A4" s="155"/>
      <c r="B4" s="156" t="s">
        <v>158</v>
      </c>
      <c r="C4" s="83" t="s">
        <v>71</v>
      </c>
      <c r="D4" s="84"/>
      <c r="E4" s="160"/>
      <c r="F4" s="161"/>
      <c r="G4" s="161"/>
      <c r="H4" s="161"/>
      <c r="I4" s="161"/>
      <c r="J4" s="161"/>
      <c r="K4" s="161"/>
      <c r="L4" s="161"/>
      <c r="M4" s="161"/>
      <c r="N4" s="162"/>
      <c r="O4" s="219"/>
      <c r="P4" s="161"/>
      <c r="Q4" s="161"/>
      <c r="R4" s="161"/>
      <c r="S4" s="161"/>
      <c r="T4" s="161"/>
      <c r="U4" s="161"/>
      <c r="V4" s="161"/>
      <c r="W4" s="161"/>
      <c r="X4" s="162"/>
      <c r="Y4" s="219"/>
      <c r="Z4" s="161"/>
      <c r="AA4" s="161"/>
      <c r="AB4" s="161"/>
      <c r="AC4" s="161"/>
      <c r="AD4" s="161"/>
      <c r="AE4" s="161"/>
      <c r="AF4" s="161"/>
      <c r="AG4" s="161"/>
      <c r="AH4" s="162"/>
      <c r="AI4" s="219"/>
      <c r="AJ4" s="161"/>
      <c r="AK4" s="161"/>
      <c r="AL4" s="161"/>
      <c r="AM4" s="161"/>
      <c r="AN4" s="161"/>
      <c r="AO4" s="161"/>
      <c r="AP4" s="161"/>
      <c r="AQ4" s="161"/>
      <c r="AR4" s="161"/>
      <c r="AS4" s="219"/>
      <c r="AT4" s="161"/>
      <c r="AU4" s="161"/>
      <c r="AV4" s="161"/>
      <c r="AW4" s="161"/>
      <c r="AX4" s="161"/>
      <c r="AY4" s="161"/>
      <c r="AZ4" s="161"/>
      <c r="BA4" s="161"/>
      <c r="BB4" s="161"/>
      <c r="BC4" s="85" t="s">
        <v>72</v>
      </c>
      <c r="BD4" s="85" t="s">
        <v>73</v>
      </c>
      <c r="BR4" s="186"/>
      <c r="BS4" s="145" t="s">
        <v>74</v>
      </c>
      <c r="BT4" s="145" t="s">
        <v>75</v>
      </c>
      <c r="BU4" s="187" t="s">
        <v>76</v>
      </c>
    </row>
    <row r="5" spans="1:101" s="146" customFormat="1" ht="17.649999999999999" thickBot="1">
      <c r="A5" s="53"/>
      <c r="B5" s="54"/>
      <c r="C5" s="60" t="s">
        <v>77</v>
      </c>
      <c r="D5" s="303"/>
      <c r="E5" s="252"/>
      <c r="F5" s="253"/>
      <c r="G5" s="253"/>
      <c r="H5" s="253"/>
      <c r="I5" s="253"/>
      <c r="J5" s="253"/>
      <c r="K5" s="253"/>
      <c r="L5" s="253"/>
      <c r="M5" s="253"/>
      <c r="N5" s="253"/>
      <c r="O5" s="253"/>
      <c r="P5" s="253">
        <v>0</v>
      </c>
      <c r="Q5" s="253">
        <v>0</v>
      </c>
      <c r="R5" s="253">
        <v>0</v>
      </c>
      <c r="S5" s="253">
        <v>0</v>
      </c>
      <c r="T5" s="253">
        <v>0</v>
      </c>
      <c r="U5" s="253">
        <v>0</v>
      </c>
      <c r="V5" s="253">
        <v>0</v>
      </c>
      <c r="W5" s="253">
        <v>0</v>
      </c>
      <c r="X5" s="253">
        <v>0</v>
      </c>
      <c r="Y5" s="253">
        <v>0</v>
      </c>
      <c r="Z5" s="253">
        <v>0</v>
      </c>
      <c r="AA5" s="253">
        <v>0</v>
      </c>
      <c r="AB5" s="253">
        <v>0</v>
      </c>
      <c r="AC5" s="253">
        <v>0</v>
      </c>
      <c r="AD5" s="253">
        <v>0</v>
      </c>
      <c r="AE5" s="253">
        <v>0</v>
      </c>
      <c r="AF5" s="253">
        <v>0</v>
      </c>
      <c r="AG5" s="253">
        <v>0</v>
      </c>
      <c r="AH5" s="253">
        <v>0</v>
      </c>
      <c r="AI5" s="253">
        <v>0</v>
      </c>
      <c r="AJ5" s="253">
        <v>0</v>
      </c>
      <c r="AK5" s="253">
        <v>0</v>
      </c>
      <c r="AL5" s="253">
        <v>0</v>
      </c>
      <c r="AM5" s="253">
        <v>0</v>
      </c>
      <c r="AN5" s="253">
        <v>0</v>
      </c>
      <c r="AO5" s="253">
        <v>0</v>
      </c>
      <c r="AP5" s="253">
        <v>0</v>
      </c>
      <c r="AQ5" s="253">
        <v>0</v>
      </c>
      <c r="AR5" s="253">
        <v>0</v>
      </c>
      <c r="AS5" s="253">
        <v>0</v>
      </c>
      <c r="AT5" s="253">
        <v>0</v>
      </c>
      <c r="AU5" s="253">
        <v>0</v>
      </c>
      <c r="AV5" s="253">
        <v>0</v>
      </c>
      <c r="AW5" s="253">
        <v>0</v>
      </c>
      <c r="AX5" s="253">
        <v>0</v>
      </c>
      <c r="AY5" s="253">
        <v>0</v>
      </c>
      <c r="AZ5" s="253">
        <v>0</v>
      </c>
      <c r="BA5" s="253">
        <v>0</v>
      </c>
      <c r="BB5" s="253"/>
      <c r="BC5" s="86">
        <f t="shared" ref="BC5:BC19" si="0">SUM(E5:BB5)</f>
        <v>0</v>
      </c>
      <c r="BD5" s="86">
        <f t="shared" ref="BD5:BD19" si="1">SUMPRODUCT(E5:BB5,DiscountFactors)</f>
        <v>0</v>
      </c>
      <c r="BF5" s="188" t="s">
        <v>78</v>
      </c>
      <c r="BG5" s="189" t="s">
        <v>79</v>
      </c>
      <c r="BH5" s="189" t="s">
        <v>80</v>
      </c>
      <c r="BI5" s="189" t="s">
        <v>81</v>
      </c>
      <c r="BJ5" s="190"/>
      <c r="BK5" s="214" t="s">
        <v>82</v>
      </c>
      <c r="BL5" s="196" t="str">
        <f>Option6PriceYear&amp;" Prices "&amp;Option6PVYear&amp;" Base Year"</f>
        <v>2019 Prices 2019 Base Year</v>
      </c>
      <c r="BM5" s="196" t="s">
        <v>80</v>
      </c>
      <c r="BN5" s="196" t="s">
        <v>81</v>
      </c>
      <c r="BS5" s="145">
        <f t="shared" ref="BS5:BT20" si="2">IF(A5="YES",1,0)</f>
        <v>0</v>
      </c>
      <c r="BT5" s="145">
        <f t="shared" si="2"/>
        <v>0</v>
      </c>
      <c r="BU5" s="187">
        <f>SUMPRODUCT(BD5:BD65,BT5:BT65)</f>
        <v>0</v>
      </c>
      <c r="BV5" s="186"/>
      <c r="BW5" s="186"/>
      <c r="BX5" s="186"/>
      <c r="BY5" s="186"/>
      <c r="BZ5" s="186"/>
      <c r="CA5" s="186"/>
      <c r="CB5" s="186"/>
      <c r="CC5" s="186"/>
      <c r="CD5" s="186"/>
      <c r="CE5" s="186"/>
      <c r="CF5" s="186"/>
    </row>
    <row r="6" spans="1:101" s="146" customFormat="1" ht="15.4" thickBot="1">
      <c r="A6" s="295" t="str">
        <f>IF(BC5&lt;&gt;0,(IF(OR(A5="",B5=""),"Please fill in the two boxes above",IF(AND(B5="YES",OR(A5="NO",A5="")),"Direct impact is also an impact on business",""))),"")</f>
        <v/>
      </c>
      <c r="B6" s="296"/>
      <c r="C6" s="56" t="s">
        <v>43</v>
      </c>
      <c r="D6" s="293"/>
      <c r="E6" s="254"/>
      <c r="F6" s="3"/>
      <c r="G6" s="3"/>
      <c r="H6" s="3"/>
      <c r="I6" s="3"/>
      <c r="J6" s="3"/>
      <c r="K6" s="3"/>
      <c r="L6" s="3"/>
      <c r="M6" s="3"/>
      <c r="N6" s="3"/>
      <c r="O6" s="3"/>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87">
        <f t="shared" si="0"/>
        <v>0</v>
      </c>
      <c r="BD6" s="86">
        <f t="shared" si="1"/>
        <v>0</v>
      </c>
      <c r="BF6" s="192" t="s">
        <v>83</v>
      </c>
      <c r="BG6" s="193">
        <f>BU5/BQ13</f>
        <v>0</v>
      </c>
      <c r="BH6" s="193">
        <f>BG6/BQ11</f>
        <v>0</v>
      </c>
      <c r="BI6" s="193">
        <f>BH6/BQ12</f>
        <v>0</v>
      </c>
      <c r="BJ6" s="194"/>
      <c r="BK6" s="216" t="s">
        <v>36</v>
      </c>
      <c r="BL6" s="196">
        <f>SUM(BD5,BD8,BD11,BD14,BD17,BD21,BD24,BD27,BD30,BD33,BD36,BD39,BD42,BD45,BD63,BD48,BD51,BD54,BD57,BD60)</f>
        <v>0</v>
      </c>
      <c r="BM6" s="196">
        <f>BL6/$BQ$11</f>
        <v>0</v>
      </c>
      <c r="BN6" s="196">
        <f>BM6/$BQ$12</f>
        <v>0</v>
      </c>
      <c r="BS6" s="145">
        <f t="shared" si="2"/>
        <v>0</v>
      </c>
      <c r="BT6" s="145">
        <f t="shared" si="2"/>
        <v>0</v>
      </c>
      <c r="BU6" s="187"/>
    </row>
    <row r="7" spans="1:101" s="146" customFormat="1" ht="15.4" thickBot="1">
      <c r="A7" s="295"/>
      <c r="B7" s="296"/>
      <c r="C7" s="57" t="s">
        <v>48</v>
      </c>
      <c r="D7" s="294"/>
      <c r="E7" s="255"/>
      <c r="F7" s="256"/>
      <c r="G7" s="256"/>
      <c r="H7" s="256"/>
      <c r="I7" s="256"/>
      <c r="J7" s="256"/>
      <c r="K7" s="256"/>
      <c r="L7" s="256"/>
      <c r="M7" s="256"/>
      <c r="N7" s="256"/>
      <c r="O7" s="256"/>
      <c r="P7" s="5">
        <v>0</v>
      </c>
      <c r="Q7" s="5">
        <v>0</v>
      </c>
      <c r="R7" s="5">
        <v>0</v>
      </c>
      <c r="S7" s="5">
        <v>0</v>
      </c>
      <c r="T7" s="5">
        <v>0</v>
      </c>
      <c r="U7" s="5">
        <v>0</v>
      </c>
      <c r="V7" s="5">
        <v>0</v>
      </c>
      <c r="W7" s="5">
        <v>0</v>
      </c>
      <c r="X7" s="5">
        <v>0</v>
      </c>
      <c r="Y7" s="5">
        <v>0</v>
      </c>
      <c r="Z7" s="5">
        <v>0</v>
      </c>
      <c r="AA7" s="5">
        <v>0</v>
      </c>
      <c r="AB7" s="5">
        <v>0</v>
      </c>
      <c r="AC7" s="5">
        <v>0</v>
      </c>
      <c r="AD7" s="5">
        <v>0</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88">
        <f t="shared" si="0"/>
        <v>0</v>
      </c>
      <c r="BD7" s="86">
        <f t="shared" si="1"/>
        <v>0</v>
      </c>
      <c r="BF7" s="192" t="s">
        <v>84</v>
      </c>
      <c r="BG7" s="193">
        <f>BU9/BQ13</f>
        <v>0</v>
      </c>
      <c r="BH7" s="193">
        <f>BG7/BQ11</f>
        <v>0</v>
      </c>
      <c r="BI7" s="193">
        <f>BH7/BQ12</f>
        <v>0</v>
      </c>
      <c r="BJ7" s="194"/>
      <c r="BK7" s="216" t="s">
        <v>85</v>
      </c>
      <c r="BL7" s="196">
        <f>SUM(BD6,BD9,BD12,BD15,BD18,BD22,BD25,BD28,BD31,BD34,BD37,BD40,BD43,BD46,BD64,BD49,BD52,BD55,BD58,BD61)</f>
        <v>0</v>
      </c>
      <c r="BM7" s="196">
        <f t="shared" ref="BM7:BM30" si="3">BL7/$BQ$11</f>
        <v>0</v>
      </c>
      <c r="BN7" s="196">
        <f>BM7/$BQ$12</f>
        <v>0</v>
      </c>
      <c r="BO7" s="197"/>
      <c r="BP7" s="198" t="s">
        <v>86</v>
      </c>
      <c r="BQ7" s="199"/>
      <c r="BS7" s="145">
        <f t="shared" si="2"/>
        <v>0</v>
      </c>
      <c r="BT7" s="145">
        <f t="shared" si="2"/>
        <v>0</v>
      </c>
      <c r="BU7" s="187"/>
    </row>
    <row r="8" spans="1:101" s="146" customFormat="1" ht="15.4" outlineLevel="1" thickBot="1">
      <c r="A8" s="53"/>
      <c r="B8" s="54"/>
      <c r="C8" s="62" t="s">
        <v>87</v>
      </c>
      <c r="D8" s="292"/>
      <c r="E8" s="252"/>
      <c r="F8" s="253"/>
      <c r="G8" s="253"/>
      <c r="H8" s="253"/>
      <c r="I8" s="253"/>
      <c r="J8" s="253"/>
      <c r="K8" s="253"/>
      <c r="L8" s="253"/>
      <c r="M8" s="253"/>
      <c r="N8" s="253"/>
      <c r="O8" s="253"/>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c r="AQ8" s="253">
        <v>0</v>
      </c>
      <c r="AR8" s="253">
        <v>0</v>
      </c>
      <c r="AS8" s="253">
        <v>0</v>
      </c>
      <c r="AT8" s="253">
        <v>0</v>
      </c>
      <c r="AU8" s="253">
        <v>0</v>
      </c>
      <c r="AV8" s="253">
        <v>0</v>
      </c>
      <c r="AW8" s="253">
        <v>0</v>
      </c>
      <c r="AX8" s="253">
        <v>0</v>
      </c>
      <c r="AY8" s="253">
        <v>0</v>
      </c>
      <c r="AZ8" s="253">
        <v>0</v>
      </c>
      <c r="BA8" s="253">
        <v>0</v>
      </c>
      <c r="BB8" s="257"/>
      <c r="BC8" s="251">
        <f t="shared" si="0"/>
        <v>0</v>
      </c>
      <c r="BD8" s="86">
        <f t="shared" si="1"/>
        <v>0</v>
      </c>
      <c r="BF8" s="192" t="s">
        <v>88</v>
      </c>
      <c r="BG8" s="193">
        <f>BG6-BG7</f>
        <v>0</v>
      </c>
      <c r="BH8" s="200">
        <f>BG8/BQ11</f>
        <v>0</v>
      </c>
      <c r="BI8" s="193">
        <f>BH8/BQ12</f>
        <v>0</v>
      </c>
      <c r="BJ8" s="194"/>
      <c r="BK8" s="216" t="s">
        <v>89</v>
      </c>
      <c r="BL8" s="196">
        <f>SUM(BD7,BD10,BD13,BD16,BD19,BD23,BD26,BD29,BD32,BD35,BD38,BD41,BD44,BD47,BD65,BD50,BD53,BD56,BD59,BD62)</f>
        <v>0</v>
      </c>
      <c r="BM8" s="196">
        <f t="shared" si="3"/>
        <v>0</v>
      </c>
      <c r="BN8" s="196">
        <f>BM8/$BQ$12</f>
        <v>0</v>
      </c>
      <c r="BO8" s="201"/>
      <c r="BP8" s="202" t="s">
        <v>90</v>
      </c>
      <c r="BQ8" s="203">
        <f>1+DiscountRate</f>
        <v>1.0349999999999999</v>
      </c>
      <c r="BS8" s="145">
        <f t="shared" si="2"/>
        <v>0</v>
      </c>
      <c r="BT8" s="145">
        <f t="shared" si="2"/>
        <v>0</v>
      </c>
      <c r="BU8" s="187" t="s">
        <v>91</v>
      </c>
    </row>
    <row r="9" spans="1:101" s="146" customFormat="1" ht="15.4" customHeight="1" outlineLevel="1" thickBot="1">
      <c r="A9" s="295" t="str">
        <f>IF(BC8&lt;&gt;0,(IF(OR(A8="",B8=""),"Please fill in the two boxes above",IF(AND(B8="YES",OR(A8="NO",A8="")),"Direct impact is also an impact on business",""))),"")</f>
        <v/>
      </c>
      <c r="B9" s="296"/>
      <c r="C9" s="56" t="s">
        <v>43</v>
      </c>
      <c r="D9" s="293"/>
      <c r="E9" s="254"/>
      <c r="F9" s="3"/>
      <c r="G9" s="3"/>
      <c r="H9" s="3"/>
      <c r="I9" s="3"/>
      <c r="J9" s="3"/>
      <c r="K9" s="3"/>
      <c r="L9" s="3"/>
      <c r="M9" s="3"/>
      <c r="N9" s="3"/>
      <c r="O9" s="3"/>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58">
        <v>0</v>
      </c>
      <c r="BC9" s="87">
        <f t="shared" si="0"/>
        <v>0</v>
      </c>
      <c r="BD9" s="86">
        <f t="shared" si="1"/>
        <v>0</v>
      </c>
      <c r="BF9" s="187"/>
      <c r="BG9" s="145"/>
      <c r="BH9" s="204"/>
      <c r="BI9" s="145"/>
      <c r="BJ9" s="145"/>
      <c r="BK9" s="214" t="s">
        <v>92</v>
      </c>
      <c r="BL9" s="205"/>
      <c r="BM9" s="196"/>
      <c r="BN9" s="196"/>
      <c r="BO9" s="201"/>
      <c r="BP9" s="206" t="s">
        <v>93</v>
      </c>
      <c r="BQ9" s="207">
        <v>2017</v>
      </c>
      <c r="BS9" s="145">
        <f t="shared" si="2"/>
        <v>0</v>
      </c>
      <c r="BT9" s="145">
        <f t="shared" si="2"/>
        <v>0</v>
      </c>
      <c r="BU9" s="187">
        <f>SUMPRODUCT(BD71:BD131,BT71:BT131)</f>
        <v>0</v>
      </c>
    </row>
    <row r="10" spans="1:101" s="146" customFormat="1" ht="15.4" outlineLevel="1" thickBot="1">
      <c r="A10" s="295"/>
      <c r="B10" s="296"/>
      <c r="C10" s="57" t="s">
        <v>48</v>
      </c>
      <c r="D10" s="294"/>
      <c r="E10" s="255"/>
      <c r="F10" s="256"/>
      <c r="G10" s="256"/>
      <c r="H10" s="256"/>
      <c r="I10" s="256"/>
      <c r="J10" s="256"/>
      <c r="K10" s="256"/>
      <c r="L10" s="256"/>
      <c r="M10" s="256"/>
      <c r="N10" s="256"/>
      <c r="O10" s="256"/>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259">
        <v>0</v>
      </c>
      <c r="BC10" s="88">
        <f t="shared" si="0"/>
        <v>0</v>
      </c>
      <c r="BD10" s="86">
        <f t="shared" si="1"/>
        <v>0</v>
      </c>
      <c r="BF10" s="187"/>
      <c r="BG10" s="145"/>
      <c r="BH10" s="204"/>
      <c r="BI10" s="145"/>
      <c r="BJ10" s="145"/>
      <c r="BK10" s="216" t="s">
        <v>36</v>
      </c>
      <c r="BL10" s="196">
        <f>SUM(BD71,BD74,BD77,BD80,BD83,BD87,BD90,BD93,BD96,BD99,BD102,BD105,BD108,BD111,BD114,BD117,BD120,BD123,BD126,BD129)</f>
        <v>0</v>
      </c>
      <c r="BM10" s="196">
        <f t="shared" si="3"/>
        <v>0</v>
      </c>
      <c r="BN10" s="196">
        <f>BM10/$BQ$12</f>
        <v>0</v>
      </c>
      <c r="BO10" s="201"/>
      <c r="BP10" s="147"/>
      <c r="BQ10" s="145"/>
      <c r="BS10" s="145">
        <f t="shared" si="2"/>
        <v>0</v>
      </c>
      <c r="BT10" s="145">
        <f t="shared" si="2"/>
        <v>0</v>
      </c>
      <c r="BU10" s="187" t="s">
        <v>94</v>
      </c>
    </row>
    <row r="11" spans="1:101" s="146" customFormat="1" ht="17.649999999999999" outlineLevel="1" thickBot="1">
      <c r="A11" s="53"/>
      <c r="B11" s="54"/>
      <c r="C11" s="62" t="s">
        <v>95</v>
      </c>
      <c r="D11" s="292"/>
      <c r="E11" s="252"/>
      <c r="F11" s="253"/>
      <c r="G11" s="253"/>
      <c r="H11" s="253"/>
      <c r="I11" s="253"/>
      <c r="J11" s="253"/>
      <c r="K11" s="253"/>
      <c r="L11" s="253"/>
      <c r="M11" s="253"/>
      <c r="N11" s="253"/>
      <c r="O11" s="253"/>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c r="AQ11" s="253">
        <v>0</v>
      </c>
      <c r="AR11" s="253">
        <v>0</v>
      </c>
      <c r="AS11" s="253">
        <v>0</v>
      </c>
      <c r="AT11" s="253">
        <v>0</v>
      </c>
      <c r="AU11" s="253">
        <v>0</v>
      </c>
      <c r="AV11" s="253">
        <v>0</v>
      </c>
      <c r="AW11" s="253">
        <v>0</v>
      </c>
      <c r="AX11" s="253">
        <v>0</v>
      </c>
      <c r="AY11" s="253">
        <v>0</v>
      </c>
      <c r="AZ11" s="253">
        <v>0</v>
      </c>
      <c r="BA11" s="253">
        <v>0</v>
      </c>
      <c r="BB11" s="257"/>
      <c r="BC11" s="251">
        <f t="shared" si="0"/>
        <v>0</v>
      </c>
      <c r="BD11" s="86">
        <f t="shared" si="1"/>
        <v>0</v>
      </c>
      <c r="BF11" s="188" t="s">
        <v>96</v>
      </c>
      <c r="BG11" s="189" t="s">
        <v>80</v>
      </c>
      <c r="BH11" s="189" t="s">
        <v>81</v>
      </c>
      <c r="BI11" s="190"/>
      <c r="BJ11" s="190"/>
      <c r="BK11" s="216" t="s">
        <v>85</v>
      </c>
      <c r="BL11" s="196">
        <f t="shared" ref="BL11:BL12" si="4">SUM(BD72,BD75,BD78,BD81,BD84,BD88,BD91,BD94,BD97,BD100,BD103,BD106,BD109,BD112,BD115,BD118,BD121,BD124,BD127,BD130)</f>
        <v>0</v>
      </c>
      <c r="BM11" s="196">
        <f t="shared" si="3"/>
        <v>0</v>
      </c>
      <c r="BN11" s="196">
        <f>BM11/$BQ$12</f>
        <v>0</v>
      </c>
      <c r="BO11" s="145"/>
      <c r="BP11" s="208" t="s">
        <v>97</v>
      </c>
      <c r="BQ11" s="209">
        <f>VLOOKUP((Option6PriceYear),DeflatorTable,6)/100</f>
        <v>1.0621212761135219</v>
      </c>
      <c r="BS11" s="145">
        <f t="shared" si="2"/>
        <v>0</v>
      </c>
      <c r="BT11" s="145">
        <f t="shared" si="2"/>
        <v>0</v>
      </c>
      <c r="BU11" s="187">
        <f>BU9-BU5</f>
        <v>0</v>
      </c>
    </row>
    <row r="12" spans="1:101" s="146" customFormat="1" ht="15.4" customHeight="1" outlineLevel="1" thickBot="1">
      <c r="A12" s="295" t="str">
        <f>IF(BC11&lt;&gt;0,IF(OR(A11="",B11=""),"Please fill in the two boxes above",IF(AND(B11="YES",OR(A11="NO",A11="")),"Direct impact is also an impact on business","")),"")</f>
        <v/>
      </c>
      <c r="B12" s="296"/>
      <c r="C12" s="56" t="s">
        <v>43</v>
      </c>
      <c r="D12" s="293"/>
      <c r="E12" s="254"/>
      <c r="F12" s="3"/>
      <c r="G12" s="3"/>
      <c r="H12" s="3"/>
      <c r="I12" s="3"/>
      <c r="J12" s="3"/>
      <c r="K12" s="3"/>
      <c r="L12" s="3"/>
      <c r="M12" s="3"/>
      <c r="N12" s="3"/>
      <c r="O12" s="2"/>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58">
        <v>0</v>
      </c>
      <c r="BC12" s="87">
        <f t="shared" si="0"/>
        <v>0</v>
      </c>
      <c r="BD12" s="86">
        <f t="shared" si="1"/>
        <v>0</v>
      </c>
      <c r="BF12" s="192" t="s">
        <v>98</v>
      </c>
      <c r="BG12" s="193">
        <f>BU16/BQ11</f>
        <v>0</v>
      </c>
      <c r="BH12" s="193">
        <f>BG12/BQ12</f>
        <v>0</v>
      </c>
      <c r="BI12" s="210"/>
      <c r="BJ12" s="210"/>
      <c r="BK12" s="216" t="s">
        <v>89</v>
      </c>
      <c r="BL12" s="196">
        <f t="shared" si="4"/>
        <v>0</v>
      </c>
      <c r="BM12" s="196">
        <f t="shared" si="3"/>
        <v>0</v>
      </c>
      <c r="BN12" s="196">
        <f>BM12/$BQ$12</f>
        <v>0</v>
      </c>
      <c r="BO12" s="145"/>
      <c r="BP12" s="202" t="s">
        <v>99</v>
      </c>
      <c r="BQ12" s="203">
        <f>(BQ8^(Option6PVYear-BQ9))</f>
        <v>1.0712249999999999</v>
      </c>
      <c r="BS12" s="145">
        <f t="shared" si="2"/>
        <v>0</v>
      </c>
      <c r="BT12" s="145">
        <f t="shared" si="2"/>
        <v>0</v>
      </c>
      <c r="BU12" s="147"/>
    </row>
    <row r="13" spans="1:101" s="146" customFormat="1" ht="15.4" outlineLevel="1" thickBot="1">
      <c r="A13" s="295"/>
      <c r="B13" s="296"/>
      <c r="C13" s="57" t="s">
        <v>48</v>
      </c>
      <c r="D13" s="294"/>
      <c r="E13" s="255"/>
      <c r="F13" s="256"/>
      <c r="G13" s="256"/>
      <c r="H13" s="256"/>
      <c r="I13" s="256"/>
      <c r="J13" s="256"/>
      <c r="K13" s="256"/>
      <c r="L13" s="256"/>
      <c r="M13" s="256"/>
      <c r="N13" s="256"/>
      <c r="O13" s="5"/>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259">
        <v>0</v>
      </c>
      <c r="BC13" s="88">
        <f t="shared" si="0"/>
        <v>0</v>
      </c>
      <c r="BD13" s="86">
        <f t="shared" si="1"/>
        <v>0</v>
      </c>
      <c r="BF13" s="192" t="s">
        <v>100</v>
      </c>
      <c r="BG13" s="193">
        <f>BU20/BQ11</f>
        <v>0</v>
      </c>
      <c r="BH13" s="193">
        <f>BG13/BQ12</f>
        <v>0</v>
      </c>
      <c r="BI13" s="210"/>
      <c r="BJ13" s="210"/>
      <c r="BP13" s="206" t="s">
        <v>101</v>
      </c>
      <c r="BQ13" s="213">
        <f>VLOOKUP(Option6Period,AnnuityTable,7)</f>
        <v>8.607686508868186</v>
      </c>
      <c r="BS13" s="145">
        <f t="shared" si="2"/>
        <v>0</v>
      </c>
      <c r="BT13" s="145">
        <f t="shared" si="2"/>
        <v>0</v>
      </c>
      <c r="BU13" s="147"/>
    </row>
    <row r="14" spans="1:101" s="146" customFormat="1" ht="15.4" outlineLevel="1" thickBot="1">
      <c r="A14" s="53"/>
      <c r="B14" s="54"/>
      <c r="C14" s="62" t="s">
        <v>102</v>
      </c>
      <c r="D14" s="292"/>
      <c r="E14" s="252"/>
      <c r="F14" s="253"/>
      <c r="G14" s="253"/>
      <c r="H14" s="253"/>
      <c r="I14" s="253"/>
      <c r="J14" s="253"/>
      <c r="K14" s="253"/>
      <c r="L14" s="253"/>
      <c r="M14" s="253"/>
      <c r="N14" s="253"/>
      <c r="O14" s="253"/>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c r="AQ14" s="253">
        <v>0</v>
      </c>
      <c r="AR14" s="253">
        <v>0</v>
      </c>
      <c r="AS14" s="253">
        <v>0</v>
      </c>
      <c r="AT14" s="253">
        <v>0</v>
      </c>
      <c r="AU14" s="253">
        <v>0</v>
      </c>
      <c r="AV14" s="253">
        <v>0</v>
      </c>
      <c r="AW14" s="253">
        <v>0</v>
      </c>
      <c r="AX14" s="253">
        <v>0</v>
      </c>
      <c r="AY14" s="253">
        <v>0</v>
      </c>
      <c r="AZ14" s="253">
        <v>0</v>
      </c>
      <c r="BA14" s="253">
        <v>0</v>
      </c>
      <c r="BB14" s="257"/>
      <c r="BC14" s="251">
        <f t="shared" si="0"/>
        <v>0</v>
      </c>
      <c r="BD14" s="86">
        <f t="shared" si="1"/>
        <v>0</v>
      </c>
      <c r="BF14" s="192" t="s">
        <v>103</v>
      </c>
      <c r="BG14" s="200">
        <f>BU22/BQ11</f>
        <v>0</v>
      </c>
      <c r="BH14" s="193">
        <f>BG14/BQ12</f>
        <v>0</v>
      </c>
      <c r="BI14" s="210"/>
      <c r="BJ14" s="210"/>
      <c r="BK14" s="214" t="s">
        <v>104</v>
      </c>
      <c r="BL14" s="196" t="str">
        <f>Option6PriceYear&amp;" Prices "&amp;Option6PVYear&amp;" Base Year"</f>
        <v>2019 Prices 2019 Base Year</v>
      </c>
      <c r="BM14" s="196" t="s">
        <v>80</v>
      </c>
      <c r="BN14" s="196" t="s">
        <v>81</v>
      </c>
      <c r="BS14" s="145">
        <f t="shared" si="2"/>
        <v>0</v>
      </c>
      <c r="BT14" s="145">
        <f t="shared" si="2"/>
        <v>0</v>
      </c>
      <c r="BU14" s="187"/>
    </row>
    <row r="15" spans="1:101" s="146" customFormat="1" ht="15.4" customHeight="1" outlineLevel="1" thickBot="1">
      <c r="A15" s="295" t="str">
        <f>IF(BC14&lt;&gt;0,IF(OR(A14="",B14=""),"Please fill in the two boxes above",IF(AND(B14="YES",OR(A14="NO",A14="")),"Direct impact is also an impact on business","")),"")</f>
        <v/>
      </c>
      <c r="B15" s="296"/>
      <c r="C15" s="56" t="s">
        <v>43</v>
      </c>
      <c r="D15" s="293"/>
      <c r="E15" s="254"/>
      <c r="F15" s="3"/>
      <c r="G15" s="3"/>
      <c r="H15" s="3"/>
      <c r="I15" s="3"/>
      <c r="J15" s="3"/>
      <c r="K15" s="3"/>
      <c r="L15" s="3"/>
      <c r="M15" s="3"/>
      <c r="N15" s="3"/>
      <c r="O15" s="2"/>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58">
        <v>0</v>
      </c>
      <c r="BC15" s="87">
        <f t="shared" si="0"/>
        <v>0</v>
      </c>
      <c r="BD15" s="86">
        <f t="shared" si="1"/>
        <v>0</v>
      </c>
      <c r="BF15" s="187"/>
      <c r="BG15" s="210"/>
      <c r="BH15" s="145"/>
      <c r="BI15" s="145"/>
      <c r="BJ15" s="145"/>
      <c r="BK15" s="216" t="s">
        <v>36</v>
      </c>
      <c r="BL15" s="196">
        <f>SUM(BC21,BC24,BC27,BC30,BC33,BC36,BC39,BC42,BC45,BC48,BC51,BC54,BC57,BC60,BC63)</f>
        <v>0</v>
      </c>
      <c r="BM15" s="196">
        <f t="shared" si="3"/>
        <v>0</v>
      </c>
      <c r="BN15" s="196">
        <f>BM15/$BQ$12</f>
        <v>0</v>
      </c>
      <c r="BS15" s="145">
        <f t="shared" si="2"/>
        <v>0</v>
      </c>
      <c r="BT15" s="145">
        <f t="shared" si="2"/>
        <v>0</v>
      </c>
      <c r="BU15" s="187" t="s">
        <v>105</v>
      </c>
    </row>
    <row r="16" spans="1:101" s="146" customFormat="1" ht="15.4" outlineLevel="1" thickBot="1">
      <c r="A16" s="295"/>
      <c r="B16" s="296"/>
      <c r="C16" s="57" t="s">
        <v>48</v>
      </c>
      <c r="D16" s="294"/>
      <c r="E16" s="255"/>
      <c r="F16" s="256"/>
      <c r="G16" s="256"/>
      <c r="H16" s="256"/>
      <c r="I16" s="256"/>
      <c r="J16" s="256"/>
      <c r="K16" s="256"/>
      <c r="L16" s="256"/>
      <c r="M16" s="256"/>
      <c r="N16" s="256"/>
      <c r="O16" s="5"/>
      <c r="P16" s="5">
        <v>0</v>
      </c>
      <c r="Q16" s="5">
        <v>0</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0</v>
      </c>
      <c r="BB16" s="259">
        <v>0</v>
      </c>
      <c r="BC16" s="88">
        <f t="shared" si="0"/>
        <v>0</v>
      </c>
      <c r="BD16" s="86">
        <f t="shared" si="1"/>
        <v>0</v>
      </c>
      <c r="BF16" s="187"/>
      <c r="BG16" s="210"/>
      <c r="BH16" s="145"/>
      <c r="BI16" s="145"/>
      <c r="BJ16" s="145"/>
      <c r="BK16" s="216" t="s">
        <v>85</v>
      </c>
      <c r="BL16" s="196">
        <f>SUM(BC22,BC25,BC28,BC31,BC34,BC37,BC40,BC43,BC46,BC49,BC52,BC55,BC58,BC61,BC64)</f>
        <v>0</v>
      </c>
      <c r="BM16" s="196">
        <f t="shared" si="3"/>
        <v>0</v>
      </c>
      <c r="BN16" s="196">
        <f>BM16/$BQ$12</f>
        <v>0</v>
      </c>
      <c r="BS16" s="145">
        <f t="shared" si="2"/>
        <v>0</v>
      </c>
      <c r="BT16" s="145">
        <f t="shared" si="2"/>
        <v>0</v>
      </c>
      <c r="BU16" s="187">
        <f>SUMPRODUCT(BD5:BD65,BS5:BS65)</f>
        <v>0</v>
      </c>
    </row>
    <row r="17" spans="1:102" s="146" customFormat="1" ht="17.649999999999999" outlineLevel="1" thickBot="1">
      <c r="A17" s="53"/>
      <c r="B17" s="54"/>
      <c r="C17" s="62" t="s">
        <v>106</v>
      </c>
      <c r="D17" s="292"/>
      <c r="E17" s="3"/>
      <c r="F17" s="3"/>
      <c r="G17" s="3"/>
      <c r="H17" s="3"/>
      <c r="I17" s="3"/>
      <c r="J17" s="3"/>
      <c r="K17" s="3"/>
      <c r="L17" s="3"/>
      <c r="M17" s="3"/>
      <c r="N17" s="3"/>
      <c r="O17" s="3"/>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c r="BC17" s="251">
        <f t="shared" si="0"/>
        <v>0</v>
      </c>
      <c r="BD17" s="86">
        <f t="shared" si="1"/>
        <v>0</v>
      </c>
      <c r="BF17" s="188" t="s">
        <v>107</v>
      </c>
      <c r="BG17" s="189" t="s">
        <v>80</v>
      </c>
      <c r="BH17" s="189" t="s">
        <v>81</v>
      </c>
      <c r="BI17" s="190"/>
      <c r="BJ17" s="190"/>
      <c r="BK17" s="216" t="s">
        <v>89</v>
      </c>
      <c r="BL17" s="196">
        <f t="shared" ref="BL17" si="5">SUM(BC23,BC26,BC29,BC32,BC35,BC38,BC41,BC44,BC47,BC50,BC53,BC56,BC59,BC62,BC65)</f>
        <v>0</v>
      </c>
      <c r="BM17" s="196">
        <f t="shared" si="3"/>
        <v>0</v>
      </c>
      <c r="BN17" s="196">
        <f>BM17/$BQ$12</f>
        <v>0</v>
      </c>
      <c r="BS17" s="145">
        <f t="shared" si="2"/>
        <v>0</v>
      </c>
      <c r="BT17" s="145">
        <f t="shared" si="2"/>
        <v>0</v>
      </c>
      <c r="BU17" s="187"/>
    </row>
    <row r="18" spans="1:102" s="146" customFormat="1" ht="15.4" customHeight="1" outlineLevel="1" thickBot="1">
      <c r="A18" s="295" t="str">
        <f>IF(BC17&lt;&gt;0,IF(OR(A17="",B17=""),"Please fill in the two boxes above",IF(AND(B17="YES",OR(A17="NO",A17="")),"Direct impact is also an impact on business","")),"")</f>
        <v/>
      </c>
      <c r="B18" s="296"/>
      <c r="C18" s="56" t="s">
        <v>43</v>
      </c>
      <c r="D18" s="293"/>
      <c r="E18" s="2"/>
      <c r="F18" s="2"/>
      <c r="G18" s="2"/>
      <c r="H18" s="2"/>
      <c r="I18" s="2"/>
      <c r="J18" s="2"/>
      <c r="K18" s="2"/>
      <c r="L18" s="2"/>
      <c r="M18" s="2"/>
      <c r="N18" s="2"/>
      <c r="O18" s="2"/>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87">
        <f t="shared" si="0"/>
        <v>0</v>
      </c>
      <c r="BD18" s="86">
        <f t="shared" si="1"/>
        <v>0</v>
      </c>
      <c r="BF18" s="192" t="s">
        <v>108</v>
      </c>
      <c r="BG18" s="193">
        <f>BL6/BQ11</f>
        <v>0</v>
      </c>
      <c r="BH18" s="193">
        <f>BG18/BQ12</f>
        <v>0</v>
      </c>
      <c r="BI18" s="210"/>
      <c r="BJ18" s="210"/>
      <c r="BK18" s="214" t="s">
        <v>109</v>
      </c>
      <c r="BL18" s="205"/>
      <c r="BM18" s="196"/>
      <c r="BN18" s="196"/>
      <c r="BS18" s="145">
        <f t="shared" si="2"/>
        <v>0</v>
      </c>
      <c r="BT18" s="145">
        <f t="shared" si="2"/>
        <v>0</v>
      </c>
      <c r="BU18" s="187"/>
    </row>
    <row r="19" spans="1:102" s="146" customFormat="1" ht="15.4" outlineLevel="1" thickBot="1">
      <c r="A19" s="295"/>
      <c r="B19" s="296"/>
      <c r="C19" s="58" t="s">
        <v>48</v>
      </c>
      <c r="D19" s="297"/>
      <c r="E19" s="4"/>
      <c r="F19" s="5"/>
      <c r="G19" s="5"/>
      <c r="H19" s="5"/>
      <c r="I19" s="5"/>
      <c r="J19" s="5"/>
      <c r="K19" s="5"/>
      <c r="L19" s="5"/>
      <c r="M19" s="5"/>
      <c r="N19" s="5"/>
      <c r="O19" s="5"/>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88">
        <f t="shared" si="0"/>
        <v>0</v>
      </c>
      <c r="BD19" s="86">
        <f t="shared" si="1"/>
        <v>0</v>
      </c>
      <c r="BF19" s="192" t="s">
        <v>110</v>
      </c>
      <c r="BG19" s="193">
        <f>BL10/BQ11</f>
        <v>0</v>
      </c>
      <c r="BH19" s="193">
        <f>BG19/BQ12</f>
        <v>0</v>
      </c>
      <c r="BI19" s="210"/>
      <c r="BJ19" s="210"/>
      <c r="BK19" s="216" t="s">
        <v>36</v>
      </c>
      <c r="BL19" s="196">
        <f>SUM(BC87,BC90,BC93,BC96,BC99,BC102,BC105,BC108,BC111,BC114,BC117,BC120,BC123,BC126,BC129)</f>
        <v>0</v>
      </c>
      <c r="BM19" s="196">
        <f t="shared" si="3"/>
        <v>0</v>
      </c>
      <c r="BN19" s="196">
        <f>BM19/$BQ$12</f>
        <v>0</v>
      </c>
      <c r="BO19" s="237">
        <f>SUM(BD87,BD90,BD93,BD96,BD99,BD102,BD105,BD108,BD111,BD114,BD117,BD120,BD123,BD126,BD129)</f>
        <v>0</v>
      </c>
      <c r="BS19" s="145">
        <f t="shared" si="2"/>
        <v>0</v>
      </c>
      <c r="BT19" s="145">
        <f t="shared" si="2"/>
        <v>0</v>
      </c>
      <c r="BU19" s="187" t="s">
        <v>111</v>
      </c>
    </row>
    <row r="20" spans="1:102" s="146" customFormat="1" ht="15.4" thickBot="1">
      <c r="A20" s="157"/>
      <c r="B20" s="158"/>
      <c r="C20" s="143" t="s">
        <v>112</v>
      </c>
      <c r="D20" s="89"/>
      <c r="E20" s="163"/>
      <c r="F20" s="164"/>
      <c r="G20" s="164"/>
      <c r="H20" s="164"/>
      <c r="I20" s="164"/>
      <c r="J20" s="164"/>
      <c r="K20" s="164"/>
      <c r="L20" s="164"/>
      <c r="M20" s="164"/>
      <c r="N20" s="165"/>
      <c r="O20" s="163"/>
      <c r="P20" s="164"/>
      <c r="Q20" s="164"/>
      <c r="R20" s="164"/>
      <c r="S20" s="164"/>
      <c r="T20" s="164"/>
      <c r="U20" s="164"/>
      <c r="V20" s="164"/>
      <c r="W20" s="164"/>
      <c r="X20" s="165"/>
      <c r="Y20" s="163"/>
      <c r="Z20" s="164"/>
      <c r="AA20" s="164"/>
      <c r="AB20" s="164"/>
      <c r="AC20" s="164"/>
      <c r="AD20" s="164"/>
      <c r="AE20" s="164"/>
      <c r="AF20" s="164"/>
      <c r="AG20" s="164"/>
      <c r="AH20" s="165"/>
      <c r="AI20" s="163"/>
      <c r="AJ20" s="164"/>
      <c r="AK20" s="164"/>
      <c r="AL20" s="164"/>
      <c r="AM20" s="161"/>
      <c r="AN20" s="161"/>
      <c r="AO20" s="164"/>
      <c r="AP20" s="164"/>
      <c r="AQ20" s="164"/>
      <c r="AR20" s="164"/>
      <c r="AS20" s="163"/>
      <c r="AT20" s="164"/>
      <c r="AU20" s="164"/>
      <c r="AV20" s="164"/>
      <c r="AW20" s="161"/>
      <c r="AX20" s="161"/>
      <c r="AY20" s="164"/>
      <c r="AZ20" s="164"/>
      <c r="BA20" s="164"/>
      <c r="BB20" s="164"/>
      <c r="BC20" s="166"/>
      <c r="BD20" s="166"/>
      <c r="BF20" s="192" t="s">
        <v>113</v>
      </c>
      <c r="BG20" s="193">
        <f>(BG19-BG18)</f>
        <v>0</v>
      </c>
      <c r="BH20" s="193">
        <f>BG20/BQ12</f>
        <v>0</v>
      </c>
      <c r="BI20" s="210"/>
      <c r="BJ20" s="210"/>
      <c r="BK20" s="216" t="s">
        <v>114</v>
      </c>
      <c r="BL20" s="196">
        <f t="shared" ref="BL20:BL21" si="6">SUM(BC88,BC91,BC94,BC97,BC100,BC103,BC106,BC109,BC112,BC115,BC118,BC121,BC124,BC127,BC130)</f>
        <v>0</v>
      </c>
      <c r="BM20" s="196">
        <f t="shared" si="3"/>
        <v>0</v>
      </c>
      <c r="BN20" s="196">
        <f>BM20/$BQ$12</f>
        <v>0</v>
      </c>
      <c r="BO20" s="237">
        <f>SUM(BD88,BD91,BD94,BD97,BD100,BD103,BD106,BD109,BD112,BD115,BD118,BD121,BD124,BD127,BD130)</f>
        <v>0</v>
      </c>
      <c r="BS20" s="145">
        <f t="shared" si="2"/>
        <v>0</v>
      </c>
      <c r="BT20" s="145">
        <f t="shared" si="2"/>
        <v>0</v>
      </c>
      <c r="BU20" s="147">
        <f>SUMPRODUCT(BD71:BD131,BS71:BS131)</f>
        <v>0</v>
      </c>
    </row>
    <row r="21" spans="1:102" s="146" customFormat="1" ht="15.4" thickBot="1">
      <c r="A21" s="53"/>
      <c r="B21" s="54"/>
      <c r="C21" s="55" t="s">
        <v>115</v>
      </c>
      <c r="D21" s="304"/>
      <c r="E21" s="252"/>
      <c r="F21" s="253"/>
      <c r="G21" s="253"/>
      <c r="H21" s="253"/>
      <c r="I21" s="253"/>
      <c r="J21" s="253"/>
      <c r="K21" s="253"/>
      <c r="L21" s="253"/>
      <c r="M21" s="253"/>
      <c r="N21" s="253"/>
      <c r="O21" s="253"/>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c r="AQ21" s="253">
        <v>0</v>
      </c>
      <c r="AR21" s="253">
        <v>0</v>
      </c>
      <c r="AS21" s="253">
        <v>0</v>
      </c>
      <c r="AT21" s="253">
        <v>0</v>
      </c>
      <c r="AU21" s="253">
        <v>0</v>
      </c>
      <c r="AV21" s="253">
        <v>0</v>
      </c>
      <c r="AW21" s="253">
        <v>0</v>
      </c>
      <c r="AX21" s="253">
        <v>0</v>
      </c>
      <c r="AY21" s="253">
        <v>0</v>
      </c>
      <c r="AZ21" s="253">
        <v>0</v>
      </c>
      <c r="BA21" s="253">
        <v>0</v>
      </c>
      <c r="BB21" s="253">
        <v>0</v>
      </c>
      <c r="BC21" s="86">
        <f t="shared" ref="BC21:BC65" si="7">SUM(E21:BB21)</f>
        <v>0</v>
      </c>
      <c r="BD21" s="86">
        <f t="shared" ref="BD21:BD65" si="8">SUMPRODUCT(E21:BB21,DiscountFactors)</f>
        <v>0</v>
      </c>
      <c r="BK21" s="216" t="s">
        <v>116</v>
      </c>
      <c r="BL21" s="196">
        <f t="shared" si="6"/>
        <v>0</v>
      </c>
      <c r="BM21" s="196">
        <f t="shared" si="3"/>
        <v>0</v>
      </c>
      <c r="BN21" s="196">
        <f>BM21/$BQ$12</f>
        <v>0</v>
      </c>
      <c r="BO21" s="237">
        <f>SUM(BD89,BD92,BD95,BD98,BD101,BD104,BD107,BD110,BD113,BD116,BD119,BD122,BD125,BD128,BD131)</f>
        <v>0</v>
      </c>
      <c r="BS21" s="145">
        <f t="shared" ref="BS21:BT65" si="9">IF(A21="YES",1,0)</f>
        <v>0</v>
      </c>
      <c r="BT21" s="145">
        <f t="shared" si="9"/>
        <v>0</v>
      </c>
      <c r="BU21" s="187" t="s">
        <v>117</v>
      </c>
    </row>
    <row r="22" spans="1:102" s="146" customFormat="1" ht="15.4" customHeight="1" thickBot="1">
      <c r="A22" s="295" t="str">
        <f>IF(BC21&lt;&gt;0,IF(OR(A21="",B21=""),"Please fill in the two boxes above",IF(AND(B21="YES",OR(A21="NO",A21="")),"Direct impact is also an impact on business","")),"")</f>
        <v/>
      </c>
      <c r="B22" s="296"/>
      <c r="C22" s="56" t="s">
        <v>43</v>
      </c>
      <c r="D22" s="293"/>
      <c r="E22" s="254"/>
      <c r="F22" s="3"/>
      <c r="G22" s="3"/>
      <c r="H22" s="3"/>
      <c r="I22" s="3"/>
      <c r="J22" s="3"/>
      <c r="K22" s="3"/>
      <c r="L22" s="3"/>
      <c r="M22" s="3"/>
      <c r="N22" s="3"/>
      <c r="O22" s="3"/>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87">
        <f t="shared" si="7"/>
        <v>0</v>
      </c>
      <c r="BD22" s="86">
        <f t="shared" si="8"/>
        <v>0</v>
      </c>
      <c r="BS22" s="145">
        <f t="shared" si="9"/>
        <v>0</v>
      </c>
      <c r="BT22" s="145">
        <f t="shared" si="9"/>
        <v>0</v>
      </c>
      <c r="BU22" s="187">
        <f>BU20-BU16</f>
        <v>0</v>
      </c>
    </row>
    <row r="23" spans="1:102" s="146" customFormat="1" ht="15.4" thickBot="1">
      <c r="A23" s="295"/>
      <c r="B23" s="296"/>
      <c r="C23" s="57" t="s">
        <v>48</v>
      </c>
      <c r="D23" s="294"/>
      <c r="E23" s="255"/>
      <c r="F23" s="256"/>
      <c r="G23" s="256"/>
      <c r="H23" s="256"/>
      <c r="I23" s="256"/>
      <c r="J23" s="256"/>
      <c r="K23" s="256"/>
      <c r="L23" s="256"/>
      <c r="M23" s="256"/>
      <c r="N23" s="256"/>
      <c r="O23" s="256"/>
      <c r="P23" s="5">
        <v>0</v>
      </c>
      <c r="Q23" s="5">
        <v>0</v>
      </c>
      <c r="R23" s="5">
        <v>0</v>
      </c>
      <c r="S23" s="5">
        <v>0</v>
      </c>
      <c r="T23" s="5">
        <v>0</v>
      </c>
      <c r="U23" s="5">
        <v>0</v>
      </c>
      <c r="V23" s="5">
        <v>0</v>
      </c>
      <c r="W23" s="5">
        <v>0</v>
      </c>
      <c r="X23" s="5">
        <v>0</v>
      </c>
      <c r="Y23" s="5">
        <v>0</v>
      </c>
      <c r="Z23" s="5">
        <v>0</v>
      </c>
      <c r="AA23" s="5">
        <v>0</v>
      </c>
      <c r="AB23" s="5">
        <v>0</v>
      </c>
      <c r="AC23" s="5">
        <v>0</v>
      </c>
      <c r="AD23" s="5">
        <v>0</v>
      </c>
      <c r="AE23" s="5">
        <v>0</v>
      </c>
      <c r="AF23" s="5">
        <v>0</v>
      </c>
      <c r="AG23" s="5">
        <v>0</v>
      </c>
      <c r="AH23" s="5">
        <v>0</v>
      </c>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88">
        <f t="shared" si="7"/>
        <v>0</v>
      </c>
      <c r="BD23" s="86">
        <f t="shared" si="8"/>
        <v>0</v>
      </c>
      <c r="BK23" s="214" t="s">
        <v>118</v>
      </c>
      <c r="BL23" s="196" t="str">
        <f>Option6PriceYear&amp;" Prices "&amp;Option6PVYear&amp;" Base Year"</f>
        <v>2019 Prices 2019 Base Year</v>
      </c>
      <c r="BM23" s="196" t="s">
        <v>80</v>
      </c>
      <c r="BN23" s="196" t="s">
        <v>81</v>
      </c>
      <c r="BS23" s="145">
        <f t="shared" si="9"/>
        <v>0</v>
      </c>
      <c r="BT23" s="145">
        <f t="shared" si="9"/>
        <v>0</v>
      </c>
      <c r="BU23" s="187"/>
    </row>
    <row r="24" spans="1:102" s="146" customFormat="1" ht="15.4" thickBot="1">
      <c r="A24" s="53"/>
      <c r="B24" s="54"/>
      <c r="C24" s="232" t="s">
        <v>119</v>
      </c>
      <c r="D24" s="292"/>
      <c r="E24" s="252"/>
      <c r="F24" s="253"/>
      <c r="G24" s="253"/>
      <c r="H24" s="253"/>
      <c r="I24" s="253"/>
      <c r="J24" s="253"/>
      <c r="K24" s="253"/>
      <c r="L24" s="253"/>
      <c r="M24" s="253"/>
      <c r="N24" s="253"/>
      <c r="O24" s="253"/>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c r="AQ24" s="253">
        <v>0</v>
      </c>
      <c r="AR24" s="253">
        <v>0</v>
      </c>
      <c r="AS24" s="253">
        <v>0</v>
      </c>
      <c r="AT24" s="253">
        <v>0</v>
      </c>
      <c r="AU24" s="253">
        <v>0</v>
      </c>
      <c r="AV24" s="253">
        <v>0</v>
      </c>
      <c r="AW24" s="253">
        <v>0</v>
      </c>
      <c r="AX24" s="253">
        <v>0</v>
      </c>
      <c r="AY24" s="253">
        <v>0</v>
      </c>
      <c r="AZ24" s="253">
        <v>0</v>
      </c>
      <c r="BA24" s="253">
        <v>0</v>
      </c>
      <c r="BB24" s="253">
        <v>0</v>
      </c>
      <c r="BC24" s="86">
        <f t="shared" si="7"/>
        <v>0</v>
      </c>
      <c r="BD24" s="86">
        <f t="shared" si="8"/>
        <v>0</v>
      </c>
      <c r="BK24" s="216" t="s">
        <v>36</v>
      </c>
      <c r="BL24" s="196">
        <f>SUM(BC5,BC8,BC11,BC14,BC17)</f>
        <v>0</v>
      </c>
      <c r="BM24" s="196">
        <f t="shared" si="3"/>
        <v>0</v>
      </c>
      <c r="BN24" s="196">
        <f>BM24/$BQ$12</f>
        <v>0</v>
      </c>
      <c r="BS24" s="145">
        <f t="shared" si="9"/>
        <v>0</v>
      </c>
      <c r="BT24" s="145">
        <f t="shared" si="9"/>
        <v>0</v>
      </c>
    </row>
    <row r="25" spans="1:102" s="146" customFormat="1" ht="15.4" customHeight="1" thickBot="1">
      <c r="A25" s="295" t="str">
        <f>IF(BC24&lt;&gt;0,IF(OR(A24="",B24=""),"Please fill in the two boxes above",IF(AND(B24="YES",OR(A24="NO",A24="")),"Direct impact is also an impact on business","")),"")</f>
        <v/>
      </c>
      <c r="B25" s="296"/>
      <c r="C25" s="56" t="s">
        <v>43</v>
      </c>
      <c r="D25" s="293"/>
      <c r="E25" s="254"/>
      <c r="F25" s="3"/>
      <c r="G25" s="3"/>
      <c r="H25" s="3"/>
      <c r="I25" s="3"/>
      <c r="J25" s="3"/>
      <c r="K25" s="3"/>
      <c r="L25" s="3"/>
      <c r="M25" s="3"/>
      <c r="N25" s="3"/>
      <c r="O25" s="3"/>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87">
        <f t="shared" si="7"/>
        <v>0</v>
      </c>
      <c r="BD25" s="86">
        <f t="shared" si="8"/>
        <v>0</v>
      </c>
      <c r="BH25" s="204"/>
      <c r="BI25" s="145"/>
      <c r="BJ25" s="145"/>
      <c r="BK25" s="216" t="s">
        <v>85</v>
      </c>
      <c r="BL25" s="196">
        <f t="shared" ref="BL25:BL26" si="10">SUM(BC6,BC9,BC12,BC15,BC18)</f>
        <v>0</v>
      </c>
      <c r="BM25" s="196">
        <f t="shared" si="3"/>
        <v>0</v>
      </c>
      <c r="BN25" s="196">
        <f>BM25/$BQ$12</f>
        <v>0</v>
      </c>
      <c r="BS25" s="145">
        <f t="shared" si="9"/>
        <v>0</v>
      </c>
      <c r="BT25" s="145">
        <f t="shared" si="9"/>
        <v>0</v>
      </c>
    </row>
    <row r="26" spans="1:102" s="146" customFormat="1" ht="15.4" thickBot="1">
      <c r="A26" s="295"/>
      <c r="B26" s="296"/>
      <c r="C26" s="56" t="s">
        <v>48</v>
      </c>
      <c r="D26" s="294"/>
      <c r="E26" s="255"/>
      <c r="F26" s="256"/>
      <c r="G26" s="256"/>
      <c r="H26" s="256"/>
      <c r="I26" s="256"/>
      <c r="J26" s="256"/>
      <c r="K26" s="256"/>
      <c r="L26" s="256"/>
      <c r="M26" s="256"/>
      <c r="N26" s="256"/>
      <c r="O26" s="256"/>
      <c r="P26" s="5">
        <v>0</v>
      </c>
      <c r="Q26" s="5">
        <v>0</v>
      </c>
      <c r="R26" s="5">
        <v>0</v>
      </c>
      <c r="S26" s="5">
        <v>0</v>
      </c>
      <c r="T26" s="5">
        <v>0</v>
      </c>
      <c r="U26" s="5">
        <v>0</v>
      </c>
      <c r="V26" s="5">
        <v>0</v>
      </c>
      <c r="W26" s="5">
        <v>0</v>
      </c>
      <c r="X26" s="5">
        <v>0</v>
      </c>
      <c r="Y26" s="5">
        <v>0</v>
      </c>
      <c r="Z26" s="5">
        <v>0</v>
      </c>
      <c r="AA26" s="5">
        <v>0</v>
      </c>
      <c r="AB26" s="5">
        <v>0</v>
      </c>
      <c r="AC26" s="5">
        <v>0</v>
      </c>
      <c r="AD26" s="5">
        <v>0</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88">
        <f t="shared" si="7"/>
        <v>0</v>
      </c>
      <c r="BD26" s="86">
        <f t="shared" si="8"/>
        <v>0</v>
      </c>
      <c r="BH26" s="204"/>
      <c r="BI26" s="145"/>
      <c r="BJ26" s="145"/>
      <c r="BK26" s="216" t="s">
        <v>89</v>
      </c>
      <c r="BL26" s="196">
        <f t="shared" si="10"/>
        <v>0</v>
      </c>
      <c r="BM26" s="196">
        <f t="shared" si="3"/>
        <v>0</v>
      </c>
      <c r="BN26" s="196">
        <f>BM26/$BQ$12</f>
        <v>0</v>
      </c>
      <c r="BS26" s="145">
        <f t="shared" si="9"/>
        <v>0</v>
      </c>
      <c r="BT26" s="145">
        <f t="shared" si="9"/>
        <v>0</v>
      </c>
    </row>
    <row r="27" spans="1:102" s="146" customFormat="1" ht="15.4" thickBot="1">
      <c r="A27" s="53"/>
      <c r="B27" s="54"/>
      <c r="C27" s="232" t="s">
        <v>120</v>
      </c>
      <c r="D27" s="292"/>
      <c r="E27" s="252">
        <v>0</v>
      </c>
      <c r="F27" s="253">
        <v>0</v>
      </c>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c r="AQ27" s="253">
        <v>0</v>
      </c>
      <c r="AR27" s="253">
        <v>0</v>
      </c>
      <c r="AS27" s="253">
        <v>0</v>
      </c>
      <c r="AT27" s="253">
        <v>0</v>
      </c>
      <c r="AU27" s="253">
        <v>0</v>
      </c>
      <c r="AV27" s="253">
        <v>0</v>
      </c>
      <c r="AW27" s="253">
        <v>0</v>
      </c>
      <c r="AX27" s="253">
        <v>0</v>
      </c>
      <c r="AY27" s="253">
        <v>0</v>
      </c>
      <c r="AZ27" s="253">
        <v>0</v>
      </c>
      <c r="BA27" s="253">
        <v>0</v>
      </c>
      <c r="BB27" s="253">
        <v>0</v>
      </c>
      <c r="BC27" s="86">
        <f t="shared" si="7"/>
        <v>0</v>
      </c>
      <c r="BD27" s="86">
        <f t="shared" si="8"/>
        <v>0</v>
      </c>
      <c r="BH27" s="145"/>
      <c r="BK27" s="214" t="s">
        <v>121</v>
      </c>
      <c r="BL27" s="205"/>
      <c r="BM27" s="196"/>
      <c r="BN27" s="196"/>
      <c r="BS27" s="145">
        <f t="shared" si="9"/>
        <v>0</v>
      </c>
      <c r="BT27" s="145">
        <f t="shared" si="9"/>
        <v>0</v>
      </c>
    </row>
    <row r="28" spans="1:102" s="146" customFormat="1" ht="15.4" customHeight="1" thickBot="1">
      <c r="A28" s="295" t="str">
        <f>IF(BC27&lt;&gt;0,IF(OR(A27="",B27=""),"Please fill in the two boxes above",IF(AND(B27="YES",OR(A27="NO",A27="")),"Direct impact is also an impact on business","")),"")</f>
        <v/>
      </c>
      <c r="B28" s="296"/>
      <c r="C28" s="56" t="s">
        <v>43</v>
      </c>
      <c r="D28" s="293"/>
      <c r="E28" s="254">
        <v>0</v>
      </c>
      <c r="F28" s="3">
        <v>0</v>
      </c>
      <c r="G28" s="3">
        <v>0</v>
      </c>
      <c r="H28" s="3">
        <v>0</v>
      </c>
      <c r="I28" s="3">
        <v>0</v>
      </c>
      <c r="J28" s="3">
        <v>0</v>
      </c>
      <c r="K28" s="3">
        <v>0</v>
      </c>
      <c r="L28" s="3">
        <v>0</v>
      </c>
      <c r="M28" s="3">
        <v>0</v>
      </c>
      <c r="N28" s="3">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87">
        <f t="shared" si="7"/>
        <v>0</v>
      </c>
      <c r="BD28" s="86">
        <f t="shared" si="8"/>
        <v>0</v>
      </c>
      <c r="BH28" s="145"/>
      <c r="BK28" s="216" t="s">
        <v>36</v>
      </c>
      <c r="BL28" s="196">
        <f>SUM(BC71,BC74,BC77,BC80,BC83)</f>
        <v>0</v>
      </c>
      <c r="BM28" s="196">
        <f t="shared" si="3"/>
        <v>0</v>
      </c>
      <c r="BN28" s="196">
        <f>BM28/$BQ$12</f>
        <v>0</v>
      </c>
      <c r="BS28" s="145">
        <f t="shared" si="9"/>
        <v>0</v>
      </c>
      <c r="BT28" s="145">
        <f t="shared" si="9"/>
        <v>0</v>
      </c>
      <c r="CR28" s="187"/>
      <c r="CS28" s="187"/>
      <c r="CT28" s="187"/>
      <c r="CU28" s="187"/>
      <c r="CV28" s="145"/>
      <c r="CW28" s="145"/>
      <c r="CX28" s="145"/>
    </row>
    <row r="29" spans="1:102" s="146" customFormat="1" ht="15.4" thickBot="1">
      <c r="A29" s="295"/>
      <c r="B29" s="296"/>
      <c r="C29" s="57" t="s">
        <v>48</v>
      </c>
      <c r="D29" s="294"/>
      <c r="E29" s="255">
        <v>0</v>
      </c>
      <c r="F29" s="256"/>
      <c r="G29" s="256">
        <v>0</v>
      </c>
      <c r="H29" s="256">
        <v>0</v>
      </c>
      <c r="I29" s="256">
        <v>0</v>
      </c>
      <c r="J29" s="256">
        <v>0</v>
      </c>
      <c r="K29" s="256">
        <v>0</v>
      </c>
      <c r="L29" s="256">
        <v>0</v>
      </c>
      <c r="M29" s="256">
        <v>0</v>
      </c>
      <c r="N29" s="256">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88">
        <f t="shared" si="7"/>
        <v>0</v>
      </c>
      <c r="BD29" s="86">
        <f t="shared" si="8"/>
        <v>0</v>
      </c>
      <c r="BH29" s="145"/>
      <c r="BK29" s="216" t="s">
        <v>114</v>
      </c>
      <c r="BL29" s="196">
        <f t="shared" ref="BL29" si="11">SUM(BC72,BC75,BC78,BC81,BC84)</f>
        <v>0</v>
      </c>
      <c r="BM29" s="196">
        <f t="shared" si="3"/>
        <v>0</v>
      </c>
      <c r="BN29" s="196">
        <f>BM29/$BQ$12</f>
        <v>0</v>
      </c>
      <c r="BS29" s="145">
        <f t="shared" si="9"/>
        <v>0</v>
      </c>
      <c r="BT29" s="145">
        <f t="shared" si="9"/>
        <v>0</v>
      </c>
      <c r="CR29" s="187"/>
      <c r="CS29" s="187"/>
      <c r="CT29" s="187"/>
      <c r="CU29" s="187"/>
      <c r="CV29" s="145"/>
      <c r="CW29" s="145"/>
      <c r="CX29" s="145"/>
    </row>
    <row r="30" spans="1:102" s="146" customFormat="1" ht="15.4" thickBot="1">
      <c r="A30" s="53"/>
      <c r="B30" s="54"/>
      <c r="C30" s="232" t="s">
        <v>122</v>
      </c>
      <c r="D30" s="292"/>
      <c r="E30" s="252"/>
      <c r="F30" s="253">
        <v>0</v>
      </c>
      <c r="G30" s="253">
        <v>0</v>
      </c>
      <c r="H30" s="253">
        <v>0</v>
      </c>
      <c r="I30" s="253">
        <v>0</v>
      </c>
      <c r="J30" s="253">
        <v>0</v>
      </c>
      <c r="K30" s="253">
        <v>0</v>
      </c>
      <c r="L30" s="253">
        <v>0</v>
      </c>
      <c r="M30" s="253">
        <v>0</v>
      </c>
      <c r="N30" s="253">
        <v>0</v>
      </c>
      <c r="O30" s="253">
        <v>0</v>
      </c>
      <c r="P30" s="253">
        <v>0</v>
      </c>
      <c r="Q30" s="253">
        <v>0</v>
      </c>
      <c r="R30" s="253">
        <v>0</v>
      </c>
      <c r="S30" s="253">
        <v>0</v>
      </c>
      <c r="T30" s="253">
        <v>0</v>
      </c>
      <c r="U30" s="253">
        <v>0</v>
      </c>
      <c r="V30" s="253">
        <v>0</v>
      </c>
      <c r="W30" s="253">
        <v>0</v>
      </c>
      <c r="X30" s="253">
        <v>0</v>
      </c>
      <c r="Y30" s="253">
        <v>0</v>
      </c>
      <c r="Z30" s="253">
        <v>0</v>
      </c>
      <c r="AA30" s="253">
        <v>0</v>
      </c>
      <c r="AB30" s="253">
        <v>0</v>
      </c>
      <c r="AC30" s="253">
        <v>0</v>
      </c>
      <c r="AD30" s="253">
        <v>0</v>
      </c>
      <c r="AE30" s="253">
        <v>0</v>
      </c>
      <c r="AF30" s="253">
        <v>0</v>
      </c>
      <c r="AG30" s="253">
        <v>0</v>
      </c>
      <c r="AH30" s="253">
        <v>0</v>
      </c>
      <c r="AI30" s="253">
        <v>0</v>
      </c>
      <c r="AJ30" s="253">
        <v>0</v>
      </c>
      <c r="AK30" s="253">
        <v>0</v>
      </c>
      <c r="AL30" s="253">
        <v>0</v>
      </c>
      <c r="AM30" s="253">
        <v>0</v>
      </c>
      <c r="AN30" s="253">
        <v>0</v>
      </c>
      <c r="AO30" s="253">
        <v>0</v>
      </c>
      <c r="AP30" s="253">
        <v>0</v>
      </c>
      <c r="AQ30" s="253">
        <v>0</v>
      </c>
      <c r="AR30" s="253">
        <v>0</v>
      </c>
      <c r="AS30" s="253">
        <v>0</v>
      </c>
      <c r="AT30" s="253">
        <v>0</v>
      </c>
      <c r="AU30" s="253">
        <v>0</v>
      </c>
      <c r="AV30" s="253">
        <v>0</v>
      </c>
      <c r="AW30" s="253">
        <v>0</v>
      </c>
      <c r="AX30" s="253">
        <v>0</v>
      </c>
      <c r="AY30" s="253">
        <v>0</v>
      </c>
      <c r="AZ30" s="253">
        <v>0</v>
      </c>
      <c r="BA30" s="253">
        <v>0</v>
      </c>
      <c r="BB30" s="253">
        <v>0</v>
      </c>
      <c r="BC30" s="86">
        <f t="shared" si="7"/>
        <v>0</v>
      </c>
      <c r="BD30" s="86">
        <f t="shared" si="8"/>
        <v>0</v>
      </c>
      <c r="BH30" s="145"/>
      <c r="BK30" s="216" t="s">
        <v>116</v>
      </c>
      <c r="BL30" s="196">
        <f>SUM(BC73,BC76,BC79,BC82,BC85)</f>
        <v>0</v>
      </c>
      <c r="BM30" s="196">
        <f t="shared" si="3"/>
        <v>0</v>
      </c>
      <c r="BN30" s="196">
        <f>BM30/$BQ$12</f>
        <v>0</v>
      </c>
      <c r="BS30" s="145">
        <f t="shared" si="9"/>
        <v>0</v>
      </c>
      <c r="BT30" s="145">
        <f t="shared" si="9"/>
        <v>0</v>
      </c>
      <c r="CR30" s="187"/>
      <c r="CS30" s="187"/>
      <c r="CT30" s="187"/>
      <c r="CU30" s="187"/>
      <c r="CV30" s="145"/>
      <c r="CW30" s="145"/>
      <c r="CX30" s="145"/>
    </row>
    <row r="31" spans="1:102" s="146" customFormat="1" ht="15.4" customHeight="1" thickBot="1">
      <c r="A31" s="295" t="str">
        <f>IF(BC30&lt;&gt;0,IF(OR(A30="",B30=""),"Please fill in the two boxes above",IF(AND(B30="YES",OR(A30="NO",A30="")),"Direct impact is also an impact on business","")),"")</f>
        <v/>
      </c>
      <c r="B31" s="296"/>
      <c r="C31" s="56" t="s">
        <v>43</v>
      </c>
      <c r="D31" s="293"/>
      <c r="E31" s="254">
        <v>0</v>
      </c>
      <c r="F31" s="3">
        <v>0</v>
      </c>
      <c r="G31" s="3">
        <v>0</v>
      </c>
      <c r="H31" s="3">
        <v>0</v>
      </c>
      <c r="I31" s="3">
        <v>0</v>
      </c>
      <c r="J31" s="3">
        <v>0</v>
      </c>
      <c r="K31" s="3">
        <v>0</v>
      </c>
      <c r="L31" s="3">
        <v>0</v>
      </c>
      <c r="M31" s="3">
        <v>0</v>
      </c>
      <c r="N31" s="3">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87">
        <f t="shared" si="7"/>
        <v>0</v>
      </c>
      <c r="BD31" s="86">
        <f t="shared" si="8"/>
        <v>0</v>
      </c>
      <c r="BS31" s="145">
        <f t="shared" si="9"/>
        <v>0</v>
      </c>
      <c r="BT31" s="145">
        <f t="shared" si="9"/>
        <v>0</v>
      </c>
      <c r="CV31" s="145"/>
      <c r="CW31" s="145"/>
      <c r="CX31" s="145"/>
    </row>
    <row r="32" spans="1:102" s="146" customFormat="1" ht="15.4" thickBot="1">
      <c r="A32" s="295"/>
      <c r="B32" s="296"/>
      <c r="C32" s="57" t="s">
        <v>48</v>
      </c>
      <c r="D32" s="294"/>
      <c r="E32" s="255">
        <v>0</v>
      </c>
      <c r="F32" s="256">
        <v>0</v>
      </c>
      <c r="G32" s="256">
        <v>0</v>
      </c>
      <c r="H32" s="256">
        <v>0</v>
      </c>
      <c r="I32" s="256">
        <v>0</v>
      </c>
      <c r="J32" s="256">
        <v>0</v>
      </c>
      <c r="K32" s="256">
        <v>0</v>
      </c>
      <c r="L32" s="256">
        <v>0</v>
      </c>
      <c r="M32" s="256">
        <v>0</v>
      </c>
      <c r="N32" s="256">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88">
        <f t="shared" si="7"/>
        <v>0</v>
      </c>
      <c r="BD32" s="86">
        <f t="shared" si="8"/>
        <v>0</v>
      </c>
      <c r="BS32" s="145">
        <f t="shared" si="9"/>
        <v>0</v>
      </c>
      <c r="BT32" s="145">
        <f t="shared" si="9"/>
        <v>0</v>
      </c>
      <c r="CV32" s="145"/>
      <c r="CW32" s="145"/>
      <c r="CX32" s="145"/>
    </row>
    <row r="33" spans="1:102" s="146" customFormat="1" ht="15.4" thickBot="1">
      <c r="A33" s="53"/>
      <c r="B33" s="54"/>
      <c r="C33" s="232" t="s">
        <v>123</v>
      </c>
      <c r="D33" s="292"/>
      <c r="E33" s="3"/>
      <c r="F33" s="3"/>
      <c r="G33" s="3"/>
      <c r="H33" s="3"/>
      <c r="I33" s="3"/>
      <c r="J33" s="3"/>
      <c r="K33" s="3"/>
      <c r="L33" s="3"/>
      <c r="M33" s="3"/>
      <c r="N33" s="3"/>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251">
        <f t="shared" si="7"/>
        <v>0</v>
      </c>
      <c r="BD33" s="86">
        <f t="shared" si="8"/>
        <v>0</v>
      </c>
      <c r="BH33" s="237">
        <f>SUM(BD21,BD24,BD27,BD30,BD33,BD36,BD39,BD42,BD45,BD63)</f>
        <v>0</v>
      </c>
      <c r="BS33" s="145">
        <f t="shared" si="9"/>
        <v>0</v>
      </c>
      <c r="BT33" s="145">
        <f t="shared" si="9"/>
        <v>0</v>
      </c>
      <c r="CV33" s="145"/>
      <c r="CW33" s="145"/>
      <c r="CX33" s="145"/>
    </row>
    <row r="34" spans="1:102" s="146" customFormat="1" ht="15.4" customHeight="1" thickBot="1">
      <c r="A34" s="295" t="str">
        <f>IF(BC33&lt;&gt;0,IF(OR(A33="",B33=""),"Please fill in the two boxes above",IF(AND(B33="YES",OR(A33="NO",A33="")),"Direct impact is also an impact on business","")),"")</f>
        <v/>
      </c>
      <c r="B34" s="296"/>
      <c r="C34" s="56" t="s">
        <v>43</v>
      </c>
      <c r="D34" s="293"/>
      <c r="E34" s="2"/>
      <c r="F34" s="2"/>
      <c r="G34" s="2"/>
      <c r="H34" s="2"/>
      <c r="I34" s="2"/>
      <c r="J34" s="2"/>
      <c r="K34" s="2"/>
      <c r="L34" s="2"/>
      <c r="M34" s="2"/>
      <c r="N34" s="2"/>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87">
        <f t="shared" si="7"/>
        <v>0</v>
      </c>
      <c r="BD34" s="86">
        <f t="shared" si="8"/>
        <v>0</v>
      </c>
      <c r="BS34" s="145">
        <f t="shared" si="9"/>
        <v>0</v>
      </c>
      <c r="BT34" s="145">
        <f t="shared" si="9"/>
        <v>0</v>
      </c>
      <c r="CV34" s="145"/>
      <c r="CW34" s="145"/>
      <c r="CX34" s="145"/>
    </row>
    <row r="35" spans="1:102" s="146" customFormat="1" ht="15.4" thickBot="1">
      <c r="A35" s="298"/>
      <c r="B35" s="299"/>
      <c r="C35" s="58" t="s">
        <v>48</v>
      </c>
      <c r="D35" s="297"/>
      <c r="E35" s="4"/>
      <c r="F35" s="5"/>
      <c r="G35" s="5"/>
      <c r="H35" s="5"/>
      <c r="I35" s="5"/>
      <c r="J35" s="5"/>
      <c r="K35" s="5"/>
      <c r="L35" s="5"/>
      <c r="M35" s="5"/>
      <c r="N35" s="5"/>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v>0</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88">
        <f t="shared" si="7"/>
        <v>0</v>
      </c>
      <c r="BD35" s="86">
        <f t="shared" si="8"/>
        <v>0</v>
      </c>
      <c r="BS35" s="145">
        <f t="shared" si="9"/>
        <v>0</v>
      </c>
      <c r="BT35" s="145">
        <f t="shared" si="9"/>
        <v>0</v>
      </c>
      <c r="CV35" s="145"/>
      <c r="CW35" s="145"/>
      <c r="CX35" s="145"/>
    </row>
    <row r="36" spans="1:102" s="146" customFormat="1" ht="15.4" hidden="1" customHeight="1" outlineLevel="1" thickBot="1">
      <c r="A36" s="53"/>
      <c r="B36" s="54"/>
      <c r="C36" s="59" t="s">
        <v>124</v>
      </c>
      <c r="D36" s="304"/>
      <c r="E36" s="252"/>
      <c r="F36" s="253"/>
      <c r="G36" s="253"/>
      <c r="H36" s="253"/>
      <c r="I36" s="253"/>
      <c r="J36" s="253"/>
      <c r="K36" s="253"/>
      <c r="L36" s="253"/>
      <c r="M36" s="253"/>
      <c r="N36" s="253"/>
      <c r="O36" s="253">
        <v>0</v>
      </c>
      <c r="P36" s="253">
        <v>0</v>
      </c>
      <c r="Q36" s="253">
        <v>0</v>
      </c>
      <c r="R36" s="253">
        <v>0</v>
      </c>
      <c r="S36" s="253">
        <v>0</v>
      </c>
      <c r="T36" s="253">
        <v>0</v>
      </c>
      <c r="U36" s="253">
        <v>0</v>
      </c>
      <c r="V36" s="253">
        <v>0</v>
      </c>
      <c r="W36" s="253">
        <v>0</v>
      </c>
      <c r="X36" s="253">
        <v>0</v>
      </c>
      <c r="Y36" s="253">
        <v>0</v>
      </c>
      <c r="Z36" s="253">
        <v>0</v>
      </c>
      <c r="AA36" s="253">
        <v>0</v>
      </c>
      <c r="AB36" s="253">
        <v>0</v>
      </c>
      <c r="AC36" s="253">
        <v>0</v>
      </c>
      <c r="AD36" s="253">
        <v>0</v>
      </c>
      <c r="AE36" s="253">
        <v>0</v>
      </c>
      <c r="AF36" s="253">
        <v>0</v>
      </c>
      <c r="AG36" s="253">
        <v>0</v>
      </c>
      <c r="AH36" s="253">
        <v>0</v>
      </c>
      <c r="AI36" s="253">
        <v>0</v>
      </c>
      <c r="AJ36" s="253">
        <v>0</v>
      </c>
      <c r="AK36" s="253">
        <v>0</v>
      </c>
      <c r="AL36" s="253">
        <v>0</v>
      </c>
      <c r="AM36" s="253">
        <v>0</v>
      </c>
      <c r="AN36" s="253">
        <v>0</v>
      </c>
      <c r="AO36" s="253">
        <v>0</v>
      </c>
      <c r="AP36" s="253">
        <v>0</v>
      </c>
      <c r="AQ36" s="253">
        <v>0</v>
      </c>
      <c r="AR36" s="253">
        <v>0</v>
      </c>
      <c r="AS36" s="253">
        <v>0</v>
      </c>
      <c r="AT36" s="253">
        <v>0</v>
      </c>
      <c r="AU36" s="253">
        <v>0</v>
      </c>
      <c r="AV36" s="253">
        <v>0</v>
      </c>
      <c r="AW36" s="253">
        <v>0</v>
      </c>
      <c r="AX36" s="253">
        <v>0</v>
      </c>
      <c r="AY36" s="253">
        <v>0</v>
      </c>
      <c r="AZ36" s="253">
        <v>0</v>
      </c>
      <c r="BA36" s="253">
        <v>0</v>
      </c>
      <c r="BB36" s="253">
        <v>0</v>
      </c>
      <c r="BC36" s="86">
        <f t="shared" si="7"/>
        <v>0</v>
      </c>
      <c r="BD36" s="86">
        <f t="shared" si="8"/>
        <v>0</v>
      </c>
      <c r="BS36" s="145">
        <f t="shared" si="9"/>
        <v>0</v>
      </c>
      <c r="BT36" s="145">
        <f t="shared" si="9"/>
        <v>0</v>
      </c>
      <c r="CV36" s="145"/>
      <c r="CW36" s="145"/>
      <c r="CX36" s="145"/>
    </row>
    <row r="37" spans="1:102" s="146" customFormat="1" ht="15.4" hidden="1" customHeight="1" outlineLevel="1" thickBot="1">
      <c r="A37" s="295" t="str">
        <f>IF(BC36&lt;&gt;0,IF(OR(A36="",B36=""),"Please fill in the two boxes above",IF(AND(B36="YES",OR(A36="NO",A36="")),"Direct impact is also an impact on business","")),"")</f>
        <v/>
      </c>
      <c r="B37" s="296"/>
      <c r="C37" s="56" t="s">
        <v>43</v>
      </c>
      <c r="D37" s="293"/>
      <c r="E37" s="254"/>
      <c r="F37" s="3"/>
      <c r="G37" s="3"/>
      <c r="H37" s="3"/>
      <c r="I37" s="3"/>
      <c r="J37" s="3"/>
      <c r="K37" s="3"/>
      <c r="L37" s="3"/>
      <c r="M37" s="3"/>
      <c r="N37" s="3"/>
      <c r="O37" s="3">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87">
        <f t="shared" si="7"/>
        <v>0</v>
      </c>
      <c r="BD37" s="86">
        <f t="shared" si="8"/>
        <v>0</v>
      </c>
      <c r="BH37" s="146">
        <f>SUM(BD87,BD90,BD93,BD96,BD99,BD102,BD105,BD108,BD111,BD129)</f>
        <v>0</v>
      </c>
      <c r="BS37" s="145">
        <f t="shared" si="9"/>
        <v>0</v>
      </c>
      <c r="BT37" s="145">
        <f t="shared" si="9"/>
        <v>0</v>
      </c>
      <c r="CV37" s="145"/>
      <c r="CW37" s="145"/>
      <c r="CX37" s="145"/>
    </row>
    <row r="38" spans="1:102" s="146" customFormat="1" ht="15.4" hidden="1" customHeight="1" outlineLevel="1" thickBot="1">
      <c r="A38" s="295"/>
      <c r="B38" s="296"/>
      <c r="C38" s="57" t="s">
        <v>48</v>
      </c>
      <c r="D38" s="294"/>
      <c r="E38" s="255"/>
      <c r="F38" s="256"/>
      <c r="G38" s="256"/>
      <c r="H38" s="256"/>
      <c r="I38" s="256"/>
      <c r="J38" s="256"/>
      <c r="K38" s="256"/>
      <c r="L38" s="256"/>
      <c r="M38" s="256"/>
      <c r="N38" s="256"/>
      <c r="O38" s="256">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88">
        <f t="shared" si="7"/>
        <v>0</v>
      </c>
      <c r="BD38" s="86">
        <f t="shared" si="8"/>
        <v>0</v>
      </c>
      <c r="BS38" s="145">
        <f t="shared" si="9"/>
        <v>0</v>
      </c>
      <c r="BT38" s="145">
        <f t="shared" si="9"/>
        <v>0</v>
      </c>
      <c r="CV38" s="145"/>
      <c r="CW38" s="145"/>
      <c r="CX38" s="145"/>
    </row>
    <row r="39" spans="1:102" s="146" customFormat="1" ht="15.4" hidden="1" customHeight="1" outlineLevel="1" thickBot="1">
      <c r="A39" s="53"/>
      <c r="B39" s="54"/>
      <c r="C39" s="232" t="s">
        <v>125</v>
      </c>
      <c r="D39" s="292"/>
      <c r="E39" s="252"/>
      <c r="F39" s="253"/>
      <c r="G39" s="253"/>
      <c r="H39" s="253"/>
      <c r="I39" s="253"/>
      <c r="J39" s="253"/>
      <c r="K39" s="253"/>
      <c r="L39" s="253"/>
      <c r="M39" s="253"/>
      <c r="N39" s="253"/>
      <c r="O39" s="253">
        <v>0</v>
      </c>
      <c r="P39" s="253">
        <v>0</v>
      </c>
      <c r="Q39" s="253">
        <v>0</v>
      </c>
      <c r="R39" s="253">
        <v>0</v>
      </c>
      <c r="S39" s="253">
        <v>0</v>
      </c>
      <c r="T39" s="253">
        <v>0</v>
      </c>
      <c r="U39" s="253">
        <v>0</v>
      </c>
      <c r="V39" s="253">
        <v>0</v>
      </c>
      <c r="W39" s="253">
        <v>0</v>
      </c>
      <c r="X39" s="253">
        <v>0</v>
      </c>
      <c r="Y39" s="253">
        <v>0</v>
      </c>
      <c r="Z39" s="253">
        <v>0</v>
      </c>
      <c r="AA39" s="253">
        <v>0</v>
      </c>
      <c r="AB39" s="253">
        <v>0</v>
      </c>
      <c r="AC39" s="253">
        <v>0</v>
      </c>
      <c r="AD39" s="253">
        <v>0</v>
      </c>
      <c r="AE39" s="253">
        <v>0</v>
      </c>
      <c r="AF39" s="253">
        <v>0</v>
      </c>
      <c r="AG39" s="253">
        <v>0</v>
      </c>
      <c r="AH39" s="253">
        <v>0</v>
      </c>
      <c r="AI39" s="253">
        <v>0</v>
      </c>
      <c r="AJ39" s="253">
        <v>0</v>
      </c>
      <c r="AK39" s="253">
        <v>0</v>
      </c>
      <c r="AL39" s="253">
        <v>0</v>
      </c>
      <c r="AM39" s="253">
        <v>0</v>
      </c>
      <c r="AN39" s="253">
        <v>0</v>
      </c>
      <c r="AO39" s="253">
        <v>0</v>
      </c>
      <c r="AP39" s="253">
        <v>0</v>
      </c>
      <c r="AQ39" s="253">
        <v>0</v>
      </c>
      <c r="AR39" s="253">
        <v>0</v>
      </c>
      <c r="AS39" s="253">
        <v>0</v>
      </c>
      <c r="AT39" s="253">
        <v>0</v>
      </c>
      <c r="AU39" s="253">
        <v>0</v>
      </c>
      <c r="AV39" s="253">
        <v>0</v>
      </c>
      <c r="AW39" s="253">
        <v>0</v>
      </c>
      <c r="AX39" s="253">
        <v>0</v>
      </c>
      <c r="AY39" s="253">
        <v>0</v>
      </c>
      <c r="AZ39" s="253">
        <v>0</v>
      </c>
      <c r="BA39" s="253">
        <v>0</v>
      </c>
      <c r="BB39" s="253">
        <v>0</v>
      </c>
      <c r="BC39" s="86">
        <f t="shared" si="7"/>
        <v>0</v>
      </c>
      <c r="BD39" s="86">
        <f t="shared" si="8"/>
        <v>0</v>
      </c>
      <c r="BS39" s="145">
        <f t="shared" si="9"/>
        <v>0</v>
      </c>
      <c r="BT39" s="145">
        <f t="shared" si="9"/>
        <v>0</v>
      </c>
      <c r="CV39" s="145"/>
      <c r="CW39" s="145"/>
      <c r="CX39" s="145"/>
    </row>
    <row r="40" spans="1:102" s="146" customFormat="1" ht="15.4" hidden="1" customHeight="1" outlineLevel="1" thickBot="1">
      <c r="A40" s="295" t="str">
        <f>IF(BC39&lt;&gt;0,IF(OR(A39="",B39=""),"Please fill in the two boxes above",IF(AND(B39="YES",OR(A39="NO",A39="")),"Direct impact is also an impact on business","")),"")</f>
        <v/>
      </c>
      <c r="B40" s="296"/>
      <c r="C40" s="56" t="s">
        <v>43</v>
      </c>
      <c r="D40" s="293"/>
      <c r="E40" s="254"/>
      <c r="F40" s="3"/>
      <c r="G40" s="3"/>
      <c r="H40" s="3"/>
      <c r="I40" s="3"/>
      <c r="J40" s="3"/>
      <c r="K40" s="3"/>
      <c r="L40" s="3"/>
      <c r="M40" s="3"/>
      <c r="N40" s="3"/>
      <c r="O40" s="3">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87">
        <f t="shared" si="7"/>
        <v>0</v>
      </c>
      <c r="BD40" s="86">
        <f t="shared" si="8"/>
        <v>0</v>
      </c>
      <c r="BS40" s="145">
        <f t="shared" si="9"/>
        <v>0</v>
      </c>
      <c r="BT40" s="145">
        <f t="shared" si="9"/>
        <v>0</v>
      </c>
      <c r="CV40" s="145"/>
      <c r="CW40" s="145"/>
      <c r="CX40" s="145"/>
    </row>
    <row r="41" spans="1:102" s="146" customFormat="1" ht="15.4" hidden="1" customHeight="1" outlineLevel="1" thickBot="1">
      <c r="A41" s="295"/>
      <c r="B41" s="296"/>
      <c r="C41" s="56" t="s">
        <v>48</v>
      </c>
      <c r="D41" s="294"/>
      <c r="E41" s="255"/>
      <c r="F41" s="256"/>
      <c r="G41" s="256"/>
      <c r="H41" s="256"/>
      <c r="I41" s="256"/>
      <c r="J41" s="256"/>
      <c r="K41" s="256"/>
      <c r="L41" s="256"/>
      <c r="M41" s="256"/>
      <c r="N41" s="256"/>
      <c r="O41" s="256">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88">
        <f t="shared" si="7"/>
        <v>0</v>
      </c>
      <c r="BD41" s="86">
        <f t="shared" si="8"/>
        <v>0</v>
      </c>
      <c r="BS41" s="145">
        <f t="shared" si="9"/>
        <v>0</v>
      </c>
      <c r="BT41" s="145">
        <f t="shared" si="9"/>
        <v>0</v>
      </c>
      <c r="CV41" s="145"/>
      <c r="CW41" s="145"/>
      <c r="CX41" s="145"/>
    </row>
    <row r="42" spans="1:102" s="146" customFormat="1" ht="15.4" hidden="1" customHeight="1" outlineLevel="1" thickBot="1">
      <c r="A42" s="53"/>
      <c r="B42" s="54"/>
      <c r="C42" s="232" t="s">
        <v>126</v>
      </c>
      <c r="D42" s="292"/>
      <c r="E42" s="252"/>
      <c r="F42" s="253"/>
      <c r="G42" s="253"/>
      <c r="H42" s="253"/>
      <c r="I42" s="253"/>
      <c r="J42" s="253"/>
      <c r="K42" s="253"/>
      <c r="L42" s="253"/>
      <c r="M42" s="253"/>
      <c r="N42" s="253"/>
      <c r="O42" s="253">
        <v>0</v>
      </c>
      <c r="P42" s="253">
        <v>0</v>
      </c>
      <c r="Q42" s="253">
        <v>0</v>
      </c>
      <c r="R42" s="253">
        <v>0</v>
      </c>
      <c r="S42" s="253">
        <v>0</v>
      </c>
      <c r="T42" s="253">
        <v>0</v>
      </c>
      <c r="U42" s="253">
        <v>0</v>
      </c>
      <c r="V42" s="253">
        <v>0</v>
      </c>
      <c r="W42" s="253">
        <v>0</v>
      </c>
      <c r="X42" s="253">
        <v>0</v>
      </c>
      <c r="Y42" s="253">
        <v>0</v>
      </c>
      <c r="Z42" s="253">
        <v>0</v>
      </c>
      <c r="AA42" s="253">
        <v>0</v>
      </c>
      <c r="AB42" s="253">
        <v>0</v>
      </c>
      <c r="AC42" s="253">
        <v>0</v>
      </c>
      <c r="AD42" s="253">
        <v>0</v>
      </c>
      <c r="AE42" s="253">
        <v>0</v>
      </c>
      <c r="AF42" s="253">
        <v>0</v>
      </c>
      <c r="AG42" s="253">
        <v>0</v>
      </c>
      <c r="AH42" s="253">
        <v>0</v>
      </c>
      <c r="AI42" s="253">
        <v>0</v>
      </c>
      <c r="AJ42" s="253">
        <v>0</v>
      </c>
      <c r="AK42" s="253">
        <v>0</v>
      </c>
      <c r="AL42" s="253">
        <v>0</v>
      </c>
      <c r="AM42" s="253">
        <v>0</v>
      </c>
      <c r="AN42" s="253">
        <v>0</v>
      </c>
      <c r="AO42" s="253">
        <v>0</v>
      </c>
      <c r="AP42" s="253">
        <v>0</v>
      </c>
      <c r="AQ42" s="253">
        <v>0</v>
      </c>
      <c r="AR42" s="253">
        <v>0</v>
      </c>
      <c r="AS42" s="253">
        <v>0</v>
      </c>
      <c r="AT42" s="253">
        <v>0</v>
      </c>
      <c r="AU42" s="253">
        <v>0</v>
      </c>
      <c r="AV42" s="253">
        <v>0</v>
      </c>
      <c r="AW42" s="253">
        <v>0</v>
      </c>
      <c r="AX42" s="253">
        <v>0</v>
      </c>
      <c r="AY42" s="253">
        <v>0</v>
      </c>
      <c r="AZ42" s="253">
        <v>0</v>
      </c>
      <c r="BA42" s="253">
        <v>0</v>
      </c>
      <c r="BB42" s="253">
        <v>0</v>
      </c>
      <c r="BC42" s="86">
        <f t="shared" si="7"/>
        <v>0</v>
      </c>
      <c r="BD42" s="86">
        <f t="shared" si="8"/>
        <v>0</v>
      </c>
      <c r="BS42" s="145">
        <f t="shared" si="9"/>
        <v>0</v>
      </c>
      <c r="BT42" s="145">
        <f t="shared" si="9"/>
        <v>0</v>
      </c>
      <c r="CV42" s="145"/>
      <c r="CW42" s="145"/>
      <c r="CX42" s="145"/>
    </row>
    <row r="43" spans="1:102" s="146" customFormat="1" ht="15.4" hidden="1" customHeight="1" outlineLevel="1" thickBot="1">
      <c r="A43" s="295" t="str">
        <f>IF(BC42&lt;&gt;0,IF(OR(A42="",B42=""),"Please fill in the two boxes above",IF(AND(B42="YES",OR(A42="NO",A42="")),"Direct impact is also an impact on business","")),"")</f>
        <v/>
      </c>
      <c r="B43" s="296"/>
      <c r="C43" s="56" t="s">
        <v>43</v>
      </c>
      <c r="D43" s="293"/>
      <c r="E43" s="254"/>
      <c r="F43" s="3"/>
      <c r="G43" s="3"/>
      <c r="H43" s="3"/>
      <c r="I43" s="3"/>
      <c r="J43" s="3"/>
      <c r="K43" s="3"/>
      <c r="L43" s="3"/>
      <c r="M43" s="3"/>
      <c r="N43" s="3"/>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87">
        <f t="shared" si="7"/>
        <v>0</v>
      </c>
      <c r="BD43" s="86">
        <f t="shared" si="8"/>
        <v>0</v>
      </c>
      <c r="BS43" s="145">
        <f t="shared" si="9"/>
        <v>0</v>
      </c>
      <c r="BT43" s="145">
        <f t="shared" si="9"/>
        <v>0</v>
      </c>
      <c r="CV43" s="145"/>
      <c r="CW43" s="145"/>
      <c r="CX43" s="145"/>
    </row>
    <row r="44" spans="1:102" s="146" customFormat="1" ht="15.4" hidden="1" customHeight="1" outlineLevel="1" thickBot="1">
      <c r="A44" s="295"/>
      <c r="B44" s="296"/>
      <c r="C44" s="57" t="s">
        <v>48</v>
      </c>
      <c r="D44" s="294"/>
      <c r="E44" s="255"/>
      <c r="F44" s="256"/>
      <c r="G44" s="256"/>
      <c r="H44" s="256"/>
      <c r="I44" s="256"/>
      <c r="J44" s="256"/>
      <c r="K44" s="256"/>
      <c r="L44" s="256"/>
      <c r="M44" s="256"/>
      <c r="N44" s="256"/>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s="5">
        <v>0</v>
      </c>
      <c r="AM44" s="5">
        <v>0</v>
      </c>
      <c r="AN44" s="5">
        <v>0</v>
      </c>
      <c r="AO44" s="5">
        <v>0</v>
      </c>
      <c r="AP44" s="5">
        <v>0</v>
      </c>
      <c r="AQ44" s="5">
        <v>0</v>
      </c>
      <c r="AR44" s="5">
        <v>0</v>
      </c>
      <c r="AS44" s="5">
        <v>0</v>
      </c>
      <c r="AT44" s="5">
        <v>0</v>
      </c>
      <c r="AU44" s="5">
        <v>0</v>
      </c>
      <c r="AV44" s="5">
        <v>0</v>
      </c>
      <c r="AW44" s="5">
        <v>0</v>
      </c>
      <c r="AX44" s="5">
        <v>0</v>
      </c>
      <c r="AY44" s="5">
        <v>0</v>
      </c>
      <c r="AZ44" s="5">
        <v>0</v>
      </c>
      <c r="BA44" s="5">
        <v>0</v>
      </c>
      <c r="BB44" s="5">
        <v>0</v>
      </c>
      <c r="BC44" s="88">
        <f t="shared" si="7"/>
        <v>0</v>
      </c>
      <c r="BD44" s="86">
        <f t="shared" si="8"/>
        <v>0</v>
      </c>
      <c r="BS44" s="145">
        <f t="shared" si="9"/>
        <v>0</v>
      </c>
      <c r="BT44" s="145">
        <f t="shared" si="9"/>
        <v>0</v>
      </c>
      <c r="CV44" s="145"/>
      <c r="CW44" s="145"/>
      <c r="CX44" s="145"/>
    </row>
    <row r="45" spans="1:102" s="146" customFormat="1" ht="15.4" hidden="1" customHeight="1" outlineLevel="1" thickBot="1">
      <c r="A45" s="53"/>
      <c r="B45" s="54"/>
      <c r="C45" s="232" t="s">
        <v>127</v>
      </c>
      <c r="D45" s="292"/>
      <c r="E45" s="252"/>
      <c r="F45" s="253"/>
      <c r="G45" s="253"/>
      <c r="H45" s="253"/>
      <c r="I45" s="253"/>
      <c r="J45" s="253"/>
      <c r="K45" s="253"/>
      <c r="L45" s="253"/>
      <c r="M45" s="253"/>
      <c r="N45" s="253"/>
      <c r="O45" s="253">
        <v>0</v>
      </c>
      <c r="P45" s="253">
        <v>0</v>
      </c>
      <c r="Q45" s="253">
        <v>0</v>
      </c>
      <c r="R45" s="253">
        <v>0</v>
      </c>
      <c r="S45" s="253">
        <v>0</v>
      </c>
      <c r="T45" s="253">
        <v>0</v>
      </c>
      <c r="U45" s="253">
        <v>0</v>
      </c>
      <c r="V45" s="253">
        <v>0</v>
      </c>
      <c r="W45" s="253">
        <v>0</v>
      </c>
      <c r="X45" s="253">
        <v>0</v>
      </c>
      <c r="Y45" s="253">
        <v>0</v>
      </c>
      <c r="Z45" s="253">
        <v>0</v>
      </c>
      <c r="AA45" s="253">
        <v>0</v>
      </c>
      <c r="AB45" s="253">
        <v>0</v>
      </c>
      <c r="AC45" s="253">
        <v>0</v>
      </c>
      <c r="AD45" s="253">
        <v>0</v>
      </c>
      <c r="AE45" s="253">
        <v>0</v>
      </c>
      <c r="AF45" s="253">
        <v>0</v>
      </c>
      <c r="AG45" s="253">
        <v>0</v>
      </c>
      <c r="AH45" s="253">
        <v>0</v>
      </c>
      <c r="AI45" s="253">
        <v>0</v>
      </c>
      <c r="AJ45" s="253">
        <v>0</v>
      </c>
      <c r="AK45" s="253">
        <v>0</v>
      </c>
      <c r="AL45" s="253">
        <v>0</v>
      </c>
      <c r="AM45" s="253">
        <v>0</v>
      </c>
      <c r="AN45" s="253">
        <v>0</v>
      </c>
      <c r="AO45" s="253">
        <v>0</v>
      </c>
      <c r="AP45" s="253">
        <v>0</v>
      </c>
      <c r="AQ45" s="253">
        <v>0</v>
      </c>
      <c r="AR45" s="253">
        <v>0</v>
      </c>
      <c r="AS45" s="253">
        <v>0</v>
      </c>
      <c r="AT45" s="253">
        <v>0</v>
      </c>
      <c r="AU45" s="253">
        <v>0</v>
      </c>
      <c r="AV45" s="253">
        <v>0</v>
      </c>
      <c r="AW45" s="253">
        <v>0</v>
      </c>
      <c r="AX45" s="253">
        <v>0</v>
      </c>
      <c r="AY45" s="253">
        <v>0</v>
      </c>
      <c r="AZ45" s="253">
        <v>0</v>
      </c>
      <c r="BA45" s="253">
        <v>0</v>
      </c>
      <c r="BB45" s="253">
        <v>0</v>
      </c>
      <c r="BC45" s="86">
        <f t="shared" si="7"/>
        <v>0</v>
      </c>
      <c r="BD45" s="86">
        <f t="shared" si="8"/>
        <v>0</v>
      </c>
      <c r="BS45" s="145">
        <f t="shared" si="9"/>
        <v>0</v>
      </c>
      <c r="BT45" s="145">
        <f t="shared" si="9"/>
        <v>0</v>
      </c>
      <c r="CV45" s="145"/>
      <c r="CW45" s="145"/>
      <c r="CX45" s="145"/>
    </row>
    <row r="46" spans="1:102" s="146" customFormat="1" ht="15.4" hidden="1" customHeight="1" outlineLevel="1" thickBot="1">
      <c r="A46" s="295" t="str">
        <f>IF(BC45&lt;&gt;0,IF(OR(A45="",B45=""),"Please fill in the two boxes above",IF(AND(B45="YES",OR(A45="NO",A45="")),"Direct impact is also an impact on business","")),"")</f>
        <v/>
      </c>
      <c r="B46" s="296"/>
      <c r="C46" s="56" t="s">
        <v>43</v>
      </c>
      <c r="D46" s="293"/>
      <c r="E46" s="254"/>
      <c r="F46" s="3"/>
      <c r="G46" s="3"/>
      <c r="H46" s="3"/>
      <c r="I46" s="3"/>
      <c r="J46" s="3"/>
      <c r="K46" s="3"/>
      <c r="L46" s="3"/>
      <c r="M46" s="3"/>
      <c r="N46" s="3"/>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87">
        <f t="shared" si="7"/>
        <v>0</v>
      </c>
      <c r="BD46" s="86">
        <f t="shared" si="8"/>
        <v>0</v>
      </c>
      <c r="BS46" s="145">
        <f t="shared" si="9"/>
        <v>0</v>
      </c>
      <c r="BT46" s="145">
        <f t="shared" si="9"/>
        <v>0</v>
      </c>
      <c r="CV46" s="145"/>
      <c r="CW46" s="145"/>
      <c r="CX46" s="145"/>
    </row>
    <row r="47" spans="1:102" s="146" customFormat="1" ht="15.4" hidden="1" customHeight="1" outlineLevel="1" thickBot="1">
      <c r="A47" s="295"/>
      <c r="B47" s="296"/>
      <c r="C47" s="57" t="s">
        <v>48</v>
      </c>
      <c r="D47" s="294"/>
      <c r="E47" s="255"/>
      <c r="F47" s="256"/>
      <c r="G47" s="256"/>
      <c r="H47" s="256"/>
      <c r="I47" s="256"/>
      <c r="J47" s="256"/>
      <c r="K47" s="256"/>
      <c r="L47" s="256"/>
      <c r="M47" s="256"/>
      <c r="N47" s="256"/>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88">
        <f t="shared" si="7"/>
        <v>0</v>
      </c>
      <c r="BD47" s="86">
        <f t="shared" si="8"/>
        <v>0</v>
      </c>
      <c r="BS47" s="145">
        <f t="shared" si="9"/>
        <v>0</v>
      </c>
      <c r="BT47" s="145">
        <f t="shared" si="9"/>
        <v>0</v>
      </c>
      <c r="CV47" s="145"/>
      <c r="CW47" s="145"/>
      <c r="CX47" s="145"/>
    </row>
    <row r="48" spans="1:102" s="146" customFormat="1" ht="15.4" hidden="1" customHeight="1" outlineLevel="1" thickBot="1">
      <c r="A48" s="53"/>
      <c r="B48" s="54"/>
      <c r="C48" s="232" t="s">
        <v>128</v>
      </c>
      <c r="D48" s="292"/>
      <c r="E48" s="3"/>
      <c r="F48" s="3"/>
      <c r="G48" s="3"/>
      <c r="H48" s="3"/>
      <c r="I48" s="3"/>
      <c r="J48" s="3"/>
      <c r="K48" s="3"/>
      <c r="L48" s="3"/>
      <c r="M48" s="3"/>
      <c r="N48" s="3"/>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251">
        <f t="shared" si="7"/>
        <v>0</v>
      </c>
      <c r="BD48" s="86">
        <f t="shared" si="8"/>
        <v>0</v>
      </c>
      <c r="BS48" s="145">
        <f t="shared" si="9"/>
        <v>0</v>
      </c>
      <c r="BT48" s="145">
        <f t="shared" si="9"/>
        <v>0</v>
      </c>
      <c r="CV48" s="145"/>
      <c r="CW48" s="145"/>
      <c r="CX48" s="145"/>
    </row>
    <row r="49" spans="1:102" s="146" customFormat="1" ht="15.4" hidden="1" customHeight="1" outlineLevel="1" thickBot="1">
      <c r="A49" s="295" t="str">
        <f>IF(BC48&lt;&gt;0,IF(OR(A48="",B48=""),"Please fill in the two boxes above",IF(AND(B48="YES",OR(A48="NO",A48="")),"Direct impact is also an impact on business","")),"")</f>
        <v/>
      </c>
      <c r="B49" s="296"/>
      <c r="C49" s="56" t="s">
        <v>43</v>
      </c>
      <c r="D49" s="293"/>
      <c r="E49" s="2"/>
      <c r="F49" s="2"/>
      <c r="G49" s="2"/>
      <c r="H49" s="2"/>
      <c r="I49" s="2"/>
      <c r="J49" s="2"/>
      <c r="K49" s="2"/>
      <c r="L49" s="2"/>
      <c r="M49" s="2"/>
      <c r="N49" s="2"/>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87">
        <f t="shared" si="7"/>
        <v>0</v>
      </c>
      <c r="BD49" s="86">
        <f t="shared" si="8"/>
        <v>0</v>
      </c>
      <c r="BS49" s="145">
        <f t="shared" si="9"/>
        <v>0</v>
      </c>
      <c r="BT49" s="145">
        <f t="shared" si="9"/>
        <v>0</v>
      </c>
      <c r="CV49" s="145"/>
      <c r="CW49" s="145"/>
      <c r="CX49" s="145"/>
    </row>
    <row r="50" spans="1:102" s="146" customFormat="1" ht="15.4" hidden="1" customHeight="1" outlineLevel="1" thickBot="1">
      <c r="A50" s="295"/>
      <c r="B50" s="296"/>
      <c r="C50" s="58" t="s">
        <v>48</v>
      </c>
      <c r="D50" s="297"/>
      <c r="E50" s="4"/>
      <c r="F50" s="5"/>
      <c r="G50" s="5"/>
      <c r="H50" s="5"/>
      <c r="I50" s="5"/>
      <c r="J50" s="5"/>
      <c r="K50" s="5"/>
      <c r="L50" s="5"/>
      <c r="M50" s="5"/>
      <c r="N50" s="5"/>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88">
        <f t="shared" si="7"/>
        <v>0</v>
      </c>
      <c r="BD50" s="86">
        <f t="shared" si="8"/>
        <v>0</v>
      </c>
      <c r="BS50" s="145">
        <f t="shared" si="9"/>
        <v>0</v>
      </c>
      <c r="BT50" s="145">
        <f t="shared" si="9"/>
        <v>0</v>
      </c>
      <c r="CV50" s="145"/>
      <c r="CW50" s="145"/>
      <c r="CX50" s="145"/>
    </row>
    <row r="51" spans="1:102" s="146" customFormat="1" ht="15.4" hidden="1" customHeight="1" outlineLevel="1" thickBot="1">
      <c r="A51" s="53"/>
      <c r="B51" s="54"/>
      <c r="C51" s="59" t="s">
        <v>129</v>
      </c>
      <c r="D51" s="304"/>
      <c r="E51" s="252"/>
      <c r="F51" s="253"/>
      <c r="G51" s="253"/>
      <c r="H51" s="253"/>
      <c r="I51" s="253"/>
      <c r="J51" s="253"/>
      <c r="K51" s="253"/>
      <c r="L51" s="253"/>
      <c r="M51" s="253"/>
      <c r="N51" s="253"/>
      <c r="O51" s="253">
        <v>0</v>
      </c>
      <c r="P51" s="253">
        <v>0</v>
      </c>
      <c r="Q51" s="253">
        <v>0</v>
      </c>
      <c r="R51" s="253">
        <v>0</v>
      </c>
      <c r="S51" s="253">
        <v>0</v>
      </c>
      <c r="T51" s="253">
        <v>0</v>
      </c>
      <c r="U51" s="253">
        <v>0</v>
      </c>
      <c r="V51" s="253">
        <v>0</v>
      </c>
      <c r="W51" s="253">
        <v>0</v>
      </c>
      <c r="X51" s="253">
        <v>0</v>
      </c>
      <c r="Y51" s="253">
        <v>0</v>
      </c>
      <c r="Z51" s="253">
        <v>0</v>
      </c>
      <c r="AA51" s="253">
        <v>0</v>
      </c>
      <c r="AB51" s="253">
        <v>0</v>
      </c>
      <c r="AC51" s="253">
        <v>0</v>
      </c>
      <c r="AD51" s="253">
        <v>0</v>
      </c>
      <c r="AE51" s="253">
        <v>0</v>
      </c>
      <c r="AF51" s="253">
        <v>0</v>
      </c>
      <c r="AG51" s="253">
        <v>0</v>
      </c>
      <c r="AH51" s="253">
        <v>0</v>
      </c>
      <c r="AI51" s="253">
        <v>0</v>
      </c>
      <c r="AJ51" s="253">
        <v>0</v>
      </c>
      <c r="AK51" s="253">
        <v>0</v>
      </c>
      <c r="AL51" s="253">
        <v>0</v>
      </c>
      <c r="AM51" s="253">
        <v>0</v>
      </c>
      <c r="AN51" s="253">
        <v>0</v>
      </c>
      <c r="AO51" s="253">
        <v>0</v>
      </c>
      <c r="AP51" s="253">
        <v>0</v>
      </c>
      <c r="AQ51" s="253">
        <v>0</v>
      </c>
      <c r="AR51" s="253">
        <v>0</v>
      </c>
      <c r="AS51" s="253">
        <v>0</v>
      </c>
      <c r="AT51" s="253">
        <v>0</v>
      </c>
      <c r="AU51" s="253">
        <v>0</v>
      </c>
      <c r="AV51" s="253">
        <v>0</v>
      </c>
      <c r="AW51" s="253">
        <v>0</v>
      </c>
      <c r="AX51" s="253">
        <v>0</v>
      </c>
      <c r="AY51" s="253">
        <v>0</v>
      </c>
      <c r="AZ51" s="253">
        <v>0</v>
      </c>
      <c r="BA51" s="253">
        <v>0</v>
      </c>
      <c r="BB51" s="253">
        <v>0</v>
      </c>
      <c r="BC51" s="86">
        <f t="shared" si="7"/>
        <v>0</v>
      </c>
      <c r="BD51" s="86">
        <f t="shared" si="8"/>
        <v>0</v>
      </c>
      <c r="BS51" s="145">
        <f t="shared" si="9"/>
        <v>0</v>
      </c>
      <c r="BT51" s="145">
        <f t="shared" si="9"/>
        <v>0</v>
      </c>
      <c r="CV51" s="145"/>
      <c r="CW51" s="145"/>
      <c r="CX51" s="145"/>
    </row>
    <row r="52" spans="1:102" s="146" customFormat="1" ht="15.4" hidden="1" customHeight="1" outlineLevel="1" thickBot="1">
      <c r="A52" s="295" t="str">
        <f>IF(BC51&lt;&gt;0,IF(OR(A51="",B51=""),"Please fill in the two boxes above",IF(AND(B51="YES",OR(A51="NO",A51="")),"Direct impact is also an impact on business","")),"")</f>
        <v/>
      </c>
      <c r="B52" s="296"/>
      <c r="C52" s="56" t="s">
        <v>43</v>
      </c>
      <c r="D52" s="293"/>
      <c r="E52" s="254"/>
      <c r="F52" s="3"/>
      <c r="G52" s="3"/>
      <c r="H52" s="3"/>
      <c r="I52" s="3"/>
      <c r="J52" s="3"/>
      <c r="K52" s="3"/>
      <c r="L52" s="3"/>
      <c r="M52" s="3"/>
      <c r="N52" s="3"/>
      <c r="O52" s="3">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87">
        <f t="shared" si="7"/>
        <v>0</v>
      </c>
      <c r="BD52" s="86">
        <f t="shared" si="8"/>
        <v>0</v>
      </c>
      <c r="BS52" s="145">
        <f t="shared" si="9"/>
        <v>0</v>
      </c>
      <c r="BT52" s="145">
        <f t="shared" si="9"/>
        <v>0</v>
      </c>
      <c r="CV52" s="145"/>
      <c r="CW52" s="145"/>
      <c r="CX52" s="145"/>
    </row>
    <row r="53" spans="1:102" s="146" customFormat="1" ht="15.4" hidden="1" customHeight="1" outlineLevel="1" thickBot="1">
      <c r="A53" s="295"/>
      <c r="B53" s="296"/>
      <c r="C53" s="57" t="s">
        <v>48</v>
      </c>
      <c r="D53" s="294"/>
      <c r="E53" s="255"/>
      <c r="F53" s="256"/>
      <c r="G53" s="256"/>
      <c r="H53" s="256"/>
      <c r="I53" s="256"/>
      <c r="J53" s="256"/>
      <c r="K53" s="256"/>
      <c r="L53" s="256"/>
      <c r="M53" s="256"/>
      <c r="N53" s="256"/>
      <c r="O53" s="256">
        <v>0</v>
      </c>
      <c r="P53" s="5">
        <v>0</v>
      </c>
      <c r="Q53" s="5">
        <v>0</v>
      </c>
      <c r="R53" s="5">
        <v>0</v>
      </c>
      <c r="S53" s="5">
        <v>0</v>
      </c>
      <c r="T53" s="5">
        <v>0</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88">
        <f t="shared" si="7"/>
        <v>0</v>
      </c>
      <c r="BD53" s="86">
        <f t="shared" si="8"/>
        <v>0</v>
      </c>
      <c r="BS53" s="145">
        <f t="shared" si="9"/>
        <v>0</v>
      </c>
      <c r="BT53" s="145">
        <f t="shared" si="9"/>
        <v>0</v>
      </c>
      <c r="CV53" s="145"/>
      <c r="CW53" s="145"/>
      <c r="CX53" s="145"/>
    </row>
    <row r="54" spans="1:102" s="146" customFormat="1" ht="15.4" hidden="1" customHeight="1" outlineLevel="1" thickBot="1">
      <c r="A54" s="53"/>
      <c r="B54" s="54"/>
      <c r="C54" s="232" t="s">
        <v>130</v>
      </c>
      <c r="D54" s="292"/>
      <c r="E54" s="252"/>
      <c r="F54" s="253"/>
      <c r="G54" s="253"/>
      <c r="H54" s="253"/>
      <c r="I54" s="253"/>
      <c r="J54" s="253"/>
      <c r="K54" s="253"/>
      <c r="L54" s="253"/>
      <c r="M54" s="253"/>
      <c r="N54" s="253"/>
      <c r="O54" s="253">
        <v>0</v>
      </c>
      <c r="P54" s="253">
        <v>0</v>
      </c>
      <c r="Q54" s="253">
        <v>0</v>
      </c>
      <c r="R54" s="253">
        <v>0</v>
      </c>
      <c r="S54" s="253">
        <v>0</v>
      </c>
      <c r="T54" s="253">
        <v>0</v>
      </c>
      <c r="U54" s="253">
        <v>0</v>
      </c>
      <c r="V54" s="253">
        <v>0</v>
      </c>
      <c r="W54" s="253">
        <v>0</v>
      </c>
      <c r="X54" s="253">
        <v>0</v>
      </c>
      <c r="Y54" s="253">
        <v>0</v>
      </c>
      <c r="Z54" s="253">
        <v>0</v>
      </c>
      <c r="AA54" s="253">
        <v>0</v>
      </c>
      <c r="AB54" s="253">
        <v>0</v>
      </c>
      <c r="AC54" s="253">
        <v>0</v>
      </c>
      <c r="AD54" s="253">
        <v>0</v>
      </c>
      <c r="AE54" s="253">
        <v>0</v>
      </c>
      <c r="AF54" s="253">
        <v>0</v>
      </c>
      <c r="AG54" s="253">
        <v>0</v>
      </c>
      <c r="AH54" s="253">
        <v>0</v>
      </c>
      <c r="AI54" s="253">
        <v>0</v>
      </c>
      <c r="AJ54" s="253">
        <v>0</v>
      </c>
      <c r="AK54" s="253">
        <v>0</v>
      </c>
      <c r="AL54" s="253">
        <v>0</v>
      </c>
      <c r="AM54" s="253">
        <v>0</v>
      </c>
      <c r="AN54" s="253">
        <v>0</v>
      </c>
      <c r="AO54" s="253">
        <v>0</v>
      </c>
      <c r="AP54" s="253">
        <v>0</v>
      </c>
      <c r="AQ54" s="253">
        <v>0</v>
      </c>
      <c r="AR54" s="253">
        <v>0</v>
      </c>
      <c r="AS54" s="253">
        <v>0</v>
      </c>
      <c r="AT54" s="253">
        <v>0</v>
      </c>
      <c r="AU54" s="253">
        <v>0</v>
      </c>
      <c r="AV54" s="253">
        <v>0</v>
      </c>
      <c r="AW54" s="253">
        <v>0</v>
      </c>
      <c r="AX54" s="253">
        <v>0</v>
      </c>
      <c r="AY54" s="253">
        <v>0</v>
      </c>
      <c r="AZ54" s="253">
        <v>0</v>
      </c>
      <c r="BA54" s="253">
        <v>0</v>
      </c>
      <c r="BB54" s="253">
        <v>0</v>
      </c>
      <c r="BC54" s="86">
        <f t="shared" si="7"/>
        <v>0</v>
      </c>
      <c r="BD54" s="86">
        <f t="shared" si="8"/>
        <v>0</v>
      </c>
      <c r="BS54" s="145">
        <f t="shared" si="9"/>
        <v>0</v>
      </c>
      <c r="BT54" s="145">
        <f t="shared" si="9"/>
        <v>0</v>
      </c>
      <c r="CV54" s="145"/>
      <c r="CW54" s="197"/>
      <c r="CX54" s="145"/>
    </row>
    <row r="55" spans="1:102" s="146" customFormat="1" ht="15.4" hidden="1" customHeight="1" outlineLevel="1" thickBot="1">
      <c r="A55" s="295" t="str">
        <f>IF(BC54&lt;&gt;0,IF(OR(A54="",B54=""),"Please fill in the two boxes above",IF(AND(B54="YES",OR(A54="NO",A54="")),"Direct impact is also an impact on business","")),"")</f>
        <v/>
      </c>
      <c r="B55" s="296"/>
      <c r="C55" s="56" t="s">
        <v>43</v>
      </c>
      <c r="D55" s="293"/>
      <c r="E55" s="254"/>
      <c r="F55" s="3"/>
      <c r="G55" s="3"/>
      <c r="H55" s="3"/>
      <c r="I55" s="3"/>
      <c r="J55" s="3"/>
      <c r="K55" s="3"/>
      <c r="L55" s="3"/>
      <c r="M55" s="3"/>
      <c r="N55" s="3"/>
      <c r="O55" s="3">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87">
        <f t="shared" si="7"/>
        <v>0</v>
      </c>
      <c r="BD55" s="86">
        <f t="shared" si="8"/>
        <v>0</v>
      </c>
      <c r="BS55" s="145">
        <f t="shared" si="9"/>
        <v>0</v>
      </c>
      <c r="BT55" s="145">
        <f t="shared" si="9"/>
        <v>0</v>
      </c>
      <c r="CV55" s="145"/>
      <c r="CW55" s="145"/>
      <c r="CX55" s="145"/>
    </row>
    <row r="56" spans="1:102" s="146" customFormat="1" ht="15.4" hidden="1" customHeight="1" outlineLevel="1" thickBot="1">
      <c r="A56" s="295"/>
      <c r="B56" s="296"/>
      <c r="C56" s="56" t="s">
        <v>48</v>
      </c>
      <c r="D56" s="294"/>
      <c r="E56" s="255"/>
      <c r="F56" s="256"/>
      <c r="G56" s="256"/>
      <c r="H56" s="256"/>
      <c r="I56" s="256"/>
      <c r="J56" s="256"/>
      <c r="K56" s="256"/>
      <c r="L56" s="256"/>
      <c r="M56" s="256"/>
      <c r="N56" s="256"/>
      <c r="O56" s="256">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88">
        <f t="shared" si="7"/>
        <v>0</v>
      </c>
      <c r="BD56" s="86">
        <f t="shared" si="8"/>
        <v>0</v>
      </c>
      <c r="BS56" s="145">
        <f t="shared" si="9"/>
        <v>0</v>
      </c>
      <c r="BT56" s="145">
        <f t="shared" si="9"/>
        <v>0</v>
      </c>
      <c r="CV56" s="145"/>
      <c r="CW56" s="145"/>
      <c r="CX56" s="145"/>
    </row>
    <row r="57" spans="1:102" s="146" customFormat="1" ht="15.4" hidden="1" customHeight="1" outlineLevel="1" thickBot="1">
      <c r="A57" s="53"/>
      <c r="B57" s="54"/>
      <c r="C57" s="232" t="s">
        <v>131</v>
      </c>
      <c r="D57" s="292"/>
      <c r="E57" s="252"/>
      <c r="F57" s="253"/>
      <c r="G57" s="253"/>
      <c r="H57" s="253"/>
      <c r="I57" s="253"/>
      <c r="J57" s="253"/>
      <c r="K57" s="253"/>
      <c r="L57" s="253"/>
      <c r="M57" s="253"/>
      <c r="N57" s="253"/>
      <c r="O57" s="253">
        <v>0</v>
      </c>
      <c r="P57" s="253">
        <v>0</v>
      </c>
      <c r="Q57" s="253">
        <v>0</v>
      </c>
      <c r="R57" s="253">
        <v>0</v>
      </c>
      <c r="S57" s="253">
        <v>0</v>
      </c>
      <c r="T57" s="253">
        <v>0</v>
      </c>
      <c r="U57" s="253">
        <v>0</v>
      </c>
      <c r="V57" s="253">
        <v>0</v>
      </c>
      <c r="W57" s="253">
        <v>0</v>
      </c>
      <c r="X57" s="253">
        <v>0</v>
      </c>
      <c r="Y57" s="253">
        <v>0</v>
      </c>
      <c r="Z57" s="253">
        <v>0</v>
      </c>
      <c r="AA57" s="253">
        <v>0</v>
      </c>
      <c r="AB57" s="253">
        <v>0</v>
      </c>
      <c r="AC57" s="253">
        <v>0</v>
      </c>
      <c r="AD57" s="253">
        <v>0</v>
      </c>
      <c r="AE57" s="253">
        <v>0</v>
      </c>
      <c r="AF57" s="253">
        <v>0</v>
      </c>
      <c r="AG57" s="253">
        <v>0</v>
      </c>
      <c r="AH57" s="253">
        <v>0</v>
      </c>
      <c r="AI57" s="253">
        <v>0</v>
      </c>
      <c r="AJ57" s="253">
        <v>0</v>
      </c>
      <c r="AK57" s="253">
        <v>0</v>
      </c>
      <c r="AL57" s="253">
        <v>0</v>
      </c>
      <c r="AM57" s="253">
        <v>0</v>
      </c>
      <c r="AN57" s="253">
        <v>0</v>
      </c>
      <c r="AO57" s="253">
        <v>0</v>
      </c>
      <c r="AP57" s="253">
        <v>0</v>
      </c>
      <c r="AQ57" s="253">
        <v>0</v>
      </c>
      <c r="AR57" s="253">
        <v>0</v>
      </c>
      <c r="AS57" s="253">
        <v>0</v>
      </c>
      <c r="AT57" s="253">
        <v>0</v>
      </c>
      <c r="AU57" s="253">
        <v>0</v>
      </c>
      <c r="AV57" s="253">
        <v>0</v>
      </c>
      <c r="AW57" s="253">
        <v>0</v>
      </c>
      <c r="AX57" s="253">
        <v>0</v>
      </c>
      <c r="AY57" s="253">
        <v>0</v>
      </c>
      <c r="AZ57" s="253">
        <v>0</v>
      </c>
      <c r="BA57" s="253">
        <v>0</v>
      </c>
      <c r="BB57" s="253">
        <v>0</v>
      </c>
      <c r="BC57" s="86">
        <f t="shared" si="7"/>
        <v>0</v>
      </c>
      <c r="BD57" s="86">
        <f t="shared" si="8"/>
        <v>0</v>
      </c>
      <c r="BS57" s="145">
        <f t="shared" si="9"/>
        <v>0</v>
      </c>
      <c r="BT57" s="145">
        <f t="shared" si="9"/>
        <v>0</v>
      </c>
      <c r="CV57" s="145"/>
      <c r="CW57" s="145"/>
      <c r="CX57" s="145"/>
    </row>
    <row r="58" spans="1:102" s="146" customFormat="1" ht="15.4" hidden="1" customHeight="1" outlineLevel="1" thickBot="1">
      <c r="A58" s="295" t="str">
        <f>IF(BC57&lt;&gt;0,IF(OR(A57="",B57=""),"Please fill in the two boxes above",IF(AND(B57="YES",OR(A57="NO",A57="")),"Direct impact is also an impact on business","")),"")</f>
        <v/>
      </c>
      <c r="B58" s="296"/>
      <c r="C58" s="56" t="s">
        <v>43</v>
      </c>
      <c r="D58" s="293"/>
      <c r="E58" s="254"/>
      <c r="F58" s="3"/>
      <c r="G58" s="3"/>
      <c r="H58" s="3"/>
      <c r="I58" s="3"/>
      <c r="J58" s="3"/>
      <c r="K58" s="3"/>
      <c r="L58" s="3"/>
      <c r="M58" s="3"/>
      <c r="N58" s="3"/>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87">
        <f t="shared" si="7"/>
        <v>0</v>
      </c>
      <c r="BD58" s="86">
        <f t="shared" si="8"/>
        <v>0</v>
      </c>
      <c r="BS58" s="145">
        <f t="shared" si="9"/>
        <v>0</v>
      </c>
      <c r="BT58" s="145">
        <f t="shared" si="9"/>
        <v>0</v>
      </c>
      <c r="CV58" s="145"/>
      <c r="CW58" s="145"/>
      <c r="CX58" s="145"/>
    </row>
    <row r="59" spans="1:102" s="146" customFormat="1" ht="15.4" hidden="1" customHeight="1" outlineLevel="1" thickBot="1">
      <c r="A59" s="295"/>
      <c r="B59" s="296"/>
      <c r="C59" s="57" t="s">
        <v>48</v>
      </c>
      <c r="D59" s="294"/>
      <c r="E59" s="255"/>
      <c r="F59" s="256"/>
      <c r="G59" s="256"/>
      <c r="H59" s="256"/>
      <c r="I59" s="256"/>
      <c r="J59" s="256"/>
      <c r="K59" s="256"/>
      <c r="L59" s="256"/>
      <c r="M59" s="256"/>
      <c r="N59" s="256"/>
      <c r="O59" s="5">
        <v>0</v>
      </c>
      <c r="P59" s="5">
        <v>0</v>
      </c>
      <c r="Q59" s="5">
        <v>0</v>
      </c>
      <c r="R59" s="5">
        <v>0</v>
      </c>
      <c r="S59" s="5">
        <v>0</v>
      </c>
      <c r="T59" s="5">
        <v>0</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5">
        <v>0</v>
      </c>
      <c r="AV59" s="5">
        <v>0</v>
      </c>
      <c r="AW59" s="5">
        <v>0</v>
      </c>
      <c r="AX59" s="5">
        <v>0</v>
      </c>
      <c r="AY59" s="5">
        <v>0</v>
      </c>
      <c r="AZ59" s="5">
        <v>0</v>
      </c>
      <c r="BA59" s="5">
        <v>0</v>
      </c>
      <c r="BB59" s="5">
        <v>0</v>
      </c>
      <c r="BC59" s="88">
        <f t="shared" si="7"/>
        <v>0</v>
      </c>
      <c r="BD59" s="86">
        <f t="shared" si="8"/>
        <v>0</v>
      </c>
      <c r="BS59" s="145">
        <f t="shared" si="9"/>
        <v>0</v>
      </c>
      <c r="BT59" s="145">
        <f t="shared" si="9"/>
        <v>0</v>
      </c>
      <c r="CV59" s="145"/>
      <c r="CW59" s="145"/>
      <c r="CX59" s="145"/>
    </row>
    <row r="60" spans="1:102" s="146" customFormat="1" ht="15.4" hidden="1" customHeight="1" outlineLevel="1" thickBot="1">
      <c r="A60" s="53"/>
      <c r="B60" s="54"/>
      <c r="C60" s="232" t="s">
        <v>132</v>
      </c>
      <c r="D60" s="292"/>
      <c r="E60" s="252"/>
      <c r="F60" s="253"/>
      <c r="G60" s="253"/>
      <c r="H60" s="253"/>
      <c r="I60" s="253"/>
      <c r="J60" s="253"/>
      <c r="K60" s="253"/>
      <c r="L60" s="253"/>
      <c r="M60" s="253"/>
      <c r="N60" s="253"/>
      <c r="O60" s="253">
        <v>0</v>
      </c>
      <c r="P60" s="253">
        <v>0</v>
      </c>
      <c r="Q60" s="253">
        <v>0</v>
      </c>
      <c r="R60" s="253">
        <v>0</v>
      </c>
      <c r="S60" s="253">
        <v>0</v>
      </c>
      <c r="T60" s="253">
        <v>0</v>
      </c>
      <c r="U60" s="253">
        <v>0</v>
      </c>
      <c r="V60" s="253">
        <v>0</v>
      </c>
      <c r="W60" s="253">
        <v>0</v>
      </c>
      <c r="X60" s="253">
        <v>0</v>
      </c>
      <c r="Y60" s="253">
        <v>0</v>
      </c>
      <c r="Z60" s="253">
        <v>0</v>
      </c>
      <c r="AA60" s="253">
        <v>0</v>
      </c>
      <c r="AB60" s="253">
        <v>0</v>
      </c>
      <c r="AC60" s="253">
        <v>0</v>
      </c>
      <c r="AD60" s="253">
        <v>0</v>
      </c>
      <c r="AE60" s="253">
        <v>0</v>
      </c>
      <c r="AF60" s="253">
        <v>0</v>
      </c>
      <c r="AG60" s="253">
        <v>0</v>
      </c>
      <c r="AH60" s="253">
        <v>0</v>
      </c>
      <c r="AI60" s="253">
        <v>0</v>
      </c>
      <c r="AJ60" s="253">
        <v>0</v>
      </c>
      <c r="AK60" s="253">
        <v>0</v>
      </c>
      <c r="AL60" s="253">
        <v>0</v>
      </c>
      <c r="AM60" s="253">
        <v>0</v>
      </c>
      <c r="AN60" s="253">
        <v>0</v>
      </c>
      <c r="AO60" s="253">
        <v>0</v>
      </c>
      <c r="AP60" s="253">
        <v>0</v>
      </c>
      <c r="AQ60" s="253">
        <v>0</v>
      </c>
      <c r="AR60" s="253">
        <v>0</v>
      </c>
      <c r="AS60" s="253">
        <v>0</v>
      </c>
      <c r="AT60" s="253">
        <v>0</v>
      </c>
      <c r="AU60" s="253">
        <v>0</v>
      </c>
      <c r="AV60" s="253">
        <v>0</v>
      </c>
      <c r="AW60" s="253">
        <v>0</v>
      </c>
      <c r="AX60" s="253">
        <v>0</v>
      </c>
      <c r="AY60" s="253">
        <v>0</v>
      </c>
      <c r="AZ60" s="253">
        <v>0</v>
      </c>
      <c r="BA60" s="253">
        <v>0</v>
      </c>
      <c r="BB60" s="253">
        <v>0</v>
      </c>
      <c r="BC60" s="86">
        <f t="shared" si="7"/>
        <v>0</v>
      </c>
      <c r="BD60" s="86">
        <f t="shared" si="8"/>
        <v>0</v>
      </c>
      <c r="BS60" s="145">
        <f t="shared" si="9"/>
        <v>0</v>
      </c>
      <c r="BT60" s="145">
        <f t="shared" si="9"/>
        <v>0</v>
      </c>
      <c r="CV60" s="145"/>
      <c r="CW60" s="145"/>
      <c r="CX60" s="145"/>
    </row>
    <row r="61" spans="1:102" s="146" customFormat="1" ht="15.4" hidden="1" customHeight="1" outlineLevel="1" thickBot="1">
      <c r="A61" s="295" t="str">
        <f>IF(BC60&lt;&gt;0,IF(OR(A60="",B60=""),"Please fill in the two boxes above",IF(AND(B60="YES",OR(A60="NO",A60="")),"Direct impact is also an impact on business","")),"")</f>
        <v/>
      </c>
      <c r="B61" s="296"/>
      <c r="C61" s="56" t="s">
        <v>43</v>
      </c>
      <c r="D61" s="293"/>
      <c r="E61" s="254"/>
      <c r="F61" s="3"/>
      <c r="G61" s="3"/>
      <c r="H61" s="3"/>
      <c r="I61" s="3"/>
      <c r="J61" s="3"/>
      <c r="K61" s="3"/>
      <c r="L61" s="3"/>
      <c r="M61" s="3"/>
      <c r="N61" s="3"/>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87">
        <f t="shared" si="7"/>
        <v>0</v>
      </c>
      <c r="BD61" s="86">
        <f t="shared" si="8"/>
        <v>0</v>
      </c>
      <c r="BS61" s="145">
        <f t="shared" si="9"/>
        <v>0</v>
      </c>
      <c r="BT61" s="145">
        <f t="shared" si="9"/>
        <v>0</v>
      </c>
      <c r="CV61" s="145"/>
      <c r="CW61" s="145"/>
      <c r="CX61" s="145"/>
    </row>
    <row r="62" spans="1:102" s="146" customFormat="1" ht="15.4" hidden="1" customHeight="1" outlineLevel="1" thickBot="1">
      <c r="A62" s="295"/>
      <c r="B62" s="296"/>
      <c r="C62" s="57" t="s">
        <v>48</v>
      </c>
      <c r="D62" s="294"/>
      <c r="E62" s="255"/>
      <c r="F62" s="256"/>
      <c r="G62" s="256"/>
      <c r="H62" s="256"/>
      <c r="I62" s="256"/>
      <c r="J62" s="256"/>
      <c r="K62" s="256"/>
      <c r="L62" s="256"/>
      <c r="M62" s="256"/>
      <c r="N62" s="256"/>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88">
        <f t="shared" si="7"/>
        <v>0</v>
      </c>
      <c r="BD62" s="86">
        <f t="shared" si="8"/>
        <v>0</v>
      </c>
      <c r="BS62" s="145">
        <f t="shared" si="9"/>
        <v>0</v>
      </c>
      <c r="BT62" s="145">
        <f t="shared" si="9"/>
        <v>0</v>
      </c>
      <c r="CV62" s="145"/>
      <c r="CW62" s="145"/>
      <c r="CX62" s="145"/>
    </row>
    <row r="63" spans="1:102" s="146" customFormat="1" ht="15.4" hidden="1" customHeight="1" outlineLevel="1" thickBot="1">
      <c r="A63" s="53"/>
      <c r="B63" s="54"/>
      <c r="C63" s="232" t="s">
        <v>133</v>
      </c>
      <c r="D63" s="292"/>
      <c r="E63" s="3"/>
      <c r="F63" s="3"/>
      <c r="G63" s="3"/>
      <c r="H63" s="3"/>
      <c r="I63" s="3"/>
      <c r="J63" s="3"/>
      <c r="K63" s="3"/>
      <c r="L63" s="3"/>
      <c r="M63" s="3"/>
      <c r="N63" s="3"/>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251">
        <f t="shared" si="7"/>
        <v>0</v>
      </c>
      <c r="BD63" s="86">
        <f t="shared" si="8"/>
        <v>0</v>
      </c>
      <c r="BS63" s="145">
        <f t="shared" si="9"/>
        <v>0</v>
      </c>
      <c r="BT63" s="145">
        <f t="shared" si="9"/>
        <v>0</v>
      </c>
      <c r="CV63" s="145"/>
      <c r="CW63" s="145"/>
      <c r="CX63" s="145"/>
    </row>
    <row r="64" spans="1:102" s="146" customFormat="1" ht="15.4" hidden="1" customHeight="1" outlineLevel="1" thickBot="1">
      <c r="A64" s="295" t="str">
        <f>IF(BC63&lt;&gt;0,IF(OR(A63="",B63=""),"Please fill in the two boxes above",IF(AND(B63="YES",OR(A63="NO",A63="")),"Direct impact is also an impact on business","")),"")</f>
        <v/>
      </c>
      <c r="B64" s="296"/>
      <c r="C64" s="56" t="s">
        <v>43</v>
      </c>
      <c r="D64" s="293"/>
      <c r="E64" s="2"/>
      <c r="F64" s="2"/>
      <c r="G64" s="2"/>
      <c r="H64" s="2"/>
      <c r="I64" s="2"/>
      <c r="J64" s="2"/>
      <c r="K64" s="2"/>
      <c r="L64" s="2"/>
      <c r="M64" s="2"/>
      <c r="N64" s="2"/>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87">
        <f t="shared" si="7"/>
        <v>0</v>
      </c>
      <c r="BD64" s="86">
        <f t="shared" si="8"/>
        <v>0</v>
      </c>
      <c r="BS64" s="145">
        <f t="shared" si="9"/>
        <v>0</v>
      </c>
      <c r="BT64" s="145">
        <f t="shared" si="9"/>
        <v>0</v>
      </c>
      <c r="CV64" s="145"/>
      <c r="CW64" s="145"/>
      <c r="CX64" s="145"/>
    </row>
    <row r="65" spans="1:102" s="146" customFormat="1" ht="15.4" hidden="1" customHeight="1" outlineLevel="1" thickBot="1">
      <c r="A65" s="298"/>
      <c r="B65" s="299"/>
      <c r="C65" s="58" t="s">
        <v>48</v>
      </c>
      <c r="D65" s="297"/>
      <c r="E65" s="4"/>
      <c r="F65" s="5"/>
      <c r="G65" s="5"/>
      <c r="H65" s="5"/>
      <c r="I65" s="5"/>
      <c r="J65" s="5"/>
      <c r="K65" s="5"/>
      <c r="L65" s="5"/>
      <c r="M65" s="5"/>
      <c r="N65" s="5"/>
      <c r="O65" s="5">
        <v>0</v>
      </c>
      <c r="P65" s="5">
        <v>0</v>
      </c>
      <c r="Q65" s="5">
        <v>0</v>
      </c>
      <c r="R65" s="5">
        <v>0</v>
      </c>
      <c r="S65" s="5">
        <v>0</v>
      </c>
      <c r="T65" s="5">
        <v>0</v>
      </c>
      <c r="U65" s="5">
        <v>0</v>
      </c>
      <c r="V65" s="5">
        <v>0</v>
      </c>
      <c r="W65" s="5">
        <v>0</v>
      </c>
      <c r="X65" s="5">
        <v>0</v>
      </c>
      <c r="Y65" s="5">
        <v>0</v>
      </c>
      <c r="Z65" s="5">
        <v>0</v>
      </c>
      <c r="AA65" s="5">
        <v>0</v>
      </c>
      <c r="AB65" s="5">
        <v>0</v>
      </c>
      <c r="AC65" s="5">
        <v>0</v>
      </c>
      <c r="AD65" s="5">
        <v>0</v>
      </c>
      <c r="AE65" s="5">
        <v>0</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88">
        <f t="shared" si="7"/>
        <v>0</v>
      </c>
      <c r="BD65" s="86">
        <f t="shared" si="8"/>
        <v>0</v>
      </c>
      <c r="BS65" s="145">
        <f t="shared" si="9"/>
        <v>0</v>
      </c>
      <c r="BT65" s="145">
        <f t="shared" si="9"/>
        <v>0</v>
      </c>
      <c r="CV65" s="145"/>
      <c r="CW65" s="145"/>
      <c r="CX65" s="145"/>
    </row>
    <row r="66" spans="1:102" s="146" customFormat="1" collapsed="1">
      <c r="A66" s="167"/>
      <c r="B66" s="168"/>
      <c r="C66" s="169"/>
      <c r="D66" s="169"/>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66"/>
      <c r="BD66" s="166"/>
      <c r="BS66" s="145"/>
      <c r="BT66" s="145"/>
      <c r="CV66" s="145"/>
      <c r="CW66" s="145"/>
      <c r="CX66" s="145"/>
    </row>
    <row r="67" spans="1:102" s="146" customFormat="1">
      <c r="A67" s="167"/>
      <c r="B67" s="171"/>
      <c r="C67" s="172"/>
      <c r="D67" s="172"/>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66"/>
      <c r="BD67" s="166"/>
      <c r="BS67" s="145"/>
      <c r="BT67" s="145"/>
      <c r="CV67" s="145"/>
      <c r="CW67" s="145"/>
      <c r="CX67" s="145"/>
    </row>
    <row r="68" spans="1:102" s="146" customFormat="1">
      <c r="A68" s="167"/>
      <c r="B68" s="171"/>
      <c r="C68" s="172"/>
      <c r="D68" s="172"/>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66"/>
      <c r="BD68" s="166"/>
      <c r="CV68" s="145"/>
      <c r="CW68" s="145"/>
      <c r="CX68" s="145"/>
    </row>
    <row r="69" spans="1:102" s="146" customFormat="1" ht="15.4" thickBot="1">
      <c r="A69" s="167"/>
      <c r="B69" s="171"/>
      <c r="C69" s="172"/>
      <c r="D69" s="172"/>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66"/>
      <c r="BD69" s="166"/>
      <c r="CV69" s="145"/>
      <c r="CW69" s="145"/>
      <c r="CX69" s="145"/>
    </row>
    <row r="70" spans="1:102" s="146" customFormat="1" ht="15.4" thickBot="1">
      <c r="A70" s="155"/>
      <c r="B70" s="173"/>
      <c r="C70" s="83" t="s">
        <v>134</v>
      </c>
      <c r="D70" s="84"/>
      <c r="E70" s="163"/>
      <c r="F70" s="164"/>
      <c r="G70" s="164"/>
      <c r="H70" s="164"/>
      <c r="I70" s="164"/>
      <c r="J70" s="164"/>
      <c r="K70" s="164"/>
      <c r="L70" s="164"/>
      <c r="M70" s="164"/>
      <c r="N70" s="165"/>
      <c r="O70" s="164"/>
      <c r="P70" s="164"/>
      <c r="Q70" s="164"/>
      <c r="R70" s="164"/>
      <c r="S70" s="164"/>
      <c r="T70" s="164"/>
      <c r="U70" s="164"/>
      <c r="V70" s="164"/>
      <c r="W70" s="164"/>
      <c r="X70" s="165"/>
      <c r="Y70" s="164"/>
      <c r="Z70" s="164"/>
      <c r="AA70" s="164"/>
      <c r="AB70" s="164"/>
      <c r="AC70" s="164"/>
      <c r="AD70" s="164"/>
      <c r="AE70" s="164"/>
      <c r="AF70" s="164"/>
      <c r="AG70" s="164"/>
      <c r="AH70" s="165"/>
      <c r="AI70" s="164"/>
      <c r="AJ70" s="164"/>
      <c r="AK70" s="164"/>
      <c r="AL70" s="164"/>
      <c r="AM70" s="164"/>
      <c r="AN70" s="164"/>
      <c r="AO70" s="164"/>
      <c r="AP70" s="164"/>
      <c r="AQ70" s="164"/>
      <c r="AR70" s="164"/>
      <c r="AS70" s="164"/>
      <c r="AT70" s="164"/>
      <c r="AU70" s="164"/>
      <c r="AV70" s="164"/>
      <c r="AW70" s="164"/>
      <c r="AX70" s="164"/>
      <c r="AY70" s="164"/>
      <c r="AZ70" s="164"/>
      <c r="BA70" s="164"/>
      <c r="BB70" s="164"/>
      <c r="BC70" s="85" t="s">
        <v>72</v>
      </c>
      <c r="BD70" s="85" t="s">
        <v>73</v>
      </c>
      <c r="CV70" s="145"/>
      <c r="CW70" s="145"/>
      <c r="CX70" s="145"/>
    </row>
    <row r="71" spans="1:102" s="146" customFormat="1" ht="30.4" customHeight="1" thickBot="1">
      <c r="A71" s="53"/>
      <c r="B71" s="54"/>
      <c r="C71" s="60" t="s">
        <v>135</v>
      </c>
      <c r="D71" s="303"/>
      <c r="E71" s="252"/>
      <c r="F71" s="253"/>
      <c r="G71" s="253"/>
      <c r="H71" s="253"/>
      <c r="I71" s="253"/>
      <c r="J71" s="253"/>
      <c r="K71" s="253"/>
      <c r="L71" s="253"/>
      <c r="M71" s="253"/>
      <c r="N71" s="253"/>
      <c r="O71" s="253"/>
      <c r="P71" s="253">
        <v>0</v>
      </c>
      <c r="Q71" s="253">
        <v>0</v>
      </c>
      <c r="R71" s="253">
        <v>0</v>
      </c>
      <c r="S71" s="253">
        <v>0</v>
      </c>
      <c r="T71" s="253">
        <v>0</v>
      </c>
      <c r="U71" s="253">
        <v>0</v>
      </c>
      <c r="V71" s="253">
        <v>0</v>
      </c>
      <c r="W71" s="253">
        <v>0</v>
      </c>
      <c r="X71" s="253">
        <v>0</v>
      </c>
      <c r="Y71" s="253">
        <v>0</v>
      </c>
      <c r="Z71" s="253">
        <v>0</v>
      </c>
      <c r="AA71" s="253">
        <v>0</v>
      </c>
      <c r="AB71" s="253">
        <v>0</v>
      </c>
      <c r="AC71" s="253">
        <v>0</v>
      </c>
      <c r="AD71" s="253">
        <v>0</v>
      </c>
      <c r="AE71" s="253">
        <v>0</v>
      </c>
      <c r="AF71" s="253">
        <v>0</v>
      </c>
      <c r="AG71" s="253">
        <v>0</v>
      </c>
      <c r="AH71" s="253">
        <v>0</v>
      </c>
      <c r="AI71" s="253">
        <v>0</v>
      </c>
      <c r="AJ71" s="253">
        <v>0</v>
      </c>
      <c r="AK71" s="253">
        <v>0</v>
      </c>
      <c r="AL71" s="253">
        <v>0</v>
      </c>
      <c r="AM71" s="253">
        <v>0</v>
      </c>
      <c r="AN71" s="253">
        <v>0</v>
      </c>
      <c r="AO71" s="253">
        <v>0</v>
      </c>
      <c r="AP71" s="253">
        <v>0</v>
      </c>
      <c r="AQ71" s="253">
        <v>0</v>
      </c>
      <c r="AR71" s="253">
        <v>0</v>
      </c>
      <c r="AS71" s="253">
        <v>0</v>
      </c>
      <c r="AT71" s="253">
        <v>0</v>
      </c>
      <c r="AU71" s="253">
        <v>0</v>
      </c>
      <c r="AV71" s="253">
        <v>0</v>
      </c>
      <c r="AW71" s="253">
        <v>0</v>
      </c>
      <c r="AX71" s="253">
        <v>0</v>
      </c>
      <c r="AY71" s="253">
        <v>0</v>
      </c>
      <c r="AZ71" s="253">
        <v>0</v>
      </c>
      <c r="BA71" s="253">
        <v>0</v>
      </c>
      <c r="BB71" s="253">
        <v>0</v>
      </c>
      <c r="BC71" s="86">
        <f t="shared" ref="BC71:BC85" si="12">SUM(E71:BB71)</f>
        <v>0</v>
      </c>
      <c r="BD71" s="86">
        <f t="shared" ref="BD71:BD85" si="13">SUMPRODUCT(E71:BB71,DiscountFactors)</f>
        <v>0</v>
      </c>
      <c r="BS71" s="145">
        <f t="shared" ref="BS71:BT73" si="14">IF(A71="YES",1,0)</f>
        <v>0</v>
      </c>
      <c r="BT71" s="145">
        <f t="shared" si="14"/>
        <v>0</v>
      </c>
      <c r="CV71" s="145"/>
      <c r="CW71" s="145"/>
      <c r="CX71" s="145"/>
    </row>
    <row r="72" spans="1:102" s="146" customFormat="1" ht="15.4" customHeight="1" thickBot="1">
      <c r="A72" s="295" t="str">
        <f>IF(BC71&lt;&gt;0,IF(OR(A71="",B71=""),"Please fill in the two boxes above",IF(AND(B71="YES",OR(A71="NO",A71="")),"Direct impact is also an impact on business","")),"")</f>
        <v/>
      </c>
      <c r="B72" s="296"/>
      <c r="C72" s="56" t="s">
        <v>43</v>
      </c>
      <c r="D72" s="293"/>
      <c r="E72" s="254"/>
      <c r="F72" s="3"/>
      <c r="G72" s="3"/>
      <c r="H72" s="3"/>
      <c r="I72" s="3"/>
      <c r="J72" s="3"/>
      <c r="K72" s="3"/>
      <c r="L72" s="3"/>
      <c r="M72" s="3"/>
      <c r="N72" s="3"/>
      <c r="O72" s="3"/>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87">
        <f t="shared" si="12"/>
        <v>0</v>
      </c>
      <c r="BD72" s="86">
        <f t="shared" si="13"/>
        <v>0</v>
      </c>
      <c r="BS72" s="145">
        <f t="shared" si="14"/>
        <v>0</v>
      </c>
      <c r="BT72" s="145">
        <f t="shared" si="14"/>
        <v>0</v>
      </c>
      <c r="CV72" s="145"/>
      <c r="CW72" s="145"/>
      <c r="CX72" s="145"/>
    </row>
    <row r="73" spans="1:102" s="146" customFormat="1" ht="15.4" thickBot="1">
      <c r="A73" s="295"/>
      <c r="B73" s="296"/>
      <c r="C73" s="57" t="s">
        <v>48</v>
      </c>
      <c r="D73" s="294"/>
      <c r="E73" s="255"/>
      <c r="F73" s="256"/>
      <c r="G73" s="256"/>
      <c r="H73" s="256"/>
      <c r="I73" s="256"/>
      <c r="J73" s="256"/>
      <c r="K73" s="256"/>
      <c r="L73" s="256"/>
      <c r="M73" s="256"/>
      <c r="N73" s="256"/>
      <c r="O73" s="256"/>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88">
        <f t="shared" si="12"/>
        <v>0</v>
      </c>
      <c r="BD73" s="86">
        <f t="shared" si="13"/>
        <v>0</v>
      </c>
      <c r="BS73" s="145">
        <f t="shared" si="14"/>
        <v>0</v>
      </c>
      <c r="BT73" s="145">
        <f t="shared" si="14"/>
        <v>0</v>
      </c>
      <c r="CV73" s="145"/>
      <c r="CW73" s="145"/>
      <c r="CX73" s="145"/>
    </row>
    <row r="74" spans="1:102" s="146" customFormat="1" ht="15.4" hidden="1" customHeight="1" outlineLevel="1" thickBot="1">
      <c r="A74" s="53"/>
      <c r="B74" s="54"/>
      <c r="C74" s="62" t="s">
        <v>136</v>
      </c>
      <c r="D74" s="292"/>
      <c r="E74" s="252"/>
      <c r="F74" s="253"/>
      <c r="G74" s="253"/>
      <c r="H74" s="253"/>
      <c r="I74" s="253"/>
      <c r="J74" s="253"/>
      <c r="K74" s="253"/>
      <c r="L74" s="253"/>
      <c r="M74" s="253"/>
      <c r="N74" s="253"/>
      <c r="O74" s="253"/>
      <c r="P74" s="253">
        <v>0</v>
      </c>
      <c r="Q74" s="253">
        <v>0</v>
      </c>
      <c r="R74" s="253">
        <v>0</v>
      </c>
      <c r="S74" s="253">
        <v>0</v>
      </c>
      <c r="T74" s="253">
        <v>0</v>
      </c>
      <c r="U74" s="253">
        <v>0</v>
      </c>
      <c r="V74" s="253">
        <v>0</v>
      </c>
      <c r="W74" s="253">
        <v>0</v>
      </c>
      <c r="X74" s="253">
        <v>0</v>
      </c>
      <c r="Y74" s="253">
        <v>0</v>
      </c>
      <c r="Z74" s="253">
        <v>0</v>
      </c>
      <c r="AA74" s="253">
        <v>0</v>
      </c>
      <c r="AB74" s="253">
        <v>0</v>
      </c>
      <c r="AC74" s="253">
        <v>0</v>
      </c>
      <c r="AD74" s="253">
        <v>0</v>
      </c>
      <c r="AE74" s="253">
        <v>0</v>
      </c>
      <c r="AF74" s="253">
        <v>0</v>
      </c>
      <c r="AG74" s="253">
        <v>0</v>
      </c>
      <c r="AH74" s="253">
        <v>0</v>
      </c>
      <c r="AI74" s="253">
        <v>0</v>
      </c>
      <c r="AJ74" s="253">
        <v>0</v>
      </c>
      <c r="AK74" s="253">
        <v>0</v>
      </c>
      <c r="AL74" s="253">
        <v>0</v>
      </c>
      <c r="AM74" s="253">
        <v>0</v>
      </c>
      <c r="AN74" s="253">
        <v>0</v>
      </c>
      <c r="AO74" s="253">
        <v>0</v>
      </c>
      <c r="AP74" s="253">
        <v>0</v>
      </c>
      <c r="AQ74" s="253">
        <v>0</v>
      </c>
      <c r="AR74" s="253">
        <v>0</v>
      </c>
      <c r="AS74" s="253">
        <v>0</v>
      </c>
      <c r="AT74" s="253">
        <v>0</v>
      </c>
      <c r="AU74" s="253">
        <v>0</v>
      </c>
      <c r="AV74" s="253">
        <v>0</v>
      </c>
      <c r="AW74" s="253">
        <v>0</v>
      </c>
      <c r="AX74" s="253">
        <v>0</v>
      </c>
      <c r="AY74" s="253">
        <v>0</v>
      </c>
      <c r="AZ74" s="253">
        <v>0</v>
      </c>
      <c r="BA74" s="253">
        <v>0</v>
      </c>
      <c r="BB74" s="257">
        <v>0</v>
      </c>
      <c r="BC74" s="251">
        <f t="shared" si="12"/>
        <v>0</v>
      </c>
      <c r="BD74" s="86">
        <f t="shared" si="13"/>
        <v>0</v>
      </c>
      <c r="BS74" s="145">
        <f t="shared" ref="BS74:BT131" si="15">IF(A74="YES",1,0)</f>
        <v>0</v>
      </c>
      <c r="BT74" s="145">
        <f t="shared" si="15"/>
        <v>0</v>
      </c>
      <c r="CV74" s="145"/>
      <c r="CW74" s="145"/>
      <c r="CX74" s="145"/>
    </row>
    <row r="75" spans="1:102" s="146" customFormat="1" ht="15.4" hidden="1" customHeight="1" outlineLevel="1" thickBot="1">
      <c r="A75" s="295" t="str">
        <f>IF(BC74&lt;&gt;0,IF(OR(A74="",B74=""),"Please fill in the two boxes above",IF(AND(B74="YES",OR(A74="NO",A74="")),"Direct impact is also an impact on business","")),"")</f>
        <v/>
      </c>
      <c r="B75" s="296"/>
      <c r="C75" s="56" t="s">
        <v>43</v>
      </c>
      <c r="D75" s="293"/>
      <c r="E75" s="254"/>
      <c r="F75" s="3"/>
      <c r="G75" s="3"/>
      <c r="H75" s="3"/>
      <c r="I75" s="3"/>
      <c r="J75" s="3"/>
      <c r="K75" s="3"/>
      <c r="L75" s="3"/>
      <c r="M75" s="3"/>
      <c r="N75" s="3"/>
      <c r="O75" s="3"/>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58">
        <v>0</v>
      </c>
      <c r="BC75" s="87">
        <f t="shared" si="12"/>
        <v>0</v>
      </c>
      <c r="BD75" s="86">
        <f t="shared" si="13"/>
        <v>0</v>
      </c>
      <c r="BS75" s="145">
        <f t="shared" si="15"/>
        <v>0</v>
      </c>
      <c r="BT75" s="145">
        <f t="shared" si="15"/>
        <v>0</v>
      </c>
      <c r="CV75" s="145"/>
      <c r="CW75" s="145"/>
      <c r="CX75" s="145"/>
    </row>
    <row r="76" spans="1:102" s="146" customFormat="1" ht="15.4" hidden="1" customHeight="1" outlineLevel="1" thickBot="1">
      <c r="A76" s="295"/>
      <c r="B76" s="296"/>
      <c r="C76" s="57" t="s">
        <v>48</v>
      </c>
      <c r="D76" s="294"/>
      <c r="E76" s="255"/>
      <c r="F76" s="256"/>
      <c r="G76" s="256"/>
      <c r="H76" s="256"/>
      <c r="I76" s="256"/>
      <c r="J76" s="256"/>
      <c r="K76" s="256"/>
      <c r="L76" s="256"/>
      <c r="M76" s="256"/>
      <c r="N76" s="256"/>
      <c r="O76" s="256"/>
      <c r="P76" s="5">
        <v>0</v>
      </c>
      <c r="Q76" s="5">
        <v>0</v>
      </c>
      <c r="R76" s="5">
        <v>0</v>
      </c>
      <c r="S76" s="5">
        <v>0</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259">
        <v>0</v>
      </c>
      <c r="BC76" s="88">
        <f t="shared" si="12"/>
        <v>0</v>
      </c>
      <c r="BD76" s="86">
        <f t="shared" si="13"/>
        <v>0</v>
      </c>
      <c r="BS76" s="145">
        <f t="shared" si="15"/>
        <v>0</v>
      </c>
      <c r="BT76" s="145">
        <f t="shared" si="15"/>
        <v>0</v>
      </c>
      <c r="CV76" s="145"/>
      <c r="CW76" s="145"/>
      <c r="CX76" s="145"/>
    </row>
    <row r="77" spans="1:102" s="146" customFormat="1" ht="15.4" hidden="1" customHeight="1" outlineLevel="1" thickBot="1">
      <c r="A77" s="53"/>
      <c r="B77" s="54"/>
      <c r="C77" s="62" t="s">
        <v>137</v>
      </c>
      <c r="D77" s="292"/>
      <c r="E77" s="252"/>
      <c r="F77" s="253"/>
      <c r="G77" s="253"/>
      <c r="H77" s="253"/>
      <c r="I77" s="253"/>
      <c r="J77" s="253"/>
      <c r="K77" s="253"/>
      <c r="L77" s="253"/>
      <c r="M77" s="253"/>
      <c r="N77" s="253"/>
      <c r="O77" s="253"/>
      <c r="P77" s="253">
        <v>0</v>
      </c>
      <c r="Q77" s="253">
        <v>0</v>
      </c>
      <c r="R77" s="253">
        <v>0</v>
      </c>
      <c r="S77" s="253">
        <v>0</v>
      </c>
      <c r="T77" s="253">
        <v>0</v>
      </c>
      <c r="U77" s="253">
        <v>0</v>
      </c>
      <c r="V77" s="253">
        <v>0</v>
      </c>
      <c r="W77" s="253">
        <v>0</v>
      </c>
      <c r="X77" s="253">
        <v>0</v>
      </c>
      <c r="Y77" s="253">
        <v>0</v>
      </c>
      <c r="Z77" s="253">
        <v>0</v>
      </c>
      <c r="AA77" s="253">
        <v>0</v>
      </c>
      <c r="AB77" s="253">
        <v>0</v>
      </c>
      <c r="AC77" s="253">
        <v>0</v>
      </c>
      <c r="AD77" s="253">
        <v>0</v>
      </c>
      <c r="AE77" s="253">
        <v>0</v>
      </c>
      <c r="AF77" s="253">
        <v>0</v>
      </c>
      <c r="AG77" s="253">
        <v>0</v>
      </c>
      <c r="AH77" s="253">
        <v>0</v>
      </c>
      <c r="AI77" s="253">
        <v>0</v>
      </c>
      <c r="AJ77" s="253">
        <v>0</v>
      </c>
      <c r="AK77" s="253">
        <v>0</v>
      </c>
      <c r="AL77" s="253">
        <v>0</v>
      </c>
      <c r="AM77" s="253">
        <v>0</v>
      </c>
      <c r="AN77" s="253">
        <v>0</v>
      </c>
      <c r="AO77" s="253">
        <v>0</v>
      </c>
      <c r="AP77" s="253">
        <v>0</v>
      </c>
      <c r="AQ77" s="253">
        <v>0</v>
      </c>
      <c r="AR77" s="253">
        <v>0</v>
      </c>
      <c r="AS77" s="253">
        <v>0</v>
      </c>
      <c r="AT77" s="253">
        <v>0</v>
      </c>
      <c r="AU77" s="253">
        <v>0</v>
      </c>
      <c r="AV77" s="253">
        <v>0</v>
      </c>
      <c r="AW77" s="253">
        <v>0</v>
      </c>
      <c r="AX77" s="253">
        <v>0</v>
      </c>
      <c r="AY77" s="253">
        <v>0</v>
      </c>
      <c r="AZ77" s="253">
        <v>0</v>
      </c>
      <c r="BA77" s="253">
        <v>0</v>
      </c>
      <c r="BB77" s="257">
        <v>0</v>
      </c>
      <c r="BC77" s="251">
        <f t="shared" si="12"/>
        <v>0</v>
      </c>
      <c r="BD77" s="86">
        <f t="shared" si="13"/>
        <v>0</v>
      </c>
      <c r="BS77" s="145">
        <f t="shared" si="15"/>
        <v>0</v>
      </c>
      <c r="BT77" s="145">
        <f t="shared" si="15"/>
        <v>0</v>
      </c>
      <c r="CV77" s="145"/>
      <c r="CW77" s="145"/>
      <c r="CX77" s="145"/>
    </row>
    <row r="78" spans="1:102" s="146" customFormat="1" ht="15.4" hidden="1" customHeight="1" outlineLevel="1" thickBot="1">
      <c r="A78" s="295" t="str">
        <f>IF(BC77&lt;&gt;0,IF(OR(A77="",B77=""),"Please fill in the two boxes above",IF(AND(B77="YES",OR(A77="NO",A77="")),"Direct impact is also an impact on business","")),"")</f>
        <v/>
      </c>
      <c r="B78" s="296"/>
      <c r="C78" s="56" t="s">
        <v>43</v>
      </c>
      <c r="D78" s="293"/>
      <c r="E78" s="254"/>
      <c r="F78" s="3"/>
      <c r="G78" s="3"/>
      <c r="H78" s="3"/>
      <c r="I78" s="3"/>
      <c r="J78" s="3"/>
      <c r="K78" s="3"/>
      <c r="L78" s="3"/>
      <c r="M78" s="3"/>
      <c r="N78" s="3"/>
      <c r="O78" s="2"/>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58">
        <v>0</v>
      </c>
      <c r="BC78" s="87">
        <f t="shared" si="12"/>
        <v>0</v>
      </c>
      <c r="BD78" s="86">
        <f t="shared" si="13"/>
        <v>0</v>
      </c>
      <c r="BS78" s="145">
        <f t="shared" si="15"/>
        <v>0</v>
      </c>
      <c r="BT78" s="145">
        <f t="shared" si="15"/>
        <v>0</v>
      </c>
      <c r="CV78" s="145"/>
      <c r="CW78" s="145"/>
      <c r="CX78" s="145"/>
    </row>
    <row r="79" spans="1:102" s="146" customFormat="1" ht="15.4" hidden="1" customHeight="1" outlineLevel="1" thickBot="1">
      <c r="A79" s="295"/>
      <c r="B79" s="296"/>
      <c r="C79" s="57" t="s">
        <v>48</v>
      </c>
      <c r="D79" s="294"/>
      <c r="E79" s="255"/>
      <c r="F79" s="256"/>
      <c r="G79" s="256"/>
      <c r="H79" s="256"/>
      <c r="I79" s="256"/>
      <c r="J79" s="256"/>
      <c r="K79" s="256"/>
      <c r="L79" s="256"/>
      <c r="M79" s="256"/>
      <c r="N79" s="256"/>
      <c r="O79" s="5"/>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259">
        <v>0</v>
      </c>
      <c r="BC79" s="88">
        <f t="shared" si="12"/>
        <v>0</v>
      </c>
      <c r="BD79" s="86">
        <f t="shared" si="13"/>
        <v>0</v>
      </c>
      <c r="BS79" s="145">
        <f t="shared" si="15"/>
        <v>0</v>
      </c>
      <c r="BT79" s="145">
        <f t="shared" si="15"/>
        <v>0</v>
      </c>
      <c r="CV79" s="145"/>
      <c r="CW79" s="145"/>
      <c r="CX79" s="145"/>
    </row>
    <row r="80" spans="1:102" s="146" customFormat="1" ht="15.4" hidden="1" customHeight="1" outlineLevel="1" thickBot="1">
      <c r="A80" s="53"/>
      <c r="B80" s="54"/>
      <c r="C80" s="62" t="s">
        <v>138</v>
      </c>
      <c r="D80" s="292"/>
      <c r="E80" s="252"/>
      <c r="F80" s="253"/>
      <c r="G80" s="253"/>
      <c r="H80" s="253"/>
      <c r="I80" s="253"/>
      <c r="J80" s="253"/>
      <c r="K80" s="253"/>
      <c r="L80" s="253"/>
      <c r="M80" s="253"/>
      <c r="N80" s="253"/>
      <c r="O80" s="253"/>
      <c r="P80" s="253">
        <v>0</v>
      </c>
      <c r="Q80" s="253">
        <v>0</v>
      </c>
      <c r="R80" s="253">
        <v>0</v>
      </c>
      <c r="S80" s="253">
        <v>0</v>
      </c>
      <c r="T80" s="253">
        <v>0</v>
      </c>
      <c r="U80" s="253">
        <v>0</v>
      </c>
      <c r="V80" s="253">
        <v>0</v>
      </c>
      <c r="W80" s="253">
        <v>0</v>
      </c>
      <c r="X80" s="253">
        <v>0</v>
      </c>
      <c r="Y80" s="253">
        <v>0</v>
      </c>
      <c r="Z80" s="253">
        <v>0</v>
      </c>
      <c r="AA80" s="253">
        <v>0</v>
      </c>
      <c r="AB80" s="253">
        <v>0</v>
      </c>
      <c r="AC80" s="253">
        <v>0</v>
      </c>
      <c r="AD80" s="253">
        <v>0</v>
      </c>
      <c r="AE80" s="253">
        <v>0</v>
      </c>
      <c r="AF80" s="253">
        <v>0</v>
      </c>
      <c r="AG80" s="253">
        <v>0</v>
      </c>
      <c r="AH80" s="253">
        <v>0</v>
      </c>
      <c r="AI80" s="253">
        <v>0</v>
      </c>
      <c r="AJ80" s="253">
        <v>0</v>
      </c>
      <c r="AK80" s="253">
        <v>0</v>
      </c>
      <c r="AL80" s="253">
        <v>0</v>
      </c>
      <c r="AM80" s="253">
        <v>0</v>
      </c>
      <c r="AN80" s="253">
        <v>0</v>
      </c>
      <c r="AO80" s="253">
        <v>0</v>
      </c>
      <c r="AP80" s="253">
        <v>0</v>
      </c>
      <c r="AQ80" s="253">
        <v>0</v>
      </c>
      <c r="AR80" s="253">
        <v>0</v>
      </c>
      <c r="AS80" s="253">
        <v>0</v>
      </c>
      <c r="AT80" s="253">
        <v>0</v>
      </c>
      <c r="AU80" s="253">
        <v>0</v>
      </c>
      <c r="AV80" s="253">
        <v>0</v>
      </c>
      <c r="AW80" s="253">
        <v>0</v>
      </c>
      <c r="AX80" s="253">
        <v>0</v>
      </c>
      <c r="AY80" s="253">
        <v>0</v>
      </c>
      <c r="AZ80" s="253">
        <v>0</v>
      </c>
      <c r="BA80" s="253">
        <v>0</v>
      </c>
      <c r="BB80" s="257">
        <v>0</v>
      </c>
      <c r="BC80" s="251">
        <f t="shared" si="12"/>
        <v>0</v>
      </c>
      <c r="BD80" s="86">
        <f t="shared" si="13"/>
        <v>0</v>
      </c>
      <c r="BS80" s="145">
        <f t="shared" si="15"/>
        <v>0</v>
      </c>
      <c r="BT80" s="145">
        <f t="shared" si="15"/>
        <v>0</v>
      </c>
      <c r="CV80" s="145"/>
      <c r="CW80" s="145"/>
      <c r="CX80" s="145"/>
    </row>
    <row r="81" spans="1:102" s="146" customFormat="1" ht="15.4" hidden="1" customHeight="1" outlineLevel="1" thickBot="1">
      <c r="A81" s="295" t="str">
        <f>IF(BC80&lt;&gt;0,IF(OR(A80="",B80=""),"Please fill in the two boxes above",IF(AND(B80="YES",OR(A80="NO",A80="")),"Direct impact is also an impact on business","")),"")</f>
        <v/>
      </c>
      <c r="B81" s="296"/>
      <c r="C81" s="56" t="s">
        <v>43</v>
      </c>
      <c r="D81" s="293"/>
      <c r="E81" s="254"/>
      <c r="F81" s="3"/>
      <c r="G81" s="3"/>
      <c r="H81" s="3"/>
      <c r="I81" s="3"/>
      <c r="J81" s="3"/>
      <c r="K81" s="3"/>
      <c r="L81" s="3"/>
      <c r="M81" s="3"/>
      <c r="N81" s="3"/>
      <c r="O81" s="2"/>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58">
        <v>0</v>
      </c>
      <c r="BC81" s="87">
        <f t="shared" si="12"/>
        <v>0</v>
      </c>
      <c r="BD81" s="86">
        <f t="shared" si="13"/>
        <v>0</v>
      </c>
      <c r="BS81" s="145">
        <f t="shared" si="15"/>
        <v>0</v>
      </c>
      <c r="BT81" s="145">
        <f t="shared" si="15"/>
        <v>0</v>
      </c>
      <c r="CV81" s="145"/>
      <c r="CW81" s="145"/>
      <c r="CX81" s="145"/>
    </row>
    <row r="82" spans="1:102" s="146" customFormat="1" ht="15.4" hidden="1" customHeight="1" outlineLevel="1" thickBot="1">
      <c r="A82" s="295"/>
      <c r="B82" s="296"/>
      <c r="C82" s="57" t="s">
        <v>48</v>
      </c>
      <c r="D82" s="294"/>
      <c r="E82" s="255"/>
      <c r="F82" s="256"/>
      <c r="G82" s="256"/>
      <c r="H82" s="256"/>
      <c r="I82" s="256"/>
      <c r="J82" s="256"/>
      <c r="K82" s="256"/>
      <c r="L82" s="256"/>
      <c r="M82" s="256"/>
      <c r="N82" s="256"/>
      <c r="O82" s="5"/>
      <c r="P82" s="5">
        <v>0</v>
      </c>
      <c r="Q82" s="5">
        <v>0</v>
      </c>
      <c r="R82" s="5">
        <v>0</v>
      </c>
      <c r="S82" s="5">
        <v>0</v>
      </c>
      <c r="T82" s="5">
        <v>0</v>
      </c>
      <c r="U82" s="5">
        <v>0</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0</v>
      </c>
      <c r="AP82" s="5">
        <v>0</v>
      </c>
      <c r="AQ82" s="5">
        <v>0</v>
      </c>
      <c r="AR82" s="5">
        <v>0</v>
      </c>
      <c r="AS82" s="5">
        <v>0</v>
      </c>
      <c r="AT82" s="5">
        <v>0</v>
      </c>
      <c r="AU82" s="5">
        <v>0</v>
      </c>
      <c r="AV82" s="5">
        <v>0</v>
      </c>
      <c r="AW82" s="5">
        <v>0</v>
      </c>
      <c r="AX82" s="5">
        <v>0</v>
      </c>
      <c r="AY82" s="5">
        <v>0</v>
      </c>
      <c r="AZ82" s="5">
        <v>0</v>
      </c>
      <c r="BA82" s="5">
        <v>0</v>
      </c>
      <c r="BB82" s="259">
        <v>0</v>
      </c>
      <c r="BC82" s="88">
        <f t="shared" si="12"/>
        <v>0</v>
      </c>
      <c r="BD82" s="86">
        <f t="shared" si="13"/>
        <v>0</v>
      </c>
      <c r="BS82" s="145">
        <f t="shared" si="15"/>
        <v>0</v>
      </c>
      <c r="BT82" s="145">
        <f t="shared" si="15"/>
        <v>0</v>
      </c>
      <c r="CV82" s="145"/>
      <c r="CW82" s="145"/>
      <c r="CX82" s="145"/>
    </row>
    <row r="83" spans="1:102" s="146" customFormat="1" ht="15.4" hidden="1" customHeight="1" outlineLevel="1" thickBot="1">
      <c r="A83" s="53"/>
      <c r="B83" s="54"/>
      <c r="C83" s="62" t="s">
        <v>139</v>
      </c>
      <c r="D83" s="292"/>
      <c r="E83" s="3"/>
      <c r="F83" s="3"/>
      <c r="G83" s="3"/>
      <c r="H83" s="3"/>
      <c r="I83" s="3"/>
      <c r="J83" s="3"/>
      <c r="K83" s="3"/>
      <c r="L83" s="3"/>
      <c r="M83" s="3"/>
      <c r="N83" s="3"/>
      <c r="O83" s="3"/>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251">
        <f t="shared" si="12"/>
        <v>0</v>
      </c>
      <c r="BD83" s="86">
        <f t="shared" si="13"/>
        <v>0</v>
      </c>
      <c r="BS83" s="145">
        <f t="shared" si="15"/>
        <v>0</v>
      </c>
      <c r="BT83" s="145">
        <f t="shared" si="15"/>
        <v>0</v>
      </c>
      <c r="CV83" s="145"/>
      <c r="CW83" s="145"/>
      <c r="CX83" s="145"/>
    </row>
    <row r="84" spans="1:102" s="146" customFormat="1" ht="15.4" hidden="1" customHeight="1" outlineLevel="1" thickBot="1">
      <c r="A84" s="295" t="str">
        <f>IF(BC83&lt;&gt;0,IF(OR(A83="",B83=""),"Please fill in the two boxes above",IF(AND(B83="YES",OR(A83="NO",A83="")),"Direct impact is also an impact on business","")),"")</f>
        <v/>
      </c>
      <c r="B84" s="296"/>
      <c r="C84" s="56" t="s">
        <v>43</v>
      </c>
      <c r="D84" s="293"/>
      <c r="E84" s="2"/>
      <c r="F84" s="2"/>
      <c r="G84" s="2"/>
      <c r="H84" s="2"/>
      <c r="I84" s="2"/>
      <c r="J84" s="2"/>
      <c r="K84" s="2"/>
      <c r="L84" s="2"/>
      <c r="M84" s="2"/>
      <c r="N84" s="2"/>
      <c r="O84" s="2"/>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87">
        <f t="shared" si="12"/>
        <v>0</v>
      </c>
      <c r="BD84" s="86">
        <f t="shared" si="13"/>
        <v>0</v>
      </c>
      <c r="BS84" s="145">
        <f t="shared" si="15"/>
        <v>0</v>
      </c>
      <c r="BT84" s="145">
        <f t="shared" si="15"/>
        <v>0</v>
      </c>
      <c r="CV84" s="145"/>
      <c r="CW84" s="145"/>
      <c r="CX84" s="145"/>
    </row>
    <row r="85" spans="1:102" s="146" customFormat="1" ht="15.4" hidden="1" customHeight="1" outlineLevel="1" thickBot="1">
      <c r="A85" s="295"/>
      <c r="B85" s="296"/>
      <c r="C85" s="58" t="s">
        <v>48</v>
      </c>
      <c r="D85" s="297"/>
      <c r="E85" s="4"/>
      <c r="F85" s="5"/>
      <c r="G85" s="5"/>
      <c r="H85" s="5"/>
      <c r="I85" s="5"/>
      <c r="J85" s="5"/>
      <c r="K85" s="5"/>
      <c r="L85" s="5"/>
      <c r="M85" s="5"/>
      <c r="N85" s="5"/>
      <c r="O85" s="5"/>
      <c r="P85" s="5">
        <v>0</v>
      </c>
      <c r="Q85" s="5">
        <v>0</v>
      </c>
      <c r="R85" s="5">
        <v>0</v>
      </c>
      <c r="S85" s="5">
        <v>0</v>
      </c>
      <c r="T85" s="5">
        <v>0</v>
      </c>
      <c r="U85" s="5">
        <v>0</v>
      </c>
      <c r="V85" s="5">
        <v>0</v>
      </c>
      <c r="W85" s="5">
        <v>0</v>
      </c>
      <c r="X85" s="5">
        <v>0</v>
      </c>
      <c r="Y85" s="5">
        <v>0</v>
      </c>
      <c r="Z85" s="5">
        <v>0</v>
      </c>
      <c r="AA85" s="5">
        <v>0</v>
      </c>
      <c r="AB85" s="5">
        <v>0</v>
      </c>
      <c r="AC85" s="5">
        <v>0</v>
      </c>
      <c r="AD85" s="5">
        <v>0</v>
      </c>
      <c r="AE85" s="5">
        <v>0</v>
      </c>
      <c r="AF85" s="5">
        <v>0</v>
      </c>
      <c r="AG85" s="5">
        <v>0</v>
      </c>
      <c r="AH85" s="5">
        <v>0</v>
      </c>
      <c r="AI85" s="5">
        <v>0</v>
      </c>
      <c r="AJ85" s="5">
        <v>0</v>
      </c>
      <c r="AK85" s="5">
        <v>0</v>
      </c>
      <c r="AL85" s="5">
        <v>0</v>
      </c>
      <c r="AM85" s="5">
        <v>0</v>
      </c>
      <c r="AN85" s="5">
        <v>0</v>
      </c>
      <c r="AO85" s="5">
        <v>0</v>
      </c>
      <c r="AP85" s="5">
        <v>0</v>
      </c>
      <c r="AQ85" s="5">
        <v>0</v>
      </c>
      <c r="AR85" s="5">
        <v>0</v>
      </c>
      <c r="AS85" s="5">
        <v>0</v>
      </c>
      <c r="AT85" s="5">
        <v>0</v>
      </c>
      <c r="AU85" s="5">
        <v>0</v>
      </c>
      <c r="AV85" s="5">
        <v>0</v>
      </c>
      <c r="AW85" s="5">
        <v>0</v>
      </c>
      <c r="AX85" s="5">
        <v>0</v>
      </c>
      <c r="AY85" s="5">
        <v>0</v>
      </c>
      <c r="AZ85" s="5">
        <v>0</v>
      </c>
      <c r="BA85" s="5">
        <v>0</v>
      </c>
      <c r="BB85" s="5">
        <v>0</v>
      </c>
      <c r="BC85" s="88">
        <f t="shared" si="12"/>
        <v>0</v>
      </c>
      <c r="BD85" s="86">
        <f t="shared" si="13"/>
        <v>0</v>
      </c>
      <c r="BS85" s="145">
        <f t="shared" si="15"/>
        <v>0</v>
      </c>
      <c r="BT85" s="145">
        <f t="shared" si="15"/>
        <v>0</v>
      </c>
      <c r="CV85" s="145"/>
      <c r="CW85" s="145"/>
      <c r="CX85" s="145"/>
    </row>
    <row r="86" spans="1:102" s="146" customFormat="1" ht="15.4" collapsed="1" thickBot="1">
      <c r="A86" s="157"/>
      <c r="B86" s="158"/>
      <c r="C86" s="143" t="s">
        <v>140</v>
      </c>
      <c r="D86" s="90"/>
      <c r="E86" s="163"/>
      <c r="F86" s="164"/>
      <c r="G86" s="164"/>
      <c r="H86" s="164"/>
      <c r="I86" s="164"/>
      <c r="J86" s="164"/>
      <c r="K86" s="164"/>
      <c r="L86" s="164"/>
      <c r="M86" s="164"/>
      <c r="N86" s="165"/>
      <c r="O86" s="164"/>
      <c r="P86" s="164"/>
      <c r="Q86" s="164"/>
      <c r="R86" s="164"/>
      <c r="S86" s="164"/>
      <c r="T86" s="164"/>
      <c r="U86" s="164"/>
      <c r="V86" s="164"/>
      <c r="W86" s="164"/>
      <c r="X86" s="165"/>
      <c r="Y86" s="164"/>
      <c r="Z86" s="164"/>
      <c r="AA86" s="164"/>
      <c r="AB86" s="164"/>
      <c r="AC86" s="164"/>
      <c r="AD86" s="164"/>
      <c r="AE86" s="164"/>
      <c r="AF86" s="164"/>
      <c r="AG86" s="164"/>
      <c r="AH86" s="165"/>
      <c r="AI86" s="164"/>
      <c r="AJ86" s="164"/>
      <c r="AK86" s="164"/>
      <c r="AL86" s="164"/>
      <c r="AM86" s="164"/>
      <c r="AN86" s="164"/>
      <c r="AO86" s="164"/>
      <c r="AP86" s="164"/>
      <c r="AQ86" s="164"/>
      <c r="AR86" s="164"/>
      <c r="AS86" s="164"/>
      <c r="AT86" s="164"/>
      <c r="AU86" s="164"/>
      <c r="AV86" s="164"/>
      <c r="AW86" s="164"/>
      <c r="AX86" s="164"/>
      <c r="AY86" s="164"/>
      <c r="AZ86" s="164"/>
      <c r="BA86" s="164"/>
      <c r="BB86" s="164"/>
      <c r="BC86" s="166"/>
      <c r="BD86" s="166"/>
      <c r="BS86" s="145">
        <f t="shared" si="15"/>
        <v>0</v>
      </c>
      <c r="BT86" s="145">
        <f t="shared" si="15"/>
        <v>0</v>
      </c>
      <c r="CV86" s="145"/>
      <c r="CW86" s="145"/>
      <c r="CX86" s="145"/>
    </row>
    <row r="87" spans="1:102" s="146" customFormat="1" ht="15.4" thickBot="1">
      <c r="A87" s="53"/>
      <c r="B87" s="54"/>
      <c r="C87" s="60" t="s">
        <v>141</v>
      </c>
      <c r="D87" s="303"/>
      <c r="E87" s="252"/>
      <c r="F87" s="253"/>
      <c r="G87" s="253"/>
      <c r="H87" s="253"/>
      <c r="I87" s="253"/>
      <c r="J87" s="253"/>
      <c r="K87" s="253"/>
      <c r="L87" s="253"/>
      <c r="M87" s="253"/>
      <c r="N87" s="253"/>
      <c r="O87" s="253"/>
      <c r="P87" s="253">
        <v>0</v>
      </c>
      <c r="Q87" s="253">
        <v>0</v>
      </c>
      <c r="R87" s="253">
        <v>0</v>
      </c>
      <c r="S87" s="253">
        <v>0</v>
      </c>
      <c r="T87" s="253">
        <v>0</v>
      </c>
      <c r="U87" s="253">
        <v>0</v>
      </c>
      <c r="V87" s="253">
        <v>0</v>
      </c>
      <c r="W87" s="253">
        <v>0</v>
      </c>
      <c r="X87" s="253">
        <v>0</v>
      </c>
      <c r="Y87" s="253">
        <v>0</v>
      </c>
      <c r="Z87" s="253">
        <v>0</v>
      </c>
      <c r="AA87" s="253">
        <v>0</v>
      </c>
      <c r="AB87" s="253">
        <v>0</v>
      </c>
      <c r="AC87" s="253">
        <v>0</v>
      </c>
      <c r="AD87" s="253">
        <v>0</v>
      </c>
      <c r="AE87" s="253">
        <v>0</v>
      </c>
      <c r="AF87" s="253">
        <v>0</v>
      </c>
      <c r="AG87" s="253">
        <v>0</v>
      </c>
      <c r="AH87" s="253">
        <v>0</v>
      </c>
      <c r="AI87" s="253">
        <v>0</v>
      </c>
      <c r="AJ87" s="253">
        <v>0</v>
      </c>
      <c r="AK87" s="253">
        <v>0</v>
      </c>
      <c r="AL87" s="253">
        <v>0</v>
      </c>
      <c r="AM87" s="253">
        <v>0</v>
      </c>
      <c r="AN87" s="253">
        <v>0</v>
      </c>
      <c r="AO87" s="253">
        <v>0</v>
      </c>
      <c r="AP87" s="253">
        <v>0</v>
      </c>
      <c r="AQ87" s="253">
        <v>0</v>
      </c>
      <c r="AR87" s="253">
        <v>0</v>
      </c>
      <c r="AS87" s="253">
        <v>0</v>
      </c>
      <c r="AT87" s="253">
        <v>0</v>
      </c>
      <c r="AU87" s="253">
        <v>0</v>
      </c>
      <c r="AV87" s="253">
        <v>0</v>
      </c>
      <c r="AW87" s="253">
        <v>0</v>
      </c>
      <c r="AX87" s="253">
        <v>0</v>
      </c>
      <c r="AY87" s="253">
        <v>0</v>
      </c>
      <c r="AZ87" s="253">
        <v>0</v>
      </c>
      <c r="BA87" s="253">
        <v>0</v>
      </c>
      <c r="BB87" s="253">
        <v>0</v>
      </c>
      <c r="BC87" s="86">
        <f t="shared" ref="BC87:BC131" si="16">SUM(E87:BB87)</f>
        <v>0</v>
      </c>
      <c r="BD87" s="86">
        <f t="shared" ref="BD87:BD125" si="17">SUMPRODUCT(E87:BB87,DiscountFactors)</f>
        <v>0</v>
      </c>
      <c r="BS87" s="145">
        <f t="shared" si="15"/>
        <v>0</v>
      </c>
      <c r="BT87" s="145">
        <f t="shared" si="15"/>
        <v>0</v>
      </c>
      <c r="CV87" s="145"/>
      <c r="CW87" s="145"/>
      <c r="CX87" s="145"/>
    </row>
    <row r="88" spans="1:102" s="146" customFormat="1" ht="15.4" customHeight="1" thickBot="1">
      <c r="A88" s="295" t="str">
        <f>IF(BC87&lt;&gt;0,IF(OR(A87="",B87=""),"Please fill in the two boxes above",IF(AND(B87="YES",OR(A87="NO",A87="")),"Direct impact is also an impact on business","")),"")</f>
        <v/>
      </c>
      <c r="B88" s="296"/>
      <c r="C88" s="56" t="s">
        <v>43</v>
      </c>
      <c r="D88" s="293"/>
      <c r="E88" s="254"/>
      <c r="F88" s="3"/>
      <c r="G88" s="3"/>
      <c r="H88" s="3"/>
      <c r="I88" s="3"/>
      <c r="J88" s="3"/>
      <c r="K88" s="3"/>
      <c r="L88" s="3"/>
      <c r="M88" s="3"/>
      <c r="N88" s="3"/>
      <c r="O88" s="3"/>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87">
        <f t="shared" si="16"/>
        <v>0</v>
      </c>
      <c r="BD88" s="86">
        <f t="shared" si="17"/>
        <v>0</v>
      </c>
      <c r="BS88" s="145">
        <f t="shared" si="15"/>
        <v>0</v>
      </c>
      <c r="BT88" s="145">
        <f t="shared" si="15"/>
        <v>0</v>
      </c>
      <c r="CV88" s="145"/>
      <c r="CW88" s="145"/>
      <c r="CX88" s="145"/>
    </row>
    <row r="89" spans="1:102" s="146" customFormat="1" ht="15.4" thickBot="1">
      <c r="A89" s="295"/>
      <c r="B89" s="296"/>
      <c r="C89" s="57" t="s">
        <v>48</v>
      </c>
      <c r="D89" s="294"/>
      <c r="E89" s="255"/>
      <c r="F89" s="256"/>
      <c r="G89" s="256"/>
      <c r="H89" s="256"/>
      <c r="I89" s="256"/>
      <c r="J89" s="256"/>
      <c r="K89" s="256"/>
      <c r="L89" s="256"/>
      <c r="M89" s="256"/>
      <c r="N89" s="256"/>
      <c r="O89" s="256"/>
      <c r="P89" s="5">
        <v>0</v>
      </c>
      <c r="Q89" s="5">
        <v>0</v>
      </c>
      <c r="R89" s="5">
        <v>0</v>
      </c>
      <c r="S89" s="5">
        <v>0</v>
      </c>
      <c r="T89" s="5">
        <v>0</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s="5">
        <v>0</v>
      </c>
      <c r="AM89" s="5">
        <v>0</v>
      </c>
      <c r="AN89" s="5">
        <v>0</v>
      </c>
      <c r="AO89" s="5">
        <v>0</v>
      </c>
      <c r="AP89" s="5">
        <v>0</v>
      </c>
      <c r="AQ89" s="5">
        <v>0</v>
      </c>
      <c r="AR89" s="5">
        <v>0</v>
      </c>
      <c r="AS89" s="5">
        <v>0</v>
      </c>
      <c r="AT89" s="5">
        <v>0</v>
      </c>
      <c r="AU89" s="5">
        <v>0</v>
      </c>
      <c r="AV89" s="5">
        <v>0</v>
      </c>
      <c r="AW89" s="5">
        <v>0</v>
      </c>
      <c r="AX89" s="5">
        <v>0</v>
      </c>
      <c r="AY89" s="5">
        <v>0</v>
      </c>
      <c r="AZ89" s="5">
        <v>0</v>
      </c>
      <c r="BA89" s="5">
        <v>0</v>
      </c>
      <c r="BB89" s="5">
        <v>0</v>
      </c>
      <c r="BC89" s="88">
        <f t="shared" si="16"/>
        <v>0</v>
      </c>
      <c r="BD89" s="86">
        <f t="shared" si="17"/>
        <v>0</v>
      </c>
      <c r="BS89" s="145">
        <f t="shared" si="15"/>
        <v>0</v>
      </c>
      <c r="BT89" s="145">
        <f t="shared" si="15"/>
        <v>0</v>
      </c>
      <c r="CV89" s="145"/>
      <c r="CW89" s="145"/>
      <c r="CX89" s="145"/>
    </row>
    <row r="90" spans="1:102" s="146" customFormat="1" ht="15.4" thickBot="1">
      <c r="A90" s="53"/>
      <c r="B90" s="54"/>
      <c r="C90" s="62" t="s">
        <v>142</v>
      </c>
      <c r="D90" s="292"/>
      <c r="E90" s="252"/>
      <c r="F90" s="253"/>
      <c r="G90" s="253"/>
      <c r="H90" s="253"/>
      <c r="I90" s="253"/>
      <c r="J90" s="253"/>
      <c r="K90" s="253"/>
      <c r="L90" s="253"/>
      <c r="M90" s="253"/>
      <c r="N90" s="253"/>
      <c r="O90" s="253"/>
      <c r="P90" s="253">
        <v>0</v>
      </c>
      <c r="Q90" s="253">
        <v>0</v>
      </c>
      <c r="R90" s="253">
        <v>0</v>
      </c>
      <c r="S90" s="253">
        <v>0</v>
      </c>
      <c r="T90" s="253">
        <v>0</v>
      </c>
      <c r="U90" s="253">
        <v>0</v>
      </c>
      <c r="V90" s="253">
        <v>0</v>
      </c>
      <c r="W90" s="253">
        <v>0</v>
      </c>
      <c r="X90" s="253">
        <v>0</v>
      </c>
      <c r="Y90" s="253">
        <v>0</v>
      </c>
      <c r="Z90" s="253">
        <v>0</v>
      </c>
      <c r="AA90" s="253">
        <v>0</v>
      </c>
      <c r="AB90" s="253">
        <v>0</v>
      </c>
      <c r="AC90" s="253">
        <v>0</v>
      </c>
      <c r="AD90" s="253">
        <v>0</v>
      </c>
      <c r="AE90" s="253">
        <v>0</v>
      </c>
      <c r="AF90" s="253">
        <v>0</v>
      </c>
      <c r="AG90" s="253">
        <v>0</v>
      </c>
      <c r="AH90" s="253">
        <v>0</v>
      </c>
      <c r="AI90" s="253">
        <v>0</v>
      </c>
      <c r="AJ90" s="253">
        <v>0</v>
      </c>
      <c r="AK90" s="253">
        <v>0</v>
      </c>
      <c r="AL90" s="253">
        <v>0</v>
      </c>
      <c r="AM90" s="253">
        <v>0</v>
      </c>
      <c r="AN90" s="253">
        <v>0</v>
      </c>
      <c r="AO90" s="253">
        <v>0</v>
      </c>
      <c r="AP90" s="253">
        <v>0</v>
      </c>
      <c r="AQ90" s="253">
        <v>0</v>
      </c>
      <c r="AR90" s="253">
        <v>0</v>
      </c>
      <c r="AS90" s="253">
        <v>0</v>
      </c>
      <c r="AT90" s="253">
        <v>0</v>
      </c>
      <c r="AU90" s="253">
        <v>0</v>
      </c>
      <c r="AV90" s="253">
        <v>0</v>
      </c>
      <c r="AW90" s="253">
        <v>0</v>
      </c>
      <c r="AX90" s="253">
        <v>0</v>
      </c>
      <c r="AY90" s="253">
        <v>0</v>
      </c>
      <c r="AZ90" s="253">
        <v>0</v>
      </c>
      <c r="BA90" s="253">
        <v>0</v>
      </c>
      <c r="BB90" s="253">
        <v>0</v>
      </c>
      <c r="BC90" s="86">
        <f t="shared" si="16"/>
        <v>0</v>
      </c>
      <c r="BD90" s="86">
        <f t="shared" si="17"/>
        <v>0</v>
      </c>
      <c r="BS90" s="145">
        <f t="shared" si="15"/>
        <v>0</v>
      </c>
      <c r="BT90" s="145">
        <f t="shared" si="15"/>
        <v>0</v>
      </c>
      <c r="CV90" s="145"/>
      <c r="CW90" s="145"/>
      <c r="CX90" s="145"/>
    </row>
    <row r="91" spans="1:102" s="146" customFormat="1" ht="15.4" customHeight="1" thickBot="1">
      <c r="A91" s="295" t="str">
        <f>IF(BC90&lt;&gt;0,IF(OR(A90="",B90=""),"Please fill in the two boxes above",IF(AND(B90="YES",OR(A90="NO",A90="")),"Direct impact is also an impact on business","")),"")</f>
        <v/>
      </c>
      <c r="B91" s="296"/>
      <c r="C91" s="56" t="s">
        <v>43</v>
      </c>
      <c r="D91" s="293"/>
      <c r="E91" s="254"/>
      <c r="F91" s="3"/>
      <c r="G91" s="3"/>
      <c r="H91" s="3"/>
      <c r="I91" s="3"/>
      <c r="J91" s="3"/>
      <c r="K91" s="3"/>
      <c r="L91" s="3"/>
      <c r="M91" s="3"/>
      <c r="N91" s="3"/>
      <c r="O91" s="3"/>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87">
        <f t="shared" si="16"/>
        <v>0</v>
      </c>
      <c r="BD91" s="86">
        <f t="shared" si="17"/>
        <v>0</v>
      </c>
      <c r="BS91" s="145">
        <f t="shared" si="15"/>
        <v>0</v>
      </c>
      <c r="BT91" s="145">
        <f t="shared" si="15"/>
        <v>0</v>
      </c>
      <c r="CV91" s="145"/>
      <c r="CW91" s="145"/>
      <c r="CX91" s="145"/>
    </row>
    <row r="92" spans="1:102" s="146" customFormat="1" ht="15.4" thickBot="1">
      <c r="A92" s="295"/>
      <c r="B92" s="296"/>
      <c r="C92" s="57" t="s">
        <v>48</v>
      </c>
      <c r="D92" s="294"/>
      <c r="E92" s="255"/>
      <c r="F92" s="256"/>
      <c r="G92" s="256"/>
      <c r="H92" s="256"/>
      <c r="I92" s="256"/>
      <c r="J92" s="256"/>
      <c r="K92" s="256"/>
      <c r="L92" s="256"/>
      <c r="M92" s="256"/>
      <c r="N92" s="256"/>
      <c r="O92" s="256"/>
      <c r="P92" s="5">
        <v>0</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s="5">
        <v>0</v>
      </c>
      <c r="AM92" s="5">
        <v>0</v>
      </c>
      <c r="AN92" s="5">
        <v>0</v>
      </c>
      <c r="AO92" s="5">
        <v>0</v>
      </c>
      <c r="AP92" s="5">
        <v>0</v>
      </c>
      <c r="AQ92" s="5">
        <v>0</v>
      </c>
      <c r="AR92" s="5">
        <v>0</v>
      </c>
      <c r="AS92" s="5">
        <v>0</v>
      </c>
      <c r="AT92" s="5">
        <v>0</v>
      </c>
      <c r="AU92" s="5">
        <v>0</v>
      </c>
      <c r="AV92" s="5">
        <v>0</v>
      </c>
      <c r="AW92" s="5">
        <v>0</v>
      </c>
      <c r="AX92" s="5">
        <v>0</v>
      </c>
      <c r="AY92" s="5">
        <v>0</v>
      </c>
      <c r="AZ92" s="5">
        <v>0</v>
      </c>
      <c r="BA92" s="5">
        <v>0</v>
      </c>
      <c r="BB92" s="5">
        <v>0</v>
      </c>
      <c r="BC92" s="88">
        <f t="shared" si="16"/>
        <v>0</v>
      </c>
      <c r="BD92" s="86">
        <f t="shared" si="17"/>
        <v>0</v>
      </c>
      <c r="BS92" s="145">
        <f t="shared" si="15"/>
        <v>0</v>
      </c>
      <c r="BT92" s="145">
        <f t="shared" si="15"/>
        <v>0</v>
      </c>
      <c r="CV92" s="145"/>
      <c r="CW92" s="145"/>
      <c r="CX92" s="145"/>
    </row>
    <row r="93" spans="1:102" s="146" customFormat="1" ht="15.4" thickBot="1">
      <c r="A93" s="53"/>
      <c r="B93" s="54"/>
      <c r="C93" s="62" t="s">
        <v>143</v>
      </c>
      <c r="D93" s="292"/>
      <c r="E93" s="252"/>
      <c r="F93" s="253"/>
      <c r="G93" s="253"/>
      <c r="H93" s="253"/>
      <c r="I93" s="253"/>
      <c r="J93" s="253"/>
      <c r="K93" s="253"/>
      <c r="L93" s="253"/>
      <c r="M93" s="253"/>
      <c r="N93" s="253"/>
      <c r="O93" s="253"/>
      <c r="P93" s="253">
        <v>0</v>
      </c>
      <c r="Q93" s="253">
        <v>0</v>
      </c>
      <c r="R93" s="253">
        <v>0</v>
      </c>
      <c r="S93" s="253">
        <v>0</v>
      </c>
      <c r="T93" s="253">
        <v>0</v>
      </c>
      <c r="U93" s="253">
        <v>0</v>
      </c>
      <c r="V93" s="253">
        <v>0</v>
      </c>
      <c r="W93" s="253">
        <v>0</v>
      </c>
      <c r="X93" s="253">
        <v>0</v>
      </c>
      <c r="Y93" s="253">
        <v>0</v>
      </c>
      <c r="Z93" s="253">
        <v>0</v>
      </c>
      <c r="AA93" s="253">
        <v>0</v>
      </c>
      <c r="AB93" s="253">
        <v>0</v>
      </c>
      <c r="AC93" s="253">
        <v>0</v>
      </c>
      <c r="AD93" s="253">
        <v>0</v>
      </c>
      <c r="AE93" s="253">
        <v>0</v>
      </c>
      <c r="AF93" s="253">
        <v>0</v>
      </c>
      <c r="AG93" s="253">
        <v>0</v>
      </c>
      <c r="AH93" s="253">
        <v>0</v>
      </c>
      <c r="AI93" s="253">
        <v>0</v>
      </c>
      <c r="AJ93" s="253">
        <v>0</v>
      </c>
      <c r="AK93" s="253">
        <v>0</v>
      </c>
      <c r="AL93" s="253">
        <v>0</v>
      </c>
      <c r="AM93" s="253">
        <v>0</v>
      </c>
      <c r="AN93" s="253">
        <v>0</v>
      </c>
      <c r="AO93" s="253">
        <v>0</v>
      </c>
      <c r="AP93" s="253">
        <v>0</v>
      </c>
      <c r="AQ93" s="253">
        <v>0</v>
      </c>
      <c r="AR93" s="253">
        <v>0</v>
      </c>
      <c r="AS93" s="253">
        <v>0</v>
      </c>
      <c r="AT93" s="253">
        <v>0</v>
      </c>
      <c r="AU93" s="253">
        <v>0</v>
      </c>
      <c r="AV93" s="253">
        <v>0</v>
      </c>
      <c r="AW93" s="253">
        <v>0</v>
      </c>
      <c r="AX93" s="253">
        <v>0</v>
      </c>
      <c r="AY93" s="253">
        <v>0</v>
      </c>
      <c r="AZ93" s="253">
        <v>0</v>
      </c>
      <c r="BA93" s="253">
        <v>0</v>
      </c>
      <c r="BB93" s="253">
        <v>0</v>
      </c>
      <c r="BC93" s="86">
        <f t="shared" si="16"/>
        <v>0</v>
      </c>
      <c r="BD93" s="86">
        <f t="shared" si="17"/>
        <v>0</v>
      </c>
      <c r="BS93" s="145">
        <f t="shared" si="15"/>
        <v>0</v>
      </c>
      <c r="BT93" s="145">
        <f t="shared" si="15"/>
        <v>0</v>
      </c>
      <c r="CV93" s="145"/>
      <c r="CW93" s="145"/>
      <c r="CX93" s="145"/>
    </row>
    <row r="94" spans="1:102" s="146" customFormat="1" ht="15.4" customHeight="1" thickBot="1">
      <c r="A94" s="295" t="str">
        <f>IF(BC93&lt;&gt;0,IF(OR(A93="",B93=""),"Please fill in the two boxes above",IF(AND(B93="YES",OR(A93="NO",A93="")),"Direct impact is also an impact on business","")),"")</f>
        <v/>
      </c>
      <c r="B94" s="296"/>
      <c r="C94" s="56" t="s">
        <v>43</v>
      </c>
      <c r="D94" s="293"/>
      <c r="E94" s="254">
        <v>0</v>
      </c>
      <c r="F94" s="3">
        <v>0</v>
      </c>
      <c r="G94" s="3">
        <v>0</v>
      </c>
      <c r="H94" s="3">
        <v>0</v>
      </c>
      <c r="I94" s="3">
        <v>0</v>
      </c>
      <c r="J94" s="3">
        <v>0</v>
      </c>
      <c r="K94" s="3">
        <v>0</v>
      </c>
      <c r="L94" s="3">
        <v>0</v>
      </c>
      <c r="M94" s="3">
        <v>0</v>
      </c>
      <c r="N94" s="3">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87">
        <f t="shared" si="16"/>
        <v>0</v>
      </c>
      <c r="BD94" s="86">
        <f t="shared" si="17"/>
        <v>0</v>
      </c>
      <c r="BS94" s="145">
        <f t="shared" si="15"/>
        <v>0</v>
      </c>
      <c r="BT94" s="145">
        <f t="shared" si="15"/>
        <v>0</v>
      </c>
      <c r="CV94" s="145"/>
      <c r="CW94" s="145"/>
      <c r="CX94" s="145"/>
    </row>
    <row r="95" spans="1:102" s="146" customFormat="1" ht="15.4" thickBot="1">
      <c r="A95" s="295"/>
      <c r="B95" s="296"/>
      <c r="C95" s="57" t="s">
        <v>48</v>
      </c>
      <c r="D95" s="294"/>
      <c r="E95" s="255">
        <v>0</v>
      </c>
      <c r="F95" s="256">
        <v>0</v>
      </c>
      <c r="G95" s="256">
        <v>0</v>
      </c>
      <c r="H95" s="256">
        <v>0</v>
      </c>
      <c r="I95" s="256">
        <v>0</v>
      </c>
      <c r="J95" s="256">
        <v>0</v>
      </c>
      <c r="K95" s="256">
        <v>0</v>
      </c>
      <c r="L95" s="256">
        <v>0</v>
      </c>
      <c r="M95" s="256">
        <v>0</v>
      </c>
      <c r="N95" s="256">
        <v>0</v>
      </c>
      <c r="O95" s="5">
        <v>0</v>
      </c>
      <c r="P95" s="5">
        <v>0</v>
      </c>
      <c r="Q95" s="5">
        <v>0</v>
      </c>
      <c r="R95" s="5">
        <v>0</v>
      </c>
      <c r="S95" s="5">
        <v>0</v>
      </c>
      <c r="T95" s="5">
        <v>0</v>
      </c>
      <c r="U95" s="5">
        <v>0</v>
      </c>
      <c r="V95" s="5">
        <v>0</v>
      </c>
      <c r="W95" s="5">
        <v>0</v>
      </c>
      <c r="X95" s="5">
        <v>0</v>
      </c>
      <c r="Y95" s="5">
        <v>0</v>
      </c>
      <c r="Z95" s="5">
        <v>0</v>
      </c>
      <c r="AA95" s="5">
        <v>0</v>
      </c>
      <c r="AB95" s="5">
        <v>0</v>
      </c>
      <c r="AC95" s="5">
        <v>0</v>
      </c>
      <c r="AD95" s="5">
        <v>0</v>
      </c>
      <c r="AE95" s="5">
        <v>0</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88">
        <f t="shared" si="16"/>
        <v>0</v>
      </c>
      <c r="BD95" s="86">
        <f t="shared" si="17"/>
        <v>0</v>
      </c>
      <c r="BS95" s="145">
        <f t="shared" si="15"/>
        <v>0</v>
      </c>
      <c r="BT95" s="145">
        <f t="shared" si="15"/>
        <v>0</v>
      </c>
      <c r="CV95" s="145"/>
      <c r="CW95" s="145"/>
      <c r="CX95" s="145"/>
    </row>
    <row r="96" spans="1:102" s="146" customFormat="1" ht="15.4" thickBot="1">
      <c r="A96" s="53"/>
      <c r="B96" s="54"/>
      <c r="C96" s="62" t="s">
        <v>144</v>
      </c>
      <c r="D96" s="292"/>
      <c r="E96" s="252">
        <v>0</v>
      </c>
      <c r="F96" s="253">
        <v>0</v>
      </c>
      <c r="G96" s="253">
        <v>0</v>
      </c>
      <c r="H96" s="253">
        <v>0</v>
      </c>
      <c r="I96" s="253">
        <v>0</v>
      </c>
      <c r="J96" s="253">
        <v>0</v>
      </c>
      <c r="K96" s="253">
        <v>0</v>
      </c>
      <c r="L96" s="253">
        <v>0</v>
      </c>
      <c r="M96" s="253">
        <v>0</v>
      </c>
      <c r="N96" s="253">
        <v>0</v>
      </c>
      <c r="O96" s="253">
        <v>0</v>
      </c>
      <c r="P96" s="253">
        <v>0</v>
      </c>
      <c r="Q96" s="253">
        <v>0</v>
      </c>
      <c r="R96" s="253">
        <v>0</v>
      </c>
      <c r="S96" s="253">
        <v>0</v>
      </c>
      <c r="T96" s="253">
        <v>0</v>
      </c>
      <c r="U96" s="253">
        <v>0</v>
      </c>
      <c r="V96" s="253">
        <v>0</v>
      </c>
      <c r="W96" s="253">
        <v>0</v>
      </c>
      <c r="X96" s="253">
        <v>0</v>
      </c>
      <c r="Y96" s="253">
        <v>0</v>
      </c>
      <c r="Z96" s="253">
        <v>0</v>
      </c>
      <c r="AA96" s="253">
        <v>0</v>
      </c>
      <c r="AB96" s="253">
        <v>0</v>
      </c>
      <c r="AC96" s="253">
        <v>0</v>
      </c>
      <c r="AD96" s="253">
        <v>0</v>
      </c>
      <c r="AE96" s="253">
        <v>0</v>
      </c>
      <c r="AF96" s="253">
        <v>0</v>
      </c>
      <c r="AG96" s="253">
        <v>0</v>
      </c>
      <c r="AH96" s="253">
        <v>0</v>
      </c>
      <c r="AI96" s="253">
        <v>0</v>
      </c>
      <c r="AJ96" s="253">
        <v>0</v>
      </c>
      <c r="AK96" s="253">
        <v>0</v>
      </c>
      <c r="AL96" s="253">
        <v>0</v>
      </c>
      <c r="AM96" s="253">
        <v>0</v>
      </c>
      <c r="AN96" s="253">
        <v>0</v>
      </c>
      <c r="AO96" s="253">
        <v>0</v>
      </c>
      <c r="AP96" s="253">
        <v>0</v>
      </c>
      <c r="AQ96" s="253">
        <v>0</v>
      </c>
      <c r="AR96" s="253">
        <v>0</v>
      </c>
      <c r="AS96" s="253">
        <v>0</v>
      </c>
      <c r="AT96" s="253">
        <v>0</v>
      </c>
      <c r="AU96" s="253">
        <v>0</v>
      </c>
      <c r="AV96" s="253">
        <v>0</v>
      </c>
      <c r="AW96" s="253">
        <v>0</v>
      </c>
      <c r="AX96" s="253">
        <v>0</v>
      </c>
      <c r="AY96" s="253">
        <v>0</v>
      </c>
      <c r="AZ96" s="253">
        <v>0</v>
      </c>
      <c r="BA96" s="253">
        <v>0</v>
      </c>
      <c r="BB96" s="253">
        <v>0</v>
      </c>
      <c r="BC96" s="86">
        <f t="shared" si="16"/>
        <v>0</v>
      </c>
      <c r="BD96" s="86">
        <f t="shared" si="17"/>
        <v>0</v>
      </c>
      <c r="BS96" s="145">
        <f t="shared" si="15"/>
        <v>0</v>
      </c>
      <c r="BT96" s="145">
        <f t="shared" si="15"/>
        <v>0</v>
      </c>
      <c r="CV96" s="145"/>
      <c r="CW96" s="145"/>
      <c r="CX96" s="145"/>
    </row>
    <row r="97" spans="1:102" s="146" customFormat="1" ht="15.4" customHeight="1" thickBot="1">
      <c r="A97" s="295" t="str">
        <f>IF(BC96&lt;&gt;0,IF(OR(A96="",B96=""),"Please fill in the two boxes above",IF(AND(B96="YES",OR(A96="NO",A96="")),"Direct impact is also an impact on business","")),"")</f>
        <v/>
      </c>
      <c r="B97" s="296"/>
      <c r="C97" s="56" t="s">
        <v>43</v>
      </c>
      <c r="D97" s="293"/>
      <c r="E97" s="254">
        <v>0</v>
      </c>
      <c r="F97" s="3">
        <v>0</v>
      </c>
      <c r="G97" s="3">
        <v>0</v>
      </c>
      <c r="H97" s="3">
        <v>0</v>
      </c>
      <c r="I97" s="3">
        <v>0</v>
      </c>
      <c r="J97" s="3">
        <v>0</v>
      </c>
      <c r="K97" s="3">
        <v>0</v>
      </c>
      <c r="L97" s="3">
        <v>0</v>
      </c>
      <c r="M97" s="3">
        <v>0</v>
      </c>
      <c r="N97" s="3">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87">
        <f t="shared" si="16"/>
        <v>0</v>
      </c>
      <c r="BD97" s="86">
        <f t="shared" si="17"/>
        <v>0</v>
      </c>
      <c r="BS97" s="145">
        <f t="shared" si="15"/>
        <v>0</v>
      </c>
      <c r="BT97" s="145">
        <f t="shared" si="15"/>
        <v>0</v>
      </c>
      <c r="CV97" s="145"/>
      <c r="CW97" s="145"/>
      <c r="CX97" s="145"/>
    </row>
    <row r="98" spans="1:102" s="146" customFormat="1" ht="15.4" thickBot="1">
      <c r="A98" s="295"/>
      <c r="B98" s="296"/>
      <c r="C98" s="57" t="s">
        <v>48</v>
      </c>
      <c r="D98" s="294"/>
      <c r="E98" s="255"/>
      <c r="F98" s="256"/>
      <c r="G98" s="256"/>
      <c r="H98" s="256"/>
      <c r="I98" s="256"/>
      <c r="J98" s="256"/>
      <c r="K98" s="256"/>
      <c r="L98" s="256"/>
      <c r="M98" s="256"/>
      <c r="N98" s="256"/>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5">
        <v>0</v>
      </c>
      <c r="AX98" s="5">
        <v>0</v>
      </c>
      <c r="AY98" s="5">
        <v>0</v>
      </c>
      <c r="AZ98" s="5">
        <v>0</v>
      </c>
      <c r="BA98" s="5">
        <v>0</v>
      </c>
      <c r="BB98" s="5">
        <v>0</v>
      </c>
      <c r="BC98" s="88">
        <f t="shared" si="16"/>
        <v>0</v>
      </c>
      <c r="BD98" s="86">
        <f t="shared" si="17"/>
        <v>0</v>
      </c>
      <c r="BS98" s="145">
        <f t="shared" si="15"/>
        <v>0</v>
      </c>
      <c r="BT98" s="145">
        <f t="shared" si="15"/>
        <v>0</v>
      </c>
      <c r="CV98" s="145"/>
      <c r="CW98" s="145"/>
      <c r="CX98" s="145"/>
    </row>
    <row r="99" spans="1:102" s="146" customFormat="1" ht="15.4" thickBot="1">
      <c r="A99" s="53"/>
      <c r="B99" s="54"/>
      <c r="C99" s="62" t="s">
        <v>145</v>
      </c>
      <c r="D99" s="292"/>
      <c r="E99" s="3"/>
      <c r="F99" s="3"/>
      <c r="G99" s="3"/>
      <c r="H99" s="3"/>
      <c r="I99" s="3"/>
      <c r="J99" s="3"/>
      <c r="K99" s="3"/>
      <c r="L99" s="3"/>
      <c r="M99" s="3"/>
      <c r="N99" s="3"/>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251">
        <f t="shared" si="16"/>
        <v>0</v>
      </c>
      <c r="BD99" s="86">
        <f t="shared" si="17"/>
        <v>0</v>
      </c>
      <c r="BS99" s="145">
        <f t="shared" si="15"/>
        <v>0</v>
      </c>
      <c r="BT99" s="145">
        <f t="shared" si="15"/>
        <v>0</v>
      </c>
      <c r="CV99" s="145"/>
      <c r="CW99" s="145"/>
      <c r="CX99" s="145"/>
    </row>
    <row r="100" spans="1:102" s="146" customFormat="1" ht="15.4" customHeight="1" thickBot="1">
      <c r="A100" s="295" t="str">
        <f>IF(BC99&lt;&gt;0,IF(OR(A99="",B99=""),"Please fill in the two boxes above",IF(AND(B99="YES",OR(A99="NO",A99="")),"Direct impact is also an impact on business","")),"")</f>
        <v/>
      </c>
      <c r="B100" s="296"/>
      <c r="C100" s="56" t="s">
        <v>43</v>
      </c>
      <c r="D100" s="293"/>
      <c r="E100" s="2"/>
      <c r="F100" s="2"/>
      <c r="G100" s="2"/>
      <c r="H100" s="2"/>
      <c r="I100" s="2"/>
      <c r="J100" s="2"/>
      <c r="K100" s="2"/>
      <c r="L100" s="2"/>
      <c r="M100" s="2"/>
      <c r="N100" s="2"/>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87">
        <f t="shared" si="16"/>
        <v>0</v>
      </c>
      <c r="BD100" s="86">
        <f t="shared" si="17"/>
        <v>0</v>
      </c>
      <c r="BS100" s="145">
        <f t="shared" si="15"/>
        <v>0</v>
      </c>
      <c r="BT100" s="145">
        <f t="shared" si="15"/>
        <v>0</v>
      </c>
      <c r="CV100" s="145"/>
      <c r="CW100" s="145"/>
      <c r="CX100" s="145"/>
    </row>
    <row r="101" spans="1:102" s="146" customFormat="1" ht="15.4" thickBot="1">
      <c r="A101" s="298"/>
      <c r="B101" s="299"/>
      <c r="C101" s="58" t="s">
        <v>48</v>
      </c>
      <c r="D101" s="297"/>
      <c r="E101" s="4"/>
      <c r="F101" s="5"/>
      <c r="G101" s="5"/>
      <c r="H101" s="5"/>
      <c r="I101" s="5"/>
      <c r="J101" s="5"/>
      <c r="K101" s="5"/>
      <c r="L101" s="5"/>
      <c r="M101" s="5"/>
      <c r="N101" s="5"/>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88">
        <f t="shared" si="16"/>
        <v>0</v>
      </c>
      <c r="BD101" s="86">
        <f t="shared" si="17"/>
        <v>0</v>
      </c>
      <c r="BS101" s="145">
        <f t="shared" si="15"/>
        <v>0</v>
      </c>
      <c r="BT101" s="145">
        <f t="shared" si="15"/>
        <v>0</v>
      </c>
      <c r="CV101" s="145"/>
      <c r="CW101" s="145"/>
      <c r="CX101" s="145"/>
    </row>
    <row r="102" spans="1:102" s="146" customFormat="1" ht="15.4" hidden="1" customHeight="1" outlineLevel="1" thickBot="1">
      <c r="A102" s="53"/>
      <c r="B102" s="54"/>
      <c r="C102" s="61" t="s">
        <v>146</v>
      </c>
      <c r="D102" s="292"/>
      <c r="E102" s="252"/>
      <c r="F102" s="253"/>
      <c r="G102" s="253"/>
      <c r="H102" s="253"/>
      <c r="I102" s="253"/>
      <c r="J102" s="253"/>
      <c r="K102" s="253"/>
      <c r="L102" s="253"/>
      <c r="M102" s="253"/>
      <c r="N102" s="253"/>
      <c r="O102" s="253">
        <v>0</v>
      </c>
      <c r="P102" s="253">
        <v>0</v>
      </c>
      <c r="Q102" s="253">
        <v>0</v>
      </c>
      <c r="R102" s="253">
        <v>0</v>
      </c>
      <c r="S102" s="253">
        <v>0</v>
      </c>
      <c r="T102" s="253">
        <v>0</v>
      </c>
      <c r="U102" s="253">
        <v>0</v>
      </c>
      <c r="V102" s="253">
        <v>0</v>
      </c>
      <c r="W102" s="253">
        <v>0</v>
      </c>
      <c r="X102" s="253">
        <v>0</v>
      </c>
      <c r="Y102" s="253">
        <v>0</v>
      </c>
      <c r="Z102" s="253">
        <v>0</v>
      </c>
      <c r="AA102" s="253">
        <v>0</v>
      </c>
      <c r="AB102" s="253">
        <v>0</v>
      </c>
      <c r="AC102" s="253">
        <v>0</v>
      </c>
      <c r="AD102" s="253">
        <v>0</v>
      </c>
      <c r="AE102" s="253">
        <v>0</v>
      </c>
      <c r="AF102" s="253">
        <v>0</v>
      </c>
      <c r="AG102" s="253">
        <v>0</v>
      </c>
      <c r="AH102" s="253">
        <v>0</v>
      </c>
      <c r="AI102" s="253">
        <v>0</v>
      </c>
      <c r="AJ102" s="253">
        <v>0</v>
      </c>
      <c r="AK102" s="253">
        <v>0</v>
      </c>
      <c r="AL102" s="253">
        <v>0</v>
      </c>
      <c r="AM102" s="253">
        <v>0</v>
      </c>
      <c r="AN102" s="253">
        <v>0</v>
      </c>
      <c r="AO102" s="253">
        <v>0</v>
      </c>
      <c r="AP102" s="253">
        <v>0</v>
      </c>
      <c r="AQ102" s="253">
        <v>0</v>
      </c>
      <c r="AR102" s="253">
        <v>0</v>
      </c>
      <c r="AS102" s="253">
        <v>0</v>
      </c>
      <c r="AT102" s="253">
        <v>0</v>
      </c>
      <c r="AU102" s="253">
        <v>0</v>
      </c>
      <c r="AV102" s="253">
        <v>0</v>
      </c>
      <c r="AW102" s="253">
        <v>0</v>
      </c>
      <c r="AX102" s="253">
        <v>0</v>
      </c>
      <c r="AY102" s="253">
        <v>0</v>
      </c>
      <c r="AZ102" s="253">
        <v>0</v>
      </c>
      <c r="BA102" s="253">
        <v>0</v>
      </c>
      <c r="BB102" s="253">
        <v>0</v>
      </c>
      <c r="BC102" s="86">
        <f t="shared" si="16"/>
        <v>0</v>
      </c>
      <c r="BD102" s="86">
        <f t="shared" si="17"/>
        <v>0</v>
      </c>
      <c r="BS102" s="145">
        <f t="shared" si="15"/>
        <v>0</v>
      </c>
      <c r="BT102" s="145">
        <f t="shared" si="15"/>
        <v>0</v>
      </c>
      <c r="CV102" s="145"/>
      <c r="CW102" s="145"/>
      <c r="CX102" s="145"/>
    </row>
    <row r="103" spans="1:102" s="146" customFormat="1" ht="15.4" hidden="1" customHeight="1" outlineLevel="1" thickBot="1">
      <c r="A103" s="295" t="str">
        <f>IF(BC102&lt;&gt;0,IF(OR(A102="",B102=""),"Please fill in the two boxes above",IF(AND(B102="YES",OR(A102="NO",A102="")),"Direct impact is also an impact on business","")),"")</f>
        <v/>
      </c>
      <c r="B103" s="296"/>
      <c r="C103" s="56" t="s">
        <v>43</v>
      </c>
      <c r="D103" s="293"/>
      <c r="E103" s="254"/>
      <c r="F103" s="3"/>
      <c r="G103" s="3"/>
      <c r="H103" s="3"/>
      <c r="I103" s="3"/>
      <c r="J103" s="3"/>
      <c r="K103" s="3"/>
      <c r="L103" s="3"/>
      <c r="M103" s="3"/>
      <c r="N103" s="3"/>
      <c r="O103" s="3">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87">
        <f t="shared" si="16"/>
        <v>0</v>
      </c>
      <c r="BD103" s="86">
        <f t="shared" si="17"/>
        <v>0</v>
      </c>
      <c r="BS103" s="145">
        <f t="shared" si="15"/>
        <v>0</v>
      </c>
      <c r="BT103" s="145">
        <f t="shared" si="15"/>
        <v>0</v>
      </c>
      <c r="CV103" s="145"/>
      <c r="CW103" s="145"/>
      <c r="CX103" s="145"/>
    </row>
    <row r="104" spans="1:102" s="146" customFormat="1" ht="15.4" hidden="1" customHeight="1" outlineLevel="1" thickBot="1">
      <c r="A104" s="295"/>
      <c r="B104" s="296"/>
      <c r="C104" s="57" t="s">
        <v>48</v>
      </c>
      <c r="D104" s="294"/>
      <c r="E104" s="255"/>
      <c r="F104" s="256"/>
      <c r="G104" s="256"/>
      <c r="H104" s="256"/>
      <c r="I104" s="256"/>
      <c r="J104" s="256"/>
      <c r="K104" s="256"/>
      <c r="L104" s="256"/>
      <c r="M104" s="256"/>
      <c r="N104" s="256"/>
      <c r="O104" s="256">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88">
        <f t="shared" si="16"/>
        <v>0</v>
      </c>
      <c r="BD104" s="86">
        <f t="shared" si="17"/>
        <v>0</v>
      </c>
      <c r="BS104" s="145">
        <f t="shared" si="15"/>
        <v>0</v>
      </c>
      <c r="BT104" s="145">
        <f t="shared" si="15"/>
        <v>0</v>
      </c>
      <c r="CV104" s="145"/>
      <c r="CW104" s="145"/>
      <c r="CX104" s="145"/>
    </row>
    <row r="105" spans="1:102" s="146" customFormat="1" ht="15.4" hidden="1" customHeight="1" outlineLevel="1" thickBot="1">
      <c r="A105" s="53"/>
      <c r="B105" s="54"/>
      <c r="C105" s="62" t="s">
        <v>147</v>
      </c>
      <c r="D105" s="300"/>
      <c r="E105" s="252"/>
      <c r="F105" s="253"/>
      <c r="G105" s="253"/>
      <c r="H105" s="253"/>
      <c r="I105" s="253"/>
      <c r="J105" s="253"/>
      <c r="K105" s="253"/>
      <c r="L105" s="253"/>
      <c r="M105" s="253"/>
      <c r="N105" s="253"/>
      <c r="O105" s="253">
        <v>0</v>
      </c>
      <c r="P105" s="253">
        <v>0</v>
      </c>
      <c r="Q105" s="253">
        <v>0</v>
      </c>
      <c r="R105" s="253">
        <v>0</v>
      </c>
      <c r="S105" s="253">
        <v>0</v>
      </c>
      <c r="T105" s="253">
        <v>0</v>
      </c>
      <c r="U105" s="253">
        <v>0</v>
      </c>
      <c r="V105" s="253">
        <v>0</v>
      </c>
      <c r="W105" s="253">
        <v>0</v>
      </c>
      <c r="X105" s="253">
        <v>0</v>
      </c>
      <c r="Y105" s="253">
        <v>0</v>
      </c>
      <c r="Z105" s="253">
        <v>0</v>
      </c>
      <c r="AA105" s="253">
        <v>0</v>
      </c>
      <c r="AB105" s="253">
        <v>0</v>
      </c>
      <c r="AC105" s="253">
        <v>0</v>
      </c>
      <c r="AD105" s="253">
        <v>0</v>
      </c>
      <c r="AE105" s="253">
        <v>0</v>
      </c>
      <c r="AF105" s="253">
        <v>0</v>
      </c>
      <c r="AG105" s="253">
        <v>0</v>
      </c>
      <c r="AH105" s="253">
        <v>0</v>
      </c>
      <c r="AI105" s="253">
        <v>0</v>
      </c>
      <c r="AJ105" s="253">
        <v>0</v>
      </c>
      <c r="AK105" s="253">
        <v>0</v>
      </c>
      <c r="AL105" s="253">
        <v>0</v>
      </c>
      <c r="AM105" s="253">
        <v>0</v>
      </c>
      <c r="AN105" s="253">
        <v>0</v>
      </c>
      <c r="AO105" s="253">
        <v>0</v>
      </c>
      <c r="AP105" s="253">
        <v>0</v>
      </c>
      <c r="AQ105" s="253">
        <v>0</v>
      </c>
      <c r="AR105" s="253">
        <v>0</v>
      </c>
      <c r="AS105" s="253">
        <v>0</v>
      </c>
      <c r="AT105" s="253">
        <v>0</v>
      </c>
      <c r="AU105" s="253">
        <v>0</v>
      </c>
      <c r="AV105" s="253">
        <v>0</v>
      </c>
      <c r="AW105" s="253">
        <v>0</v>
      </c>
      <c r="AX105" s="253">
        <v>0</v>
      </c>
      <c r="AY105" s="253">
        <v>0</v>
      </c>
      <c r="AZ105" s="253">
        <v>0</v>
      </c>
      <c r="BA105" s="253">
        <v>0</v>
      </c>
      <c r="BB105" s="253">
        <v>0</v>
      </c>
      <c r="BC105" s="86">
        <f t="shared" si="16"/>
        <v>0</v>
      </c>
      <c r="BD105" s="86">
        <f t="shared" si="17"/>
        <v>0</v>
      </c>
      <c r="BS105" s="145">
        <f t="shared" si="15"/>
        <v>0</v>
      </c>
      <c r="BT105" s="145">
        <f t="shared" si="15"/>
        <v>0</v>
      </c>
      <c r="CV105" s="145"/>
      <c r="CW105" s="145"/>
      <c r="CX105" s="145"/>
    </row>
    <row r="106" spans="1:102" s="146" customFormat="1" ht="15.4" hidden="1" customHeight="1" outlineLevel="1" thickBot="1">
      <c r="A106" s="295" t="str">
        <f>IF(BC105&lt;&gt;0,IF(OR(A105="",B105=""),"Please fill in the two boxes above",IF(AND(B105="YES",OR(A105="NO",A105="")),"Direct impact is also an impact on business","")),"")</f>
        <v/>
      </c>
      <c r="B106" s="296"/>
      <c r="C106" s="56" t="s">
        <v>43</v>
      </c>
      <c r="D106" s="301"/>
      <c r="E106" s="254"/>
      <c r="F106" s="3"/>
      <c r="G106" s="3"/>
      <c r="H106" s="3"/>
      <c r="I106" s="3"/>
      <c r="J106" s="3"/>
      <c r="K106" s="3"/>
      <c r="L106" s="3"/>
      <c r="M106" s="3"/>
      <c r="N106" s="3"/>
      <c r="O106" s="3">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87">
        <f t="shared" si="16"/>
        <v>0</v>
      </c>
      <c r="BD106" s="86">
        <f t="shared" si="17"/>
        <v>0</v>
      </c>
      <c r="BS106" s="145">
        <f t="shared" si="15"/>
        <v>0</v>
      </c>
      <c r="BT106" s="145">
        <f t="shared" si="15"/>
        <v>0</v>
      </c>
      <c r="CV106" s="145"/>
      <c r="CW106" s="145"/>
      <c r="CX106" s="145"/>
    </row>
    <row r="107" spans="1:102" s="146" customFormat="1" ht="15.4" hidden="1" customHeight="1" outlineLevel="1" thickBot="1">
      <c r="A107" s="295"/>
      <c r="B107" s="296"/>
      <c r="C107" s="57" t="s">
        <v>48</v>
      </c>
      <c r="D107" s="302"/>
      <c r="E107" s="255"/>
      <c r="F107" s="256"/>
      <c r="G107" s="256"/>
      <c r="H107" s="256"/>
      <c r="I107" s="256"/>
      <c r="J107" s="256"/>
      <c r="K107" s="256"/>
      <c r="L107" s="256"/>
      <c r="M107" s="256"/>
      <c r="N107" s="256"/>
      <c r="O107" s="256">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88">
        <f t="shared" si="16"/>
        <v>0</v>
      </c>
      <c r="BD107" s="86">
        <f t="shared" si="17"/>
        <v>0</v>
      </c>
      <c r="BS107" s="145">
        <f t="shared" si="15"/>
        <v>0</v>
      </c>
      <c r="BT107" s="145">
        <f t="shared" si="15"/>
        <v>0</v>
      </c>
      <c r="CV107" s="145"/>
      <c r="CW107" s="145"/>
      <c r="CX107" s="145"/>
    </row>
    <row r="108" spans="1:102" s="146" customFormat="1" ht="15.4" hidden="1" customHeight="1" outlineLevel="1" thickBot="1">
      <c r="A108" s="53"/>
      <c r="B108" s="54"/>
      <c r="C108" s="62" t="s">
        <v>148</v>
      </c>
      <c r="D108" s="292"/>
      <c r="E108" s="252"/>
      <c r="F108" s="253"/>
      <c r="G108" s="253"/>
      <c r="H108" s="253"/>
      <c r="I108" s="253"/>
      <c r="J108" s="253"/>
      <c r="K108" s="253"/>
      <c r="L108" s="253"/>
      <c r="M108" s="253"/>
      <c r="N108" s="253"/>
      <c r="O108" s="253">
        <v>0</v>
      </c>
      <c r="P108" s="253">
        <v>0</v>
      </c>
      <c r="Q108" s="253">
        <v>0</v>
      </c>
      <c r="R108" s="253">
        <v>0</v>
      </c>
      <c r="S108" s="253">
        <v>0</v>
      </c>
      <c r="T108" s="253">
        <v>0</v>
      </c>
      <c r="U108" s="253">
        <v>0</v>
      </c>
      <c r="V108" s="253">
        <v>0</v>
      </c>
      <c r="W108" s="253">
        <v>0</v>
      </c>
      <c r="X108" s="253">
        <v>0</v>
      </c>
      <c r="Y108" s="253">
        <v>0</v>
      </c>
      <c r="Z108" s="253">
        <v>0</v>
      </c>
      <c r="AA108" s="253">
        <v>0</v>
      </c>
      <c r="AB108" s="253">
        <v>0</v>
      </c>
      <c r="AC108" s="253">
        <v>0</v>
      </c>
      <c r="AD108" s="253">
        <v>0</v>
      </c>
      <c r="AE108" s="253">
        <v>0</v>
      </c>
      <c r="AF108" s="253">
        <v>0</v>
      </c>
      <c r="AG108" s="253">
        <v>0</v>
      </c>
      <c r="AH108" s="253">
        <v>0</v>
      </c>
      <c r="AI108" s="253">
        <v>0</v>
      </c>
      <c r="AJ108" s="253">
        <v>0</v>
      </c>
      <c r="AK108" s="253">
        <v>0</v>
      </c>
      <c r="AL108" s="253">
        <v>0</v>
      </c>
      <c r="AM108" s="253">
        <v>0</v>
      </c>
      <c r="AN108" s="253">
        <v>0</v>
      </c>
      <c r="AO108" s="253">
        <v>0</v>
      </c>
      <c r="AP108" s="253">
        <v>0</v>
      </c>
      <c r="AQ108" s="253">
        <v>0</v>
      </c>
      <c r="AR108" s="253">
        <v>0</v>
      </c>
      <c r="AS108" s="253">
        <v>0</v>
      </c>
      <c r="AT108" s="253">
        <v>0</v>
      </c>
      <c r="AU108" s="253">
        <v>0</v>
      </c>
      <c r="AV108" s="253">
        <v>0</v>
      </c>
      <c r="AW108" s="253">
        <v>0</v>
      </c>
      <c r="AX108" s="253">
        <v>0</v>
      </c>
      <c r="AY108" s="253">
        <v>0</v>
      </c>
      <c r="AZ108" s="253">
        <v>0</v>
      </c>
      <c r="BA108" s="253">
        <v>0</v>
      </c>
      <c r="BB108" s="253">
        <v>0</v>
      </c>
      <c r="BC108" s="86">
        <f t="shared" si="16"/>
        <v>0</v>
      </c>
      <c r="BD108" s="86">
        <f t="shared" si="17"/>
        <v>0</v>
      </c>
      <c r="BE108" s="145"/>
      <c r="BK108" s="145"/>
      <c r="BL108" s="145"/>
      <c r="BM108" s="145"/>
      <c r="BN108" s="145"/>
      <c r="BS108" s="145">
        <f t="shared" si="15"/>
        <v>0</v>
      </c>
      <c r="BT108" s="145">
        <f t="shared" si="15"/>
        <v>0</v>
      </c>
      <c r="CV108" s="145"/>
      <c r="CW108" s="197"/>
      <c r="CX108" s="145"/>
    </row>
    <row r="109" spans="1:102" s="146" customFormat="1" ht="15.4" hidden="1" customHeight="1" outlineLevel="1" thickBot="1">
      <c r="A109" s="295" t="str">
        <f>IF(BC108&lt;&gt;0,IF(OR(A108="",B108=""),"Please fill in the two boxes above",IF(AND(B108="YES",OR(A108="NO",A108="")),"Direct impact is also an impact on business","")),"")</f>
        <v/>
      </c>
      <c r="B109" s="296"/>
      <c r="C109" s="56" t="s">
        <v>43</v>
      </c>
      <c r="D109" s="293"/>
      <c r="E109" s="254"/>
      <c r="F109" s="3"/>
      <c r="G109" s="3"/>
      <c r="H109" s="3"/>
      <c r="I109" s="3"/>
      <c r="J109" s="3"/>
      <c r="K109" s="3"/>
      <c r="L109" s="3"/>
      <c r="M109" s="3"/>
      <c r="N109" s="3"/>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87">
        <f t="shared" si="16"/>
        <v>0</v>
      </c>
      <c r="BD109" s="86">
        <f t="shared" si="17"/>
        <v>0</v>
      </c>
      <c r="BE109" s="145"/>
      <c r="BK109" s="145"/>
      <c r="BL109" s="145"/>
      <c r="BM109" s="145"/>
      <c r="BN109" s="145"/>
      <c r="BS109" s="145">
        <f t="shared" si="15"/>
        <v>0</v>
      </c>
      <c r="BT109" s="145">
        <f t="shared" si="15"/>
        <v>0</v>
      </c>
      <c r="CV109" s="145"/>
      <c r="CW109" s="145"/>
      <c r="CX109" s="145"/>
    </row>
    <row r="110" spans="1:102" s="146" customFormat="1" ht="15.4" hidden="1" customHeight="1" outlineLevel="1" thickBot="1">
      <c r="A110" s="295"/>
      <c r="B110" s="296"/>
      <c r="C110" s="57" t="s">
        <v>48</v>
      </c>
      <c r="D110" s="294"/>
      <c r="E110" s="255"/>
      <c r="F110" s="256"/>
      <c r="G110" s="256"/>
      <c r="H110" s="256"/>
      <c r="I110" s="256"/>
      <c r="J110" s="256"/>
      <c r="K110" s="256"/>
      <c r="L110" s="256"/>
      <c r="M110" s="256"/>
      <c r="N110" s="256"/>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88">
        <f t="shared" si="16"/>
        <v>0</v>
      </c>
      <c r="BD110" s="86">
        <f t="shared" si="17"/>
        <v>0</v>
      </c>
      <c r="BE110" s="145"/>
      <c r="BK110" s="145"/>
      <c r="BL110" s="145"/>
      <c r="BM110" s="145"/>
      <c r="BN110" s="145"/>
      <c r="BS110" s="145">
        <f t="shared" si="15"/>
        <v>0</v>
      </c>
      <c r="BT110" s="145">
        <f t="shared" si="15"/>
        <v>0</v>
      </c>
      <c r="CV110" s="145"/>
      <c r="CW110" s="145"/>
      <c r="CX110" s="145"/>
    </row>
    <row r="111" spans="1:102" s="146" customFormat="1" ht="15.4" hidden="1" customHeight="1" outlineLevel="1" thickBot="1">
      <c r="A111" s="53"/>
      <c r="B111" s="54"/>
      <c r="C111" s="62" t="s">
        <v>149</v>
      </c>
      <c r="D111" s="292"/>
      <c r="E111" s="252"/>
      <c r="F111" s="253"/>
      <c r="G111" s="253"/>
      <c r="H111" s="253"/>
      <c r="I111" s="253"/>
      <c r="J111" s="253"/>
      <c r="K111" s="253"/>
      <c r="L111" s="253"/>
      <c r="M111" s="253"/>
      <c r="N111" s="253"/>
      <c r="O111" s="253">
        <v>0</v>
      </c>
      <c r="P111" s="253">
        <v>0</v>
      </c>
      <c r="Q111" s="253">
        <v>0</v>
      </c>
      <c r="R111" s="253">
        <v>0</v>
      </c>
      <c r="S111" s="253">
        <v>0</v>
      </c>
      <c r="T111" s="253">
        <v>0</v>
      </c>
      <c r="U111" s="253">
        <v>0</v>
      </c>
      <c r="V111" s="253">
        <v>0</v>
      </c>
      <c r="W111" s="253">
        <v>0</v>
      </c>
      <c r="X111" s="253">
        <v>0</v>
      </c>
      <c r="Y111" s="253">
        <v>0</v>
      </c>
      <c r="Z111" s="253">
        <v>0</v>
      </c>
      <c r="AA111" s="253">
        <v>0</v>
      </c>
      <c r="AB111" s="253">
        <v>0</v>
      </c>
      <c r="AC111" s="253">
        <v>0</v>
      </c>
      <c r="AD111" s="253">
        <v>0</v>
      </c>
      <c r="AE111" s="253">
        <v>0</v>
      </c>
      <c r="AF111" s="253">
        <v>0</v>
      </c>
      <c r="AG111" s="253">
        <v>0</v>
      </c>
      <c r="AH111" s="253">
        <v>0</v>
      </c>
      <c r="AI111" s="253">
        <v>0</v>
      </c>
      <c r="AJ111" s="253">
        <v>0</v>
      </c>
      <c r="AK111" s="253">
        <v>0</v>
      </c>
      <c r="AL111" s="253">
        <v>0</v>
      </c>
      <c r="AM111" s="253">
        <v>0</v>
      </c>
      <c r="AN111" s="253">
        <v>0</v>
      </c>
      <c r="AO111" s="253">
        <v>0</v>
      </c>
      <c r="AP111" s="253">
        <v>0</v>
      </c>
      <c r="AQ111" s="253">
        <v>0</v>
      </c>
      <c r="AR111" s="253">
        <v>0</v>
      </c>
      <c r="AS111" s="253">
        <v>0</v>
      </c>
      <c r="AT111" s="253">
        <v>0</v>
      </c>
      <c r="AU111" s="253">
        <v>0</v>
      </c>
      <c r="AV111" s="253">
        <v>0</v>
      </c>
      <c r="AW111" s="253">
        <v>0</v>
      </c>
      <c r="AX111" s="253">
        <v>0</v>
      </c>
      <c r="AY111" s="253">
        <v>0</v>
      </c>
      <c r="AZ111" s="253">
        <v>0</v>
      </c>
      <c r="BA111" s="253">
        <v>0</v>
      </c>
      <c r="BB111" s="253">
        <v>0</v>
      </c>
      <c r="BC111" s="86">
        <f t="shared" si="16"/>
        <v>0</v>
      </c>
      <c r="BD111" s="86">
        <f t="shared" si="17"/>
        <v>0</v>
      </c>
      <c r="BE111" s="145"/>
      <c r="BK111" s="145"/>
      <c r="BL111" s="145"/>
      <c r="BM111" s="145"/>
      <c r="BN111" s="145"/>
      <c r="BS111" s="145">
        <f t="shared" si="15"/>
        <v>0</v>
      </c>
      <c r="BT111" s="145">
        <f t="shared" si="15"/>
        <v>0</v>
      </c>
      <c r="CV111" s="145"/>
      <c r="CW111" s="145"/>
      <c r="CX111" s="145"/>
    </row>
    <row r="112" spans="1:102" s="146" customFormat="1" ht="15.4" hidden="1" customHeight="1" outlineLevel="1" thickBot="1">
      <c r="A112" s="295" t="str">
        <f>IF(BC111&lt;&gt;0,IF(OR(A111="",B111=""),"Please fill in the two boxes above",IF(AND(B111="YES",OR(A111="NO",A111="")),"Direct impact is also an impact on business","")),"")</f>
        <v/>
      </c>
      <c r="B112" s="296"/>
      <c r="C112" s="56" t="s">
        <v>43</v>
      </c>
      <c r="D112" s="293"/>
      <c r="E112" s="254"/>
      <c r="F112" s="3"/>
      <c r="G112" s="3"/>
      <c r="H112" s="3"/>
      <c r="I112" s="3"/>
      <c r="J112" s="3"/>
      <c r="K112" s="3"/>
      <c r="L112" s="3"/>
      <c r="M112" s="3"/>
      <c r="N112" s="3"/>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87">
        <f t="shared" si="16"/>
        <v>0</v>
      </c>
      <c r="BD112" s="86">
        <f t="shared" si="17"/>
        <v>0</v>
      </c>
      <c r="BK112" s="145"/>
      <c r="BL112" s="145"/>
      <c r="BM112" s="145"/>
      <c r="BN112" s="145"/>
      <c r="BS112" s="145">
        <f t="shared" si="15"/>
        <v>0</v>
      </c>
      <c r="BT112" s="145">
        <f t="shared" si="15"/>
        <v>0</v>
      </c>
    </row>
    <row r="113" spans="1:72" s="146" customFormat="1" ht="15.4" hidden="1" customHeight="1" outlineLevel="1" thickBot="1">
      <c r="A113" s="295"/>
      <c r="B113" s="296"/>
      <c r="C113" s="57" t="s">
        <v>48</v>
      </c>
      <c r="D113" s="294"/>
      <c r="E113" s="255"/>
      <c r="F113" s="256"/>
      <c r="G113" s="256"/>
      <c r="H113" s="256"/>
      <c r="I113" s="256"/>
      <c r="J113" s="256"/>
      <c r="K113" s="256"/>
      <c r="L113" s="256"/>
      <c r="M113" s="256"/>
      <c r="N113" s="256"/>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5">
        <v>0</v>
      </c>
      <c r="AG113" s="5">
        <v>0</v>
      </c>
      <c r="AH113" s="5">
        <v>0</v>
      </c>
      <c r="AI113" s="5">
        <v>0</v>
      </c>
      <c r="AJ113" s="5">
        <v>0</v>
      </c>
      <c r="AK113" s="5">
        <v>0</v>
      </c>
      <c r="AL113" s="5">
        <v>0</v>
      </c>
      <c r="AM113" s="5">
        <v>0</v>
      </c>
      <c r="AN113" s="5">
        <v>0</v>
      </c>
      <c r="AO113" s="5">
        <v>0</v>
      </c>
      <c r="AP113" s="5">
        <v>0</v>
      </c>
      <c r="AQ113" s="5">
        <v>0</v>
      </c>
      <c r="AR113" s="5">
        <v>0</v>
      </c>
      <c r="AS113" s="5">
        <v>0</v>
      </c>
      <c r="AT113" s="5">
        <v>0</v>
      </c>
      <c r="AU113" s="5">
        <v>0</v>
      </c>
      <c r="AV113" s="5">
        <v>0</v>
      </c>
      <c r="AW113" s="5">
        <v>0</v>
      </c>
      <c r="AX113" s="5">
        <v>0</v>
      </c>
      <c r="AY113" s="5">
        <v>0</v>
      </c>
      <c r="AZ113" s="5">
        <v>0</v>
      </c>
      <c r="BA113" s="5">
        <v>0</v>
      </c>
      <c r="BB113" s="5">
        <v>0</v>
      </c>
      <c r="BC113" s="88">
        <f t="shared" si="16"/>
        <v>0</v>
      </c>
      <c r="BD113" s="86">
        <f t="shared" si="17"/>
        <v>0</v>
      </c>
      <c r="BK113" s="145"/>
      <c r="BL113" s="145"/>
      <c r="BM113" s="145"/>
      <c r="BN113" s="145"/>
      <c r="BR113" s="145"/>
      <c r="BS113" s="145">
        <f t="shared" si="15"/>
        <v>0</v>
      </c>
      <c r="BT113" s="145">
        <f t="shared" si="15"/>
        <v>0</v>
      </c>
    </row>
    <row r="114" spans="1:72" s="146" customFormat="1" ht="15.4" hidden="1" customHeight="1" outlineLevel="1" thickBot="1">
      <c r="A114" s="53"/>
      <c r="B114" s="54"/>
      <c r="C114" s="62" t="s">
        <v>150</v>
      </c>
      <c r="D114" s="292"/>
      <c r="E114" s="3"/>
      <c r="F114" s="3"/>
      <c r="G114" s="3"/>
      <c r="H114" s="3"/>
      <c r="I114" s="3"/>
      <c r="J114" s="3"/>
      <c r="K114" s="3"/>
      <c r="L114" s="3"/>
      <c r="M114" s="3"/>
      <c r="N114" s="3"/>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251">
        <f t="shared" si="16"/>
        <v>0</v>
      </c>
      <c r="BD114" s="86">
        <f t="shared" si="17"/>
        <v>0</v>
      </c>
      <c r="BK114" s="145"/>
      <c r="BL114" s="145"/>
      <c r="BM114" s="145"/>
      <c r="BN114" s="145"/>
      <c r="BR114" s="204"/>
      <c r="BS114" s="145">
        <f t="shared" si="15"/>
        <v>0</v>
      </c>
      <c r="BT114" s="145">
        <f t="shared" si="15"/>
        <v>0</v>
      </c>
    </row>
    <row r="115" spans="1:72" s="146" customFormat="1" ht="15.4" hidden="1" customHeight="1" outlineLevel="1" thickBot="1">
      <c r="A115" s="295" t="str">
        <f>IF(BC114&lt;&gt;0,IF(OR(A114="",B114=""),"Please fill in the two boxes above",IF(AND(B114="YES",OR(A114="NO",A114="")),"Direct impact is also an impact on business","")),"")</f>
        <v/>
      </c>
      <c r="B115" s="296"/>
      <c r="C115" s="56" t="s">
        <v>43</v>
      </c>
      <c r="D115" s="293"/>
      <c r="E115" s="2"/>
      <c r="F115" s="2"/>
      <c r="G115" s="2"/>
      <c r="H115" s="2"/>
      <c r="I115" s="2"/>
      <c r="J115" s="2"/>
      <c r="K115" s="2"/>
      <c r="L115" s="2"/>
      <c r="M115" s="2"/>
      <c r="N115" s="2"/>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87">
        <f t="shared" si="16"/>
        <v>0</v>
      </c>
      <c r="BD115" s="86">
        <f t="shared" si="17"/>
        <v>0</v>
      </c>
      <c r="BG115" s="145"/>
      <c r="BH115" s="145"/>
      <c r="BI115" s="145"/>
      <c r="BJ115" s="145"/>
      <c r="BK115" s="145"/>
      <c r="BL115" s="145"/>
      <c r="BM115" s="145"/>
      <c r="BN115" s="145"/>
      <c r="BR115" s="204"/>
      <c r="BS115" s="145">
        <f t="shared" si="15"/>
        <v>0</v>
      </c>
      <c r="BT115" s="145">
        <f t="shared" si="15"/>
        <v>0</v>
      </c>
    </row>
    <row r="116" spans="1:72" s="146" customFormat="1" ht="15.4" hidden="1" customHeight="1" outlineLevel="1" thickBot="1">
      <c r="A116" s="295"/>
      <c r="B116" s="296"/>
      <c r="C116" s="58" t="s">
        <v>48</v>
      </c>
      <c r="D116" s="297"/>
      <c r="E116" s="4"/>
      <c r="F116" s="5"/>
      <c r="G116" s="5"/>
      <c r="H116" s="5"/>
      <c r="I116" s="5"/>
      <c r="J116" s="5"/>
      <c r="K116" s="5"/>
      <c r="L116" s="5"/>
      <c r="M116" s="5"/>
      <c r="N116" s="5"/>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0</v>
      </c>
      <c r="AM116" s="5">
        <v>0</v>
      </c>
      <c r="AN116" s="5">
        <v>0</v>
      </c>
      <c r="AO116" s="5">
        <v>0</v>
      </c>
      <c r="AP116" s="5">
        <v>0</v>
      </c>
      <c r="AQ116" s="5">
        <v>0</v>
      </c>
      <c r="AR116" s="5">
        <v>0</v>
      </c>
      <c r="AS116" s="5">
        <v>0</v>
      </c>
      <c r="AT116" s="5">
        <v>0</v>
      </c>
      <c r="AU116" s="5">
        <v>0</v>
      </c>
      <c r="AV116" s="5">
        <v>0</v>
      </c>
      <c r="AW116" s="5">
        <v>0</v>
      </c>
      <c r="AX116" s="5">
        <v>0</v>
      </c>
      <c r="AY116" s="5">
        <v>0</v>
      </c>
      <c r="AZ116" s="5">
        <v>0</v>
      </c>
      <c r="BA116" s="5">
        <v>0</v>
      </c>
      <c r="BB116" s="5">
        <v>0</v>
      </c>
      <c r="BC116" s="88">
        <f t="shared" si="16"/>
        <v>0</v>
      </c>
      <c r="BD116" s="86">
        <f t="shared" si="17"/>
        <v>0</v>
      </c>
      <c r="BG116" s="145"/>
      <c r="BH116" s="145"/>
      <c r="BI116" s="145"/>
      <c r="BJ116" s="145"/>
      <c r="BK116" s="145"/>
      <c r="BL116" s="145"/>
      <c r="BM116" s="145"/>
      <c r="BN116" s="145"/>
      <c r="BR116" s="217"/>
      <c r="BS116" s="145">
        <f t="shared" si="15"/>
        <v>0</v>
      </c>
      <c r="BT116" s="145">
        <f t="shared" si="15"/>
        <v>0</v>
      </c>
    </row>
    <row r="117" spans="1:72" s="146" customFormat="1" ht="15.4" hidden="1" customHeight="1" outlineLevel="1" thickBot="1">
      <c r="A117" s="53"/>
      <c r="B117" s="54"/>
      <c r="C117" s="61" t="s">
        <v>151</v>
      </c>
      <c r="D117" s="292"/>
      <c r="E117" s="252"/>
      <c r="F117" s="253"/>
      <c r="G117" s="253"/>
      <c r="H117" s="253"/>
      <c r="I117" s="253"/>
      <c r="J117" s="253"/>
      <c r="K117" s="253"/>
      <c r="L117" s="253"/>
      <c r="M117" s="253"/>
      <c r="N117" s="253"/>
      <c r="O117" s="253">
        <v>0</v>
      </c>
      <c r="P117" s="253">
        <v>0</v>
      </c>
      <c r="Q117" s="253">
        <v>0</v>
      </c>
      <c r="R117" s="253">
        <v>0</v>
      </c>
      <c r="S117" s="253">
        <v>0</v>
      </c>
      <c r="T117" s="253">
        <v>0</v>
      </c>
      <c r="U117" s="253">
        <v>0</v>
      </c>
      <c r="V117" s="253">
        <v>0</v>
      </c>
      <c r="W117" s="253">
        <v>0</v>
      </c>
      <c r="X117" s="253">
        <v>0</v>
      </c>
      <c r="Y117" s="253">
        <v>0</v>
      </c>
      <c r="Z117" s="253">
        <v>0</v>
      </c>
      <c r="AA117" s="253">
        <v>0</v>
      </c>
      <c r="AB117" s="253">
        <v>0</v>
      </c>
      <c r="AC117" s="253">
        <v>0</v>
      </c>
      <c r="AD117" s="253">
        <v>0</v>
      </c>
      <c r="AE117" s="253">
        <v>0</v>
      </c>
      <c r="AF117" s="253">
        <v>0</v>
      </c>
      <c r="AG117" s="253">
        <v>0</v>
      </c>
      <c r="AH117" s="253">
        <v>0</v>
      </c>
      <c r="AI117" s="253">
        <v>0</v>
      </c>
      <c r="AJ117" s="253">
        <v>0</v>
      </c>
      <c r="AK117" s="253">
        <v>0</v>
      </c>
      <c r="AL117" s="253">
        <v>0</v>
      </c>
      <c r="AM117" s="253">
        <v>0</v>
      </c>
      <c r="AN117" s="253">
        <v>0</v>
      </c>
      <c r="AO117" s="253">
        <v>0</v>
      </c>
      <c r="AP117" s="253">
        <v>0</v>
      </c>
      <c r="AQ117" s="253">
        <v>0</v>
      </c>
      <c r="AR117" s="253">
        <v>0</v>
      </c>
      <c r="AS117" s="253">
        <v>0</v>
      </c>
      <c r="AT117" s="253">
        <v>0</v>
      </c>
      <c r="AU117" s="253">
        <v>0</v>
      </c>
      <c r="AV117" s="253">
        <v>0</v>
      </c>
      <c r="AW117" s="253">
        <v>0</v>
      </c>
      <c r="AX117" s="253">
        <v>0</v>
      </c>
      <c r="AY117" s="253">
        <v>0</v>
      </c>
      <c r="AZ117" s="253">
        <v>0</v>
      </c>
      <c r="BA117" s="253">
        <v>0</v>
      </c>
      <c r="BB117" s="253">
        <v>0</v>
      </c>
      <c r="BC117" s="86">
        <f t="shared" si="16"/>
        <v>0</v>
      </c>
      <c r="BD117" s="86">
        <f t="shared" si="17"/>
        <v>0</v>
      </c>
      <c r="BI117" s="145"/>
      <c r="BJ117" s="145"/>
      <c r="BK117" s="145"/>
      <c r="BL117" s="145"/>
      <c r="BM117" s="145"/>
      <c r="BN117" s="145"/>
      <c r="BR117" s="204"/>
      <c r="BS117" s="145">
        <f t="shared" si="15"/>
        <v>0</v>
      </c>
      <c r="BT117" s="145">
        <f t="shared" si="15"/>
        <v>0</v>
      </c>
    </row>
    <row r="118" spans="1:72" s="146" customFormat="1" ht="15.4" hidden="1" customHeight="1" outlineLevel="1" thickBot="1">
      <c r="A118" s="295" t="str">
        <f>IF(BC117&lt;&gt;0,IF(OR(A117="",B117=""),"Please fill in the two boxes above",IF(AND(B117="YES",OR(A117="NO",A117="")),"Direct impact is also an impact on business","")),"")</f>
        <v/>
      </c>
      <c r="B118" s="296"/>
      <c r="C118" s="56" t="s">
        <v>43</v>
      </c>
      <c r="D118" s="293"/>
      <c r="E118" s="254"/>
      <c r="F118" s="3"/>
      <c r="G118" s="3"/>
      <c r="H118" s="3"/>
      <c r="I118" s="3"/>
      <c r="J118" s="3"/>
      <c r="K118" s="3"/>
      <c r="L118" s="3"/>
      <c r="M118" s="3"/>
      <c r="N118" s="3"/>
      <c r="O118" s="3">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87">
        <f t="shared" si="16"/>
        <v>0</v>
      </c>
      <c r="BD118" s="86">
        <f t="shared" si="17"/>
        <v>0</v>
      </c>
      <c r="BI118" s="145"/>
      <c r="BJ118" s="145"/>
      <c r="BK118" s="145"/>
      <c r="BL118" s="145"/>
      <c r="BM118" s="145"/>
      <c r="BN118" s="145"/>
      <c r="BR118" s="204"/>
      <c r="BS118" s="145">
        <f t="shared" si="15"/>
        <v>0</v>
      </c>
      <c r="BT118" s="145">
        <f t="shared" si="15"/>
        <v>0</v>
      </c>
    </row>
    <row r="119" spans="1:72" s="146" customFormat="1" ht="15.4" hidden="1" customHeight="1" outlineLevel="1" thickBot="1">
      <c r="A119" s="295"/>
      <c r="B119" s="296"/>
      <c r="C119" s="57" t="s">
        <v>48</v>
      </c>
      <c r="D119" s="294"/>
      <c r="E119" s="255"/>
      <c r="F119" s="256"/>
      <c r="G119" s="256"/>
      <c r="H119" s="256"/>
      <c r="I119" s="256"/>
      <c r="J119" s="256"/>
      <c r="K119" s="256"/>
      <c r="L119" s="256"/>
      <c r="M119" s="256"/>
      <c r="N119" s="256"/>
      <c r="O119" s="256">
        <v>0</v>
      </c>
      <c r="P119" s="5">
        <v>0</v>
      </c>
      <c r="Q119" s="5">
        <v>0</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88">
        <f t="shared" si="16"/>
        <v>0</v>
      </c>
      <c r="BD119" s="86">
        <f t="shared" si="17"/>
        <v>0</v>
      </c>
      <c r="BI119" s="145"/>
      <c r="BJ119" s="145"/>
      <c r="BK119" s="145"/>
      <c r="BL119" s="145"/>
      <c r="BM119" s="145"/>
      <c r="BN119" s="145"/>
      <c r="BQ119" s="145"/>
      <c r="BR119" s="201"/>
      <c r="BS119" s="145">
        <f t="shared" si="15"/>
        <v>0</v>
      </c>
      <c r="BT119" s="145">
        <f t="shared" si="15"/>
        <v>0</v>
      </c>
    </row>
    <row r="120" spans="1:72" s="146" customFormat="1" ht="15.4" hidden="1" customHeight="1" outlineLevel="1" thickBot="1">
      <c r="A120" s="53"/>
      <c r="B120" s="54"/>
      <c r="C120" s="62" t="s">
        <v>152</v>
      </c>
      <c r="D120" s="300"/>
      <c r="E120" s="252"/>
      <c r="F120" s="253"/>
      <c r="G120" s="253"/>
      <c r="H120" s="253"/>
      <c r="I120" s="253"/>
      <c r="J120" s="253"/>
      <c r="K120" s="253"/>
      <c r="L120" s="253"/>
      <c r="M120" s="253"/>
      <c r="N120" s="253"/>
      <c r="O120" s="253">
        <v>0</v>
      </c>
      <c r="P120" s="253">
        <v>0</v>
      </c>
      <c r="Q120" s="253">
        <v>0</v>
      </c>
      <c r="R120" s="253">
        <v>0</v>
      </c>
      <c r="S120" s="253">
        <v>0</v>
      </c>
      <c r="T120" s="253">
        <v>0</v>
      </c>
      <c r="U120" s="253">
        <v>0</v>
      </c>
      <c r="V120" s="253">
        <v>0</v>
      </c>
      <c r="W120" s="253">
        <v>0</v>
      </c>
      <c r="X120" s="253">
        <v>0</v>
      </c>
      <c r="Y120" s="253">
        <v>0</v>
      </c>
      <c r="Z120" s="253">
        <v>0</v>
      </c>
      <c r="AA120" s="253">
        <v>0</v>
      </c>
      <c r="AB120" s="253">
        <v>0</v>
      </c>
      <c r="AC120" s="253">
        <v>0</v>
      </c>
      <c r="AD120" s="253">
        <v>0</v>
      </c>
      <c r="AE120" s="253">
        <v>0</v>
      </c>
      <c r="AF120" s="253">
        <v>0</v>
      </c>
      <c r="AG120" s="253">
        <v>0</v>
      </c>
      <c r="AH120" s="253">
        <v>0</v>
      </c>
      <c r="AI120" s="253">
        <v>0</v>
      </c>
      <c r="AJ120" s="253">
        <v>0</v>
      </c>
      <c r="AK120" s="253">
        <v>0</v>
      </c>
      <c r="AL120" s="253">
        <v>0</v>
      </c>
      <c r="AM120" s="253">
        <v>0</v>
      </c>
      <c r="AN120" s="253">
        <v>0</v>
      </c>
      <c r="AO120" s="253">
        <v>0</v>
      </c>
      <c r="AP120" s="253">
        <v>0</v>
      </c>
      <c r="AQ120" s="253">
        <v>0</v>
      </c>
      <c r="AR120" s="253">
        <v>0</v>
      </c>
      <c r="AS120" s="253">
        <v>0</v>
      </c>
      <c r="AT120" s="253">
        <v>0</v>
      </c>
      <c r="AU120" s="253">
        <v>0</v>
      </c>
      <c r="AV120" s="253">
        <v>0</v>
      </c>
      <c r="AW120" s="253">
        <v>0</v>
      </c>
      <c r="AX120" s="253">
        <v>0</v>
      </c>
      <c r="AY120" s="253">
        <v>0</v>
      </c>
      <c r="AZ120" s="253">
        <v>0</v>
      </c>
      <c r="BA120" s="253">
        <v>0</v>
      </c>
      <c r="BB120" s="253">
        <v>0</v>
      </c>
      <c r="BC120" s="86">
        <f t="shared" si="16"/>
        <v>0</v>
      </c>
      <c r="BD120" s="86">
        <f t="shared" si="17"/>
        <v>0</v>
      </c>
      <c r="BG120" s="145"/>
      <c r="BI120" s="145"/>
      <c r="BJ120" s="145"/>
      <c r="BK120" s="145"/>
      <c r="BL120" s="145"/>
      <c r="BM120" s="145"/>
      <c r="BN120" s="145"/>
      <c r="BQ120" s="197"/>
      <c r="BR120" s="145"/>
      <c r="BS120" s="145">
        <f t="shared" si="15"/>
        <v>0</v>
      </c>
      <c r="BT120" s="145">
        <f t="shared" si="15"/>
        <v>0</v>
      </c>
    </row>
    <row r="121" spans="1:72" s="146" customFormat="1" ht="15.4" hidden="1" customHeight="1" outlineLevel="1" thickBot="1">
      <c r="A121" s="295" t="str">
        <f>IF(BC120&lt;&gt;0,IF(OR(A120="",B120=""),"Please fill in the two boxes above",IF(AND(B120="YES",OR(A120="NO",A120="")),"Direct impact is also an impact on business","")),"")</f>
        <v/>
      </c>
      <c r="B121" s="296"/>
      <c r="C121" s="56" t="s">
        <v>43</v>
      </c>
      <c r="D121" s="301"/>
      <c r="E121" s="254"/>
      <c r="F121" s="3"/>
      <c r="G121" s="3"/>
      <c r="H121" s="3"/>
      <c r="I121" s="3"/>
      <c r="J121" s="3"/>
      <c r="K121" s="3"/>
      <c r="L121" s="3"/>
      <c r="M121" s="3"/>
      <c r="N121" s="3"/>
      <c r="O121" s="3">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87">
        <f t="shared" si="16"/>
        <v>0</v>
      </c>
      <c r="BD121" s="86">
        <f t="shared" si="17"/>
        <v>0</v>
      </c>
      <c r="BG121" s="145"/>
      <c r="BI121" s="145"/>
      <c r="BJ121" s="145"/>
      <c r="BK121" s="145"/>
      <c r="BL121" s="145"/>
      <c r="BM121" s="145"/>
      <c r="BN121" s="145"/>
      <c r="BQ121" s="197"/>
      <c r="BR121" s="145"/>
      <c r="BS121" s="145">
        <f t="shared" si="15"/>
        <v>0</v>
      </c>
      <c r="BT121" s="145">
        <f t="shared" si="15"/>
        <v>0</v>
      </c>
    </row>
    <row r="122" spans="1:72" s="146" customFormat="1" ht="15.4" hidden="1" customHeight="1" outlineLevel="1" thickBot="1">
      <c r="A122" s="295"/>
      <c r="B122" s="296"/>
      <c r="C122" s="57" t="s">
        <v>48</v>
      </c>
      <c r="D122" s="302"/>
      <c r="E122" s="255"/>
      <c r="F122" s="256"/>
      <c r="G122" s="256"/>
      <c r="H122" s="256"/>
      <c r="I122" s="256"/>
      <c r="J122" s="256"/>
      <c r="K122" s="256"/>
      <c r="L122" s="256"/>
      <c r="M122" s="256"/>
      <c r="N122" s="256"/>
      <c r="O122" s="256">
        <v>0</v>
      </c>
      <c r="P122" s="5">
        <v>0</v>
      </c>
      <c r="Q122" s="5">
        <v>0</v>
      </c>
      <c r="R122" s="5">
        <v>0</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88">
        <f t="shared" si="16"/>
        <v>0</v>
      </c>
      <c r="BD122" s="86">
        <f t="shared" si="17"/>
        <v>0</v>
      </c>
      <c r="BG122" s="145"/>
      <c r="BI122" s="145"/>
      <c r="BJ122" s="145"/>
      <c r="BK122" s="145"/>
      <c r="BL122" s="145"/>
      <c r="BM122" s="145"/>
      <c r="BN122" s="145"/>
      <c r="BQ122" s="218"/>
      <c r="BR122" s="210"/>
      <c r="BS122" s="145">
        <f t="shared" si="15"/>
        <v>0</v>
      </c>
      <c r="BT122" s="145">
        <f t="shared" si="15"/>
        <v>0</v>
      </c>
    </row>
    <row r="123" spans="1:72" s="146" customFormat="1" ht="15.4" hidden="1" customHeight="1" outlineLevel="1" thickBot="1">
      <c r="A123" s="53"/>
      <c r="B123" s="54"/>
      <c r="C123" s="62" t="s">
        <v>153</v>
      </c>
      <c r="D123" s="292"/>
      <c r="E123" s="252"/>
      <c r="F123" s="253"/>
      <c r="G123" s="253"/>
      <c r="H123" s="253"/>
      <c r="I123" s="253"/>
      <c r="J123" s="253"/>
      <c r="K123" s="253"/>
      <c r="L123" s="253"/>
      <c r="M123" s="253"/>
      <c r="N123" s="253"/>
      <c r="O123" s="253">
        <v>0</v>
      </c>
      <c r="P123" s="253">
        <v>0</v>
      </c>
      <c r="Q123" s="253">
        <v>0</v>
      </c>
      <c r="R123" s="253">
        <v>0</v>
      </c>
      <c r="S123" s="253">
        <v>0</v>
      </c>
      <c r="T123" s="253">
        <v>0</v>
      </c>
      <c r="U123" s="253">
        <v>0</v>
      </c>
      <c r="V123" s="253">
        <v>0</v>
      </c>
      <c r="W123" s="253">
        <v>0</v>
      </c>
      <c r="X123" s="253">
        <v>0</v>
      </c>
      <c r="Y123" s="253">
        <v>0</v>
      </c>
      <c r="Z123" s="253">
        <v>0</v>
      </c>
      <c r="AA123" s="253">
        <v>0</v>
      </c>
      <c r="AB123" s="253">
        <v>0</v>
      </c>
      <c r="AC123" s="253">
        <v>0</v>
      </c>
      <c r="AD123" s="253">
        <v>0</v>
      </c>
      <c r="AE123" s="253">
        <v>0</v>
      </c>
      <c r="AF123" s="253">
        <v>0</v>
      </c>
      <c r="AG123" s="253">
        <v>0</v>
      </c>
      <c r="AH123" s="253">
        <v>0</v>
      </c>
      <c r="AI123" s="253">
        <v>0</v>
      </c>
      <c r="AJ123" s="253">
        <v>0</v>
      </c>
      <c r="AK123" s="253">
        <v>0</v>
      </c>
      <c r="AL123" s="253">
        <v>0</v>
      </c>
      <c r="AM123" s="253">
        <v>0</v>
      </c>
      <c r="AN123" s="253">
        <v>0</v>
      </c>
      <c r="AO123" s="253">
        <v>0</v>
      </c>
      <c r="AP123" s="253">
        <v>0</v>
      </c>
      <c r="AQ123" s="253">
        <v>0</v>
      </c>
      <c r="AR123" s="253">
        <v>0</v>
      </c>
      <c r="AS123" s="253">
        <v>0</v>
      </c>
      <c r="AT123" s="253">
        <v>0</v>
      </c>
      <c r="AU123" s="253">
        <v>0</v>
      </c>
      <c r="AV123" s="253">
        <v>0</v>
      </c>
      <c r="AW123" s="253">
        <v>0</v>
      </c>
      <c r="AX123" s="253">
        <v>0</v>
      </c>
      <c r="AY123" s="253">
        <v>0</v>
      </c>
      <c r="AZ123" s="253">
        <v>0</v>
      </c>
      <c r="BA123" s="253">
        <v>0</v>
      </c>
      <c r="BB123" s="253">
        <v>0</v>
      </c>
      <c r="BC123" s="86">
        <f t="shared" si="16"/>
        <v>0</v>
      </c>
      <c r="BD123" s="86">
        <f t="shared" si="17"/>
        <v>0</v>
      </c>
      <c r="BG123" s="197"/>
      <c r="BI123" s="145"/>
      <c r="BJ123" s="145"/>
      <c r="BK123" s="145"/>
      <c r="BL123" s="145"/>
      <c r="BM123" s="145"/>
      <c r="BN123" s="145"/>
      <c r="BQ123" s="145"/>
      <c r="BR123" s="145"/>
      <c r="BS123" s="145">
        <f t="shared" si="15"/>
        <v>0</v>
      </c>
      <c r="BT123" s="145">
        <f t="shared" si="15"/>
        <v>0</v>
      </c>
    </row>
    <row r="124" spans="1:72" s="146" customFormat="1" ht="15.4" hidden="1" customHeight="1" outlineLevel="1" thickBot="1">
      <c r="A124" s="295" t="str">
        <f>IF(BC123&lt;&gt;0,IF(OR(A123="",B123=""),"Please fill in the two boxes above",IF(AND(B123="YES",OR(A123="NO",A123="")),"Direct impact is also an impact on business","")),"")</f>
        <v/>
      </c>
      <c r="B124" s="296"/>
      <c r="C124" s="56" t="s">
        <v>43</v>
      </c>
      <c r="D124" s="293"/>
      <c r="E124" s="254"/>
      <c r="F124" s="3"/>
      <c r="G124" s="3"/>
      <c r="H124" s="3"/>
      <c r="I124" s="3"/>
      <c r="J124" s="3"/>
      <c r="K124" s="3"/>
      <c r="L124" s="3"/>
      <c r="M124" s="3"/>
      <c r="N124" s="3"/>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87">
        <f t="shared" si="16"/>
        <v>0</v>
      </c>
      <c r="BD124" s="86">
        <f t="shared" si="17"/>
        <v>0</v>
      </c>
      <c r="BG124" s="145"/>
      <c r="BI124" s="145"/>
      <c r="BJ124" s="145"/>
      <c r="BK124" s="145"/>
      <c r="BL124" s="145"/>
      <c r="BM124" s="145"/>
      <c r="BN124" s="145"/>
      <c r="BQ124" s="145"/>
      <c r="BR124" s="145"/>
      <c r="BS124" s="145">
        <f t="shared" si="15"/>
        <v>0</v>
      </c>
      <c r="BT124" s="145">
        <f t="shared" si="15"/>
        <v>0</v>
      </c>
    </row>
    <row r="125" spans="1:72" s="146" customFormat="1" ht="15.4" hidden="1" customHeight="1" outlineLevel="1" thickBot="1">
      <c r="A125" s="295"/>
      <c r="B125" s="296"/>
      <c r="C125" s="57" t="s">
        <v>48</v>
      </c>
      <c r="D125" s="294"/>
      <c r="E125" s="255"/>
      <c r="F125" s="256"/>
      <c r="G125" s="256"/>
      <c r="H125" s="256"/>
      <c r="I125" s="256"/>
      <c r="J125" s="256"/>
      <c r="K125" s="256"/>
      <c r="L125" s="256"/>
      <c r="M125" s="256"/>
      <c r="N125" s="256"/>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88">
        <f t="shared" si="16"/>
        <v>0</v>
      </c>
      <c r="BD125" s="86">
        <f t="shared" si="17"/>
        <v>0</v>
      </c>
      <c r="BG125" s="145"/>
      <c r="BI125" s="145"/>
      <c r="BJ125" s="145"/>
      <c r="BK125" s="145"/>
      <c r="BL125" s="145"/>
      <c r="BM125" s="145"/>
      <c r="BN125" s="145"/>
      <c r="BQ125" s="145"/>
      <c r="BS125" s="145">
        <f t="shared" si="15"/>
        <v>0</v>
      </c>
      <c r="BT125" s="145">
        <f t="shared" si="15"/>
        <v>0</v>
      </c>
    </row>
    <row r="126" spans="1:72" s="146" customFormat="1" ht="15.4" hidden="1" customHeight="1" outlineLevel="1" thickBot="1">
      <c r="A126" s="53"/>
      <c r="B126" s="54"/>
      <c r="C126" s="62" t="s">
        <v>154</v>
      </c>
      <c r="D126" s="292"/>
      <c r="E126" s="252"/>
      <c r="F126" s="253"/>
      <c r="G126" s="253"/>
      <c r="H126" s="253"/>
      <c r="I126" s="253"/>
      <c r="J126" s="253"/>
      <c r="K126" s="253"/>
      <c r="L126" s="253"/>
      <c r="M126" s="253"/>
      <c r="N126" s="253"/>
      <c r="O126" s="253">
        <v>0</v>
      </c>
      <c r="P126" s="253">
        <v>0</v>
      </c>
      <c r="Q126" s="253">
        <v>0</v>
      </c>
      <c r="R126" s="253">
        <v>0</v>
      </c>
      <c r="S126" s="253">
        <v>0</v>
      </c>
      <c r="T126" s="253">
        <v>0</v>
      </c>
      <c r="U126" s="253">
        <v>0</v>
      </c>
      <c r="V126" s="253">
        <v>0</v>
      </c>
      <c r="W126" s="253">
        <v>0</v>
      </c>
      <c r="X126" s="253">
        <v>0</v>
      </c>
      <c r="Y126" s="253">
        <v>0</v>
      </c>
      <c r="Z126" s="253">
        <v>0</v>
      </c>
      <c r="AA126" s="253">
        <v>0</v>
      </c>
      <c r="AB126" s="253">
        <v>0</v>
      </c>
      <c r="AC126" s="253">
        <v>0</v>
      </c>
      <c r="AD126" s="253">
        <v>0</v>
      </c>
      <c r="AE126" s="253">
        <v>0</v>
      </c>
      <c r="AF126" s="253">
        <v>0</v>
      </c>
      <c r="AG126" s="253">
        <v>0</v>
      </c>
      <c r="AH126" s="253">
        <v>0</v>
      </c>
      <c r="AI126" s="253">
        <v>0</v>
      </c>
      <c r="AJ126" s="253">
        <v>0</v>
      </c>
      <c r="AK126" s="253">
        <v>0</v>
      </c>
      <c r="AL126" s="253">
        <v>0</v>
      </c>
      <c r="AM126" s="253">
        <v>0</v>
      </c>
      <c r="AN126" s="253">
        <v>0</v>
      </c>
      <c r="AO126" s="253">
        <v>0</v>
      </c>
      <c r="AP126" s="253">
        <v>0</v>
      </c>
      <c r="AQ126" s="253">
        <v>0</v>
      </c>
      <c r="AR126" s="253">
        <v>0</v>
      </c>
      <c r="AS126" s="253">
        <v>0</v>
      </c>
      <c r="AT126" s="253">
        <v>0</v>
      </c>
      <c r="AU126" s="253">
        <v>0</v>
      </c>
      <c r="AV126" s="253">
        <v>0</v>
      </c>
      <c r="AW126" s="253">
        <v>0</v>
      </c>
      <c r="AX126" s="253">
        <v>0</v>
      </c>
      <c r="AY126" s="253">
        <v>0</v>
      </c>
      <c r="AZ126" s="253">
        <v>0</v>
      </c>
      <c r="BA126" s="253">
        <v>0</v>
      </c>
      <c r="BB126" s="253">
        <v>0</v>
      </c>
      <c r="BC126" s="86">
        <f t="shared" si="16"/>
        <v>0</v>
      </c>
      <c r="BD126" s="86">
        <f t="shared" ref="BD126:BD128" si="18">SUMPRODUCT(E126:BB126,DiscountFactors)</f>
        <v>0</v>
      </c>
      <c r="BG126" s="145"/>
      <c r="BI126" s="145"/>
      <c r="BJ126" s="145"/>
      <c r="BK126" s="145"/>
      <c r="BL126" s="145"/>
      <c r="BM126" s="145"/>
      <c r="BN126" s="145"/>
      <c r="BQ126" s="145"/>
      <c r="BS126" s="145">
        <f t="shared" si="15"/>
        <v>0</v>
      </c>
      <c r="BT126" s="145">
        <f t="shared" si="15"/>
        <v>0</v>
      </c>
    </row>
    <row r="127" spans="1:72" s="146" customFormat="1" ht="15.4" hidden="1" customHeight="1" outlineLevel="1" thickBot="1">
      <c r="A127" s="295" t="str">
        <f>IF(BC126&lt;&gt;0,IF(OR(A126="",B126=""),"Please fill in the two boxes above",IF(AND(B126="YES",OR(A126="NO",A126="")),"Direct impact is also an impact on business","")),"")</f>
        <v/>
      </c>
      <c r="B127" s="296"/>
      <c r="C127" s="56" t="s">
        <v>43</v>
      </c>
      <c r="D127" s="293"/>
      <c r="E127" s="254"/>
      <c r="F127" s="3"/>
      <c r="G127" s="3"/>
      <c r="H127" s="3"/>
      <c r="I127" s="3"/>
      <c r="J127" s="3"/>
      <c r="K127" s="3"/>
      <c r="L127" s="3"/>
      <c r="M127" s="3"/>
      <c r="N127" s="3"/>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87">
        <f t="shared" si="16"/>
        <v>0</v>
      </c>
      <c r="BD127" s="86">
        <f t="shared" si="18"/>
        <v>0</v>
      </c>
      <c r="BG127" s="145"/>
      <c r="BI127" s="145"/>
      <c r="BJ127" s="145"/>
      <c r="BK127" s="145"/>
      <c r="BL127" s="145"/>
      <c r="BM127" s="145"/>
      <c r="BN127" s="145"/>
      <c r="BQ127" s="147"/>
      <c r="BS127" s="145">
        <f t="shared" si="15"/>
        <v>0</v>
      </c>
      <c r="BT127" s="145">
        <f t="shared" si="15"/>
        <v>0</v>
      </c>
    </row>
    <row r="128" spans="1:72" s="146" customFormat="1" ht="15.4" hidden="1" customHeight="1" outlineLevel="1" thickBot="1">
      <c r="A128" s="295"/>
      <c r="B128" s="296"/>
      <c r="C128" s="57" t="s">
        <v>48</v>
      </c>
      <c r="D128" s="294"/>
      <c r="E128" s="255"/>
      <c r="F128" s="256"/>
      <c r="G128" s="256"/>
      <c r="H128" s="256"/>
      <c r="I128" s="256"/>
      <c r="J128" s="256"/>
      <c r="K128" s="256"/>
      <c r="L128" s="256"/>
      <c r="M128" s="256"/>
      <c r="N128" s="256"/>
      <c r="O128" s="5">
        <v>0</v>
      </c>
      <c r="P128" s="5">
        <v>0</v>
      </c>
      <c r="Q128" s="5">
        <v>0</v>
      </c>
      <c r="R128" s="5">
        <v>0</v>
      </c>
      <c r="S128" s="5">
        <v>0</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s="5">
        <v>0</v>
      </c>
      <c r="AM128" s="5">
        <v>0</v>
      </c>
      <c r="AN128" s="5">
        <v>0</v>
      </c>
      <c r="AO128" s="5">
        <v>0</v>
      </c>
      <c r="AP128" s="5">
        <v>0</v>
      </c>
      <c r="AQ128" s="5">
        <v>0</v>
      </c>
      <c r="AR128" s="5">
        <v>0</v>
      </c>
      <c r="AS128" s="5">
        <v>0</v>
      </c>
      <c r="AT128" s="5">
        <v>0</v>
      </c>
      <c r="AU128" s="5">
        <v>0</v>
      </c>
      <c r="AV128" s="5">
        <v>0</v>
      </c>
      <c r="AW128" s="5">
        <v>0</v>
      </c>
      <c r="AX128" s="5">
        <v>0</v>
      </c>
      <c r="AY128" s="5">
        <v>0</v>
      </c>
      <c r="AZ128" s="5">
        <v>0</v>
      </c>
      <c r="BA128" s="5">
        <v>0</v>
      </c>
      <c r="BB128" s="5">
        <v>0</v>
      </c>
      <c r="BC128" s="88">
        <f t="shared" si="16"/>
        <v>0</v>
      </c>
      <c r="BD128" s="86">
        <f t="shared" si="18"/>
        <v>0</v>
      </c>
      <c r="BG128" s="145"/>
      <c r="BI128" s="145"/>
      <c r="BJ128" s="145"/>
      <c r="BK128" s="145"/>
      <c r="BL128" s="145"/>
      <c r="BM128" s="145"/>
      <c r="BN128" s="145"/>
      <c r="BQ128" s="145"/>
      <c r="BS128" s="145">
        <f t="shared" si="15"/>
        <v>0</v>
      </c>
      <c r="BT128" s="145">
        <f t="shared" si="15"/>
        <v>0</v>
      </c>
    </row>
    <row r="129" spans="1:102" s="146" customFormat="1" ht="15.4" hidden="1" customHeight="1" outlineLevel="1" thickBot="1">
      <c r="A129" s="53"/>
      <c r="B129" s="54"/>
      <c r="C129" s="62" t="s">
        <v>155</v>
      </c>
      <c r="D129" s="292"/>
      <c r="E129" s="3"/>
      <c r="F129" s="3"/>
      <c r="G129" s="3"/>
      <c r="H129" s="3"/>
      <c r="I129" s="3"/>
      <c r="J129" s="3"/>
      <c r="K129" s="3"/>
      <c r="L129" s="3"/>
      <c r="M129" s="3"/>
      <c r="N129" s="3"/>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251">
        <f t="shared" si="16"/>
        <v>0</v>
      </c>
      <c r="BD129" s="86">
        <f>SUMPRODUCT(E129:BB129,DiscountFactors)</f>
        <v>0</v>
      </c>
      <c r="BG129" s="145"/>
      <c r="BH129" s="145"/>
      <c r="BI129" s="145"/>
      <c r="BJ129" s="145"/>
      <c r="BK129" s="145"/>
      <c r="BL129" s="145"/>
      <c r="BM129" s="145"/>
      <c r="BN129" s="145"/>
      <c r="BQ129" s="145"/>
      <c r="BS129" s="145">
        <f t="shared" si="15"/>
        <v>0</v>
      </c>
      <c r="BT129" s="145">
        <f t="shared" si="15"/>
        <v>0</v>
      </c>
    </row>
    <row r="130" spans="1:102" s="146" customFormat="1" ht="15.4" hidden="1" customHeight="1" outlineLevel="1" thickBot="1">
      <c r="A130" s="295" t="str">
        <f>IF(BC129&lt;&gt;0,IF(OR(A129="",B129=""),"Please fill in the two boxes above",IF(AND(B129="YES",OR(A129="NO",A129="")),"Direct impact is also an impact on business","")),"")</f>
        <v/>
      </c>
      <c r="B130" s="296"/>
      <c r="C130" s="56" t="s">
        <v>43</v>
      </c>
      <c r="D130" s="293"/>
      <c r="E130" s="2"/>
      <c r="F130" s="2"/>
      <c r="G130" s="2"/>
      <c r="H130" s="2"/>
      <c r="I130" s="2"/>
      <c r="J130" s="2"/>
      <c r="K130" s="2"/>
      <c r="L130" s="2"/>
      <c r="M130" s="2"/>
      <c r="N130" s="2"/>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87">
        <f t="shared" si="16"/>
        <v>0</v>
      </c>
      <c r="BD130" s="86">
        <f>SUMPRODUCT(E130:BB130,DiscountFactors)</f>
        <v>0</v>
      </c>
      <c r="BG130" s="145"/>
      <c r="BH130" s="145"/>
      <c r="BI130" s="145"/>
      <c r="BJ130" s="145"/>
      <c r="BQ130" s="147"/>
      <c r="BS130" s="145">
        <f t="shared" si="15"/>
        <v>0</v>
      </c>
      <c r="BT130" s="145">
        <f t="shared" si="15"/>
        <v>0</v>
      </c>
    </row>
    <row r="131" spans="1:102" s="146" customFormat="1" ht="15.4" hidden="1" customHeight="1" outlineLevel="1" thickBot="1">
      <c r="A131" s="298"/>
      <c r="B131" s="299"/>
      <c r="C131" s="58" t="s">
        <v>48</v>
      </c>
      <c r="D131" s="297"/>
      <c r="E131" s="4"/>
      <c r="F131" s="5"/>
      <c r="G131" s="5"/>
      <c r="H131" s="5"/>
      <c r="I131" s="5"/>
      <c r="J131" s="5"/>
      <c r="K131" s="5"/>
      <c r="L131" s="5"/>
      <c r="M131" s="5"/>
      <c r="N131" s="5"/>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88">
        <f t="shared" si="16"/>
        <v>0</v>
      </c>
      <c r="BD131" s="86">
        <f>SUMPRODUCT(E131:BB131,DiscountFactors)</f>
        <v>0</v>
      </c>
      <c r="BG131" s="145"/>
      <c r="BH131" s="145"/>
      <c r="BI131" s="145"/>
      <c r="BJ131" s="145"/>
      <c r="BS131" s="145">
        <f t="shared" si="15"/>
        <v>0</v>
      </c>
      <c r="BT131" s="145">
        <f t="shared" si="15"/>
        <v>0</v>
      </c>
    </row>
    <row r="132" spans="1:102" s="146" customFormat="1" collapsed="1">
      <c r="A132" s="182"/>
      <c r="B132" s="148"/>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45"/>
      <c r="BD132" s="145"/>
      <c r="BG132" s="145"/>
      <c r="BH132" s="145"/>
      <c r="BI132" s="145"/>
      <c r="BJ132" s="145"/>
    </row>
    <row r="133" spans="1:102" s="146" customFormat="1">
      <c r="A133" s="182"/>
      <c r="B133" s="148"/>
      <c r="C133" s="175"/>
      <c r="D133" s="17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G133" s="145"/>
      <c r="BH133" s="145"/>
      <c r="BI133" s="145"/>
      <c r="BJ133" s="145"/>
    </row>
    <row r="134" spans="1:102" s="146" customFormat="1">
      <c r="A134" s="182"/>
      <c r="B134" s="148"/>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G134" s="145"/>
      <c r="BH134" s="145"/>
      <c r="BI134" s="145"/>
      <c r="BJ134" s="145"/>
      <c r="CV134" s="145"/>
      <c r="CW134" s="145"/>
      <c r="CX134" s="145"/>
    </row>
    <row r="135" spans="1:102" s="146" customFormat="1">
      <c r="A135" s="182"/>
      <c r="B135" s="148"/>
      <c r="D135" s="145" t="s">
        <v>156</v>
      </c>
      <c r="E135" s="176">
        <f>'EANDCB Calculations'!$F2</f>
        <v>1</v>
      </c>
      <c r="F135" s="176">
        <f>'EANDCB Calculations'!$F3</f>
        <v>0.96618357487922713</v>
      </c>
      <c r="G135" s="176">
        <f>'EANDCB Calculations'!$F4</f>
        <v>0.93351070036640305</v>
      </c>
      <c r="H135" s="176">
        <f>'EANDCB Calculations'!$F5</f>
        <v>0.90194270566802237</v>
      </c>
      <c r="I135" s="176">
        <f>'EANDCB Calculations'!$F6</f>
        <v>0.87144222769857238</v>
      </c>
      <c r="J135" s="176">
        <f>'EANDCB Calculations'!$F7</f>
        <v>0.84197316685852419</v>
      </c>
      <c r="K135" s="176">
        <f>'EANDCB Calculations'!$F8</f>
        <v>0.81350064430775282</v>
      </c>
      <c r="L135" s="176">
        <f>'EANDCB Calculations'!$F9</f>
        <v>0.78599096068381913</v>
      </c>
      <c r="M135" s="176">
        <f>'EANDCB Calculations'!$F10</f>
        <v>0.75941155621625056</v>
      </c>
      <c r="N135" s="176">
        <f>'EANDCB Calculations'!$F11</f>
        <v>0.73373097218961414</v>
      </c>
      <c r="O135" s="176">
        <f>'EANDCB Calculations'!$F12</f>
        <v>0.70891881370977217</v>
      </c>
      <c r="P135" s="176">
        <f>'EANDCB Calculations'!$F13</f>
        <v>0.68494571372924851</v>
      </c>
      <c r="Q135" s="176">
        <f>'EANDCB Calculations'!$F14</f>
        <v>0.66178329828912896</v>
      </c>
      <c r="R135" s="176">
        <f>'EANDCB Calculations'!$F15</f>
        <v>0.63940415293635666</v>
      </c>
      <c r="S135" s="176">
        <f>'EANDCB Calculations'!$F16</f>
        <v>0.61778179027667302</v>
      </c>
      <c r="T135" s="176">
        <f>'EANDCB Calculations'!$F17</f>
        <v>0.59689061862480497</v>
      </c>
      <c r="U135" s="176">
        <f>'EANDCB Calculations'!$F18</f>
        <v>0.57670591171478747</v>
      </c>
      <c r="V135" s="176">
        <f>'EANDCB Calculations'!$F19</f>
        <v>0.55720377943457733</v>
      </c>
      <c r="W135" s="176">
        <f>'EANDCB Calculations'!$F20</f>
        <v>0.53836113955031628</v>
      </c>
      <c r="X135" s="176">
        <f>'EANDCB Calculations'!$F21</f>
        <v>0.52015569038677911</v>
      </c>
      <c r="Y135" s="176">
        <f>'EANDCB Calculations'!$F22</f>
        <v>0.50256588443167061</v>
      </c>
      <c r="Z135" s="176">
        <f>'EANDCB Calculations'!$F23</f>
        <v>0.48557090283253213</v>
      </c>
      <c r="AA135" s="176">
        <f>'EANDCB Calculations'!$F24</f>
        <v>0.46915063075606966</v>
      </c>
      <c r="AB135" s="176">
        <f>'EANDCB Calculations'!$F25</f>
        <v>0.45328563358074364</v>
      </c>
      <c r="AC135" s="176">
        <f>'EANDCB Calculations'!$F26</f>
        <v>0.43795713389443841</v>
      </c>
      <c r="AD135" s="176">
        <f>'EANDCB Calculations'!$F27</f>
        <v>0.42314698926998884</v>
      </c>
      <c r="AE135" s="176">
        <f>'EANDCB Calculations'!$F28</f>
        <v>0.40883767079225974</v>
      </c>
      <c r="AF135" s="176">
        <f>'EANDCB Calculations'!$F29</f>
        <v>0.39501224231136206</v>
      </c>
      <c r="AG135" s="176">
        <f>'EANDCB Calculations'!$F30</f>
        <v>0.38165434039745127</v>
      </c>
      <c r="AH135" s="176">
        <f>'EANDCB Calculations'!$F31</f>
        <v>0.36874815497338298</v>
      </c>
      <c r="AI135" s="176">
        <f>'EANDCB Calculations'!$F32</f>
        <v>0.35627841060230236</v>
      </c>
      <c r="AJ135" s="176">
        <f>'EANDCB Calculations'!$F33</f>
        <v>0.3459013695167984</v>
      </c>
      <c r="AK135" s="176">
        <f>'EANDCB Calculations'!$F34</f>
        <v>0.33582657234640623</v>
      </c>
      <c r="AL135" s="176">
        <f>'EANDCB Calculations'!$F35</f>
        <v>0.32604521587029728</v>
      </c>
      <c r="AM135" s="176">
        <f>'EANDCB Calculations'!$F36</f>
        <v>0.31654875327213333</v>
      </c>
      <c r="AN135" s="176">
        <f>'EANDCB Calculations'!$F37</f>
        <v>0.30732888667197411</v>
      </c>
      <c r="AO135" s="176">
        <f>'EANDCB Calculations'!$F38</f>
        <v>0.29837755987570297</v>
      </c>
      <c r="AP135" s="176">
        <f>'EANDCB Calculations'!$F39</f>
        <v>0.28968695133563399</v>
      </c>
      <c r="AQ135" s="176">
        <f>'EANDCB Calculations'!$F40</f>
        <v>0.28124946731614953</v>
      </c>
      <c r="AR135" s="176">
        <f>'EANDCB Calculations'!$F41</f>
        <v>0.27305773525839755</v>
      </c>
      <c r="AS135" s="176">
        <f>'EANDCB Calculations'!$F42</f>
        <v>0.26510459733825009</v>
      </c>
      <c r="AT135" s="176">
        <f>'EANDCB Calculations'!$F43</f>
        <v>0.25738310421189325</v>
      </c>
      <c r="AU135" s="176">
        <f>'EANDCB Calculations'!$F44</f>
        <v>0.24988650894358572</v>
      </c>
      <c r="AV135" s="176">
        <f>'EANDCB Calculations'!$F45</f>
        <v>0.24260826111027745</v>
      </c>
      <c r="AW135" s="176">
        <f>'EANDCB Calculations'!$F46</f>
        <v>0.23554200107793921</v>
      </c>
      <c r="AX135" s="176">
        <f>'EANDCB Calculations'!$F47</f>
        <v>0.22868155444460117</v>
      </c>
      <c r="AY135" s="176">
        <f>'EANDCB Calculations'!$F48</f>
        <v>0.22202092664524389</v>
      </c>
      <c r="AZ135" s="176">
        <f>'EANDCB Calculations'!$F49</f>
        <v>0.21555429771382903</v>
      </c>
      <c r="BA135" s="176">
        <f>'EANDCB Calculations'!$F50</f>
        <v>0.20927601719789224</v>
      </c>
      <c r="BB135" s="176">
        <f>'EANDCB Calculations'!$F51</f>
        <v>0.20318059922125462</v>
      </c>
      <c r="BC135" s="177"/>
      <c r="BD135" s="177"/>
      <c r="BE135" s="145"/>
      <c r="BG135" s="145"/>
      <c r="BH135" s="145"/>
      <c r="BI135" s="145"/>
      <c r="BJ135" s="145"/>
      <c r="CV135" s="145"/>
      <c r="CW135" s="145"/>
      <c r="CX135" s="145"/>
    </row>
    <row r="136" spans="1:102" s="146" customFormat="1">
      <c r="A136" s="182"/>
      <c r="B136" s="148"/>
      <c r="E136" s="177"/>
      <c r="F136" s="145"/>
      <c r="G136" s="177"/>
      <c r="BE136" s="145"/>
      <c r="BG136" s="145"/>
      <c r="BH136" s="145"/>
      <c r="BI136" s="145"/>
      <c r="BJ136" s="145"/>
      <c r="CV136" s="145"/>
      <c r="CW136" s="145"/>
      <c r="CX136" s="145"/>
    </row>
    <row r="137" spans="1:102" s="146" customFormat="1">
      <c r="A137" s="182"/>
      <c r="B137" s="148"/>
      <c r="E137" s="177"/>
      <c r="F137" s="145"/>
      <c r="G137" s="177"/>
      <c r="BE137" s="145"/>
      <c r="CV137" s="145"/>
      <c r="CW137" s="145"/>
      <c r="CX137" s="145"/>
    </row>
    <row r="138" spans="1:102" s="146" customFormat="1">
      <c r="A138" s="182"/>
      <c r="B138" s="148"/>
      <c r="E138" s="177"/>
      <c r="F138" s="145"/>
      <c r="G138" s="177"/>
      <c r="BE138" s="145"/>
      <c r="CV138" s="145"/>
      <c r="CW138" s="145"/>
      <c r="CX138" s="145"/>
    </row>
    <row r="139" spans="1:102" s="146" customFormat="1">
      <c r="A139" s="182"/>
      <c r="B139" s="148"/>
      <c r="E139" s="177"/>
      <c r="F139" s="145"/>
      <c r="G139" s="177"/>
      <c r="BE139" s="145"/>
      <c r="CV139" s="145"/>
      <c r="CW139" s="145"/>
      <c r="CX139" s="145"/>
    </row>
    <row r="140" spans="1:102" s="146" customFormat="1">
      <c r="A140" s="182"/>
      <c r="B140" s="148"/>
      <c r="E140" s="177"/>
      <c r="F140" s="145"/>
      <c r="G140" s="177"/>
      <c r="BE140" s="145"/>
      <c r="CV140" s="145"/>
      <c r="CW140" s="145"/>
      <c r="CX140" s="145"/>
    </row>
    <row r="141" spans="1:102" s="146" customFormat="1">
      <c r="A141" s="220" t="s">
        <v>64</v>
      </c>
      <c r="B141" s="148"/>
      <c r="E141" s="177"/>
      <c r="F141" s="145"/>
      <c r="G141" s="147"/>
      <c r="BE141" s="145"/>
      <c r="CV141" s="145"/>
      <c r="CW141" s="145"/>
      <c r="CX141" s="145"/>
    </row>
    <row r="142" spans="1:102" s="146" customFormat="1">
      <c r="A142" s="220" t="s">
        <v>31</v>
      </c>
      <c r="B142" s="148"/>
      <c r="E142" s="177"/>
      <c r="F142" s="145"/>
      <c r="G142" s="145"/>
      <c r="BE142" s="145"/>
      <c r="CV142" s="145"/>
      <c r="CW142" s="145"/>
      <c r="CX142" s="145"/>
    </row>
    <row r="143" spans="1:102" s="146" customFormat="1">
      <c r="A143" s="182"/>
      <c r="B143" s="148"/>
      <c r="E143" s="177"/>
      <c r="F143" s="145"/>
      <c r="G143" s="147"/>
      <c r="BE143" s="145"/>
      <c r="CV143" s="145"/>
      <c r="CW143" s="145"/>
      <c r="CX143" s="145"/>
    </row>
    <row r="144" spans="1:102" s="146" customFormat="1">
      <c r="A144" s="182"/>
      <c r="B144" s="148"/>
      <c r="E144" s="177"/>
      <c r="F144" s="145"/>
      <c r="G144" s="147"/>
      <c r="BE144" s="145"/>
      <c r="CV144" s="145"/>
      <c r="CW144" s="145"/>
      <c r="CX144" s="145"/>
    </row>
    <row r="145" spans="1:102" s="146" customFormat="1">
      <c r="A145" s="182"/>
      <c r="B145" s="148"/>
      <c r="E145" s="145"/>
      <c r="F145" s="145"/>
      <c r="G145" s="145"/>
      <c r="BE145" s="145"/>
      <c r="CV145" s="145"/>
      <c r="CW145" s="145"/>
      <c r="CX145" s="145"/>
    </row>
    <row r="146" spans="1:102" s="146" customFormat="1">
      <c r="A146" s="182"/>
      <c r="B146" s="148"/>
      <c r="E146" s="145"/>
      <c r="F146" s="145"/>
      <c r="G146" s="145"/>
      <c r="BE146" s="145"/>
      <c r="CV146" s="145"/>
      <c r="CW146" s="145"/>
      <c r="CX146" s="145"/>
    </row>
    <row r="147" spans="1:102" s="146" customFormat="1">
      <c r="A147" s="182"/>
      <c r="B147" s="148"/>
      <c r="E147" s="177"/>
      <c r="F147" s="145"/>
      <c r="G147" s="145"/>
      <c r="BE147" s="145"/>
      <c r="CV147" s="145"/>
      <c r="CW147" s="145"/>
      <c r="CX147" s="145"/>
    </row>
    <row r="148" spans="1:102" s="146" customFormat="1">
      <c r="A148" s="184"/>
      <c r="B148" s="145"/>
      <c r="E148" s="177"/>
      <c r="F148" s="145"/>
      <c r="G148" s="147"/>
      <c r="BE148" s="145"/>
      <c r="CV148" s="145"/>
      <c r="CW148" s="145"/>
      <c r="CX148" s="145"/>
    </row>
    <row r="149" spans="1:102" s="146" customFormat="1">
      <c r="A149" s="184"/>
      <c r="B149" s="145"/>
      <c r="E149" s="177"/>
      <c r="F149" s="145"/>
      <c r="G149" s="145"/>
      <c r="BE149" s="145"/>
      <c r="CV149" s="145"/>
      <c r="CW149" s="145"/>
      <c r="CX149" s="145"/>
    </row>
    <row r="150" spans="1:102" s="146" customFormat="1">
      <c r="A150" s="184"/>
      <c r="B150" s="145"/>
      <c r="E150" s="177"/>
      <c r="F150" s="145"/>
      <c r="G150" s="147"/>
      <c r="BE150" s="145"/>
      <c r="CV150" s="145"/>
      <c r="CW150" s="145"/>
      <c r="CX150" s="145"/>
    </row>
    <row r="151" spans="1:102" s="146" customFormat="1">
      <c r="A151" s="184"/>
      <c r="B151" s="145"/>
      <c r="E151" s="177"/>
      <c r="F151" s="145"/>
      <c r="G151" s="147"/>
      <c r="BE151" s="145"/>
      <c r="CV151" s="145"/>
      <c r="CW151" s="145"/>
      <c r="CX151" s="145"/>
    </row>
    <row r="152" spans="1:102" s="146" customFormat="1">
      <c r="A152" s="184"/>
      <c r="B152" s="145"/>
      <c r="E152" s="177"/>
      <c r="F152" s="145"/>
      <c r="G152" s="145"/>
      <c r="BE152" s="145"/>
      <c r="CV152" s="145"/>
      <c r="CW152" s="145"/>
      <c r="CX152" s="145"/>
    </row>
    <row r="153" spans="1:102" s="146" customFormat="1">
      <c r="A153" s="184"/>
      <c r="B153" s="145"/>
      <c r="C153" s="148"/>
      <c r="D153" s="177"/>
      <c r="E153" s="177"/>
      <c r="F153" s="145"/>
      <c r="G153" s="147"/>
      <c r="BE153" s="145"/>
      <c r="CV153" s="145"/>
      <c r="CW153" s="145"/>
      <c r="CX153" s="145"/>
    </row>
    <row r="154" spans="1:102" s="146" customFormat="1">
      <c r="A154" s="184"/>
      <c r="B154" s="145"/>
      <c r="C154" s="145"/>
      <c r="D154" s="145"/>
      <c r="E154" s="145"/>
      <c r="F154" s="145"/>
      <c r="G154" s="147"/>
      <c r="BE154" s="145"/>
      <c r="CV154" s="145"/>
      <c r="CW154" s="145"/>
      <c r="CX154" s="145"/>
    </row>
    <row r="155" spans="1:102" s="146" customFormat="1">
      <c r="A155" s="184"/>
      <c r="B155" s="145"/>
      <c r="C155" s="145"/>
      <c r="D155" s="145"/>
      <c r="E155" s="145"/>
      <c r="F155" s="145"/>
      <c r="G155" s="147"/>
      <c r="BE155" s="145"/>
      <c r="CV155" s="145"/>
      <c r="CW155" s="145"/>
      <c r="CX155" s="145"/>
    </row>
    <row r="156" spans="1:102" s="146" customFormat="1">
      <c r="A156" s="184"/>
      <c r="B156" s="145"/>
      <c r="C156" s="145"/>
      <c r="D156" s="145"/>
      <c r="E156" s="145"/>
      <c r="F156" s="145"/>
      <c r="G156" s="147"/>
      <c r="BE156" s="145"/>
      <c r="CV156" s="145"/>
      <c r="CW156" s="145"/>
      <c r="CX156" s="145"/>
    </row>
    <row r="157" spans="1:102" s="146" customFormat="1">
      <c r="A157" s="184"/>
      <c r="B157" s="145"/>
      <c r="C157" s="145"/>
      <c r="D157" s="145"/>
      <c r="E157" s="145"/>
      <c r="F157" s="145"/>
      <c r="G157" s="145"/>
      <c r="BE157" s="145"/>
      <c r="CV157" s="145"/>
      <c r="CW157" s="145"/>
      <c r="CX157" s="145"/>
    </row>
    <row r="158" spans="1:102" s="146" customFormat="1">
      <c r="A158" s="184"/>
      <c r="B158" s="145"/>
      <c r="C158" s="145"/>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5"/>
      <c r="BD158" s="145"/>
      <c r="BE158" s="145"/>
      <c r="CV158" s="145"/>
      <c r="CW158" s="145"/>
      <c r="CX158" s="145"/>
    </row>
    <row r="159" spans="1:102" s="146" customFormat="1">
      <c r="A159" s="184"/>
      <c r="B159" s="145"/>
      <c r="C159" s="145"/>
      <c r="D159" s="145"/>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45"/>
      <c r="BD159" s="145"/>
      <c r="BE159" s="145"/>
      <c r="CV159" s="145"/>
      <c r="CW159" s="145"/>
      <c r="CX159" s="145"/>
    </row>
    <row r="160" spans="1:102" s="146" customFormat="1">
      <c r="A160" s="184"/>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CV160" s="145"/>
      <c r="CW160" s="145"/>
      <c r="CX160" s="145"/>
    </row>
    <row r="161" spans="1:102" s="146" customFormat="1">
      <c r="A161" s="184"/>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CV161" s="145"/>
      <c r="CW161" s="145"/>
      <c r="CX161" s="145"/>
    </row>
    <row r="162" spans="1:102" s="146" customFormat="1">
      <c r="A162" s="184"/>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CV162" s="145"/>
      <c r="CW162" s="145"/>
      <c r="CX162" s="145"/>
    </row>
    <row r="163" spans="1:102" s="146" customFormat="1">
      <c r="A163" s="184"/>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79"/>
      <c r="BE163" s="145"/>
      <c r="CV163" s="145"/>
      <c r="CW163" s="145"/>
      <c r="CX163" s="145"/>
    </row>
    <row r="164" spans="1:102" s="146" customFormat="1">
      <c r="A164" s="184"/>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79"/>
      <c r="BE164" s="145"/>
      <c r="CV164" s="145"/>
      <c r="CW164" s="145"/>
      <c r="CX164" s="145"/>
    </row>
    <row r="165" spans="1:102" s="146" customFormat="1">
      <c r="A165" s="184"/>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79"/>
      <c r="BE165" s="145"/>
      <c r="CV165" s="145"/>
      <c r="CW165" s="145"/>
      <c r="CX165" s="145"/>
    </row>
    <row r="166" spans="1:102" s="146" customFormat="1">
      <c r="A166" s="184"/>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79"/>
      <c r="BE166" s="145"/>
      <c r="CV166" s="145"/>
      <c r="CW166" s="145"/>
      <c r="CX166" s="145"/>
    </row>
    <row r="167" spans="1:102" s="146" customFormat="1">
      <c r="A167" s="184"/>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79"/>
      <c r="BE167" s="145"/>
      <c r="CV167" s="145"/>
      <c r="CW167" s="145"/>
      <c r="CX167" s="145"/>
    </row>
    <row r="168" spans="1:102" s="146" customFormat="1">
      <c r="A168" s="184"/>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79"/>
      <c r="BE168" s="145"/>
      <c r="CV168" s="145"/>
      <c r="CW168" s="145"/>
      <c r="CX168" s="145"/>
    </row>
    <row r="169" spans="1:102" s="146" customFormat="1">
      <c r="A169" s="184"/>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79"/>
      <c r="BE169" s="145"/>
      <c r="CV169" s="145"/>
      <c r="CW169" s="145"/>
      <c r="CX169" s="145"/>
    </row>
    <row r="170" spans="1:102" s="146" customFormat="1">
      <c r="A170" s="184"/>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79"/>
      <c r="BE170" s="145"/>
      <c r="CV170" s="145"/>
      <c r="CW170" s="145"/>
      <c r="CX170" s="145"/>
    </row>
    <row r="171" spans="1:102" s="146" customFormat="1">
      <c r="A171" s="184"/>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79"/>
      <c r="BE171" s="145"/>
      <c r="CV171" s="145"/>
      <c r="CW171" s="145"/>
      <c r="CX171" s="145"/>
    </row>
    <row r="172" spans="1:102" s="146" customFormat="1">
      <c r="A172" s="184"/>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79"/>
      <c r="BE172" s="145"/>
      <c r="CV172" s="145"/>
      <c r="CW172" s="145"/>
      <c r="CX172" s="145"/>
    </row>
    <row r="173" spans="1:102" s="146" customFormat="1">
      <c r="A173" s="184"/>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79"/>
      <c r="BE173" s="145"/>
      <c r="CV173" s="145"/>
      <c r="CW173" s="145"/>
      <c r="CX173" s="145"/>
    </row>
    <row r="174" spans="1:102" s="146" customFormat="1">
      <c r="A174" s="18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79"/>
      <c r="BE174" s="145"/>
      <c r="CV174" s="145"/>
      <c r="CW174" s="145"/>
      <c r="CX174" s="145"/>
    </row>
    <row r="175" spans="1:102" s="146" customFormat="1">
      <c r="A175" s="184"/>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79"/>
      <c r="BE175" s="145"/>
      <c r="CV175" s="145"/>
      <c r="CW175" s="145"/>
      <c r="CX175" s="145"/>
    </row>
    <row r="176" spans="1:102" s="146" customFormat="1">
      <c r="A176" s="18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79"/>
      <c r="BE176" s="145"/>
      <c r="CV176" s="145"/>
      <c r="CW176" s="145"/>
      <c r="CX176" s="145"/>
    </row>
    <row r="177" spans="1:102" s="146" customFormat="1">
      <c r="A177" s="18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79"/>
      <c r="BE177" s="145"/>
      <c r="CV177" s="145"/>
      <c r="CW177" s="145"/>
      <c r="CX177" s="145"/>
    </row>
    <row r="178" spans="1:102" s="146" customFormat="1">
      <c r="A178" s="18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79"/>
      <c r="BE178" s="145"/>
      <c r="CV178" s="145"/>
      <c r="CW178" s="145"/>
      <c r="CX178" s="145"/>
    </row>
    <row r="179" spans="1:102" s="146" customFormat="1">
      <c r="A179" s="18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79"/>
      <c r="BE179" s="145"/>
      <c r="CV179" s="145"/>
    </row>
    <row r="180" spans="1:102" s="146" customFormat="1">
      <c r="A180" s="18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79"/>
      <c r="BE180" s="145"/>
      <c r="CV180" s="145"/>
    </row>
    <row r="181" spans="1:102" s="146" customFormat="1">
      <c r="A181" s="18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79"/>
      <c r="BE181" s="145"/>
      <c r="CV181" s="145"/>
    </row>
    <row r="182" spans="1:102" s="146" customFormat="1">
      <c r="A182" s="184"/>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79"/>
      <c r="BE182" s="145"/>
      <c r="CV182" s="145"/>
    </row>
    <row r="183" spans="1:102" s="146" customFormat="1">
      <c r="A183" s="184"/>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79"/>
      <c r="BE183" s="145"/>
      <c r="CV183" s="145"/>
    </row>
    <row r="184" spans="1:102" s="146" customFormat="1">
      <c r="A184" s="184"/>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79"/>
      <c r="BE184" s="145"/>
      <c r="CV184" s="145"/>
    </row>
    <row r="185" spans="1:102" s="146" customFormat="1">
      <c r="A185" s="184"/>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79"/>
      <c r="BE185" s="145"/>
      <c r="CV185" s="145"/>
    </row>
    <row r="186" spans="1:102" s="146" customFormat="1">
      <c r="A186" s="184"/>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79"/>
      <c r="BE186" s="145"/>
      <c r="CV186" s="145"/>
    </row>
    <row r="187" spans="1:102" s="146" customFormat="1">
      <c r="A187" s="184"/>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79"/>
      <c r="BE187" s="145"/>
      <c r="CV187" s="145"/>
    </row>
    <row r="188" spans="1:102" s="146" customFormat="1">
      <c r="A188" s="184"/>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79"/>
      <c r="BE188" s="145"/>
      <c r="CV188" s="145"/>
    </row>
    <row r="189" spans="1:102" s="146" customFormat="1">
      <c r="A189" s="184"/>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79"/>
      <c r="BE189" s="145"/>
      <c r="CV189" s="145"/>
    </row>
    <row r="190" spans="1:102" s="146" customFormat="1">
      <c r="A190" s="184"/>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79"/>
      <c r="BE190" s="145"/>
      <c r="CV190" s="145"/>
    </row>
    <row r="191" spans="1:102" s="146" customFormat="1">
      <c r="A191" s="184"/>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79"/>
      <c r="BE191" s="145"/>
      <c r="CV191" s="145"/>
    </row>
    <row r="192" spans="1:102" s="146" customFormat="1">
      <c r="A192" s="18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79"/>
      <c r="BE192" s="145"/>
      <c r="CV192" s="145"/>
    </row>
    <row r="193" spans="1:100" s="146" customFormat="1">
      <c r="A193" s="184"/>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79"/>
      <c r="BE193" s="145"/>
      <c r="CV193" s="145"/>
    </row>
    <row r="194" spans="1:100" s="146" customFormat="1">
      <c r="A194" s="184"/>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79"/>
      <c r="BE194" s="145"/>
      <c r="CV194" s="145"/>
    </row>
    <row r="195" spans="1:100" s="146" customFormat="1">
      <c r="A195" s="18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79"/>
      <c r="BE195" s="177"/>
      <c r="CV195" s="145"/>
    </row>
    <row r="196" spans="1:100" s="146" customFormat="1">
      <c r="A196" s="18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79"/>
      <c r="BE196" s="177"/>
      <c r="CV196" s="145"/>
    </row>
    <row r="197" spans="1:100" s="146" customFormat="1">
      <c r="A197" s="184"/>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79"/>
      <c r="BE197" s="145"/>
    </row>
    <row r="198" spans="1:100" s="146" customFormat="1">
      <c r="A198" s="184"/>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79"/>
      <c r="BE198" s="145"/>
    </row>
    <row r="199" spans="1:100" s="146" customFormat="1">
      <c r="A199" s="18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79"/>
      <c r="BE199" s="145"/>
    </row>
    <row r="200" spans="1:100" s="146" customFormat="1">
      <c r="A200" s="184"/>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79"/>
      <c r="BE200" s="145"/>
    </row>
    <row r="201" spans="1:100" s="146" customFormat="1">
      <c r="A201" s="184"/>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79"/>
      <c r="BE201" s="145"/>
    </row>
    <row r="202" spans="1:100" s="146" customFormat="1">
      <c r="A202" s="184"/>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79"/>
      <c r="BE202" s="145"/>
    </row>
    <row r="203" spans="1:100" s="146" customFormat="1">
      <c r="A203" s="184"/>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79"/>
      <c r="BE203" s="145"/>
    </row>
    <row r="204" spans="1:100" s="146" customFormat="1">
      <c r="A204" s="184"/>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79"/>
      <c r="BE204" s="145"/>
    </row>
    <row r="205" spans="1:100" s="146" customFormat="1">
      <c r="A205" s="184"/>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79"/>
      <c r="BE205" s="145"/>
    </row>
    <row r="206" spans="1:100" s="146" customFormat="1">
      <c r="A206" s="184"/>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79"/>
      <c r="BE206" s="145"/>
    </row>
    <row r="207" spans="1:100" s="146" customFormat="1">
      <c r="A207" s="184"/>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79"/>
      <c r="BE207" s="145"/>
    </row>
    <row r="208" spans="1:100" s="146" customFormat="1">
      <c r="A208" s="18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79"/>
      <c r="BE208" s="145"/>
    </row>
    <row r="209" spans="1:57" s="146" customFormat="1">
      <c r="A209" s="184"/>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79"/>
      <c r="BE209" s="145"/>
    </row>
    <row r="210" spans="1:57" s="146" customFormat="1">
      <c r="A210" s="18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79"/>
      <c r="BE210" s="145"/>
    </row>
    <row r="211" spans="1:57" s="146" customFormat="1">
      <c r="A211" s="184"/>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79"/>
      <c r="BE211" s="145"/>
    </row>
    <row r="212" spans="1:57" s="146" customFormat="1">
      <c r="A212" s="184"/>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79"/>
      <c r="BE212" s="145"/>
    </row>
    <row r="213" spans="1:57" s="146" customFormat="1">
      <c r="A213" s="18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79"/>
      <c r="BE213" s="145"/>
    </row>
    <row r="214" spans="1:57" s="146" customFormat="1">
      <c r="A214" s="18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79"/>
      <c r="BE214" s="145"/>
    </row>
    <row r="215" spans="1:57" s="146" customFormat="1">
      <c r="A215" s="184"/>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79"/>
      <c r="BE215" s="145"/>
    </row>
    <row r="216" spans="1:57" s="146" customFormat="1">
      <c r="A216" s="184"/>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79"/>
      <c r="BE216" s="145"/>
    </row>
    <row r="217" spans="1:57" s="146" customFormat="1">
      <c r="A217" s="18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79"/>
      <c r="BE217" s="145"/>
    </row>
    <row r="218" spans="1:57" s="146" customFormat="1">
      <c r="A218" s="184"/>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79"/>
      <c r="BE218" s="145"/>
    </row>
    <row r="219" spans="1:57" s="146" customFormat="1">
      <c r="A219" s="18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79"/>
      <c r="BE219" s="145"/>
    </row>
    <row r="220" spans="1:57" s="146" customFormat="1">
      <c r="A220" s="184"/>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79"/>
      <c r="BE220" s="145"/>
    </row>
    <row r="221" spans="1:57" s="146" customFormat="1">
      <c r="A221" s="184"/>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79"/>
      <c r="BE221" s="145"/>
    </row>
    <row r="222" spans="1:57" s="146" customFormat="1">
      <c r="A222" s="184"/>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79"/>
      <c r="BE222" s="145"/>
    </row>
    <row r="223" spans="1:57" s="146" customFormat="1">
      <c r="A223" s="184"/>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79"/>
      <c r="BE223" s="145"/>
    </row>
    <row r="224" spans="1:57" s="146" customFormat="1">
      <c r="A224" s="184"/>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79"/>
      <c r="BE224" s="145"/>
    </row>
    <row r="225" spans="1:57" s="146" customFormat="1">
      <c r="A225" s="185"/>
      <c r="B225" s="179"/>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79"/>
      <c r="BE225" s="145"/>
    </row>
    <row r="226" spans="1:57" s="146" customFormat="1">
      <c r="A226" s="185"/>
      <c r="B226" s="179"/>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79"/>
      <c r="BE226" s="145"/>
    </row>
    <row r="227" spans="1:57" s="146" customFormat="1">
      <c r="A227" s="185"/>
      <c r="B227" s="179"/>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79"/>
      <c r="BE227" s="145"/>
    </row>
    <row r="228" spans="1:57" s="146" customFormat="1">
      <c r="A228" s="185"/>
      <c r="B228" s="179"/>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79"/>
      <c r="BE228" s="145"/>
    </row>
    <row r="229" spans="1:57" s="146" customFormat="1">
      <c r="A229" s="185"/>
      <c r="B229" s="179"/>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79"/>
      <c r="BE229" s="145"/>
    </row>
    <row r="230" spans="1:57" s="146" customFormat="1">
      <c r="A230" s="185"/>
      <c r="B230" s="179"/>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79"/>
      <c r="BE230" s="145"/>
    </row>
    <row r="231" spans="1:57" s="146" customFormat="1">
      <c r="A231" s="185"/>
      <c r="B231" s="179"/>
      <c r="C231" s="179"/>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79"/>
      <c r="BE231" s="145"/>
    </row>
    <row r="232" spans="1:57" s="146" customFormat="1">
      <c r="A232" s="185"/>
      <c r="B232" s="179"/>
      <c r="C232" s="179"/>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79"/>
      <c r="BE232" s="145"/>
    </row>
    <row r="233" spans="1:57" s="146" customFormat="1">
      <c r="A233" s="185"/>
      <c r="B233" s="179"/>
      <c r="C233" s="179"/>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79"/>
      <c r="BE233" s="145"/>
    </row>
    <row r="234" spans="1:57" s="146" customFormat="1">
      <c r="A234" s="185"/>
      <c r="B234" s="179"/>
      <c r="C234" s="179"/>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79"/>
      <c r="BE234" s="145"/>
    </row>
    <row r="235" spans="1:57" s="146" customFormat="1">
      <c r="A235" s="185"/>
      <c r="B235" s="179"/>
      <c r="C235" s="179"/>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79"/>
      <c r="BE235" s="145"/>
    </row>
    <row r="236" spans="1:57" s="146" customFormat="1">
      <c r="A236" s="185"/>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45"/>
      <c r="BD236" s="179"/>
      <c r="BE236" s="145"/>
    </row>
    <row r="237" spans="1:57" s="146" customFormat="1">
      <c r="A237" s="185"/>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45"/>
      <c r="BD237" s="179"/>
      <c r="BE237" s="145"/>
    </row>
    <row r="238" spans="1:57" s="146" customFormat="1">
      <c r="A238" s="185"/>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45"/>
      <c r="BD238" s="179"/>
      <c r="BE238" s="145"/>
    </row>
    <row r="239" spans="1:57" s="146" customFormat="1">
      <c r="A239" s="185"/>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45"/>
      <c r="BD239" s="179"/>
      <c r="BE239" s="145"/>
    </row>
    <row r="240" spans="1:57" s="146" customFormat="1">
      <c r="A240" s="185"/>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45"/>
    </row>
    <row r="241" spans="1:57" s="146" customFormat="1">
      <c r="A241" s="185"/>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45"/>
    </row>
    <row r="242" spans="1:57" s="146" customFormat="1">
      <c r="A242" s="185"/>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45"/>
    </row>
    <row r="243" spans="1:57" s="146" customFormat="1">
      <c r="A243" s="185"/>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45"/>
    </row>
    <row r="244" spans="1:57" s="146" customFormat="1">
      <c r="A244" s="185"/>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45"/>
    </row>
    <row r="245" spans="1:57" s="146" customFormat="1">
      <c r="A245" s="185"/>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45"/>
    </row>
    <row r="246" spans="1:57" s="146" customFormat="1">
      <c r="A246" s="185"/>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45"/>
    </row>
    <row r="247" spans="1:57" s="146" customFormat="1">
      <c r="A247" s="185"/>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45"/>
    </row>
    <row r="248" spans="1:57" s="146" customFormat="1">
      <c r="A248" s="185"/>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45"/>
    </row>
    <row r="249" spans="1:57" s="146" customFormat="1">
      <c r="A249" s="185"/>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45"/>
    </row>
    <row r="250" spans="1:57" s="146" customFormat="1">
      <c r="A250" s="185"/>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45"/>
    </row>
    <row r="251" spans="1:57" s="146" customFormat="1">
      <c r="A251" s="18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45"/>
    </row>
    <row r="252" spans="1:57" s="146" customFormat="1">
      <c r="A252" s="185"/>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45"/>
    </row>
    <row r="253" spans="1:57" s="146" customFormat="1">
      <c r="A253" s="18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45"/>
    </row>
    <row r="254" spans="1:57" s="146" customFormat="1">
      <c r="A254" s="185"/>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45"/>
    </row>
    <row r="255" spans="1:57" s="146" customFormat="1">
      <c r="A255" s="18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45"/>
    </row>
    <row r="256" spans="1:57" s="146" customFormat="1">
      <c r="A256" s="185"/>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45"/>
    </row>
    <row r="257" spans="1:57" s="146" customFormat="1">
      <c r="A257" s="18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45"/>
    </row>
    <row r="258" spans="1:57" s="146" customFormat="1">
      <c r="A258" s="185"/>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45"/>
    </row>
    <row r="259" spans="1:57" s="146" customFormat="1">
      <c r="A259" s="18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45"/>
    </row>
    <row r="260" spans="1:57" s="146" customFormat="1">
      <c r="A260" s="185"/>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45"/>
    </row>
    <row r="261" spans="1:57" s="146" customFormat="1">
      <c r="A261" s="185"/>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45"/>
    </row>
    <row r="262" spans="1:57" s="146" customFormat="1">
      <c r="A262" s="185"/>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45"/>
    </row>
    <row r="263" spans="1:57" s="146" customFormat="1">
      <c r="A263" s="185"/>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45"/>
    </row>
    <row r="264" spans="1:57" s="146" customFormat="1">
      <c r="A264" s="185"/>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45"/>
    </row>
    <row r="265" spans="1:57" s="146" customFormat="1">
      <c r="A265" s="185"/>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45"/>
    </row>
    <row r="266" spans="1:57" s="146" customFormat="1">
      <c r="A266" s="185"/>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45"/>
    </row>
    <row r="267" spans="1:57" s="146" customFormat="1">
      <c r="A267" s="185"/>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45"/>
    </row>
    <row r="268" spans="1:57" s="146" customFormat="1">
      <c r="A268" s="185"/>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45"/>
    </row>
    <row r="269" spans="1:57" s="146" customFormat="1">
      <c r="A269" s="185"/>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45"/>
    </row>
    <row r="270" spans="1:57" s="146" customFormat="1">
      <c r="A270" s="185"/>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45"/>
    </row>
    <row r="271" spans="1:57" s="146" customFormat="1">
      <c r="A271" s="185"/>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45"/>
    </row>
    <row r="272" spans="1:57" s="146" customFormat="1">
      <c r="A272" s="185"/>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45"/>
    </row>
    <row r="273" spans="1:57" s="146" customFormat="1">
      <c r="A273" s="185"/>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45"/>
    </row>
    <row r="274" spans="1:57" s="146" customFormat="1">
      <c r="A274" s="185"/>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45"/>
    </row>
    <row r="275" spans="1:57" s="146" customFormat="1">
      <c r="A275" s="185"/>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45"/>
    </row>
    <row r="276" spans="1:57" s="146" customFormat="1">
      <c r="A276" s="185"/>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45"/>
    </row>
    <row r="277" spans="1:57" s="146" customFormat="1">
      <c r="A277" s="185"/>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45"/>
    </row>
    <row r="278" spans="1:57" s="146" customFormat="1">
      <c r="A278" s="185"/>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45"/>
    </row>
    <row r="279" spans="1:57" s="146" customFormat="1">
      <c r="A279" s="185"/>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45"/>
    </row>
    <row r="280" spans="1:57" s="146" customFormat="1">
      <c r="A280" s="185"/>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45"/>
    </row>
    <row r="281" spans="1:57" s="146" customFormat="1">
      <c r="A281" s="185"/>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45"/>
    </row>
    <row r="282" spans="1:57" s="146" customFormat="1">
      <c r="A282" s="185"/>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45"/>
    </row>
    <row r="283" spans="1:57" s="146" customFormat="1">
      <c r="A283" s="185"/>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45"/>
    </row>
    <row r="284" spans="1:57" s="146" customFormat="1">
      <c r="A284" s="185"/>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45"/>
    </row>
    <row r="285" spans="1:57" s="146" customFormat="1">
      <c r="A285" s="185"/>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45"/>
    </row>
    <row r="286" spans="1:57" s="146" customFormat="1">
      <c r="A286" s="185"/>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45"/>
    </row>
    <row r="287" spans="1:57" s="146" customFormat="1">
      <c r="A287" s="185"/>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45"/>
    </row>
    <row r="288" spans="1:57" s="146" customFormat="1">
      <c r="A288" s="185"/>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45"/>
    </row>
    <row r="289" spans="1:57" s="146" customFormat="1">
      <c r="A289" s="185"/>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45"/>
    </row>
    <row r="290" spans="1:57" s="146" customFormat="1">
      <c r="A290" s="185"/>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45"/>
    </row>
    <row r="291" spans="1:57" s="146" customFormat="1">
      <c r="A291" s="185"/>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45"/>
    </row>
    <row r="292" spans="1:57" s="146" customFormat="1">
      <c r="A292" s="185"/>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45"/>
    </row>
    <row r="293" spans="1:57" s="146" customFormat="1">
      <c r="A293" s="185"/>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45"/>
    </row>
    <row r="294" spans="1:57" s="146" customFormat="1">
      <c r="A294" s="185"/>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45"/>
    </row>
    <row r="295" spans="1:57" s="146" customFormat="1">
      <c r="A295" s="185"/>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45"/>
    </row>
    <row r="296" spans="1:57" s="146" customFormat="1">
      <c r="A296" s="185"/>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45"/>
    </row>
    <row r="297" spans="1:57" s="146" customFormat="1">
      <c r="A297" s="185"/>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45"/>
    </row>
    <row r="298" spans="1:57" s="146" customFormat="1">
      <c r="A298" s="185"/>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45"/>
    </row>
    <row r="299" spans="1:57" s="146" customFormat="1">
      <c r="A299" s="185"/>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45"/>
    </row>
    <row r="300" spans="1:57" s="146" customFormat="1">
      <c r="A300" s="185"/>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45"/>
    </row>
    <row r="301" spans="1:57" s="146" customFormat="1">
      <c r="A301" s="185"/>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45"/>
    </row>
    <row r="302" spans="1:57" s="146" customFormat="1">
      <c r="A302" s="185"/>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45"/>
    </row>
    <row r="303" spans="1:57" s="146" customFormat="1">
      <c r="A303" s="185"/>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45"/>
    </row>
    <row r="304" spans="1:57" s="146" customFormat="1">
      <c r="A304" s="185"/>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45"/>
    </row>
    <row r="305" spans="1:95" s="146" customFormat="1">
      <c r="A305" s="185"/>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45"/>
    </row>
    <row r="306" spans="1:95" s="146" customFormat="1">
      <c r="A306" s="185"/>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45"/>
    </row>
    <row r="307" spans="1:95" s="146" customFormat="1">
      <c r="A307" s="185"/>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45"/>
    </row>
    <row r="308" spans="1:95" s="146" customFormat="1">
      <c r="A308" s="185"/>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45"/>
    </row>
    <row r="309" spans="1:95" s="146" customFormat="1">
      <c r="A309" s="185"/>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45"/>
    </row>
    <row r="310" spans="1:95" s="146" customFormat="1">
      <c r="A310" s="185"/>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45"/>
    </row>
    <row r="311" spans="1:95" s="146" customFormat="1">
      <c r="A311" s="185"/>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45"/>
    </row>
    <row r="312" spans="1:95" s="146" customFormat="1">
      <c r="A312" s="185"/>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45"/>
    </row>
    <row r="313" spans="1:95" s="146" customFormat="1">
      <c r="A313" s="185"/>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45"/>
    </row>
    <row r="314" spans="1:95" s="146" customFormat="1">
      <c r="A314" s="185"/>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45"/>
    </row>
    <row r="315" spans="1:95" s="146" customFormat="1">
      <c r="A315" s="185"/>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45"/>
    </row>
    <row r="316" spans="1:95" s="146" customFormat="1">
      <c r="A316" s="185"/>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45"/>
    </row>
    <row r="317" spans="1:95" s="146" customFormat="1">
      <c r="A317" s="185"/>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45"/>
    </row>
    <row r="318" spans="1:95" s="146" customFormat="1">
      <c r="A318" s="185"/>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45"/>
    </row>
    <row r="319" spans="1:95" s="146" customFormat="1">
      <c r="A319" s="185"/>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45"/>
    </row>
    <row r="320" spans="1:95" s="146" customFormat="1">
      <c r="A320" s="185"/>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45"/>
      <c r="BU320" s="180"/>
      <c r="BV320" s="180"/>
      <c r="BW320" s="180"/>
      <c r="BX320" s="180"/>
      <c r="BY320" s="180"/>
      <c r="BZ320" s="180"/>
      <c r="CA320" s="180"/>
      <c r="CB320" s="180"/>
      <c r="CC320" s="180"/>
      <c r="CD320" s="180"/>
      <c r="CE320" s="180"/>
      <c r="CF320" s="148"/>
      <c r="CG320" s="148"/>
      <c r="CH320" s="148"/>
      <c r="CI320" s="148"/>
      <c r="CJ320" s="148"/>
      <c r="CK320" s="148"/>
      <c r="CL320" s="148"/>
      <c r="CM320" s="148"/>
      <c r="CN320" s="148"/>
      <c r="CO320" s="148"/>
      <c r="CP320" s="148"/>
      <c r="CQ320" s="148"/>
    </row>
    <row r="321" spans="1:99" s="146" customFormat="1">
      <c r="A321" s="185"/>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45"/>
      <c r="BU321" s="180"/>
      <c r="BV321" s="180"/>
      <c r="BW321" s="180"/>
      <c r="BX321" s="180"/>
      <c r="BY321" s="180"/>
      <c r="BZ321" s="180"/>
      <c r="CA321" s="180"/>
      <c r="CB321" s="180"/>
      <c r="CC321" s="180"/>
      <c r="CD321" s="180"/>
      <c r="CE321" s="180"/>
      <c r="CF321" s="148"/>
      <c r="CG321" s="148"/>
      <c r="CH321" s="148"/>
      <c r="CI321" s="148"/>
      <c r="CJ321" s="148"/>
      <c r="CK321" s="148"/>
      <c r="CL321" s="148"/>
      <c r="CM321" s="148"/>
      <c r="CN321" s="148"/>
      <c r="CO321" s="148"/>
      <c r="CP321" s="148"/>
      <c r="CQ321" s="148"/>
    </row>
    <row r="322" spans="1:99" s="146" customFormat="1">
      <c r="A322" s="185"/>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45"/>
      <c r="BU322" s="180"/>
      <c r="BV322" s="180"/>
      <c r="BW322" s="180"/>
      <c r="BX322" s="180"/>
      <c r="BY322" s="180"/>
      <c r="BZ322" s="180"/>
      <c r="CA322" s="180"/>
      <c r="CB322" s="180"/>
      <c r="CC322" s="180"/>
      <c r="CD322" s="180"/>
      <c r="CE322" s="180"/>
      <c r="CF322" s="148"/>
      <c r="CG322" s="148"/>
      <c r="CH322" s="148"/>
      <c r="CI322" s="148"/>
      <c r="CJ322" s="148"/>
      <c r="CK322" s="148"/>
      <c r="CL322" s="148"/>
      <c r="CM322" s="148"/>
      <c r="CN322" s="148"/>
      <c r="CO322" s="148"/>
      <c r="CP322" s="148"/>
      <c r="CQ322" s="148"/>
    </row>
    <row r="323" spans="1:99" s="146" customFormat="1">
      <c r="A323" s="185"/>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45"/>
      <c r="BU323" s="180"/>
      <c r="BV323" s="180"/>
      <c r="BW323" s="180"/>
      <c r="BX323" s="180"/>
      <c r="BY323" s="180"/>
      <c r="BZ323" s="180"/>
      <c r="CA323" s="180"/>
      <c r="CB323" s="180"/>
      <c r="CC323" s="180"/>
      <c r="CD323" s="180"/>
      <c r="CE323" s="180"/>
      <c r="CF323" s="148"/>
      <c r="CG323" s="148"/>
      <c r="CH323" s="148"/>
      <c r="CI323" s="148"/>
      <c r="CJ323" s="148"/>
      <c r="CK323" s="148"/>
      <c r="CL323" s="148"/>
      <c r="CM323" s="148"/>
      <c r="CN323" s="148"/>
      <c r="CO323" s="148"/>
      <c r="CP323" s="148"/>
      <c r="CQ323" s="148"/>
    </row>
    <row r="324" spans="1:99" s="146" customFormat="1">
      <c r="A324" s="185"/>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45"/>
      <c r="BU324" s="180"/>
      <c r="BV324" s="180"/>
      <c r="BW324" s="180"/>
      <c r="BX324" s="180"/>
      <c r="BY324" s="180"/>
      <c r="BZ324" s="180"/>
      <c r="CA324" s="180"/>
      <c r="CB324" s="180"/>
      <c r="CC324" s="180"/>
      <c r="CD324" s="180"/>
      <c r="CE324" s="180"/>
      <c r="CF324" s="148"/>
      <c r="CG324" s="148"/>
      <c r="CH324" s="148"/>
      <c r="CI324" s="148"/>
      <c r="CJ324" s="148"/>
      <c r="CK324" s="148"/>
      <c r="CL324" s="148"/>
      <c r="CM324" s="148"/>
      <c r="CN324" s="148"/>
      <c r="CO324" s="148"/>
      <c r="CP324" s="148"/>
      <c r="CQ324" s="148"/>
      <c r="CR324" s="148"/>
      <c r="CS324" s="148"/>
      <c r="CT324" s="148"/>
      <c r="CU324" s="148"/>
    </row>
    <row r="325" spans="1:99" s="146" customFormat="1">
      <c r="A325" s="185"/>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45"/>
      <c r="BU325" s="180"/>
      <c r="BV325" s="180"/>
      <c r="BW325" s="180"/>
      <c r="BX325" s="180"/>
      <c r="BY325" s="180"/>
      <c r="BZ325" s="180"/>
      <c r="CA325" s="180"/>
      <c r="CB325" s="180"/>
      <c r="CC325" s="180"/>
      <c r="CD325" s="180"/>
      <c r="CE325" s="180"/>
      <c r="CF325" s="148"/>
      <c r="CG325" s="148"/>
      <c r="CH325" s="148"/>
      <c r="CI325" s="148"/>
      <c r="CJ325" s="148"/>
      <c r="CK325" s="148"/>
      <c r="CL325" s="148"/>
      <c r="CM325" s="148"/>
      <c r="CN325" s="148"/>
      <c r="CO325" s="148"/>
      <c r="CP325" s="148"/>
      <c r="CQ325" s="148"/>
      <c r="CR325" s="148"/>
      <c r="CS325" s="148"/>
      <c r="CT325" s="148"/>
      <c r="CU325" s="148"/>
    </row>
    <row r="326" spans="1:99" s="146" customFormat="1">
      <c r="A326" s="185"/>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45"/>
      <c r="BU326" s="180"/>
      <c r="BV326" s="180"/>
      <c r="BW326" s="180"/>
      <c r="BX326" s="180"/>
      <c r="BY326" s="180"/>
      <c r="BZ326" s="180"/>
      <c r="CA326" s="180"/>
      <c r="CB326" s="180"/>
      <c r="CC326" s="180"/>
      <c r="CD326" s="180"/>
      <c r="CE326" s="180"/>
      <c r="CF326" s="148"/>
      <c r="CG326" s="148"/>
      <c r="CH326" s="148"/>
      <c r="CI326" s="148"/>
      <c r="CJ326" s="148"/>
      <c r="CK326" s="148"/>
      <c r="CL326" s="148"/>
      <c r="CM326" s="148"/>
      <c r="CN326" s="148"/>
      <c r="CO326" s="148"/>
      <c r="CP326" s="148"/>
      <c r="CQ326" s="148"/>
      <c r="CR326" s="148"/>
      <c r="CS326" s="148"/>
      <c r="CT326" s="148"/>
      <c r="CU326" s="148"/>
    </row>
    <row r="327" spans="1:99" s="146" customFormat="1">
      <c r="A327" s="185"/>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45"/>
      <c r="BU327" s="180"/>
      <c r="BV327" s="180"/>
      <c r="BW327" s="180"/>
      <c r="BX327" s="180"/>
      <c r="BY327" s="180"/>
      <c r="BZ327" s="180"/>
      <c r="CA327" s="180"/>
      <c r="CB327" s="180"/>
      <c r="CC327" s="180"/>
      <c r="CD327" s="180"/>
      <c r="CE327" s="180"/>
      <c r="CF327" s="148"/>
      <c r="CG327" s="148"/>
      <c r="CH327" s="148"/>
      <c r="CI327" s="148"/>
      <c r="CJ327" s="148"/>
      <c r="CK327" s="148"/>
      <c r="CL327" s="148"/>
      <c r="CM327" s="148"/>
      <c r="CN327" s="148"/>
      <c r="CO327" s="148"/>
      <c r="CP327" s="148"/>
      <c r="CQ327" s="148"/>
      <c r="CR327" s="148"/>
      <c r="CS327" s="148"/>
      <c r="CT327" s="148"/>
      <c r="CU327" s="148"/>
    </row>
    <row r="328" spans="1:99" s="146" customFormat="1">
      <c r="A328" s="185"/>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45"/>
      <c r="BU328" s="180"/>
      <c r="BV328" s="180"/>
      <c r="BW328" s="180"/>
      <c r="BX328" s="180"/>
      <c r="BY328" s="180"/>
      <c r="BZ328" s="180"/>
      <c r="CA328" s="180"/>
      <c r="CB328" s="180"/>
      <c r="CC328" s="180"/>
      <c r="CD328" s="180"/>
      <c r="CE328" s="180"/>
      <c r="CF328" s="148"/>
      <c r="CG328" s="148"/>
      <c r="CH328" s="148"/>
      <c r="CI328" s="148"/>
      <c r="CJ328" s="148"/>
      <c r="CK328" s="148"/>
      <c r="CL328" s="148"/>
      <c r="CM328" s="148"/>
      <c r="CN328" s="148"/>
      <c r="CO328" s="148"/>
      <c r="CP328" s="148"/>
      <c r="CQ328" s="148"/>
      <c r="CR328" s="148"/>
      <c r="CS328" s="148"/>
      <c r="CT328" s="148"/>
      <c r="CU328" s="148"/>
    </row>
    <row r="329" spans="1:99" s="146" customFormat="1">
      <c r="A329" s="185"/>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45"/>
      <c r="BU329" s="180"/>
      <c r="BV329" s="180"/>
      <c r="BW329" s="180"/>
      <c r="BX329" s="180"/>
      <c r="BY329" s="180"/>
      <c r="BZ329" s="180"/>
      <c r="CA329" s="180"/>
      <c r="CB329" s="180"/>
      <c r="CC329" s="180"/>
      <c r="CD329" s="180"/>
      <c r="CE329" s="180"/>
      <c r="CF329" s="148"/>
      <c r="CG329" s="148"/>
      <c r="CH329" s="148"/>
      <c r="CI329" s="148"/>
      <c r="CJ329" s="148"/>
      <c r="CK329" s="148"/>
      <c r="CL329" s="148"/>
      <c r="CM329" s="148"/>
      <c r="CN329" s="148"/>
      <c r="CO329" s="148"/>
      <c r="CP329" s="148"/>
      <c r="CQ329" s="148"/>
      <c r="CR329" s="148"/>
      <c r="CS329" s="148"/>
      <c r="CT329" s="148"/>
      <c r="CU329" s="148"/>
    </row>
    <row r="330" spans="1:99" s="146" customFormat="1">
      <c r="A330" s="185"/>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45"/>
      <c r="BU330" s="180"/>
      <c r="BV330" s="180"/>
      <c r="BW330" s="180"/>
      <c r="BX330" s="180"/>
      <c r="BY330" s="180"/>
      <c r="BZ330" s="180"/>
      <c r="CA330" s="180"/>
      <c r="CB330" s="180"/>
      <c r="CC330" s="180"/>
      <c r="CD330" s="180"/>
      <c r="CE330" s="180"/>
      <c r="CF330" s="148"/>
      <c r="CG330" s="148"/>
      <c r="CH330" s="148"/>
      <c r="CI330" s="148"/>
      <c r="CJ330" s="148"/>
      <c r="CK330" s="148"/>
      <c r="CL330" s="148"/>
      <c r="CM330" s="148"/>
      <c r="CN330" s="148"/>
      <c r="CO330" s="148"/>
      <c r="CP330" s="148"/>
      <c r="CQ330" s="148"/>
      <c r="CR330" s="148"/>
      <c r="CS330" s="148"/>
      <c r="CT330" s="148"/>
      <c r="CU330" s="148"/>
    </row>
    <row r="331" spans="1:99" s="146" customFormat="1">
      <c r="A331" s="185"/>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45"/>
      <c r="BU331" s="180"/>
      <c r="BV331" s="180"/>
      <c r="BW331" s="180"/>
      <c r="BX331" s="180"/>
      <c r="BY331" s="180"/>
      <c r="BZ331" s="180"/>
      <c r="CA331" s="180"/>
      <c r="CB331" s="180"/>
      <c r="CC331" s="180"/>
      <c r="CD331" s="180"/>
      <c r="CE331" s="180"/>
      <c r="CF331" s="148"/>
      <c r="CG331" s="148"/>
      <c r="CH331" s="148"/>
      <c r="CI331" s="148"/>
      <c r="CJ331" s="148"/>
      <c r="CK331" s="148"/>
      <c r="CL331" s="148"/>
      <c r="CM331" s="148"/>
      <c r="CN331" s="148"/>
      <c r="CO331" s="148"/>
      <c r="CP331" s="148"/>
      <c r="CQ331" s="148"/>
      <c r="CR331" s="148"/>
      <c r="CS331" s="148"/>
      <c r="CT331" s="148"/>
      <c r="CU331" s="148"/>
    </row>
    <row r="332" spans="1:99" s="146" customFormat="1">
      <c r="A332" s="185"/>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45"/>
      <c r="BU332" s="180"/>
      <c r="BV332" s="180"/>
      <c r="BW332" s="180"/>
      <c r="BX332" s="180"/>
      <c r="BY332" s="180"/>
      <c r="BZ332" s="180"/>
      <c r="CA332" s="180"/>
      <c r="CB332" s="180"/>
      <c r="CC332" s="180"/>
      <c r="CD332" s="180"/>
      <c r="CE332" s="180"/>
      <c r="CF332" s="148"/>
      <c r="CG332" s="148"/>
      <c r="CH332" s="148"/>
      <c r="CI332" s="148"/>
      <c r="CJ332" s="148"/>
      <c r="CK332" s="148"/>
      <c r="CL332" s="148"/>
      <c r="CM332" s="148"/>
      <c r="CN332" s="148"/>
      <c r="CO332" s="148"/>
      <c r="CP332" s="148"/>
      <c r="CQ332" s="148"/>
      <c r="CR332" s="148"/>
      <c r="CS332" s="148"/>
      <c r="CT332" s="148"/>
      <c r="CU332" s="148"/>
    </row>
    <row r="333" spans="1:99" s="146" customFormat="1">
      <c r="A333" s="185"/>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45"/>
      <c r="BU333" s="180"/>
      <c r="BV333" s="180"/>
      <c r="BW333" s="180"/>
      <c r="BX333" s="180"/>
      <c r="BY333" s="180"/>
      <c r="BZ333" s="180"/>
      <c r="CA333" s="180"/>
      <c r="CB333" s="180"/>
      <c r="CC333" s="180"/>
      <c r="CD333" s="180"/>
      <c r="CE333" s="180"/>
      <c r="CF333" s="148"/>
      <c r="CG333" s="148"/>
      <c r="CH333" s="148"/>
      <c r="CI333" s="148"/>
      <c r="CJ333" s="148"/>
      <c r="CK333" s="148"/>
      <c r="CL333" s="148"/>
      <c r="CM333" s="148"/>
      <c r="CN333" s="148"/>
      <c r="CO333" s="148"/>
      <c r="CP333" s="148"/>
      <c r="CQ333" s="148"/>
      <c r="CR333" s="148"/>
      <c r="CS333" s="148"/>
      <c r="CT333" s="148"/>
      <c r="CU333" s="148"/>
    </row>
    <row r="334" spans="1:99" s="146" customFormat="1">
      <c r="A334" s="185"/>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45"/>
      <c r="BU334" s="180"/>
      <c r="BV334" s="180"/>
      <c r="BW334" s="180"/>
      <c r="BX334" s="180"/>
      <c r="BY334" s="180"/>
      <c r="BZ334" s="180"/>
      <c r="CA334" s="180"/>
      <c r="CB334" s="180"/>
      <c r="CC334" s="180"/>
      <c r="CD334" s="180"/>
      <c r="CE334" s="180"/>
      <c r="CF334" s="148"/>
      <c r="CG334" s="148"/>
      <c r="CH334" s="148"/>
      <c r="CI334" s="148"/>
      <c r="CJ334" s="148"/>
      <c r="CK334" s="148"/>
      <c r="CL334" s="148"/>
      <c r="CM334" s="148"/>
      <c r="CN334" s="148"/>
      <c r="CO334" s="148"/>
      <c r="CP334" s="148"/>
      <c r="CQ334" s="148"/>
      <c r="CR334" s="148"/>
      <c r="CS334" s="148"/>
      <c r="CT334" s="148"/>
      <c r="CU334" s="148"/>
    </row>
    <row r="335" spans="1:99" s="146" customFormat="1">
      <c r="A335" s="185"/>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45"/>
      <c r="BU335" s="180"/>
      <c r="BV335" s="180"/>
      <c r="BW335" s="180"/>
      <c r="BX335" s="180"/>
      <c r="BY335" s="180"/>
      <c r="BZ335" s="180"/>
      <c r="CA335" s="180"/>
      <c r="CB335" s="180"/>
      <c r="CC335" s="180"/>
      <c r="CD335" s="180"/>
      <c r="CE335" s="180"/>
      <c r="CF335" s="148"/>
      <c r="CG335" s="148"/>
      <c r="CH335" s="148"/>
      <c r="CI335" s="148"/>
      <c r="CJ335" s="148"/>
      <c r="CK335" s="148"/>
      <c r="CL335" s="148"/>
      <c r="CM335" s="148"/>
      <c r="CN335" s="148"/>
      <c r="CO335" s="148"/>
      <c r="CP335" s="148"/>
      <c r="CQ335" s="148"/>
      <c r="CR335" s="148"/>
      <c r="CS335" s="148"/>
      <c r="CT335" s="148"/>
      <c r="CU335" s="148"/>
    </row>
    <row r="336" spans="1:99" s="146" customFormat="1">
      <c r="A336" s="185"/>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45"/>
      <c r="BU336" s="180"/>
      <c r="BV336" s="180"/>
      <c r="BW336" s="180"/>
      <c r="BX336" s="180"/>
      <c r="BY336" s="180"/>
      <c r="BZ336" s="180"/>
      <c r="CA336" s="180"/>
      <c r="CB336" s="180"/>
      <c r="CC336" s="180"/>
      <c r="CD336" s="180"/>
      <c r="CE336" s="180"/>
      <c r="CF336" s="148"/>
      <c r="CG336" s="148"/>
      <c r="CH336" s="148"/>
      <c r="CI336" s="148"/>
      <c r="CJ336" s="148"/>
      <c r="CK336" s="148"/>
      <c r="CL336" s="148"/>
      <c r="CM336" s="148"/>
      <c r="CN336" s="148"/>
      <c r="CO336" s="148"/>
      <c r="CP336" s="148"/>
      <c r="CQ336" s="148"/>
      <c r="CR336" s="148"/>
      <c r="CS336" s="148"/>
      <c r="CT336" s="148"/>
      <c r="CU336" s="148"/>
    </row>
    <row r="337" spans="1:99" s="146" customFormat="1">
      <c r="A337" s="185"/>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45"/>
      <c r="BU337" s="180"/>
      <c r="BV337" s="180"/>
      <c r="BW337" s="180"/>
      <c r="BX337" s="180"/>
      <c r="BY337" s="180"/>
      <c r="BZ337" s="180"/>
      <c r="CA337" s="180"/>
      <c r="CB337" s="180"/>
      <c r="CC337" s="180"/>
      <c r="CD337" s="180"/>
      <c r="CE337" s="180"/>
      <c r="CF337" s="148"/>
      <c r="CG337" s="148"/>
      <c r="CH337" s="148"/>
      <c r="CI337" s="148"/>
      <c r="CJ337" s="148"/>
      <c r="CK337" s="148"/>
      <c r="CL337" s="148"/>
      <c r="CM337" s="148"/>
      <c r="CN337" s="148"/>
      <c r="CO337" s="148"/>
      <c r="CP337" s="148"/>
      <c r="CQ337" s="148"/>
      <c r="CR337" s="148"/>
      <c r="CS337" s="148"/>
      <c r="CT337" s="148"/>
      <c r="CU337" s="148"/>
    </row>
    <row r="338" spans="1:99" s="146" customFormat="1">
      <c r="A338" s="185"/>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45"/>
      <c r="BU338" s="180"/>
      <c r="BV338" s="180"/>
      <c r="BW338" s="180"/>
      <c r="BX338" s="180"/>
      <c r="BY338" s="180"/>
      <c r="BZ338" s="180"/>
      <c r="CA338" s="180"/>
      <c r="CB338" s="180"/>
      <c r="CC338" s="180"/>
      <c r="CD338" s="180"/>
      <c r="CE338" s="180"/>
      <c r="CF338" s="148"/>
      <c r="CG338" s="148"/>
      <c r="CH338" s="148"/>
      <c r="CI338" s="148"/>
      <c r="CJ338" s="148"/>
      <c r="CK338" s="148"/>
      <c r="CL338" s="148"/>
      <c r="CM338" s="148"/>
      <c r="CN338" s="148"/>
      <c r="CO338" s="148"/>
      <c r="CP338" s="148"/>
      <c r="CQ338" s="148"/>
      <c r="CR338" s="148"/>
      <c r="CS338" s="148"/>
      <c r="CT338" s="148"/>
      <c r="CU338" s="148"/>
    </row>
    <row r="339" spans="1:99" s="146" customFormat="1">
      <c r="A339" s="185"/>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45"/>
      <c r="BU339" s="180"/>
      <c r="BV339" s="180"/>
      <c r="BW339" s="180"/>
      <c r="BX339" s="180"/>
      <c r="BY339" s="180"/>
      <c r="BZ339" s="180"/>
      <c r="CA339" s="180"/>
      <c r="CB339" s="180"/>
      <c r="CC339" s="180"/>
      <c r="CD339" s="180"/>
      <c r="CE339" s="180"/>
      <c r="CF339" s="148"/>
      <c r="CG339" s="148"/>
      <c r="CH339" s="148"/>
      <c r="CI339" s="148"/>
      <c r="CJ339" s="148"/>
      <c r="CK339" s="148"/>
      <c r="CL339" s="148"/>
      <c r="CM339" s="148"/>
      <c r="CN339" s="148"/>
      <c r="CO339" s="148"/>
      <c r="CP339" s="148"/>
      <c r="CQ339" s="148"/>
      <c r="CR339" s="148"/>
      <c r="CS339" s="148"/>
      <c r="CT339" s="148"/>
      <c r="CU339" s="148"/>
    </row>
    <row r="340" spans="1:99" s="146" customFormat="1">
      <c r="A340" s="185"/>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45"/>
      <c r="BU340" s="180"/>
      <c r="BV340" s="180"/>
      <c r="BW340" s="180"/>
      <c r="BX340" s="180"/>
      <c r="BY340" s="180"/>
      <c r="BZ340" s="180"/>
      <c r="CA340" s="180"/>
      <c r="CB340" s="180"/>
      <c r="CC340" s="180"/>
      <c r="CD340" s="180"/>
      <c r="CE340" s="180"/>
      <c r="CF340" s="148"/>
      <c r="CG340" s="148"/>
      <c r="CH340" s="148"/>
      <c r="CI340" s="148"/>
      <c r="CJ340" s="148"/>
      <c r="CK340" s="148"/>
      <c r="CL340" s="148"/>
      <c r="CM340" s="148"/>
      <c r="CN340" s="148"/>
      <c r="CO340" s="148"/>
      <c r="CP340" s="148"/>
      <c r="CQ340" s="148"/>
      <c r="CR340" s="148"/>
      <c r="CS340" s="148"/>
      <c r="CT340" s="148"/>
      <c r="CU340" s="148"/>
    </row>
    <row r="341" spans="1:99" s="146" customFormat="1">
      <c r="A341" s="185"/>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45"/>
      <c r="BU341" s="180"/>
      <c r="BV341" s="180"/>
      <c r="BW341" s="180"/>
      <c r="BX341" s="180"/>
      <c r="BY341" s="180"/>
      <c r="BZ341" s="180"/>
      <c r="CA341" s="180"/>
      <c r="CB341" s="180"/>
      <c r="CC341" s="180"/>
      <c r="CD341" s="180"/>
      <c r="CE341" s="180"/>
      <c r="CF341" s="148"/>
      <c r="CG341" s="148"/>
      <c r="CH341" s="148"/>
      <c r="CI341" s="148"/>
      <c r="CJ341" s="148"/>
      <c r="CK341" s="148"/>
      <c r="CL341" s="148"/>
      <c r="CM341" s="148"/>
      <c r="CN341" s="148"/>
      <c r="CO341" s="148"/>
      <c r="CP341" s="148"/>
      <c r="CQ341" s="148"/>
      <c r="CR341" s="148"/>
      <c r="CS341" s="148"/>
      <c r="CT341" s="148"/>
      <c r="CU341" s="148"/>
    </row>
    <row r="342" spans="1:99" s="146" customFormat="1">
      <c r="A342" s="185"/>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45"/>
      <c r="BU342" s="180"/>
      <c r="BV342" s="180"/>
      <c r="BW342" s="180"/>
      <c r="BX342" s="180"/>
      <c r="BY342" s="180"/>
      <c r="BZ342" s="180"/>
      <c r="CA342" s="180"/>
      <c r="CB342" s="180"/>
      <c r="CC342" s="180"/>
      <c r="CD342" s="180"/>
      <c r="CE342" s="180"/>
      <c r="CF342" s="148"/>
      <c r="CG342" s="148"/>
      <c r="CH342" s="148"/>
      <c r="CI342" s="148"/>
      <c r="CJ342" s="148"/>
      <c r="CK342" s="148"/>
      <c r="CL342" s="148"/>
      <c r="CM342" s="148"/>
      <c r="CN342" s="148"/>
      <c r="CO342" s="148"/>
      <c r="CP342" s="148"/>
      <c r="CQ342" s="148"/>
      <c r="CR342" s="148"/>
      <c r="CS342" s="148"/>
      <c r="CT342" s="148"/>
      <c r="CU342" s="148"/>
    </row>
    <row r="343" spans="1:99" s="146" customFormat="1">
      <c r="A343" s="185"/>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45"/>
      <c r="BU343" s="180"/>
      <c r="BV343" s="180"/>
      <c r="BW343" s="180"/>
      <c r="BX343" s="180"/>
      <c r="BY343" s="180"/>
      <c r="BZ343" s="180"/>
      <c r="CA343" s="180"/>
      <c r="CB343" s="180"/>
      <c r="CC343" s="180"/>
      <c r="CD343" s="180"/>
      <c r="CE343" s="180"/>
      <c r="CF343" s="148"/>
      <c r="CG343" s="148"/>
      <c r="CH343" s="148"/>
      <c r="CI343" s="148"/>
      <c r="CJ343" s="148"/>
      <c r="CK343" s="148"/>
      <c r="CL343" s="148"/>
      <c r="CM343" s="148"/>
      <c r="CN343" s="148"/>
      <c r="CO343" s="148"/>
      <c r="CP343" s="148"/>
      <c r="CQ343" s="148"/>
      <c r="CR343" s="148"/>
      <c r="CS343" s="148"/>
      <c r="CT343" s="148"/>
      <c r="CU343" s="148"/>
    </row>
    <row r="344" spans="1:99" s="146" customFormat="1">
      <c r="A344" s="185"/>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45"/>
      <c r="BU344" s="180"/>
      <c r="BV344" s="180"/>
      <c r="BW344" s="180"/>
      <c r="BX344" s="180"/>
      <c r="BY344" s="180"/>
      <c r="BZ344" s="180"/>
      <c r="CA344" s="180"/>
      <c r="CB344" s="180"/>
      <c r="CC344" s="180"/>
      <c r="CD344" s="180"/>
      <c r="CE344" s="180"/>
      <c r="CF344" s="148"/>
      <c r="CG344" s="148"/>
      <c r="CH344" s="148"/>
      <c r="CI344" s="148"/>
      <c r="CJ344" s="148"/>
      <c r="CK344" s="148"/>
      <c r="CL344" s="148"/>
      <c r="CM344" s="148"/>
      <c r="CN344" s="148"/>
      <c r="CO344" s="148"/>
      <c r="CP344" s="148"/>
      <c r="CQ344" s="148"/>
      <c r="CR344" s="148"/>
      <c r="CS344" s="148"/>
      <c r="CT344" s="148"/>
      <c r="CU344" s="148"/>
    </row>
    <row r="345" spans="1:99" s="146" customFormat="1">
      <c r="A345" s="185"/>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45"/>
      <c r="BU345" s="180"/>
      <c r="BV345" s="180"/>
      <c r="BW345" s="180"/>
      <c r="BX345" s="180"/>
      <c r="BY345" s="180"/>
      <c r="BZ345" s="180"/>
      <c r="CA345" s="180"/>
      <c r="CB345" s="180"/>
      <c r="CC345" s="180"/>
      <c r="CD345" s="180"/>
      <c r="CE345" s="180"/>
      <c r="CF345" s="148"/>
      <c r="CG345" s="148"/>
      <c r="CH345" s="148"/>
      <c r="CI345" s="148"/>
      <c r="CJ345" s="148"/>
      <c r="CK345" s="148"/>
      <c r="CL345" s="148"/>
      <c r="CM345" s="148"/>
      <c r="CN345" s="148"/>
      <c r="CO345" s="148"/>
      <c r="CP345" s="148"/>
      <c r="CQ345" s="148"/>
      <c r="CR345" s="148"/>
      <c r="CS345" s="148"/>
      <c r="CT345" s="148"/>
      <c r="CU345" s="148"/>
    </row>
    <row r="346" spans="1:99" s="146" customFormat="1">
      <c r="A346" s="185"/>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45"/>
      <c r="BU346" s="180"/>
      <c r="BV346" s="180"/>
      <c r="BW346" s="180"/>
      <c r="BX346" s="180"/>
      <c r="BY346" s="180"/>
      <c r="BZ346" s="180"/>
      <c r="CA346" s="180"/>
      <c r="CB346" s="180"/>
      <c r="CC346" s="180"/>
      <c r="CD346" s="180"/>
      <c r="CE346" s="180"/>
      <c r="CF346" s="148"/>
      <c r="CG346" s="148"/>
      <c r="CH346" s="148"/>
      <c r="CI346" s="148"/>
      <c r="CJ346" s="148"/>
      <c r="CK346" s="148"/>
      <c r="CL346" s="148"/>
      <c r="CM346" s="148"/>
      <c r="CN346" s="148"/>
      <c r="CO346" s="148"/>
      <c r="CP346" s="148"/>
      <c r="CQ346" s="148"/>
      <c r="CR346" s="148"/>
      <c r="CS346" s="148"/>
      <c r="CT346" s="148"/>
      <c r="CU346" s="148"/>
    </row>
    <row r="347" spans="1:99" s="146" customFormat="1">
      <c r="A347" s="185"/>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45"/>
      <c r="BU347" s="180"/>
      <c r="BV347" s="180"/>
      <c r="BW347" s="180"/>
      <c r="BX347" s="180"/>
      <c r="BY347" s="180"/>
      <c r="BZ347" s="180"/>
      <c r="CA347" s="180"/>
      <c r="CB347" s="180"/>
      <c r="CC347" s="180"/>
      <c r="CD347" s="180"/>
      <c r="CE347" s="180"/>
      <c r="CF347" s="148"/>
      <c r="CG347" s="148"/>
      <c r="CH347" s="148"/>
      <c r="CI347" s="148"/>
      <c r="CJ347" s="148"/>
      <c r="CK347" s="148"/>
      <c r="CL347" s="148"/>
      <c r="CM347" s="148"/>
      <c r="CN347" s="148"/>
      <c r="CO347" s="148"/>
      <c r="CP347" s="148"/>
      <c r="CQ347" s="148"/>
      <c r="CR347" s="148"/>
      <c r="CS347" s="148"/>
      <c r="CT347" s="148"/>
      <c r="CU347" s="148"/>
    </row>
    <row r="348" spans="1:99" s="146" customFormat="1">
      <c r="A348" s="185"/>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45"/>
      <c r="BU348" s="180"/>
      <c r="BV348" s="180"/>
      <c r="BW348" s="180"/>
      <c r="BX348" s="180"/>
      <c r="BY348" s="180"/>
      <c r="BZ348" s="180"/>
      <c r="CA348" s="180"/>
      <c r="CB348" s="180"/>
      <c r="CC348" s="180"/>
      <c r="CD348" s="180"/>
      <c r="CE348" s="180"/>
      <c r="CF348" s="148"/>
      <c r="CG348" s="148"/>
      <c r="CH348" s="148"/>
      <c r="CI348" s="148"/>
      <c r="CJ348" s="148"/>
      <c r="CK348" s="148"/>
      <c r="CL348" s="148"/>
      <c r="CM348" s="148"/>
      <c r="CN348" s="148"/>
      <c r="CO348" s="148"/>
      <c r="CP348" s="148"/>
      <c r="CQ348" s="148"/>
      <c r="CR348" s="148"/>
      <c r="CS348" s="148"/>
      <c r="CT348" s="148"/>
      <c r="CU348" s="148"/>
    </row>
    <row r="349" spans="1:99" s="146" customFormat="1">
      <c r="A349" s="185"/>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45"/>
      <c r="BU349" s="180"/>
      <c r="BV349" s="180"/>
      <c r="BW349" s="180"/>
      <c r="BX349" s="180"/>
      <c r="BY349" s="180"/>
      <c r="BZ349" s="180"/>
      <c r="CA349" s="180"/>
      <c r="CB349" s="180"/>
      <c r="CC349" s="180"/>
      <c r="CD349" s="180"/>
      <c r="CE349" s="180"/>
      <c r="CF349" s="148"/>
      <c r="CG349" s="148"/>
      <c r="CH349" s="148"/>
      <c r="CI349" s="148"/>
      <c r="CJ349" s="148"/>
      <c r="CK349" s="148"/>
      <c r="CL349" s="148"/>
      <c r="CM349" s="148"/>
      <c r="CN349" s="148"/>
      <c r="CO349" s="148"/>
      <c r="CP349" s="148"/>
      <c r="CQ349" s="148"/>
      <c r="CR349" s="148"/>
      <c r="CS349" s="148"/>
      <c r="CT349" s="148"/>
      <c r="CU349" s="148"/>
    </row>
    <row r="350" spans="1:99" s="146" customFormat="1">
      <c r="A350" s="185"/>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45"/>
      <c r="BU350" s="180"/>
      <c r="BV350" s="180"/>
      <c r="BW350" s="180"/>
      <c r="BX350" s="180"/>
      <c r="BY350" s="180"/>
      <c r="BZ350" s="180"/>
      <c r="CA350" s="180"/>
      <c r="CB350" s="180"/>
      <c r="CC350" s="180"/>
      <c r="CD350" s="180"/>
      <c r="CE350" s="180"/>
      <c r="CF350" s="148"/>
      <c r="CG350" s="148"/>
      <c r="CH350" s="148"/>
      <c r="CI350" s="148"/>
      <c r="CJ350" s="148"/>
      <c r="CK350" s="148"/>
      <c r="CL350" s="148"/>
      <c r="CM350" s="148"/>
      <c r="CN350" s="148"/>
      <c r="CO350" s="148"/>
      <c r="CP350" s="148"/>
      <c r="CQ350" s="148"/>
      <c r="CR350" s="148"/>
      <c r="CS350" s="148"/>
      <c r="CT350" s="148"/>
      <c r="CU350" s="148"/>
    </row>
    <row r="351" spans="1:99" s="146" customFormat="1">
      <c r="A351" s="185"/>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45"/>
      <c r="BU351" s="180"/>
      <c r="BV351" s="180"/>
      <c r="BW351" s="180"/>
      <c r="BX351" s="180"/>
      <c r="BY351" s="180"/>
      <c r="BZ351" s="180"/>
      <c r="CA351" s="180"/>
      <c r="CB351" s="180"/>
      <c r="CC351" s="180"/>
      <c r="CD351" s="180"/>
      <c r="CE351" s="180"/>
      <c r="CF351" s="148"/>
      <c r="CG351" s="148"/>
      <c r="CH351" s="148"/>
      <c r="CI351" s="148"/>
      <c r="CJ351" s="148"/>
      <c r="CK351" s="148"/>
      <c r="CL351" s="148"/>
      <c r="CM351" s="148"/>
      <c r="CN351" s="148"/>
      <c r="CO351" s="148"/>
      <c r="CP351" s="148"/>
      <c r="CQ351" s="148"/>
      <c r="CR351" s="148"/>
      <c r="CS351" s="148"/>
      <c r="CT351" s="148"/>
      <c r="CU351" s="148"/>
    </row>
    <row r="352" spans="1:99" s="146" customFormat="1">
      <c r="A352" s="185"/>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45"/>
      <c r="BU352" s="180"/>
      <c r="BV352" s="180"/>
      <c r="BW352" s="180"/>
      <c r="BX352" s="180"/>
      <c r="BY352" s="180"/>
      <c r="BZ352" s="180"/>
      <c r="CA352" s="180"/>
      <c r="CB352" s="180"/>
      <c r="CC352" s="180"/>
      <c r="CD352" s="180"/>
      <c r="CE352" s="180"/>
      <c r="CF352" s="148"/>
      <c r="CG352" s="148"/>
      <c r="CH352" s="148"/>
      <c r="CI352" s="148"/>
      <c r="CJ352" s="148"/>
      <c r="CK352" s="148"/>
      <c r="CL352" s="148"/>
      <c r="CM352" s="148"/>
      <c r="CN352" s="148"/>
      <c r="CO352" s="148"/>
      <c r="CP352" s="148"/>
      <c r="CQ352" s="148"/>
      <c r="CR352" s="148"/>
      <c r="CS352" s="148"/>
      <c r="CT352" s="148"/>
      <c r="CU352" s="148"/>
    </row>
    <row r="353" spans="1:99" s="146" customFormat="1">
      <c r="A353" s="185"/>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45"/>
      <c r="BU353" s="180"/>
      <c r="BV353" s="180"/>
      <c r="BW353" s="180"/>
      <c r="BX353" s="180"/>
      <c r="BY353" s="180"/>
      <c r="BZ353" s="180"/>
      <c r="CA353" s="180"/>
      <c r="CB353" s="180"/>
      <c r="CC353" s="180"/>
      <c r="CD353" s="180"/>
      <c r="CE353" s="180"/>
      <c r="CF353" s="148"/>
      <c r="CG353" s="148"/>
      <c r="CH353" s="148"/>
      <c r="CI353" s="148"/>
      <c r="CJ353" s="148"/>
      <c r="CK353" s="148"/>
      <c r="CL353" s="148"/>
      <c r="CM353" s="148"/>
      <c r="CN353" s="148"/>
      <c r="CO353" s="148"/>
      <c r="CP353" s="148"/>
      <c r="CQ353" s="148"/>
      <c r="CR353" s="148"/>
      <c r="CS353" s="148"/>
      <c r="CT353" s="148"/>
      <c r="CU353" s="148"/>
    </row>
    <row r="354" spans="1:99" s="146" customFormat="1">
      <c r="A354" s="185"/>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45"/>
      <c r="BU354" s="180"/>
      <c r="BV354" s="180"/>
      <c r="BW354" s="180"/>
      <c r="BX354" s="180"/>
      <c r="BY354" s="180"/>
      <c r="BZ354" s="180"/>
      <c r="CA354" s="180"/>
      <c r="CB354" s="180"/>
      <c r="CC354" s="180"/>
      <c r="CD354" s="180"/>
      <c r="CE354" s="180"/>
      <c r="CF354" s="148"/>
      <c r="CG354" s="148"/>
      <c r="CH354" s="148"/>
      <c r="CI354" s="148"/>
      <c r="CJ354" s="148"/>
      <c r="CK354" s="148"/>
      <c r="CL354" s="148"/>
      <c r="CM354" s="148"/>
      <c r="CN354" s="148"/>
      <c r="CO354" s="148"/>
      <c r="CP354" s="148"/>
      <c r="CQ354" s="148"/>
      <c r="CR354" s="148"/>
      <c r="CS354" s="148"/>
      <c r="CT354" s="148"/>
      <c r="CU354" s="148"/>
    </row>
    <row r="355" spans="1:99" s="146" customFormat="1">
      <c r="A355" s="185"/>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45"/>
      <c r="BU355" s="180"/>
      <c r="BV355" s="180"/>
      <c r="BW355" s="180"/>
      <c r="BX355" s="180"/>
      <c r="BY355" s="180"/>
      <c r="BZ355" s="180"/>
      <c r="CA355" s="180"/>
      <c r="CB355" s="180"/>
      <c r="CC355" s="180"/>
      <c r="CD355" s="180"/>
      <c r="CE355" s="180"/>
      <c r="CF355" s="148"/>
      <c r="CG355" s="148"/>
      <c r="CH355" s="148"/>
      <c r="CI355" s="148"/>
      <c r="CJ355" s="148"/>
      <c r="CK355" s="148"/>
      <c r="CL355" s="148"/>
      <c r="CM355" s="148"/>
      <c r="CN355" s="148"/>
      <c r="CO355" s="148"/>
      <c r="CP355" s="148"/>
      <c r="CQ355" s="148"/>
      <c r="CR355" s="148"/>
      <c r="CS355" s="148"/>
      <c r="CT355" s="148"/>
      <c r="CU355" s="148"/>
    </row>
    <row r="356" spans="1:99" s="146" customFormat="1">
      <c r="A356" s="185"/>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45"/>
      <c r="BU356" s="180"/>
      <c r="BV356" s="180"/>
      <c r="BW356" s="180"/>
      <c r="BX356" s="180"/>
      <c r="BY356" s="180"/>
      <c r="BZ356" s="180"/>
      <c r="CA356" s="180"/>
      <c r="CB356" s="180"/>
      <c r="CC356" s="180"/>
      <c r="CD356" s="180"/>
      <c r="CE356" s="180"/>
      <c r="CF356" s="148"/>
      <c r="CG356" s="148"/>
      <c r="CH356" s="148"/>
      <c r="CI356" s="148"/>
      <c r="CJ356" s="148"/>
      <c r="CK356" s="148"/>
      <c r="CL356" s="148"/>
      <c r="CM356" s="148"/>
      <c r="CN356" s="148"/>
      <c r="CO356" s="148"/>
      <c r="CP356" s="148"/>
      <c r="CQ356" s="148"/>
      <c r="CR356" s="148"/>
      <c r="CS356" s="148"/>
      <c r="CT356" s="148"/>
      <c r="CU356" s="148"/>
    </row>
    <row r="357" spans="1:99" s="146" customFormat="1">
      <c r="A357" s="185"/>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45"/>
      <c r="BU357" s="180"/>
      <c r="BV357" s="180"/>
      <c r="BW357" s="180"/>
      <c r="BX357" s="180"/>
      <c r="BY357" s="180"/>
      <c r="BZ357" s="180"/>
      <c r="CA357" s="180"/>
      <c r="CB357" s="180"/>
      <c r="CC357" s="180"/>
      <c r="CD357" s="180"/>
      <c r="CE357" s="180"/>
      <c r="CF357" s="148"/>
      <c r="CG357" s="148"/>
      <c r="CH357" s="148"/>
      <c r="CI357" s="148"/>
      <c r="CJ357" s="148"/>
      <c r="CK357" s="148"/>
      <c r="CL357" s="148"/>
      <c r="CM357" s="148"/>
      <c r="CN357" s="148"/>
      <c r="CO357" s="148"/>
      <c r="CP357" s="148"/>
      <c r="CQ357" s="148"/>
      <c r="CR357" s="148"/>
      <c r="CS357" s="148"/>
      <c r="CT357" s="148"/>
      <c r="CU357" s="148"/>
    </row>
    <row r="358" spans="1:99" s="146" customFormat="1">
      <c r="A358" s="185"/>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45"/>
      <c r="BU358" s="180"/>
      <c r="BV358" s="180"/>
      <c r="BW358" s="180"/>
      <c r="BX358" s="180"/>
      <c r="BY358" s="180"/>
      <c r="BZ358" s="180"/>
      <c r="CA358" s="180"/>
      <c r="CB358" s="180"/>
      <c r="CC358" s="180"/>
      <c r="CD358" s="180"/>
      <c r="CE358" s="180"/>
      <c r="CF358" s="148"/>
      <c r="CG358" s="148"/>
      <c r="CH358" s="148"/>
      <c r="CI358" s="148"/>
      <c r="CJ358" s="148"/>
      <c r="CK358" s="148"/>
      <c r="CL358" s="148"/>
      <c r="CM358" s="148"/>
      <c r="CN358" s="148"/>
      <c r="CO358" s="148"/>
      <c r="CP358" s="148"/>
      <c r="CQ358" s="148"/>
      <c r="CR358" s="148"/>
      <c r="CS358" s="148"/>
      <c r="CT358" s="148"/>
      <c r="CU358" s="148"/>
    </row>
    <row r="359" spans="1:99" s="146" customFormat="1">
      <c r="A359" s="185"/>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45"/>
      <c r="BU359" s="180"/>
      <c r="BV359" s="180"/>
      <c r="BW359" s="180"/>
      <c r="BX359" s="180"/>
      <c r="BY359" s="180"/>
      <c r="BZ359" s="180"/>
      <c r="CA359" s="180"/>
      <c r="CB359" s="180"/>
      <c r="CC359" s="180"/>
      <c r="CD359" s="180"/>
      <c r="CE359" s="180"/>
      <c r="CF359" s="148"/>
      <c r="CG359" s="148"/>
      <c r="CH359" s="148"/>
      <c r="CI359" s="148"/>
      <c r="CJ359" s="148"/>
      <c r="CK359" s="148"/>
      <c r="CL359" s="148"/>
      <c r="CM359" s="148"/>
      <c r="CN359" s="148"/>
      <c r="CO359" s="148"/>
      <c r="CP359" s="148"/>
      <c r="CQ359" s="148"/>
      <c r="CR359" s="148"/>
      <c r="CS359" s="148"/>
      <c r="CT359" s="148"/>
      <c r="CU359" s="148"/>
    </row>
    <row r="360" spans="1:99" s="146" customFormat="1">
      <c r="A360" s="185"/>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45"/>
      <c r="BU360" s="180"/>
      <c r="BV360" s="180"/>
      <c r="BW360" s="180"/>
      <c r="BX360" s="180"/>
      <c r="BY360" s="180"/>
      <c r="BZ360" s="180"/>
      <c r="CA360" s="180"/>
      <c r="CB360" s="180"/>
      <c r="CC360" s="180"/>
      <c r="CD360" s="180"/>
      <c r="CE360" s="180"/>
      <c r="CF360" s="148"/>
      <c r="CG360" s="148"/>
      <c r="CH360" s="148"/>
      <c r="CI360" s="148"/>
      <c r="CJ360" s="148"/>
      <c r="CK360" s="148"/>
      <c r="CL360" s="148"/>
      <c r="CM360" s="148"/>
      <c r="CN360" s="148"/>
      <c r="CO360" s="148"/>
      <c r="CP360" s="148"/>
      <c r="CQ360" s="148"/>
      <c r="CR360" s="148"/>
      <c r="CS360" s="148"/>
      <c r="CT360" s="148"/>
      <c r="CU360" s="148"/>
    </row>
    <row r="361" spans="1:99" s="146" customFormat="1">
      <c r="A361" s="185"/>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45"/>
      <c r="BU361" s="180"/>
      <c r="BV361" s="180"/>
      <c r="BW361" s="180"/>
      <c r="BX361" s="180"/>
      <c r="BY361" s="180"/>
      <c r="BZ361" s="180"/>
      <c r="CA361" s="180"/>
      <c r="CB361" s="180"/>
      <c r="CC361" s="180"/>
      <c r="CD361" s="180"/>
      <c r="CE361" s="180"/>
      <c r="CF361" s="148"/>
      <c r="CG361" s="148"/>
      <c r="CH361" s="148"/>
      <c r="CI361" s="148"/>
      <c r="CJ361" s="148"/>
      <c r="CK361" s="148"/>
      <c r="CL361" s="148"/>
      <c r="CM361" s="148"/>
      <c r="CN361" s="148"/>
      <c r="CO361" s="148"/>
      <c r="CP361" s="148"/>
      <c r="CQ361" s="148"/>
      <c r="CR361" s="148"/>
      <c r="CS361" s="148"/>
      <c r="CT361" s="148"/>
      <c r="CU361" s="148"/>
    </row>
    <row r="362" spans="1:99" s="146" customFormat="1">
      <c r="A362" s="185"/>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45"/>
      <c r="BU362" s="180"/>
      <c r="BV362" s="180"/>
      <c r="BW362" s="180"/>
      <c r="BX362" s="180"/>
      <c r="BY362" s="180"/>
      <c r="BZ362" s="180"/>
      <c r="CA362" s="180"/>
      <c r="CB362" s="180"/>
      <c r="CC362" s="180"/>
      <c r="CD362" s="180"/>
      <c r="CE362" s="180"/>
      <c r="CF362" s="148"/>
      <c r="CG362" s="148"/>
      <c r="CH362" s="148"/>
      <c r="CI362" s="148"/>
      <c r="CJ362" s="148"/>
      <c r="CK362" s="148"/>
      <c r="CL362" s="148"/>
      <c r="CM362" s="148"/>
      <c r="CN362" s="148"/>
      <c r="CO362" s="148"/>
      <c r="CP362" s="148"/>
      <c r="CQ362" s="148"/>
      <c r="CR362" s="148"/>
      <c r="CS362" s="148"/>
      <c r="CT362" s="148"/>
      <c r="CU362" s="148"/>
    </row>
    <row r="363" spans="1:99" s="146" customFormat="1">
      <c r="A363" s="185"/>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45"/>
      <c r="BU363" s="180"/>
      <c r="BV363" s="180"/>
      <c r="BW363" s="180"/>
      <c r="BX363" s="180"/>
      <c r="BY363" s="180"/>
      <c r="BZ363" s="180"/>
      <c r="CA363" s="180"/>
      <c r="CB363" s="180"/>
      <c r="CC363" s="180"/>
      <c r="CD363" s="180"/>
      <c r="CE363" s="180"/>
      <c r="CF363" s="148"/>
      <c r="CG363" s="148"/>
      <c r="CH363" s="148"/>
      <c r="CI363" s="148"/>
      <c r="CJ363" s="148"/>
      <c r="CK363" s="148"/>
      <c r="CL363" s="148"/>
      <c r="CM363" s="148"/>
      <c r="CN363" s="148"/>
      <c r="CO363" s="148"/>
      <c r="CP363" s="148"/>
      <c r="CQ363" s="148"/>
      <c r="CR363" s="148"/>
      <c r="CS363" s="148"/>
      <c r="CT363" s="148"/>
      <c r="CU363" s="148"/>
    </row>
    <row r="364" spans="1:99" s="146" customFormat="1">
      <c r="A364" s="185"/>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45"/>
      <c r="BU364" s="180"/>
      <c r="BV364" s="180"/>
      <c r="BW364" s="180"/>
      <c r="BX364" s="180"/>
      <c r="BY364" s="180"/>
      <c r="BZ364" s="180"/>
      <c r="CA364" s="180"/>
      <c r="CB364" s="180"/>
      <c r="CC364" s="180"/>
      <c r="CD364" s="180"/>
      <c r="CE364" s="180"/>
      <c r="CF364" s="148"/>
      <c r="CG364" s="148"/>
      <c r="CH364" s="148"/>
      <c r="CI364" s="148"/>
      <c r="CJ364" s="148"/>
      <c r="CK364" s="148"/>
      <c r="CL364" s="148"/>
      <c r="CM364" s="148"/>
      <c r="CN364" s="148"/>
      <c r="CO364" s="148"/>
      <c r="CP364" s="148"/>
      <c r="CQ364" s="148"/>
      <c r="CR364" s="148"/>
      <c r="CS364" s="148"/>
      <c r="CT364" s="148"/>
      <c r="CU364" s="148"/>
    </row>
    <row r="365" spans="1:99" s="146" customFormat="1">
      <c r="A365" s="185"/>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45"/>
      <c r="BU365" s="180"/>
      <c r="BV365" s="180"/>
      <c r="BW365" s="180"/>
      <c r="BX365" s="180"/>
      <c r="BY365" s="180"/>
      <c r="BZ365" s="180"/>
      <c r="CA365" s="180"/>
      <c r="CB365" s="180"/>
      <c r="CC365" s="180"/>
      <c r="CD365" s="180"/>
      <c r="CE365" s="180"/>
      <c r="CF365" s="148"/>
      <c r="CG365" s="148"/>
      <c r="CH365" s="148"/>
      <c r="CI365" s="148"/>
      <c r="CJ365" s="148"/>
      <c r="CK365" s="148"/>
      <c r="CL365" s="148"/>
      <c r="CM365" s="148"/>
      <c r="CN365" s="148"/>
      <c r="CO365" s="148"/>
      <c r="CP365" s="148"/>
      <c r="CQ365" s="148"/>
      <c r="CR365" s="148"/>
      <c r="CS365" s="148"/>
      <c r="CT365" s="148"/>
      <c r="CU365" s="148"/>
    </row>
    <row r="366" spans="1:99" s="146" customFormat="1">
      <c r="A366" s="185"/>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45"/>
      <c r="BU366" s="180"/>
      <c r="BV366" s="180"/>
      <c r="BW366" s="180"/>
      <c r="BX366" s="180"/>
      <c r="BY366" s="180"/>
      <c r="BZ366" s="180"/>
      <c r="CA366" s="180"/>
      <c r="CB366" s="180"/>
      <c r="CC366" s="180"/>
      <c r="CD366" s="180"/>
      <c r="CE366" s="180"/>
      <c r="CF366" s="148"/>
      <c r="CG366" s="148"/>
      <c r="CH366" s="148"/>
      <c r="CI366" s="148"/>
      <c r="CJ366" s="148"/>
      <c r="CK366" s="148"/>
      <c r="CL366" s="148"/>
      <c r="CM366" s="148"/>
      <c r="CN366" s="148"/>
      <c r="CO366" s="148"/>
      <c r="CP366" s="148"/>
      <c r="CQ366" s="148"/>
      <c r="CR366" s="148"/>
      <c r="CS366" s="148"/>
      <c r="CT366" s="148"/>
      <c r="CU366" s="148"/>
    </row>
    <row r="367" spans="1:99" s="146" customFormat="1">
      <c r="A367" s="185"/>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45"/>
      <c r="BU367" s="180"/>
      <c r="BV367" s="180"/>
      <c r="BW367" s="180"/>
      <c r="BX367" s="180"/>
      <c r="BY367" s="180"/>
      <c r="BZ367" s="180"/>
      <c r="CA367" s="180"/>
      <c r="CB367" s="180"/>
      <c r="CC367" s="180"/>
      <c r="CD367" s="180"/>
      <c r="CE367" s="180"/>
      <c r="CF367" s="148"/>
      <c r="CG367" s="148"/>
      <c r="CH367" s="148"/>
      <c r="CI367" s="148"/>
      <c r="CJ367" s="148"/>
      <c r="CK367" s="148"/>
      <c r="CL367" s="148"/>
      <c r="CM367" s="148"/>
      <c r="CN367" s="148"/>
      <c r="CO367" s="148"/>
      <c r="CP367" s="148"/>
      <c r="CQ367" s="148"/>
      <c r="CR367" s="148"/>
      <c r="CS367" s="148"/>
      <c r="CT367" s="148"/>
      <c r="CU367" s="148"/>
    </row>
    <row r="368" spans="1:99" s="146" customFormat="1">
      <c r="A368" s="185"/>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45"/>
      <c r="BU368" s="180"/>
      <c r="BV368" s="180"/>
      <c r="BW368" s="180"/>
      <c r="BX368" s="180"/>
      <c r="BY368" s="180"/>
      <c r="BZ368" s="180"/>
      <c r="CA368" s="180"/>
      <c r="CB368" s="180"/>
      <c r="CC368" s="180"/>
      <c r="CD368" s="180"/>
      <c r="CE368" s="180"/>
      <c r="CF368" s="148"/>
      <c r="CG368" s="148"/>
      <c r="CH368" s="148"/>
      <c r="CI368" s="148"/>
      <c r="CJ368" s="148"/>
      <c r="CK368" s="148"/>
      <c r="CL368" s="148"/>
      <c r="CM368" s="148"/>
      <c r="CN368" s="148"/>
      <c r="CO368" s="148"/>
      <c r="CP368" s="148"/>
      <c r="CQ368" s="148"/>
      <c r="CR368" s="148"/>
      <c r="CS368" s="148"/>
      <c r="CT368" s="148"/>
      <c r="CU368" s="148"/>
    </row>
    <row r="369" spans="1:99" s="146" customFormat="1">
      <c r="A369" s="183"/>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45"/>
      <c r="BU369" s="180"/>
      <c r="BV369" s="180"/>
      <c r="BW369" s="180"/>
      <c r="BX369" s="180"/>
      <c r="BY369" s="180"/>
      <c r="BZ369" s="180"/>
      <c r="CA369" s="180"/>
      <c r="CB369" s="180"/>
      <c r="CC369" s="180"/>
      <c r="CD369" s="180"/>
      <c r="CE369" s="180"/>
      <c r="CF369" s="148"/>
      <c r="CG369" s="148"/>
      <c r="CH369" s="148"/>
      <c r="CI369" s="148"/>
      <c r="CJ369" s="148"/>
      <c r="CK369" s="148"/>
      <c r="CL369" s="148"/>
      <c r="CM369" s="148"/>
      <c r="CN369" s="148"/>
      <c r="CO369" s="148"/>
      <c r="CP369" s="148"/>
      <c r="CQ369" s="148"/>
      <c r="CR369" s="148"/>
      <c r="CS369" s="148"/>
      <c r="CT369" s="148"/>
      <c r="CU369" s="148"/>
    </row>
    <row r="370" spans="1:99" s="146" customFormat="1">
      <c r="A370" s="183"/>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45"/>
      <c r="BU370" s="180"/>
      <c r="BV370" s="180"/>
      <c r="BW370" s="180"/>
      <c r="BX370" s="180"/>
      <c r="BY370" s="180"/>
      <c r="BZ370" s="180"/>
      <c r="CA370" s="180"/>
      <c r="CB370" s="180"/>
      <c r="CC370" s="180"/>
      <c r="CD370" s="180"/>
      <c r="CE370" s="180"/>
      <c r="CF370" s="148"/>
      <c r="CG370" s="148"/>
      <c r="CH370" s="148"/>
      <c r="CI370" s="148"/>
      <c r="CJ370" s="148"/>
      <c r="CK370" s="148"/>
      <c r="CL370" s="148"/>
      <c r="CM370" s="148"/>
      <c r="CN370" s="148"/>
      <c r="CO370" s="148"/>
      <c r="CP370" s="148"/>
      <c r="CQ370" s="148"/>
      <c r="CR370" s="148"/>
      <c r="CS370" s="148"/>
      <c r="CT370" s="148"/>
      <c r="CU370" s="148"/>
    </row>
    <row r="371" spans="1:99" s="146" customFormat="1">
      <c r="A371" s="183"/>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45"/>
      <c r="BU371" s="180"/>
      <c r="BV371" s="180"/>
      <c r="BW371" s="180"/>
      <c r="BX371" s="180"/>
      <c r="BY371" s="180"/>
      <c r="BZ371" s="180"/>
      <c r="CA371" s="180"/>
      <c r="CB371" s="180"/>
      <c r="CC371" s="180"/>
      <c r="CD371" s="180"/>
      <c r="CE371" s="180"/>
      <c r="CF371" s="148"/>
      <c r="CG371" s="148"/>
      <c r="CH371" s="148"/>
      <c r="CI371" s="148"/>
      <c r="CJ371" s="148"/>
      <c r="CK371" s="148"/>
      <c r="CL371" s="148"/>
      <c r="CM371" s="148"/>
      <c r="CN371" s="148"/>
      <c r="CO371" s="148"/>
      <c r="CP371" s="148"/>
      <c r="CQ371" s="148"/>
      <c r="CR371" s="148"/>
      <c r="CS371" s="148"/>
      <c r="CT371" s="148"/>
      <c r="CU371" s="148"/>
    </row>
    <row r="372" spans="1:99" s="146" customFormat="1">
      <c r="A372" s="183"/>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45"/>
      <c r="BU372" s="180"/>
      <c r="BV372" s="180"/>
      <c r="BW372" s="180"/>
      <c r="BX372" s="180"/>
      <c r="BY372" s="180"/>
      <c r="BZ372" s="180"/>
      <c r="CA372" s="180"/>
      <c r="CB372" s="180"/>
      <c r="CC372" s="180"/>
      <c r="CD372" s="180"/>
      <c r="CE372" s="180"/>
      <c r="CF372" s="148"/>
      <c r="CG372" s="148"/>
      <c r="CH372" s="148"/>
      <c r="CI372" s="148"/>
      <c r="CJ372" s="148"/>
      <c r="CK372" s="148"/>
      <c r="CL372" s="148"/>
      <c r="CM372" s="148"/>
      <c r="CN372" s="148"/>
      <c r="CO372" s="148"/>
      <c r="CP372" s="148"/>
      <c r="CQ372" s="148"/>
      <c r="CR372" s="148"/>
      <c r="CS372" s="148"/>
      <c r="CT372" s="148"/>
      <c r="CU372" s="148"/>
    </row>
    <row r="373" spans="1:99" s="146" customFormat="1">
      <c r="A373" s="183"/>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45"/>
      <c r="BU373" s="180"/>
      <c r="BV373" s="180"/>
      <c r="BW373" s="180"/>
      <c r="BX373" s="180"/>
      <c r="BY373" s="180"/>
      <c r="BZ373" s="180"/>
      <c r="CA373" s="180"/>
      <c r="CB373" s="180"/>
      <c r="CC373" s="180"/>
      <c r="CD373" s="180"/>
      <c r="CE373" s="180"/>
      <c r="CF373" s="148"/>
      <c r="CG373" s="148"/>
      <c r="CH373" s="148"/>
      <c r="CI373" s="148"/>
      <c r="CJ373" s="148"/>
      <c r="CK373" s="148"/>
      <c r="CL373" s="148"/>
      <c r="CM373" s="148"/>
      <c r="CN373" s="148"/>
      <c r="CO373" s="148"/>
      <c r="CP373" s="148"/>
      <c r="CQ373" s="148"/>
      <c r="CR373" s="148"/>
      <c r="CS373" s="148"/>
      <c r="CT373" s="148"/>
      <c r="CU373" s="148"/>
    </row>
    <row r="374" spans="1:99" s="146" customFormat="1">
      <c r="A374" s="183"/>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45"/>
      <c r="BU374" s="180"/>
      <c r="BV374" s="180"/>
      <c r="BW374" s="180"/>
      <c r="BX374" s="180"/>
      <c r="BY374" s="180"/>
      <c r="BZ374" s="180"/>
      <c r="CA374" s="180"/>
      <c r="CB374" s="180"/>
      <c r="CC374" s="180"/>
      <c r="CD374" s="180"/>
      <c r="CE374" s="180"/>
      <c r="CF374" s="148"/>
      <c r="CG374" s="148"/>
      <c r="CH374" s="148"/>
      <c r="CI374" s="148"/>
      <c r="CJ374" s="148"/>
      <c r="CK374" s="148"/>
      <c r="CL374" s="148"/>
      <c r="CM374" s="148"/>
      <c r="CN374" s="148"/>
      <c r="CO374" s="148"/>
      <c r="CP374" s="148"/>
      <c r="CQ374" s="148"/>
      <c r="CR374" s="148"/>
      <c r="CS374" s="148"/>
      <c r="CT374" s="148"/>
      <c r="CU374" s="148"/>
    </row>
    <row r="375" spans="1:99" s="146" customFormat="1">
      <c r="A375" s="183"/>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45"/>
      <c r="BU375" s="180"/>
      <c r="BV375" s="180"/>
      <c r="BW375" s="180"/>
      <c r="BX375" s="180"/>
      <c r="BY375" s="180"/>
      <c r="BZ375" s="180"/>
      <c r="CA375" s="180"/>
      <c r="CB375" s="180"/>
      <c r="CC375" s="180"/>
      <c r="CD375" s="180"/>
      <c r="CE375" s="180"/>
      <c r="CF375" s="148"/>
      <c r="CG375" s="148"/>
      <c r="CH375" s="148"/>
      <c r="CI375" s="148"/>
      <c r="CJ375" s="148"/>
      <c r="CK375" s="148"/>
      <c r="CL375" s="148"/>
      <c r="CM375" s="148"/>
      <c r="CN375" s="148"/>
      <c r="CO375" s="148"/>
      <c r="CP375" s="148"/>
      <c r="CQ375" s="148"/>
      <c r="CR375" s="148"/>
      <c r="CS375" s="148"/>
      <c r="CT375" s="148"/>
      <c r="CU375" s="148"/>
    </row>
    <row r="376" spans="1:99" s="146" customFormat="1">
      <c r="A376" s="183"/>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45"/>
      <c r="BU376" s="180"/>
      <c r="BV376" s="180"/>
      <c r="BW376" s="180"/>
      <c r="BX376" s="180"/>
      <c r="BY376" s="180"/>
      <c r="BZ376" s="180"/>
      <c r="CA376" s="180"/>
      <c r="CB376" s="180"/>
      <c r="CC376" s="180"/>
      <c r="CD376" s="180"/>
      <c r="CE376" s="180"/>
      <c r="CF376" s="148"/>
      <c r="CG376" s="148"/>
      <c r="CH376" s="148"/>
      <c r="CI376" s="148"/>
      <c r="CJ376" s="148"/>
      <c r="CK376" s="148"/>
      <c r="CL376" s="148"/>
      <c r="CM376" s="148"/>
      <c r="CN376" s="148"/>
      <c r="CO376" s="148"/>
      <c r="CP376" s="148"/>
      <c r="CQ376" s="148"/>
      <c r="CR376" s="148"/>
      <c r="CS376" s="148"/>
      <c r="CT376" s="148"/>
      <c r="CU376" s="148"/>
    </row>
    <row r="377" spans="1:99" s="146" customFormat="1">
      <c r="A377" s="183"/>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45"/>
      <c r="BU377" s="180"/>
      <c r="BV377" s="180"/>
      <c r="BW377" s="180"/>
      <c r="BX377" s="180"/>
      <c r="BY377" s="180"/>
      <c r="BZ377" s="180"/>
      <c r="CA377" s="180"/>
      <c r="CB377" s="180"/>
      <c r="CC377" s="180"/>
      <c r="CD377" s="180"/>
      <c r="CE377" s="180"/>
      <c r="CF377" s="148"/>
      <c r="CG377" s="148"/>
      <c r="CH377" s="148"/>
      <c r="CI377" s="148"/>
      <c r="CJ377" s="148"/>
      <c r="CK377" s="148"/>
      <c r="CL377" s="148"/>
      <c r="CM377" s="148"/>
      <c r="CN377" s="148"/>
      <c r="CO377" s="148"/>
      <c r="CP377" s="148"/>
      <c r="CQ377" s="148"/>
      <c r="CR377" s="148"/>
      <c r="CS377" s="148"/>
      <c r="CT377" s="148"/>
      <c r="CU377" s="148"/>
    </row>
    <row r="378" spans="1:99" s="146" customFormat="1">
      <c r="A378" s="183"/>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45"/>
      <c r="BU378" s="180"/>
      <c r="BV378" s="180"/>
      <c r="BW378" s="180"/>
      <c r="BX378" s="180"/>
      <c r="BY378" s="180"/>
      <c r="BZ378" s="180"/>
      <c r="CA378" s="180"/>
      <c r="CB378" s="180"/>
      <c r="CC378" s="180"/>
      <c r="CD378" s="180"/>
      <c r="CE378" s="180"/>
      <c r="CF378" s="148"/>
      <c r="CG378" s="148"/>
      <c r="CH378" s="148"/>
      <c r="CI378" s="148"/>
      <c r="CJ378" s="148"/>
      <c r="CK378" s="148"/>
      <c r="CL378" s="148"/>
      <c r="CM378" s="148"/>
      <c r="CN378" s="148"/>
      <c r="CO378" s="148"/>
      <c r="CP378" s="148"/>
      <c r="CQ378" s="148"/>
      <c r="CR378" s="148"/>
      <c r="CS378" s="148"/>
      <c r="CT378" s="148"/>
      <c r="CU378" s="148"/>
    </row>
    <row r="379" spans="1:99" s="146" customFormat="1">
      <c r="A379" s="183"/>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45"/>
      <c r="BU379" s="180"/>
      <c r="BV379" s="180"/>
      <c r="BW379" s="180"/>
      <c r="BX379" s="180"/>
      <c r="BY379" s="180"/>
      <c r="BZ379" s="180"/>
      <c r="CA379" s="180"/>
      <c r="CB379" s="180"/>
      <c r="CC379" s="180"/>
      <c r="CD379" s="180"/>
      <c r="CE379" s="180"/>
      <c r="CF379" s="148"/>
      <c r="CG379" s="148"/>
      <c r="CH379" s="148"/>
      <c r="CI379" s="148"/>
      <c r="CJ379" s="148"/>
      <c r="CK379" s="148"/>
      <c r="CL379" s="148"/>
      <c r="CM379" s="148"/>
      <c r="CN379" s="148"/>
      <c r="CO379" s="148"/>
      <c r="CP379" s="148"/>
      <c r="CQ379" s="148"/>
      <c r="CR379" s="148"/>
      <c r="CS379" s="148"/>
      <c r="CT379" s="148"/>
      <c r="CU379" s="148"/>
    </row>
    <row r="380" spans="1:99" s="146" customFormat="1">
      <c r="A380" s="183"/>
      <c r="BC380" s="179"/>
      <c r="BD380" s="179"/>
      <c r="BE380" s="145"/>
      <c r="BU380" s="180"/>
      <c r="BV380" s="180"/>
      <c r="BW380" s="180"/>
      <c r="BX380" s="180"/>
      <c r="BY380" s="180"/>
      <c r="BZ380" s="180"/>
      <c r="CA380" s="180"/>
      <c r="CB380" s="180"/>
      <c r="CC380" s="180"/>
      <c r="CD380" s="180"/>
      <c r="CE380" s="180"/>
      <c r="CF380" s="148"/>
      <c r="CG380" s="148"/>
      <c r="CH380" s="148"/>
      <c r="CI380" s="148"/>
      <c r="CJ380" s="148"/>
      <c r="CK380" s="148"/>
      <c r="CL380" s="148"/>
      <c r="CM380" s="148"/>
      <c r="CN380" s="148"/>
      <c r="CO380" s="148"/>
      <c r="CP380" s="148"/>
      <c r="CQ380" s="148"/>
      <c r="CR380" s="148"/>
      <c r="CS380" s="148"/>
      <c r="CT380" s="148"/>
      <c r="CU380" s="148"/>
    </row>
    <row r="381" spans="1:99" s="146" customFormat="1">
      <c r="A381" s="183"/>
      <c r="BC381" s="179"/>
      <c r="BD381" s="179"/>
      <c r="BE381" s="145"/>
      <c r="BU381" s="180"/>
      <c r="BV381" s="180"/>
      <c r="BW381" s="180"/>
      <c r="BX381" s="180"/>
      <c r="BY381" s="180"/>
      <c r="BZ381" s="180"/>
      <c r="CA381" s="180"/>
      <c r="CB381" s="180"/>
      <c r="CC381" s="180"/>
      <c r="CD381" s="180"/>
      <c r="CE381" s="180"/>
      <c r="CF381" s="148"/>
      <c r="CG381" s="148"/>
      <c r="CH381" s="148"/>
      <c r="CI381" s="148"/>
      <c r="CJ381" s="148"/>
      <c r="CK381" s="148"/>
      <c r="CL381" s="148"/>
      <c r="CM381" s="148"/>
      <c r="CN381" s="148"/>
      <c r="CO381" s="148"/>
      <c r="CP381" s="148"/>
      <c r="CQ381" s="148"/>
      <c r="CR381" s="148"/>
      <c r="CS381" s="148"/>
      <c r="CT381" s="148"/>
      <c r="CU381" s="148"/>
    </row>
    <row r="382" spans="1:99" s="146" customFormat="1">
      <c r="A382" s="183"/>
      <c r="BC382" s="179"/>
      <c r="BD382" s="179"/>
      <c r="BE382" s="145"/>
      <c r="BU382" s="180"/>
      <c r="BV382" s="180"/>
      <c r="BW382" s="180"/>
      <c r="BX382" s="180"/>
      <c r="BY382" s="180"/>
      <c r="BZ382" s="180"/>
      <c r="CA382" s="180"/>
      <c r="CB382" s="180"/>
      <c r="CC382" s="180"/>
      <c r="CD382" s="180"/>
      <c r="CE382" s="180"/>
      <c r="CF382" s="148"/>
      <c r="CG382" s="148"/>
      <c r="CH382" s="148"/>
      <c r="CI382" s="148"/>
      <c r="CJ382" s="148"/>
      <c r="CK382" s="148"/>
      <c r="CL382" s="148"/>
      <c r="CM382" s="148"/>
      <c r="CN382" s="148"/>
      <c r="CO382" s="148"/>
      <c r="CP382" s="148"/>
      <c r="CQ382" s="148"/>
      <c r="CR382" s="148"/>
      <c r="CS382" s="148"/>
      <c r="CT382" s="148"/>
      <c r="CU382" s="148"/>
    </row>
    <row r="383" spans="1:99" s="146" customFormat="1">
      <c r="A383" s="183"/>
      <c r="BC383" s="179"/>
      <c r="BD383" s="179"/>
      <c r="BE383" s="145"/>
      <c r="BU383" s="180"/>
      <c r="BV383" s="180"/>
      <c r="BW383" s="180"/>
      <c r="BX383" s="180"/>
      <c r="BY383" s="180"/>
      <c r="BZ383" s="180"/>
      <c r="CA383" s="180"/>
      <c r="CB383" s="180"/>
      <c r="CC383" s="180"/>
      <c r="CD383" s="180"/>
      <c r="CE383" s="180"/>
      <c r="CF383" s="148"/>
      <c r="CG383" s="148"/>
      <c r="CH383" s="148"/>
      <c r="CI383" s="148"/>
      <c r="CJ383" s="148"/>
      <c r="CK383" s="148"/>
      <c r="CL383" s="148"/>
      <c r="CM383" s="148"/>
      <c r="CN383" s="148"/>
      <c r="CO383" s="148"/>
      <c r="CP383" s="148"/>
      <c r="CQ383" s="148"/>
      <c r="CR383" s="148"/>
      <c r="CS383" s="148"/>
      <c r="CT383" s="148"/>
      <c r="CU383" s="148"/>
    </row>
    <row r="384" spans="1:99" s="146" customFormat="1">
      <c r="A384" s="183"/>
      <c r="BE384" s="145"/>
      <c r="BU384" s="180"/>
      <c r="BV384" s="180"/>
      <c r="BW384" s="180"/>
      <c r="BX384" s="180"/>
      <c r="BY384" s="180"/>
      <c r="BZ384" s="180"/>
      <c r="CA384" s="180"/>
      <c r="CB384" s="180"/>
      <c r="CC384" s="180"/>
      <c r="CD384" s="180"/>
      <c r="CE384" s="180"/>
      <c r="CF384" s="148"/>
      <c r="CG384" s="148"/>
      <c r="CH384" s="148"/>
      <c r="CI384" s="148"/>
      <c r="CJ384" s="148"/>
      <c r="CK384" s="148"/>
      <c r="CL384" s="148"/>
      <c r="CM384" s="148"/>
      <c r="CN384" s="148"/>
      <c r="CO384" s="148"/>
      <c r="CP384" s="148"/>
      <c r="CQ384" s="148"/>
      <c r="CR384" s="148"/>
      <c r="CS384" s="148"/>
      <c r="CT384" s="148"/>
      <c r="CU384" s="148"/>
    </row>
    <row r="385" spans="1:99" s="146" customFormat="1">
      <c r="A385" s="183"/>
      <c r="BE385" s="145"/>
      <c r="BU385" s="180"/>
      <c r="BV385" s="180"/>
      <c r="BW385" s="180"/>
      <c r="BX385" s="180"/>
      <c r="BY385" s="180"/>
      <c r="BZ385" s="180"/>
      <c r="CA385" s="180"/>
      <c r="CB385" s="180"/>
      <c r="CC385" s="180"/>
      <c r="CD385" s="180"/>
      <c r="CE385" s="180"/>
      <c r="CF385" s="148"/>
      <c r="CG385" s="148"/>
      <c r="CH385" s="148"/>
      <c r="CI385" s="148"/>
      <c r="CJ385" s="148"/>
      <c r="CK385" s="148"/>
      <c r="CL385" s="148"/>
      <c r="CM385" s="148"/>
      <c r="CN385" s="148"/>
      <c r="CO385" s="148"/>
      <c r="CP385" s="148"/>
      <c r="CQ385" s="148"/>
      <c r="CR385" s="148"/>
      <c r="CS385" s="148"/>
      <c r="CT385" s="148"/>
      <c r="CU385" s="148"/>
    </row>
    <row r="386" spans="1:99" s="146" customFormat="1">
      <c r="A386" s="183"/>
      <c r="BE386" s="145"/>
      <c r="BU386" s="180"/>
      <c r="BV386" s="180"/>
      <c r="BW386" s="180"/>
      <c r="BX386" s="180"/>
      <c r="BY386" s="180"/>
      <c r="BZ386" s="180"/>
      <c r="CA386" s="180"/>
      <c r="CB386" s="180"/>
      <c r="CC386" s="180"/>
      <c r="CD386" s="180"/>
      <c r="CE386" s="180"/>
      <c r="CF386" s="148"/>
      <c r="CG386" s="148"/>
      <c r="CH386" s="148"/>
      <c r="CI386" s="148"/>
      <c r="CJ386" s="148"/>
      <c r="CK386" s="148"/>
      <c r="CL386" s="148"/>
      <c r="CM386" s="148"/>
      <c r="CN386" s="148"/>
      <c r="CO386" s="148"/>
      <c r="CP386" s="148"/>
      <c r="CQ386" s="148"/>
      <c r="CR386" s="148"/>
      <c r="CS386" s="148"/>
      <c r="CT386" s="148"/>
      <c r="CU386" s="148"/>
    </row>
    <row r="387" spans="1:99" s="146" customFormat="1">
      <c r="A387" s="183"/>
      <c r="BE387" s="145"/>
      <c r="BU387" s="180"/>
      <c r="BV387" s="180"/>
      <c r="BW387" s="180"/>
      <c r="BX387" s="180"/>
      <c r="BY387" s="180"/>
      <c r="BZ387" s="180"/>
      <c r="CA387" s="180"/>
      <c r="CB387" s="180"/>
      <c r="CC387" s="180"/>
      <c r="CD387" s="180"/>
      <c r="CE387" s="180"/>
      <c r="CF387" s="148"/>
      <c r="CG387" s="148"/>
      <c r="CH387" s="148"/>
      <c r="CI387" s="148"/>
      <c r="CJ387" s="148"/>
      <c r="CK387" s="148"/>
      <c r="CL387" s="148"/>
      <c r="CM387" s="148"/>
      <c r="CN387" s="148"/>
      <c r="CO387" s="148"/>
      <c r="CP387" s="148"/>
      <c r="CQ387" s="148"/>
      <c r="CR387" s="148"/>
      <c r="CS387" s="148"/>
      <c r="CT387" s="148"/>
      <c r="CU387" s="148"/>
    </row>
    <row r="388" spans="1:99" s="146" customFormat="1">
      <c r="A388" s="183"/>
      <c r="BE388" s="145"/>
      <c r="BU388" s="180"/>
      <c r="BV388" s="180"/>
      <c r="BW388" s="180"/>
      <c r="BX388" s="180"/>
      <c r="BY388" s="180"/>
      <c r="BZ388" s="180"/>
      <c r="CA388" s="180"/>
      <c r="CB388" s="180"/>
      <c r="CC388" s="180"/>
      <c r="CD388" s="180"/>
      <c r="CE388" s="180"/>
      <c r="CF388" s="148"/>
      <c r="CG388" s="148"/>
      <c r="CH388" s="148"/>
      <c r="CI388" s="148"/>
      <c r="CJ388" s="148"/>
      <c r="CK388" s="148"/>
      <c r="CL388" s="148"/>
      <c r="CM388" s="148"/>
      <c r="CN388" s="148"/>
      <c r="CO388" s="148"/>
      <c r="CP388" s="148"/>
      <c r="CQ388" s="148"/>
      <c r="CR388" s="148"/>
      <c r="CS388" s="148"/>
      <c r="CT388" s="148"/>
      <c r="CU388" s="148"/>
    </row>
    <row r="389" spans="1:99" s="146" customFormat="1">
      <c r="A389" s="183"/>
      <c r="BE389" s="145"/>
      <c r="BU389" s="180"/>
      <c r="BV389" s="180"/>
      <c r="BW389" s="180"/>
      <c r="BX389" s="180"/>
      <c r="BY389" s="180"/>
      <c r="BZ389" s="180"/>
      <c r="CA389" s="180"/>
      <c r="CB389" s="180"/>
      <c r="CC389" s="180"/>
      <c r="CD389" s="180"/>
      <c r="CE389" s="180"/>
      <c r="CF389" s="148"/>
      <c r="CG389" s="148"/>
      <c r="CH389" s="148"/>
      <c r="CI389" s="148"/>
      <c r="CJ389" s="148"/>
      <c r="CK389" s="148"/>
      <c r="CL389" s="148"/>
      <c r="CM389" s="148"/>
      <c r="CN389" s="148"/>
      <c r="CO389" s="148"/>
      <c r="CP389" s="148"/>
      <c r="CQ389" s="148"/>
      <c r="CR389" s="148"/>
      <c r="CS389" s="148"/>
      <c r="CT389" s="148"/>
      <c r="CU389" s="148"/>
    </row>
    <row r="390" spans="1:99" s="146" customFormat="1">
      <c r="A390" s="183"/>
      <c r="BE390" s="145"/>
      <c r="BU390" s="180"/>
      <c r="BV390" s="180"/>
      <c r="BW390" s="180"/>
      <c r="BX390" s="180"/>
      <c r="BY390" s="180"/>
      <c r="BZ390" s="180"/>
      <c r="CA390" s="180"/>
      <c r="CB390" s="180"/>
      <c r="CC390" s="180"/>
      <c r="CD390" s="180"/>
      <c r="CE390" s="180"/>
      <c r="CF390" s="148"/>
      <c r="CG390" s="148"/>
      <c r="CH390" s="148"/>
      <c r="CI390" s="148"/>
      <c r="CJ390" s="148"/>
      <c r="CK390" s="148"/>
      <c r="CL390" s="148"/>
      <c r="CM390" s="148"/>
      <c r="CN390" s="148"/>
      <c r="CO390" s="148"/>
      <c r="CP390" s="148"/>
      <c r="CQ390" s="148"/>
      <c r="CR390" s="148"/>
      <c r="CS390" s="148"/>
      <c r="CT390" s="148"/>
      <c r="CU390" s="148"/>
    </row>
    <row r="391" spans="1:99" s="146" customFormat="1">
      <c r="A391" s="183"/>
      <c r="BE391" s="145"/>
      <c r="BU391" s="180"/>
      <c r="BV391" s="180"/>
      <c r="BW391" s="180"/>
      <c r="BX391" s="180"/>
      <c r="BY391" s="180"/>
      <c r="BZ391" s="180"/>
      <c r="CA391" s="180"/>
      <c r="CB391" s="180"/>
      <c r="CC391" s="180"/>
      <c r="CD391" s="180"/>
      <c r="CE391" s="180"/>
      <c r="CF391" s="148"/>
      <c r="CG391" s="148"/>
      <c r="CH391" s="148"/>
      <c r="CI391" s="148"/>
      <c r="CJ391" s="148"/>
      <c r="CK391" s="148"/>
      <c r="CL391" s="148"/>
      <c r="CM391" s="148"/>
      <c r="CN391" s="148"/>
      <c r="CO391" s="148"/>
      <c r="CP391" s="148"/>
      <c r="CQ391" s="148"/>
      <c r="CR391" s="148"/>
      <c r="CS391" s="148"/>
      <c r="CT391" s="148"/>
      <c r="CU391" s="148"/>
    </row>
    <row r="392" spans="1:99" s="146" customFormat="1">
      <c r="A392" s="183"/>
      <c r="BE392" s="145"/>
      <c r="BU392" s="180"/>
      <c r="BV392" s="180"/>
      <c r="BW392" s="180"/>
      <c r="BX392" s="180"/>
      <c r="BY392" s="180"/>
      <c r="BZ392" s="180"/>
      <c r="CA392" s="180"/>
      <c r="CB392" s="180"/>
      <c r="CC392" s="180"/>
      <c r="CD392" s="180"/>
      <c r="CE392" s="180"/>
      <c r="CF392" s="148"/>
      <c r="CG392" s="148"/>
      <c r="CH392" s="148"/>
      <c r="CI392" s="148"/>
      <c r="CJ392" s="148"/>
      <c r="CK392" s="148"/>
      <c r="CL392" s="148"/>
      <c r="CM392" s="148"/>
      <c r="CN392" s="148"/>
      <c r="CO392" s="148"/>
      <c r="CP392" s="148"/>
      <c r="CQ392" s="148"/>
      <c r="CR392" s="148"/>
      <c r="CS392" s="148"/>
      <c r="CT392" s="148"/>
      <c r="CU392" s="148"/>
    </row>
    <row r="393" spans="1:99" s="146" customFormat="1">
      <c r="A393" s="182"/>
      <c r="B393" s="148"/>
      <c r="BE393" s="145"/>
      <c r="BU393" s="180"/>
      <c r="BV393" s="180"/>
      <c r="BW393" s="180"/>
      <c r="BX393" s="180"/>
      <c r="BY393" s="180"/>
      <c r="BZ393" s="180"/>
      <c r="CA393" s="180"/>
      <c r="CB393" s="180"/>
      <c r="CC393" s="180"/>
      <c r="CD393" s="180"/>
      <c r="CE393" s="180"/>
      <c r="CF393" s="148"/>
      <c r="CG393" s="148"/>
      <c r="CH393" s="148"/>
      <c r="CI393" s="148"/>
      <c r="CJ393" s="148"/>
      <c r="CK393" s="148"/>
      <c r="CL393" s="148"/>
      <c r="CM393" s="148"/>
      <c r="CN393" s="148"/>
      <c r="CO393" s="148"/>
      <c r="CP393" s="148"/>
      <c r="CQ393" s="148"/>
      <c r="CR393" s="148"/>
      <c r="CS393" s="148"/>
      <c r="CT393" s="148"/>
      <c r="CU393" s="148"/>
    </row>
    <row r="394" spans="1:99" s="146" customFormat="1">
      <c r="A394" s="182"/>
      <c r="B394" s="148"/>
      <c r="BE394" s="145"/>
      <c r="BU394" s="180"/>
      <c r="BV394" s="180"/>
      <c r="BW394" s="180"/>
      <c r="BX394" s="180"/>
      <c r="BY394" s="180"/>
      <c r="BZ394" s="180"/>
      <c r="CA394" s="180"/>
      <c r="CB394" s="180"/>
      <c r="CC394" s="180"/>
      <c r="CD394" s="180"/>
      <c r="CE394" s="180"/>
      <c r="CF394" s="148"/>
      <c r="CG394" s="148"/>
      <c r="CH394" s="148"/>
      <c r="CI394" s="148"/>
      <c r="CJ394" s="148"/>
      <c r="CK394" s="148"/>
      <c r="CL394" s="148"/>
      <c r="CM394" s="148"/>
      <c r="CN394" s="148"/>
      <c r="CO394" s="148"/>
      <c r="CP394" s="148"/>
      <c r="CQ394" s="148"/>
      <c r="CR394" s="148"/>
      <c r="CS394" s="148"/>
      <c r="CT394" s="148"/>
      <c r="CU394" s="148"/>
    </row>
    <row r="395" spans="1:99" s="146" customFormat="1">
      <c r="A395" s="182"/>
      <c r="B395" s="148"/>
      <c r="BE395" s="145"/>
      <c r="BU395" s="180"/>
      <c r="BV395" s="180"/>
      <c r="BW395" s="180"/>
      <c r="BX395" s="180"/>
      <c r="BY395" s="180"/>
      <c r="BZ395" s="180"/>
      <c r="CA395" s="180"/>
      <c r="CB395" s="180"/>
      <c r="CC395" s="180"/>
      <c r="CD395" s="180"/>
      <c r="CE395" s="180"/>
      <c r="CF395" s="148"/>
      <c r="CG395" s="148"/>
      <c r="CH395" s="148"/>
      <c r="CI395" s="148"/>
      <c r="CJ395" s="148"/>
      <c r="CK395" s="148"/>
      <c r="CL395" s="148"/>
      <c r="CM395" s="148"/>
      <c r="CN395" s="148"/>
      <c r="CO395" s="148"/>
      <c r="CP395" s="148"/>
      <c r="CQ395" s="148"/>
      <c r="CR395" s="148"/>
      <c r="CS395" s="148"/>
      <c r="CT395" s="148"/>
      <c r="CU395" s="148"/>
    </row>
    <row r="396" spans="1:99" s="146" customFormat="1">
      <c r="A396" s="182"/>
      <c r="B396" s="148"/>
      <c r="BE396" s="145"/>
      <c r="BU396" s="180"/>
      <c r="BV396" s="180"/>
      <c r="BW396" s="180"/>
      <c r="BX396" s="180"/>
      <c r="BY396" s="180"/>
      <c r="BZ396" s="180"/>
      <c r="CA396" s="180"/>
      <c r="CB396" s="180"/>
      <c r="CC396" s="180"/>
      <c r="CD396" s="180"/>
      <c r="CE396" s="180"/>
      <c r="CF396" s="148"/>
      <c r="CG396" s="148"/>
      <c r="CH396" s="148"/>
      <c r="CI396" s="148"/>
      <c r="CJ396" s="148"/>
      <c r="CK396" s="148"/>
      <c r="CL396" s="148"/>
      <c r="CM396" s="148"/>
      <c r="CN396" s="148"/>
      <c r="CO396" s="148"/>
      <c r="CP396" s="148"/>
      <c r="CQ396" s="148"/>
      <c r="CR396" s="148"/>
      <c r="CS396" s="148"/>
      <c r="CT396" s="148"/>
      <c r="CU396" s="148"/>
    </row>
    <row r="397" spans="1:99" s="146" customFormat="1">
      <c r="A397" s="182"/>
      <c r="B397" s="148"/>
      <c r="BE397" s="145"/>
      <c r="BU397" s="180"/>
      <c r="BV397" s="180"/>
      <c r="BW397" s="180"/>
      <c r="BX397" s="180"/>
      <c r="BY397" s="180"/>
      <c r="BZ397" s="180"/>
      <c r="CA397" s="180"/>
      <c r="CB397" s="180"/>
      <c r="CC397" s="180"/>
      <c r="CD397" s="180"/>
      <c r="CE397" s="180"/>
      <c r="CF397" s="148"/>
      <c r="CG397" s="148"/>
      <c r="CH397" s="148"/>
      <c r="CI397" s="148"/>
      <c r="CJ397" s="148"/>
      <c r="CK397" s="148"/>
      <c r="CL397" s="148"/>
      <c r="CM397" s="148"/>
      <c r="CN397" s="148"/>
      <c r="CO397" s="148"/>
      <c r="CP397" s="148"/>
      <c r="CQ397" s="148"/>
      <c r="CR397" s="148"/>
      <c r="CS397" s="148"/>
      <c r="CT397" s="148"/>
      <c r="CU397" s="148"/>
    </row>
    <row r="398" spans="1:99" s="146" customFormat="1">
      <c r="A398" s="182"/>
      <c r="B398" s="148"/>
      <c r="BE398" s="145"/>
      <c r="BU398" s="180"/>
      <c r="BV398" s="180"/>
      <c r="BW398" s="180"/>
      <c r="BX398" s="180"/>
      <c r="BY398" s="180"/>
      <c r="BZ398" s="180"/>
      <c r="CA398" s="180"/>
      <c r="CB398" s="180"/>
      <c r="CC398" s="180"/>
      <c r="CD398" s="180"/>
      <c r="CE398" s="180"/>
      <c r="CF398" s="148"/>
      <c r="CG398" s="148"/>
      <c r="CH398" s="148"/>
      <c r="CI398" s="148"/>
      <c r="CJ398" s="148"/>
      <c r="CK398" s="148"/>
      <c r="CL398" s="148"/>
      <c r="CM398" s="148"/>
      <c r="CN398" s="148"/>
      <c r="CO398" s="148"/>
      <c r="CP398" s="148"/>
      <c r="CQ398" s="148"/>
      <c r="CR398" s="148"/>
      <c r="CS398" s="148"/>
      <c r="CT398" s="148"/>
      <c r="CU398" s="148"/>
    </row>
    <row r="399" spans="1:99" s="146" customFormat="1">
      <c r="A399" s="182"/>
      <c r="B399" s="148"/>
      <c r="C399" s="148"/>
      <c r="BE399" s="145"/>
      <c r="BU399" s="180"/>
      <c r="BV399" s="180"/>
      <c r="BW399" s="180"/>
      <c r="BX399" s="180"/>
      <c r="BY399" s="180"/>
      <c r="BZ399" s="180"/>
      <c r="CA399" s="180"/>
      <c r="CB399" s="180"/>
      <c r="CC399" s="180"/>
      <c r="CD399" s="180"/>
      <c r="CE399" s="180"/>
      <c r="CF399" s="148"/>
      <c r="CG399" s="148"/>
      <c r="CH399" s="148"/>
      <c r="CI399" s="148"/>
      <c r="CJ399" s="148"/>
      <c r="CK399" s="148"/>
      <c r="CL399" s="148"/>
      <c r="CM399" s="148"/>
      <c r="CN399" s="148"/>
      <c r="CO399" s="148"/>
      <c r="CP399" s="148"/>
      <c r="CQ399" s="148"/>
      <c r="CR399" s="148"/>
      <c r="CS399" s="148"/>
      <c r="CT399" s="148"/>
      <c r="CU399" s="148"/>
    </row>
    <row r="400" spans="1:99" s="146" customFormat="1">
      <c r="A400" s="182"/>
      <c r="B400" s="148"/>
      <c r="C400" s="148"/>
      <c r="BE400" s="145"/>
      <c r="BU400" s="180"/>
      <c r="BV400" s="180"/>
      <c r="BW400" s="180"/>
      <c r="BX400" s="180"/>
      <c r="BY400" s="180"/>
      <c r="BZ400" s="180"/>
      <c r="CA400" s="180"/>
      <c r="CB400" s="180"/>
      <c r="CC400" s="180"/>
      <c r="CD400" s="180"/>
      <c r="CE400" s="180"/>
      <c r="CF400" s="148"/>
      <c r="CG400" s="148"/>
      <c r="CH400" s="148"/>
      <c r="CI400" s="148"/>
      <c r="CJ400" s="148"/>
      <c r="CK400" s="148"/>
      <c r="CL400" s="148"/>
      <c r="CM400" s="148"/>
      <c r="CN400" s="148"/>
      <c r="CO400" s="148"/>
      <c r="CP400" s="148"/>
      <c r="CQ400" s="148"/>
      <c r="CR400" s="148"/>
      <c r="CS400" s="148"/>
      <c r="CT400" s="148"/>
      <c r="CU400" s="148"/>
    </row>
    <row r="401" spans="1:99" s="146" customFormat="1">
      <c r="A401" s="182"/>
      <c r="B401" s="148"/>
      <c r="C401" s="148"/>
      <c r="BE401" s="145"/>
      <c r="BU401" s="180"/>
      <c r="BV401" s="180"/>
      <c r="BW401" s="180"/>
      <c r="BX401" s="180"/>
      <c r="BY401" s="180"/>
      <c r="BZ401" s="180"/>
      <c r="CA401" s="180"/>
      <c r="CB401" s="180"/>
      <c r="CC401" s="180"/>
      <c r="CD401" s="180"/>
      <c r="CE401" s="180"/>
      <c r="CF401" s="148"/>
      <c r="CG401" s="148"/>
      <c r="CH401" s="148"/>
      <c r="CI401" s="148"/>
      <c r="CJ401" s="148"/>
      <c r="CK401" s="148"/>
      <c r="CL401" s="148"/>
      <c r="CM401" s="148"/>
      <c r="CN401" s="148"/>
      <c r="CO401" s="148"/>
      <c r="CP401" s="148"/>
      <c r="CQ401" s="148"/>
      <c r="CR401" s="148"/>
      <c r="CS401" s="148"/>
      <c r="CT401" s="148"/>
      <c r="CU401" s="148"/>
    </row>
    <row r="402" spans="1:99" s="146" customFormat="1">
      <c r="A402" s="182"/>
      <c r="B402" s="148"/>
      <c r="C402" s="148"/>
      <c r="BE402" s="145"/>
      <c r="BU402" s="180"/>
      <c r="BV402" s="180"/>
      <c r="BW402" s="180"/>
      <c r="BX402" s="180"/>
      <c r="BY402" s="180"/>
      <c r="BZ402" s="180"/>
      <c r="CA402" s="180"/>
      <c r="CB402" s="180"/>
      <c r="CC402" s="180"/>
      <c r="CD402" s="180"/>
      <c r="CE402" s="180"/>
      <c r="CF402" s="148"/>
      <c r="CG402" s="148"/>
      <c r="CH402" s="148"/>
      <c r="CI402" s="148"/>
      <c r="CJ402" s="148"/>
      <c r="CK402" s="148"/>
      <c r="CL402" s="148"/>
      <c r="CM402" s="148"/>
      <c r="CN402" s="148"/>
      <c r="CO402" s="148"/>
      <c r="CP402" s="148"/>
      <c r="CQ402" s="148"/>
      <c r="CR402" s="148"/>
      <c r="CS402" s="148"/>
      <c r="CT402" s="148"/>
      <c r="CU402" s="148"/>
    </row>
    <row r="403" spans="1:99" s="146" customFormat="1">
      <c r="A403" s="182"/>
      <c r="B403" s="148"/>
      <c r="C403" s="148"/>
      <c r="BE403" s="145"/>
      <c r="BU403" s="180"/>
      <c r="BV403" s="180"/>
      <c r="BW403" s="180"/>
      <c r="BX403" s="180"/>
      <c r="BY403" s="180"/>
      <c r="BZ403" s="180"/>
      <c r="CA403" s="180"/>
      <c r="CB403" s="180"/>
      <c r="CC403" s="180"/>
      <c r="CD403" s="180"/>
      <c r="CE403" s="180"/>
      <c r="CF403" s="148"/>
      <c r="CG403" s="148"/>
      <c r="CH403" s="148"/>
      <c r="CI403" s="148"/>
      <c r="CJ403" s="148"/>
      <c r="CK403" s="148"/>
      <c r="CL403" s="148"/>
      <c r="CM403" s="148"/>
      <c r="CN403" s="148"/>
      <c r="CO403" s="148"/>
      <c r="CP403" s="148"/>
      <c r="CQ403" s="148"/>
      <c r="CR403" s="148"/>
      <c r="CS403" s="148"/>
      <c r="CT403" s="148"/>
      <c r="CU403" s="148"/>
    </row>
    <row r="404" spans="1:99" s="146" customFormat="1">
      <c r="A404" s="182"/>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c r="AP404" s="148"/>
      <c r="AQ404" s="148"/>
      <c r="AR404" s="148"/>
      <c r="AS404" s="148"/>
      <c r="AT404" s="148"/>
      <c r="AU404" s="148"/>
      <c r="AV404" s="148"/>
      <c r="AW404" s="148"/>
      <c r="AX404" s="148"/>
      <c r="AY404" s="148"/>
      <c r="AZ404" s="148"/>
      <c r="BA404" s="148"/>
      <c r="BB404" s="148"/>
      <c r="BE404" s="145"/>
      <c r="BU404" s="180"/>
      <c r="BV404" s="180"/>
      <c r="BW404" s="180"/>
      <c r="BX404" s="180"/>
      <c r="BY404" s="180"/>
      <c r="BZ404" s="180"/>
      <c r="CA404" s="180"/>
      <c r="CB404" s="180"/>
      <c r="CC404" s="180"/>
      <c r="CD404" s="180"/>
      <c r="CE404" s="180"/>
      <c r="CF404" s="148"/>
      <c r="CG404" s="148"/>
      <c r="CH404" s="148"/>
      <c r="CI404" s="148"/>
      <c r="CJ404" s="148"/>
      <c r="CK404" s="148"/>
      <c r="CL404" s="148"/>
      <c r="CM404" s="148"/>
      <c r="CN404" s="148"/>
      <c r="CO404" s="148"/>
      <c r="CP404" s="148"/>
      <c r="CQ404" s="148"/>
      <c r="CR404" s="148"/>
      <c r="CS404" s="148"/>
      <c r="CT404" s="148"/>
      <c r="CU404" s="148"/>
    </row>
    <row r="405" spans="1:99" s="146" customFormat="1">
      <c r="A405" s="182"/>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c r="AP405" s="148"/>
      <c r="AQ405" s="148"/>
      <c r="AR405" s="148"/>
      <c r="AS405" s="148"/>
      <c r="AT405" s="148"/>
      <c r="AU405" s="148"/>
      <c r="AV405" s="148"/>
      <c r="AW405" s="148"/>
      <c r="AX405" s="148"/>
      <c r="AY405" s="148"/>
      <c r="AZ405" s="148"/>
      <c r="BA405" s="148"/>
      <c r="BB405" s="148"/>
      <c r="BE405" s="145"/>
      <c r="BU405" s="180"/>
      <c r="BV405" s="180"/>
      <c r="BW405" s="180"/>
      <c r="BX405" s="180"/>
      <c r="BY405" s="180"/>
      <c r="BZ405" s="180"/>
      <c r="CA405" s="180"/>
      <c r="CB405" s="180"/>
      <c r="CC405" s="180"/>
      <c r="CD405" s="180"/>
      <c r="CE405" s="180"/>
      <c r="CF405" s="148"/>
      <c r="CG405" s="148"/>
      <c r="CH405" s="148"/>
      <c r="CI405" s="148"/>
      <c r="CJ405" s="148"/>
      <c r="CK405" s="148"/>
      <c r="CL405" s="148"/>
      <c r="CM405" s="148"/>
      <c r="CN405" s="148"/>
      <c r="CO405" s="148"/>
      <c r="CP405" s="148"/>
      <c r="CQ405" s="148"/>
      <c r="CR405" s="148"/>
      <c r="CS405" s="148"/>
      <c r="CT405" s="148"/>
      <c r="CU405" s="148"/>
    </row>
    <row r="406" spans="1:99" s="146" customFormat="1">
      <c r="A406" s="182"/>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c r="AP406" s="148"/>
      <c r="AQ406" s="148"/>
      <c r="AR406" s="148"/>
      <c r="AS406" s="148"/>
      <c r="AT406" s="148"/>
      <c r="AU406" s="148"/>
      <c r="AV406" s="148"/>
      <c r="AW406" s="148"/>
      <c r="AX406" s="148"/>
      <c r="AY406" s="148"/>
      <c r="AZ406" s="148"/>
      <c r="BA406" s="148"/>
      <c r="BB406" s="148"/>
      <c r="BE406" s="145"/>
      <c r="BU406" s="180"/>
      <c r="BV406" s="180"/>
      <c r="BW406" s="180"/>
      <c r="BX406" s="180"/>
      <c r="BY406" s="180"/>
      <c r="BZ406" s="180"/>
      <c r="CA406" s="180"/>
      <c r="CB406" s="180"/>
      <c r="CC406" s="180"/>
      <c r="CD406" s="180"/>
      <c r="CE406" s="180"/>
      <c r="CF406" s="148"/>
      <c r="CG406" s="148"/>
      <c r="CH406" s="148"/>
      <c r="CI406" s="148"/>
      <c r="CJ406" s="148"/>
      <c r="CK406" s="148"/>
      <c r="CL406" s="148"/>
      <c r="CM406" s="148"/>
      <c r="CN406" s="148"/>
      <c r="CO406" s="148"/>
      <c r="CP406" s="148"/>
      <c r="CQ406" s="148"/>
      <c r="CR406" s="148"/>
      <c r="CS406" s="148"/>
      <c r="CT406" s="148"/>
      <c r="CU406" s="148"/>
    </row>
    <row r="407" spans="1:99" s="146" customFormat="1">
      <c r="A407" s="182"/>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c r="AZ407" s="148"/>
      <c r="BA407" s="148"/>
      <c r="BB407" s="148"/>
      <c r="BE407" s="145"/>
      <c r="BU407" s="180"/>
      <c r="BV407" s="180"/>
      <c r="BW407" s="180"/>
      <c r="BX407" s="180"/>
      <c r="BY407" s="180"/>
      <c r="BZ407" s="180"/>
      <c r="CA407" s="180"/>
      <c r="CB407" s="180"/>
      <c r="CC407" s="180"/>
      <c r="CD407" s="180"/>
      <c r="CE407" s="180"/>
      <c r="CF407" s="148"/>
      <c r="CG407" s="148"/>
      <c r="CH407" s="148"/>
      <c r="CI407" s="148"/>
      <c r="CJ407" s="148"/>
      <c r="CK407" s="148"/>
      <c r="CL407" s="148"/>
      <c r="CM407" s="148"/>
      <c r="CN407" s="148"/>
      <c r="CO407" s="148"/>
      <c r="CP407" s="148"/>
      <c r="CQ407" s="148"/>
      <c r="CR407" s="148"/>
      <c r="CS407" s="148"/>
      <c r="CT407" s="148"/>
      <c r="CU407" s="148"/>
    </row>
    <row r="408" spans="1:99" s="146" customFormat="1">
      <c r="A408" s="182"/>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5"/>
      <c r="BD408" s="145"/>
      <c r="BE408" s="145"/>
      <c r="BU408" s="180"/>
      <c r="BV408" s="180"/>
      <c r="BW408" s="180"/>
      <c r="BX408" s="180"/>
      <c r="BY408" s="180"/>
      <c r="BZ408" s="180"/>
      <c r="CA408" s="180"/>
      <c r="CB408" s="180"/>
      <c r="CC408" s="180"/>
      <c r="CD408" s="180"/>
      <c r="CE408" s="180"/>
      <c r="CF408" s="148"/>
      <c r="CG408" s="148"/>
      <c r="CH408" s="148"/>
      <c r="CI408" s="148"/>
      <c r="CJ408" s="148"/>
      <c r="CK408" s="148"/>
      <c r="CL408" s="148"/>
      <c r="CM408" s="148"/>
      <c r="CN408" s="148"/>
      <c r="CO408" s="148"/>
      <c r="CP408" s="148"/>
      <c r="CQ408" s="148"/>
      <c r="CR408" s="148"/>
      <c r="CS408" s="148"/>
      <c r="CT408" s="148"/>
      <c r="CU408" s="148"/>
    </row>
    <row r="409" spans="1:99" s="146" customFormat="1">
      <c r="A409" s="182"/>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148"/>
      <c r="AQ409" s="148"/>
      <c r="AR409" s="148"/>
      <c r="AS409" s="148"/>
      <c r="AT409" s="148"/>
      <c r="AU409" s="148"/>
      <c r="AV409" s="148"/>
      <c r="AW409" s="148"/>
      <c r="AX409" s="148"/>
      <c r="AY409" s="148"/>
      <c r="AZ409" s="148"/>
      <c r="BA409" s="148"/>
      <c r="BB409" s="148"/>
      <c r="BC409" s="145"/>
      <c r="BD409" s="145"/>
      <c r="BE409" s="145"/>
      <c r="BU409" s="180"/>
      <c r="BV409" s="180"/>
      <c r="BW409" s="180"/>
      <c r="BX409" s="180"/>
      <c r="BY409" s="180"/>
      <c r="BZ409" s="180"/>
      <c r="CA409" s="180"/>
      <c r="CB409" s="180"/>
      <c r="CC409" s="180"/>
      <c r="CD409" s="180"/>
      <c r="CE409" s="180"/>
      <c r="CF409" s="148"/>
      <c r="CG409" s="148"/>
      <c r="CH409" s="148"/>
      <c r="CI409" s="148"/>
      <c r="CJ409" s="148"/>
      <c r="CK409" s="148"/>
      <c r="CL409" s="148"/>
      <c r="CM409" s="148"/>
      <c r="CN409" s="148"/>
      <c r="CO409" s="148"/>
      <c r="CP409" s="148"/>
      <c r="CQ409" s="148"/>
      <c r="CR409" s="148"/>
      <c r="CS409" s="148"/>
      <c r="CT409" s="148"/>
      <c r="CU409" s="148"/>
    </row>
    <row r="410" spans="1:99" s="146" customFormat="1">
      <c r="A410" s="182"/>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8"/>
      <c r="AY410" s="148"/>
      <c r="AZ410" s="148"/>
      <c r="BA410" s="148"/>
      <c r="BB410" s="148"/>
      <c r="BC410" s="145"/>
      <c r="BD410" s="145"/>
      <c r="BE410" s="145"/>
      <c r="BU410" s="180"/>
      <c r="BV410" s="180"/>
      <c r="BW410" s="180"/>
      <c r="BX410" s="180"/>
      <c r="BY410" s="180"/>
      <c r="BZ410" s="180"/>
      <c r="CA410" s="180"/>
      <c r="CB410" s="180"/>
      <c r="CC410" s="180"/>
      <c r="CD410" s="180"/>
      <c r="CE410" s="180"/>
      <c r="CF410" s="148"/>
      <c r="CG410" s="148"/>
      <c r="CH410" s="148"/>
      <c r="CI410" s="148"/>
      <c r="CJ410" s="148"/>
      <c r="CK410" s="148"/>
      <c r="CL410" s="148"/>
      <c r="CM410" s="148"/>
      <c r="CN410" s="148"/>
      <c r="CO410" s="148"/>
      <c r="CP410" s="148"/>
      <c r="CQ410" s="148"/>
      <c r="CR410" s="148"/>
      <c r="CS410" s="148"/>
      <c r="CT410" s="148"/>
      <c r="CU410" s="148"/>
    </row>
    <row r="411" spans="1:99" s="146" customFormat="1">
      <c r="A411" s="182"/>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c r="AP411" s="148"/>
      <c r="AQ411" s="148"/>
      <c r="AR411" s="148"/>
      <c r="AS411" s="148"/>
      <c r="AT411" s="148"/>
      <c r="AU411" s="148"/>
      <c r="AV411" s="148"/>
      <c r="AW411" s="148"/>
      <c r="AX411" s="148"/>
      <c r="AY411" s="148"/>
      <c r="AZ411" s="148"/>
      <c r="BA411" s="148"/>
      <c r="BB411" s="148"/>
      <c r="BC411" s="145"/>
      <c r="BD411" s="145"/>
      <c r="BE411" s="145"/>
      <c r="BU411" s="180"/>
      <c r="BV411" s="180"/>
      <c r="BW411" s="180"/>
      <c r="BX411" s="180"/>
      <c r="BY411" s="180"/>
      <c r="BZ411" s="180"/>
      <c r="CA411" s="180"/>
      <c r="CB411" s="180"/>
      <c r="CC411" s="180"/>
      <c r="CD411" s="180"/>
      <c r="CE411" s="180"/>
      <c r="CF411" s="148"/>
      <c r="CG411" s="148"/>
      <c r="CH411" s="148"/>
      <c r="CI411" s="148"/>
      <c r="CJ411" s="148"/>
      <c r="CK411" s="148"/>
      <c r="CL411" s="148"/>
      <c r="CM411" s="148"/>
      <c r="CN411" s="148"/>
      <c r="CO411" s="148"/>
      <c r="CP411" s="148"/>
      <c r="CQ411" s="148"/>
      <c r="CR411" s="148"/>
      <c r="CS411" s="148"/>
      <c r="CT411" s="148"/>
      <c r="CU411" s="148"/>
    </row>
    <row r="412" spans="1:99" s="146" customFormat="1">
      <c r="A412" s="182"/>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c r="AP412" s="148"/>
      <c r="AQ412" s="148"/>
      <c r="AR412" s="148"/>
      <c r="AS412" s="148"/>
      <c r="AT412" s="148"/>
      <c r="AU412" s="148"/>
      <c r="AV412" s="148"/>
      <c r="AW412" s="148"/>
      <c r="AX412" s="148"/>
      <c r="AY412" s="148"/>
      <c r="AZ412" s="148"/>
      <c r="BA412" s="148"/>
      <c r="BB412" s="148"/>
      <c r="BC412" s="145"/>
      <c r="BD412" s="145"/>
      <c r="BE412" s="145"/>
      <c r="BU412" s="180"/>
      <c r="BV412" s="180"/>
      <c r="BW412" s="180"/>
      <c r="BX412" s="180"/>
      <c r="BY412" s="180"/>
      <c r="BZ412" s="180"/>
      <c r="CA412" s="180"/>
      <c r="CB412" s="180"/>
      <c r="CC412" s="180"/>
      <c r="CD412" s="180"/>
      <c r="CE412" s="180"/>
      <c r="CF412" s="148"/>
      <c r="CG412" s="148"/>
      <c r="CH412" s="148"/>
      <c r="CI412" s="148"/>
      <c r="CJ412" s="148"/>
      <c r="CK412" s="148"/>
      <c r="CL412" s="148"/>
      <c r="CM412" s="148"/>
      <c r="CN412" s="148"/>
      <c r="CO412" s="148"/>
      <c r="CP412" s="148"/>
      <c r="CQ412" s="148"/>
      <c r="CR412" s="148"/>
      <c r="CS412" s="148"/>
      <c r="CT412" s="148"/>
      <c r="CU412" s="148"/>
    </row>
    <row r="413" spans="1:99" s="146" customFormat="1">
      <c r="A413" s="182"/>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c r="AP413" s="148"/>
      <c r="AQ413" s="148"/>
      <c r="AR413" s="148"/>
      <c r="AS413" s="148"/>
      <c r="AT413" s="148"/>
      <c r="AU413" s="148"/>
      <c r="AV413" s="148"/>
      <c r="AW413" s="148"/>
      <c r="AX413" s="148"/>
      <c r="AY413" s="148"/>
      <c r="AZ413" s="148"/>
      <c r="BA413" s="148"/>
      <c r="BB413" s="148"/>
      <c r="BC413" s="145"/>
      <c r="BD413" s="145"/>
      <c r="BE413" s="145"/>
      <c r="BU413" s="180"/>
      <c r="BV413" s="180"/>
      <c r="BW413" s="180"/>
      <c r="BX413" s="180"/>
      <c r="BY413" s="180"/>
      <c r="BZ413" s="180"/>
      <c r="CA413" s="180"/>
      <c r="CB413" s="180"/>
      <c r="CC413" s="180"/>
      <c r="CD413" s="180"/>
      <c r="CE413" s="180"/>
      <c r="CF413" s="148"/>
      <c r="CG413" s="148"/>
      <c r="CH413" s="148"/>
      <c r="CI413" s="148"/>
      <c r="CJ413" s="148"/>
      <c r="CK413" s="148"/>
      <c r="CL413" s="148"/>
      <c r="CM413" s="148"/>
      <c r="CN413" s="148"/>
      <c r="CO413" s="148"/>
      <c r="CP413" s="148"/>
      <c r="CQ413" s="148"/>
      <c r="CR413" s="148"/>
      <c r="CS413" s="148"/>
      <c r="CT413" s="148"/>
      <c r="CU413" s="148"/>
    </row>
    <row r="414" spans="1:99" s="146" customFormat="1">
      <c r="A414" s="182"/>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48"/>
      <c r="BA414" s="148"/>
      <c r="BB414" s="148"/>
      <c r="BC414" s="145"/>
      <c r="BD414" s="145"/>
      <c r="BE414" s="145"/>
      <c r="BU414" s="180"/>
      <c r="BV414" s="180"/>
      <c r="BW414" s="180"/>
      <c r="BX414" s="180"/>
      <c r="BY414" s="180"/>
      <c r="BZ414" s="180"/>
      <c r="CA414" s="180"/>
      <c r="CB414" s="180"/>
      <c r="CC414" s="180"/>
      <c r="CD414" s="180"/>
      <c r="CE414" s="180"/>
      <c r="CF414" s="148"/>
      <c r="CG414" s="148"/>
      <c r="CH414" s="148"/>
      <c r="CI414" s="148"/>
      <c r="CJ414" s="148"/>
      <c r="CK414" s="148"/>
      <c r="CL414" s="148"/>
      <c r="CM414" s="148"/>
      <c r="CN414" s="148"/>
      <c r="CO414" s="148"/>
      <c r="CP414" s="148"/>
      <c r="CQ414" s="148"/>
      <c r="CR414" s="148"/>
      <c r="CS414" s="148"/>
      <c r="CT414" s="148"/>
      <c r="CU414" s="148"/>
    </row>
    <row r="415" spans="1:99" s="146" customFormat="1">
      <c r="A415" s="182"/>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c r="AP415" s="148"/>
      <c r="AQ415" s="148"/>
      <c r="AR415" s="148"/>
      <c r="AS415" s="148"/>
      <c r="AT415" s="148"/>
      <c r="AU415" s="148"/>
      <c r="AV415" s="148"/>
      <c r="AW415" s="148"/>
      <c r="AX415" s="148"/>
      <c r="AY415" s="148"/>
      <c r="AZ415" s="148"/>
      <c r="BA415" s="148"/>
      <c r="BB415" s="148"/>
      <c r="BC415" s="145"/>
      <c r="BD415" s="145"/>
      <c r="BE415" s="145"/>
      <c r="BU415" s="180"/>
      <c r="BV415" s="180"/>
      <c r="BW415" s="180"/>
      <c r="BX415" s="180"/>
      <c r="BY415" s="180"/>
      <c r="BZ415" s="180"/>
      <c r="CA415" s="180"/>
      <c r="CB415" s="180"/>
      <c r="CC415" s="180"/>
      <c r="CD415" s="180"/>
      <c r="CE415" s="180"/>
      <c r="CF415" s="148"/>
      <c r="CG415" s="148"/>
      <c r="CH415" s="148"/>
      <c r="CI415" s="148"/>
      <c r="CJ415" s="148"/>
      <c r="CK415" s="148"/>
      <c r="CL415" s="148"/>
      <c r="CM415" s="148"/>
      <c r="CN415" s="148"/>
      <c r="CO415" s="148"/>
      <c r="CP415" s="148"/>
      <c r="CQ415" s="148"/>
      <c r="CR415" s="148"/>
      <c r="CS415" s="148"/>
      <c r="CT415" s="148"/>
      <c r="CU415" s="148"/>
    </row>
    <row r="416" spans="1:99" s="146" customFormat="1">
      <c r="A416" s="182"/>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c r="AP416" s="148"/>
      <c r="AQ416" s="148"/>
      <c r="AR416" s="148"/>
      <c r="AS416" s="148"/>
      <c r="AT416" s="148"/>
      <c r="AU416" s="148"/>
      <c r="AV416" s="148"/>
      <c r="AW416" s="148"/>
      <c r="AX416" s="148"/>
      <c r="AY416" s="148"/>
      <c r="AZ416" s="148"/>
      <c r="BA416" s="148"/>
      <c r="BB416" s="148"/>
      <c r="BC416" s="145"/>
      <c r="BD416" s="145"/>
      <c r="BE416" s="145"/>
      <c r="BU416" s="180"/>
      <c r="BV416" s="180"/>
      <c r="BW416" s="180"/>
      <c r="BX416" s="180"/>
      <c r="BY416" s="180"/>
      <c r="BZ416" s="180"/>
      <c r="CA416" s="180"/>
      <c r="CB416" s="180"/>
      <c r="CC416" s="180"/>
      <c r="CD416" s="180"/>
      <c r="CE416" s="180"/>
      <c r="CF416" s="148"/>
      <c r="CG416" s="148"/>
      <c r="CH416" s="148"/>
      <c r="CI416" s="148"/>
      <c r="CJ416" s="148"/>
      <c r="CK416" s="148"/>
      <c r="CL416" s="148"/>
      <c r="CM416" s="148"/>
      <c r="CN416" s="148"/>
      <c r="CO416" s="148"/>
      <c r="CP416" s="148"/>
      <c r="CQ416" s="148"/>
      <c r="CR416" s="148"/>
      <c r="CS416" s="148"/>
      <c r="CT416" s="148"/>
      <c r="CU416" s="148"/>
    </row>
    <row r="417" spans="1:99" s="146" customFormat="1">
      <c r="A417" s="182"/>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c r="AZ417" s="148"/>
      <c r="BA417" s="148"/>
      <c r="BB417" s="148"/>
      <c r="BC417" s="145"/>
      <c r="BD417" s="145"/>
      <c r="BE417" s="145"/>
      <c r="BU417" s="180"/>
      <c r="BV417" s="180"/>
      <c r="BW417" s="180"/>
      <c r="BX417" s="180"/>
      <c r="BY417" s="180"/>
      <c r="BZ417" s="180"/>
      <c r="CA417" s="180"/>
      <c r="CB417" s="180"/>
      <c r="CC417" s="180"/>
      <c r="CD417" s="180"/>
      <c r="CE417" s="180"/>
      <c r="CF417" s="148"/>
      <c r="CG417" s="148"/>
      <c r="CH417" s="148"/>
      <c r="CI417" s="148"/>
      <c r="CJ417" s="148"/>
      <c r="CK417" s="148"/>
      <c r="CL417" s="148"/>
      <c r="CM417" s="148"/>
      <c r="CN417" s="148"/>
      <c r="CO417" s="148"/>
      <c r="CP417" s="148"/>
      <c r="CQ417" s="148"/>
      <c r="CR417" s="148"/>
      <c r="CS417" s="148"/>
      <c r="CT417" s="148"/>
      <c r="CU417" s="148"/>
    </row>
    <row r="418" spans="1:99" s="146" customFormat="1">
      <c r="A418" s="182"/>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c r="AP418" s="148"/>
      <c r="AQ418" s="148"/>
      <c r="AR418" s="148"/>
      <c r="AS418" s="148"/>
      <c r="AT418" s="148"/>
      <c r="AU418" s="148"/>
      <c r="AV418" s="148"/>
      <c r="AW418" s="148"/>
      <c r="AX418" s="148"/>
      <c r="AY418" s="148"/>
      <c r="AZ418" s="148"/>
      <c r="BA418" s="148"/>
      <c r="BB418" s="148"/>
      <c r="BC418" s="145"/>
      <c r="BD418" s="145"/>
      <c r="BE418" s="145"/>
      <c r="BU418" s="180"/>
      <c r="BV418" s="180"/>
      <c r="BW418" s="180"/>
      <c r="BX418" s="180"/>
      <c r="BY418" s="180"/>
      <c r="BZ418" s="180"/>
      <c r="CA418" s="180"/>
      <c r="CB418" s="180"/>
      <c r="CC418" s="180"/>
      <c r="CD418" s="180"/>
      <c r="CE418" s="180"/>
      <c r="CF418" s="148"/>
      <c r="CG418" s="148"/>
      <c r="CH418" s="148"/>
      <c r="CI418" s="148"/>
      <c r="CJ418" s="148"/>
      <c r="CK418" s="148"/>
      <c r="CL418" s="148"/>
      <c r="CM418" s="148"/>
      <c r="CN418" s="148"/>
      <c r="CO418" s="148"/>
      <c r="CP418" s="148"/>
      <c r="CQ418" s="148"/>
      <c r="CR418" s="148"/>
      <c r="CS418" s="148"/>
      <c r="CT418" s="148"/>
      <c r="CU418" s="148"/>
    </row>
    <row r="419" spans="1:99" s="146" customFormat="1">
      <c r="A419" s="182"/>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c r="AP419" s="148"/>
      <c r="AQ419" s="148"/>
      <c r="AR419" s="148"/>
      <c r="AS419" s="148"/>
      <c r="AT419" s="148"/>
      <c r="AU419" s="148"/>
      <c r="AV419" s="148"/>
      <c r="AW419" s="148"/>
      <c r="AX419" s="148"/>
      <c r="AY419" s="148"/>
      <c r="AZ419" s="148"/>
      <c r="BA419" s="148"/>
      <c r="BB419" s="148"/>
      <c r="BC419" s="145"/>
      <c r="BD419" s="145"/>
      <c r="BE419" s="145"/>
      <c r="BU419" s="180"/>
      <c r="BV419" s="180"/>
      <c r="BW419" s="180"/>
      <c r="BX419" s="180"/>
      <c r="BY419" s="180"/>
      <c r="BZ419" s="180"/>
      <c r="CA419" s="180"/>
      <c r="CB419" s="180"/>
      <c r="CC419" s="180"/>
      <c r="CD419" s="180"/>
      <c r="CE419" s="180"/>
      <c r="CF419" s="148"/>
      <c r="CG419" s="148"/>
      <c r="CH419" s="148"/>
      <c r="CI419" s="148"/>
      <c r="CJ419" s="148"/>
      <c r="CK419" s="148"/>
      <c r="CL419" s="148"/>
      <c r="CM419" s="148"/>
      <c r="CN419" s="148"/>
      <c r="CO419" s="148"/>
      <c r="CP419" s="148"/>
      <c r="CQ419" s="148"/>
      <c r="CR419" s="148"/>
      <c r="CS419" s="148"/>
      <c r="CT419" s="148"/>
      <c r="CU419" s="148"/>
    </row>
    <row r="420" spans="1:99" s="146" customFormat="1">
      <c r="A420" s="182"/>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c r="AP420" s="148"/>
      <c r="AQ420" s="148"/>
      <c r="AR420" s="148"/>
      <c r="AS420" s="148"/>
      <c r="AT420" s="148"/>
      <c r="AU420" s="148"/>
      <c r="AV420" s="148"/>
      <c r="AW420" s="148"/>
      <c r="AX420" s="148"/>
      <c r="AY420" s="148"/>
      <c r="AZ420" s="148"/>
      <c r="BA420" s="148"/>
      <c r="BB420" s="148"/>
      <c r="BC420" s="145"/>
      <c r="BD420" s="145"/>
      <c r="BE420" s="145"/>
      <c r="BU420" s="180"/>
      <c r="BV420" s="180"/>
      <c r="BW420" s="180"/>
      <c r="BX420" s="180"/>
      <c r="BY420" s="180"/>
      <c r="BZ420" s="180"/>
      <c r="CA420" s="180"/>
      <c r="CB420" s="180"/>
      <c r="CC420" s="180"/>
      <c r="CD420" s="180"/>
      <c r="CE420" s="180"/>
      <c r="CF420" s="148"/>
      <c r="CG420" s="148"/>
      <c r="CH420" s="148"/>
      <c r="CI420" s="148"/>
      <c r="CJ420" s="148"/>
      <c r="CK420" s="148"/>
      <c r="CL420" s="148"/>
      <c r="CM420" s="148"/>
      <c r="CN420" s="148"/>
      <c r="CO420" s="148"/>
      <c r="CP420" s="148"/>
      <c r="CQ420" s="148"/>
      <c r="CR420" s="148"/>
      <c r="CS420" s="148"/>
      <c r="CT420" s="148"/>
      <c r="CU420" s="148"/>
    </row>
    <row r="421" spans="1:99" s="146" customFormat="1">
      <c r="A421" s="182"/>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c r="AZ421" s="148"/>
      <c r="BA421" s="148"/>
      <c r="BB421" s="148"/>
      <c r="BC421" s="145"/>
      <c r="BD421" s="145"/>
      <c r="BE421" s="145"/>
      <c r="BU421" s="180"/>
      <c r="BV421" s="180"/>
      <c r="BW421" s="180"/>
      <c r="BX421" s="180"/>
      <c r="BY421" s="180"/>
      <c r="BZ421" s="180"/>
      <c r="CA421" s="180"/>
      <c r="CB421" s="180"/>
      <c r="CC421" s="180"/>
      <c r="CD421" s="180"/>
      <c r="CE421" s="180"/>
      <c r="CF421" s="148"/>
      <c r="CG421" s="148"/>
      <c r="CH421" s="148"/>
      <c r="CI421" s="148"/>
      <c r="CJ421" s="148"/>
      <c r="CK421" s="148"/>
      <c r="CL421" s="148"/>
      <c r="CM421" s="148"/>
      <c r="CN421" s="148"/>
      <c r="CO421" s="148"/>
      <c r="CP421" s="148"/>
      <c r="CQ421" s="148"/>
      <c r="CR421" s="148"/>
      <c r="CS421" s="148"/>
      <c r="CT421" s="148"/>
      <c r="CU421" s="148"/>
    </row>
    <row r="422" spans="1:99" s="146" customFormat="1">
      <c r="A422" s="182"/>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c r="AP422" s="148"/>
      <c r="AQ422" s="148"/>
      <c r="AR422" s="148"/>
      <c r="AS422" s="148"/>
      <c r="AT422" s="148"/>
      <c r="AU422" s="148"/>
      <c r="AV422" s="148"/>
      <c r="AW422" s="148"/>
      <c r="AX422" s="148"/>
      <c r="AY422" s="148"/>
      <c r="AZ422" s="148"/>
      <c r="BA422" s="148"/>
      <c r="BB422" s="148"/>
      <c r="BC422" s="145"/>
      <c r="BD422" s="145"/>
      <c r="BE422" s="145"/>
      <c r="BU422" s="180"/>
      <c r="BV422" s="180"/>
      <c r="BW422" s="180"/>
      <c r="BX422" s="180"/>
      <c r="BY422" s="180"/>
      <c r="BZ422" s="180"/>
      <c r="CA422" s="180"/>
      <c r="CB422" s="180"/>
      <c r="CC422" s="180"/>
      <c r="CD422" s="180"/>
      <c r="CE422" s="180"/>
      <c r="CF422" s="148"/>
      <c r="CG422" s="148"/>
      <c r="CH422" s="148"/>
      <c r="CI422" s="148"/>
      <c r="CJ422" s="148"/>
      <c r="CK422" s="148"/>
      <c r="CL422" s="148"/>
      <c r="CM422" s="148"/>
      <c r="CN422" s="148"/>
      <c r="CO422" s="148"/>
      <c r="CP422" s="148"/>
      <c r="CQ422" s="148"/>
      <c r="CR422" s="148"/>
      <c r="CS422" s="148"/>
      <c r="CT422" s="148"/>
      <c r="CU422" s="148"/>
    </row>
    <row r="423" spans="1:99" s="146" customFormat="1">
      <c r="A423" s="182"/>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c r="AP423" s="148"/>
      <c r="AQ423" s="148"/>
      <c r="AR423" s="148"/>
      <c r="AS423" s="148"/>
      <c r="AT423" s="148"/>
      <c r="AU423" s="148"/>
      <c r="AV423" s="148"/>
      <c r="AW423" s="148"/>
      <c r="AX423" s="148"/>
      <c r="AY423" s="148"/>
      <c r="AZ423" s="148"/>
      <c r="BA423" s="148"/>
      <c r="BB423" s="148"/>
      <c r="BC423" s="145"/>
      <c r="BD423" s="145"/>
      <c r="BE423" s="145"/>
      <c r="BU423" s="180"/>
      <c r="BV423" s="180"/>
      <c r="BW423" s="180"/>
      <c r="BX423" s="180"/>
      <c r="BY423" s="180"/>
      <c r="BZ423" s="180"/>
      <c r="CA423" s="180"/>
      <c r="CB423" s="180"/>
      <c r="CC423" s="180"/>
      <c r="CD423" s="180"/>
      <c r="CE423" s="180"/>
      <c r="CF423" s="148"/>
      <c r="CG423" s="148"/>
      <c r="CH423" s="148"/>
      <c r="CI423" s="148"/>
      <c r="CJ423" s="148"/>
      <c r="CK423" s="148"/>
      <c r="CL423" s="148"/>
      <c r="CM423" s="148"/>
      <c r="CN423" s="148"/>
      <c r="CO423" s="148"/>
      <c r="CP423" s="148"/>
      <c r="CQ423" s="148"/>
      <c r="CR423" s="148"/>
      <c r="CS423" s="148"/>
      <c r="CT423" s="148"/>
      <c r="CU423" s="148"/>
    </row>
    <row r="424" spans="1:99" s="146" customFormat="1">
      <c r="A424" s="182"/>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c r="AP424" s="148"/>
      <c r="AQ424" s="148"/>
      <c r="AR424" s="148"/>
      <c r="AS424" s="148"/>
      <c r="AT424" s="148"/>
      <c r="AU424" s="148"/>
      <c r="AV424" s="148"/>
      <c r="AW424" s="148"/>
      <c r="AX424" s="148"/>
      <c r="AY424" s="148"/>
      <c r="AZ424" s="148"/>
      <c r="BA424" s="148"/>
      <c r="BB424" s="148"/>
      <c r="BC424" s="145"/>
      <c r="BD424" s="145"/>
      <c r="BE424" s="145"/>
      <c r="BU424" s="180"/>
      <c r="BV424" s="180"/>
      <c r="BW424" s="180"/>
      <c r="BX424" s="180"/>
      <c r="BY424" s="180"/>
      <c r="BZ424" s="180"/>
      <c r="CA424" s="180"/>
      <c r="CB424" s="180"/>
      <c r="CC424" s="180"/>
      <c r="CD424" s="180"/>
      <c r="CE424" s="180"/>
      <c r="CF424" s="148"/>
      <c r="CG424" s="148"/>
      <c r="CH424" s="148"/>
      <c r="CI424" s="148"/>
      <c r="CJ424" s="148"/>
      <c r="CK424" s="148"/>
      <c r="CL424" s="148"/>
      <c r="CM424" s="148"/>
      <c r="CN424" s="148"/>
      <c r="CO424" s="148"/>
      <c r="CP424" s="148"/>
      <c r="CQ424" s="148"/>
      <c r="CR424" s="148"/>
      <c r="CS424" s="148"/>
      <c r="CT424" s="148"/>
      <c r="CU424" s="148"/>
    </row>
    <row r="425" spans="1:99" s="146" customFormat="1">
      <c r="A425" s="182"/>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c r="AP425" s="148"/>
      <c r="AQ425" s="148"/>
      <c r="AR425" s="148"/>
      <c r="AS425" s="148"/>
      <c r="AT425" s="148"/>
      <c r="AU425" s="148"/>
      <c r="AV425" s="148"/>
      <c r="AW425" s="148"/>
      <c r="AX425" s="148"/>
      <c r="AY425" s="148"/>
      <c r="AZ425" s="148"/>
      <c r="BA425" s="148"/>
      <c r="BB425" s="148"/>
      <c r="BC425" s="145"/>
      <c r="BD425" s="145"/>
      <c r="BE425" s="145"/>
      <c r="BU425" s="180"/>
      <c r="BV425" s="180"/>
      <c r="BW425" s="180"/>
      <c r="BX425" s="180"/>
      <c r="BY425" s="180"/>
      <c r="BZ425" s="180"/>
      <c r="CA425" s="180"/>
      <c r="CB425" s="180"/>
      <c r="CC425" s="180"/>
      <c r="CD425" s="180"/>
      <c r="CE425" s="180"/>
      <c r="CF425" s="148"/>
      <c r="CG425" s="148"/>
      <c r="CH425" s="148"/>
      <c r="CI425" s="148"/>
      <c r="CJ425" s="148"/>
      <c r="CK425" s="148"/>
      <c r="CL425" s="148"/>
      <c r="CM425" s="148"/>
      <c r="CN425" s="148"/>
      <c r="CO425" s="148"/>
      <c r="CP425" s="148"/>
      <c r="CQ425" s="148"/>
      <c r="CR425" s="148"/>
      <c r="CS425" s="148"/>
      <c r="CT425" s="148"/>
      <c r="CU425" s="148"/>
    </row>
    <row r="426" spans="1:99" s="146" customFormat="1">
      <c r="A426" s="182"/>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148"/>
      <c r="AQ426" s="148"/>
      <c r="AR426" s="148"/>
      <c r="AS426" s="148"/>
      <c r="AT426" s="148"/>
      <c r="AU426" s="148"/>
      <c r="AV426" s="148"/>
      <c r="AW426" s="148"/>
      <c r="AX426" s="148"/>
      <c r="AY426" s="148"/>
      <c r="AZ426" s="148"/>
      <c r="BA426" s="148"/>
      <c r="BB426" s="148"/>
      <c r="BC426" s="145"/>
      <c r="BD426" s="145"/>
      <c r="BE426" s="145"/>
      <c r="BU426" s="180"/>
      <c r="BV426" s="180"/>
      <c r="BW426" s="180"/>
      <c r="BX426" s="180"/>
      <c r="BY426" s="180"/>
      <c r="BZ426" s="180"/>
      <c r="CA426" s="180"/>
      <c r="CB426" s="180"/>
      <c r="CC426" s="180"/>
      <c r="CD426" s="180"/>
      <c r="CE426" s="180"/>
      <c r="CF426" s="148"/>
      <c r="CG426" s="148"/>
      <c r="CH426" s="148"/>
      <c r="CI426" s="148"/>
      <c r="CJ426" s="148"/>
      <c r="CK426" s="148"/>
      <c r="CL426" s="148"/>
      <c r="CM426" s="148"/>
      <c r="CN426" s="148"/>
      <c r="CO426" s="148"/>
      <c r="CP426" s="148"/>
      <c r="CQ426" s="148"/>
      <c r="CR426" s="148"/>
      <c r="CS426" s="148"/>
      <c r="CT426" s="148"/>
      <c r="CU426" s="148"/>
    </row>
    <row r="427" spans="1:99" s="146" customFormat="1">
      <c r="A427" s="182"/>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8"/>
      <c r="AY427" s="148"/>
      <c r="AZ427" s="148"/>
      <c r="BA427" s="148"/>
      <c r="BB427" s="148"/>
      <c r="BC427" s="145"/>
      <c r="BD427" s="145"/>
      <c r="BE427" s="145"/>
      <c r="BU427" s="180"/>
      <c r="BV427" s="180"/>
      <c r="BW427" s="180"/>
      <c r="BX427" s="180"/>
      <c r="BY427" s="180"/>
      <c r="BZ427" s="180"/>
      <c r="CA427" s="180"/>
      <c r="CB427" s="180"/>
      <c r="CC427" s="180"/>
      <c r="CD427" s="180"/>
      <c r="CE427" s="180"/>
      <c r="CF427" s="148"/>
      <c r="CG427" s="148"/>
      <c r="CH427" s="148"/>
      <c r="CI427" s="148"/>
      <c r="CJ427" s="148"/>
      <c r="CK427" s="148"/>
      <c r="CL427" s="148"/>
      <c r="CM427" s="148"/>
      <c r="CN427" s="148"/>
      <c r="CO427" s="148"/>
      <c r="CP427" s="148"/>
      <c r="CQ427" s="148"/>
      <c r="CR427" s="148"/>
      <c r="CS427" s="148"/>
      <c r="CT427" s="148"/>
      <c r="CU427" s="148"/>
    </row>
    <row r="428" spans="1:99" s="146" customFormat="1">
      <c r="A428" s="182"/>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c r="AZ428" s="148"/>
      <c r="BA428" s="148"/>
      <c r="BB428" s="148"/>
      <c r="BC428" s="145"/>
      <c r="BD428" s="145"/>
      <c r="BE428" s="145"/>
      <c r="BU428" s="180"/>
      <c r="BV428" s="180"/>
      <c r="BW428" s="180"/>
      <c r="BX428" s="180"/>
      <c r="BY428" s="180"/>
      <c r="BZ428" s="180"/>
      <c r="CA428" s="180"/>
      <c r="CB428" s="180"/>
      <c r="CC428" s="180"/>
      <c r="CD428" s="180"/>
      <c r="CE428" s="180"/>
      <c r="CF428" s="148"/>
      <c r="CG428" s="148"/>
      <c r="CH428" s="148"/>
      <c r="CI428" s="148"/>
      <c r="CJ428" s="148"/>
      <c r="CK428" s="148"/>
      <c r="CL428" s="148"/>
      <c r="CM428" s="148"/>
      <c r="CN428" s="148"/>
      <c r="CO428" s="148"/>
      <c r="CP428" s="148"/>
      <c r="CQ428" s="148"/>
      <c r="CR428" s="148"/>
      <c r="CS428" s="148"/>
      <c r="CT428" s="148"/>
      <c r="CU428" s="148"/>
    </row>
    <row r="429" spans="1:99" s="146" customFormat="1">
      <c r="A429" s="182"/>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8"/>
      <c r="AY429" s="148"/>
      <c r="AZ429" s="148"/>
      <c r="BA429" s="148"/>
      <c r="BB429" s="148"/>
      <c r="BC429" s="145"/>
      <c r="BD429" s="145"/>
      <c r="BE429" s="145"/>
      <c r="BU429" s="180"/>
      <c r="BV429" s="180"/>
      <c r="BW429" s="180"/>
      <c r="BX429" s="180"/>
      <c r="BY429" s="180"/>
      <c r="BZ429" s="180"/>
      <c r="CA429" s="180"/>
      <c r="CB429" s="180"/>
      <c r="CC429" s="180"/>
      <c r="CD429" s="180"/>
      <c r="CE429" s="180"/>
      <c r="CF429" s="148"/>
      <c r="CG429" s="148"/>
      <c r="CH429" s="148"/>
      <c r="CI429" s="148"/>
      <c r="CJ429" s="148"/>
      <c r="CK429" s="148"/>
      <c r="CL429" s="148"/>
      <c r="CM429" s="148"/>
      <c r="CN429" s="148"/>
      <c r="CO429" s="148"/>
      <c r="CP429" s="148"/>
      <c r="CQ429" s="148"/>
      <c r="CR429" s="148"/>
      <c r="CS429" s="148"/>
      <c r="CT429" s="148"/>
      <c r="CU429" s="148"/>
    </row>
    <row r="430" spans="1:99" s="146" customFormat="1">
      <c r="A430" s="182"/>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c r="AP430" s="148"/>
      <c r="AQ430" s="148"/>
      <c r="AR430" s="148"/>
      <c r="AS430" s="148"/>
      <c r="AT430" s="148"/>
      <c r="AU430" s="148"/>
      <c r="AV430" s="148"/>
      <c r="AW430" s="148"/>
      <c r="AX430" s="148"/>
      <c r="AY430" s="148"/>
      <c r="AZ430" s="148"/>
      <c r="BA430" s="148"/>
      <c r="BB430" s="148"/>
      <c r="BC430" s="145"/>
      <c r="BD430" s="145"/>
      <c r="BE430" s="145"/>
      <c r="BU430" s="180"/>
      <c r="BV430" s="180"/>
      <c r="BW430" s="180"/>
      <c r="BX430" s="180"/>
      <c r="BY430" s="180"/>
      <c r="BZ430" s="180"/>
      <c r="CA430" s="180"/>
      <c r="CB430" s="180"/>
      <c r="CC430" s="180"/>
      <c r="CD430" s="180"/>
      <c r="CE430" s="180"/>
      <c r="CF430" s="148"/>
      <c r="CG430" s="148"/>
      <c r="CH430" s="148"/>
      <c r="CI430" s="148"/>
      <c r="CJ430" s="148"/>
      <c r="CK430" s="148"/>
      <c r="CL430" s="148"/>
      <c r="CM430" s="148"/>
      <c r="CN430" s="148"/>
      <c r="CO430" s="148"/>
      <c r="CP430" s="148"/>
      <c r="CQ430" s="148"/>
      <c r="CR430" s="148"/>
      <c r="CS430" s="148"/>
      <c r="CT430" s="148"/>
      <c r="CU430" s="148"/>
    </row>
    <row r="431" spans="1:99" s="146" customFormat="1">
      <c r="A431" s="182"/>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c r="AP431" s="148"/>
      <c r="AQ431" s="148"/>
      <c r="AR431" s="148"/>
      <c r="AS431" s="148"/>
      <c r="AT431" s="148"/>
      <c r="AU431" s="148"/>
      <c r="AV431" s="148"/>
      <c r="AW431" s="148"/>
      <c r="AX431" s="148"/>
      <c r="AY431" s="148"/>
      <c r="AZ431" s="148"/>
      <c r="BA431" s="148"/>
      <c r="BB431" s="148"/>
      <c r="BC431" s="145"/>
      <c r="BD431" s="145"/>
      <c r="BE431" s="145"/>
      <c r="BU431" s="180"/>
      <c r="BV431" s="180"/>
      <c r="BW431" s="180"/>
      <c r="BX431" s="180"/>
      <c r="BY431" s="180"/>
      <c r="BZ431" s="180"/>
      <c r="CA431" s="180"/>
      <c r="CB431" s="180"/>
      <c r="CC431" s="180"/>
      <c r="CD431" s="180"/>
      <c r="CE431" s="180"/>
      <c r="CF431" s="148"/>
      <c r="CG431" s="148"/>
      <c r="CH431" s="148"/>
      <c r="CI431" s="148"/>
      <c r="CJ431" s="148"/>
      <c r="CK431" s="148"/>
      <c r="CL431" s="148"/>
      <c r="CM431" s="148"/>
      <c r="CN431" s="148"/>
      <c r="CO431" s="148"/>
      <c r="CP431" s="148"/>
      <c r="CQ431" s="148"/>
      <c r="CR431" s="148"/>
      <c r="CS431" s="148"/>
      <c r="CT431" s="148"/>
      <c r="CU431" s="148"/>
    </row>
    <row r="432" spans="1:99" s="146" customFormat="1">
      <c r="A432" s="182"/>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c r="AP432" s="148"/>
      <c r="AQ432" s="148"/>
      <c r="AR432" s="148"/>
      <c r="AS432" s="148"/>
      <c r="AT432" s="148"/>
      <c r="AU432" s="148"/>
      <c r="AV432" s="148"/>
      <c r="AW432" s="148"/>
      <c r="AX432" s="148"/>
      <c r="AY432" s="148"/>
      <c r="AZ432" s="148"/>
      <c r="BA432" s="148"/>
      <c r="BB432" s="148"/>
      <c r="BC432" s="145"/>
      <c r="BD432" s="145"/>
      <c r="BE432" s="145"/>
      <c r="BU432" s="180"/>
      <c r="BV432" s="180"/>
      <c r="BW432" s="180"/>
      <c r="BX432" s="180"/>
      <c r="BY432" s="180"/>
      <c r="BZ432" s="180"/>
      <c r="CA432" s="180"/>
      <c r="CB432" s="180"/>
      <c r="CC432" s="180"/>
      <c r="CD432" s="180"/>
      <c r="CE432" s="180"/>
      <c r="CF432" s="148"/>
      <c r="CG432" s="148"/>
      <c r="CH432" s="148"/>
      <c r="CI432" s="148"/>
      <c r="CJ432" s="148"/>
      <c r="CK432" s="148"/>
      <c r="CL432" s="148"/>
      <c r="CM432" s="148"/>
      <c r="CN432" s="148"/>
      <c r="CO432" s="148"/>
      <c r="CP432" s="148"/>
      <c r="CQ432" s="148"/>
      <c r="CR432" s="148"/>
      <c r="CS432" s="148"/>
      <c r="CT432" s="148"/>
      <c r="CU432" s="148"/>
    </row>
    <row r="433" spans="1:99" s="146" customFormat="1">
      <c r="A433" s="182"/>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c r="AP433" s="148"/>
      <c r="AQ433" s="148"/>
      <c r="AR433" s="148"/>
      <c r="AS433" s="148"/>
      <c r="AT433" s="148"/>
      <c r="AU433" s="148"/>
      <c r="AV433" s="148"/>
      <c r="AW433" s="148"/>
      <c r="AX433" s="148"/>
      <c r="AY433" s="148"/>
      <c r="AZ433" s="148"/>
      <c r="BA433" s="148"/>
      <c r="BB433" s="148"/>
      <c r="BC433" s="145"/>
      <c r="BD433" s="145"/>
      <c r="BE433" s="145"/>
      <c r="BU433" s="180"/>
      <c r="BV433" s="180"/>
      <c r="BW433" s="180"/>
      <c r="BX433" s="180"/>
      <c r="BY433" s="180"/>
      <c r="BZ433" s="180"/>
      <c r="CA433" s="180"/>
      <c r="CB433" s="180"/>
      <c r="CC433" s="180"/>
      <c r="CD433" s="180"/>
      <c r="CE433" s="180"/>
      <c r="CF433" s="148"/>
      <c r="CG433" s="148"/>
      <c r="CH433" s="148"/>
      <c r="CI433" s="148"/>
      <c r="CJ433" s="148"/>
      <c r="CK433" s="148"/>
      <c r="CL433" s="148"/>
      <c r="CM433" s="148"/>
      <c r="CN433" s="148"/>
      <c r="CO433" s="148"/>
      <c r="CP433" s="148"/>
      <c r="CQ433" s="148"/>
      <c r="CR433" s="148"/>
      <c r="CS433" s="148"/>
      <c r="CT433" s="148"/>
      <c r="CU433" s="148"/>
    </row>
    <row r="434" spans="1:99" s="146" customFormat="1">
      <c r="A434" s="182"/>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c r="AP434" s="148"/>
      <c r="AQ434" s="148"/>
      <c r="AR434" s="148"/>
      <c r="AS434" s="148"/>
      <c r="AT434" s="148"/>
      <c r="AU434" s="148"/>
      <c r="AV434" s="148"/>
      <c r="AW434" s="148"/>
      <c r="AX434" s="148"/>
      <c r="AY434" s="148"/>
      <c r="AZ434" s="148"/>
      <c r="BA434" s="148"/>
      <c r="BB434" s="148"/>
      <c r="BC434" s="145"/>
      <c r="BD434" s="145"/>
      <c r="BE434" s="145"/>
      <c r="BU434" s="180"/>
      <c r="BV434" s="180"/>
      <c r="BW434" s="180"/>
      <c r="BX434" s="180"/>
      <c r="BY434" s="180"/>
      <c r="BZ434" s="180"/>
      <c r="CA434" s="180"/>
      <c r="CB434" s="180"/>
      <c r="CC434" s="180"/>
      <c r="CD434" s="180"/>
      <c r="CE434" s="180"/>
      <c r="CF434" s="148"/>
      <c r="CG434" s="148"/>
      <c r="CH434" s="148"/>
      <c r="CI434" s="148"/>
      <c r="CJ434" s="148"/>
      <c r="CK434" s="148"/>
      <c r="CL434" s="148"/>
      <c r="CM434" s="148"/>
      <c r="CN434" s="148"/>
      <c r="CO434" s="148"/>
      <c r="CP434" s="148"/>
      <c r="CQ434" s="148"/>
      <c r="CR434" s="148"/>
      <c r="CS434" s="148"/>
      <c r="CT434" s="148"/>
      <c r="CU434" s="148"/>
    </row>
    <row r="435" spans="1:99" s="146" customFormat="1">
      <c r="A435" s="182"/>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c r="AP435" s="148"/>
      <c r="AQ435" s="148"/>
      <c r="AR435" s="148"/>
      <c r="AS435" s="148"/>
      <c r="AT435" s="148"/>
      <c r="AU435" s="148"/>
      <c r="AV435" s="148"/>
      <c r="AW435" s="148"/>
      <c r="AX435" s="148"/>
      <c r="AY435" s="148"/>
      <c r="AZ435" s="148"/>
      <c r="BA435" s="148"/>
      <c r="BB435" s="148"/>
      <c r="BC435" s="145"/>
      <c r="BD435" s="145"/>
      <c r="BE435" s="145"/>
      <c r="BU435" s="180"/>
      <c r="BV435" s="180"/>
      <c r="BW435" s="180"/>
      <c r="BX435" s="180"/>
      <c r="BY435" s="180"/>
      <c r="BZ435" s="180"/>
      <c r="CA435" s="180"/>
      <c r="CB435" s="180"/>
      <c r="CC435" s="180"/>
      <c r="CD435" s="180"/>
      <c r="CE435" s="180"/>
      <c r="CF435" s="148"/>
      <c r="CG435" s="148"/>
      <c r="CH435" s="148"/>
      <c r="CI435" s="148"/>
      <c r="CJ435" s="148"/>
      <c r="CK435" s="148"/>
      <c r="CL435" s="148"/>
      <c r="CM435" s="148"/>
      <c r="CN435" s="148"/>
      <c r="CO435" s="148"/>
      <c r="CP435" s="148"/>
      <c r="CQ435" s="148"/>
      <c r="CR435" s="148"/>
      <c r="CS435" s="148"/>
      <c r="CT435" s="148"/>
      <c r="CU435" s="148"/>
    </row>
    <row r="436" spans="1:99" s="146" customFormat="1">
      <c r="A436" s="182"/>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c r="AP436" s="148"/>
      <c r="AQ436" s="148"/>
      <c r="AR436" s="148"/>
      <c r="AS436" s="148"/>
      <c r="AT436" s="148"/>
      <c r="AU436" s="148"/>
      <c r="AV436" s="148"/>
      <c r="AW436" s="148"/>
      <c r="AX436" s="148"/>
      <c r="AY436" s="148"/>
      <c r="AZ436" s="148"/>
      <c r="BA436" s="148"/>
      <c r="BB436" s="148"/>
      <c r="BC436" s="145"/>
      <c r="BD436" s="145"/>
      <c r="BE436" s="145"/>
      <c r="BU436" s="180"/>
      <c r="BV436" s="180"/>
      <c r="BW436" s="180"/>
      <c r="BX436" s="180"/>
      <c r="BY436" s="180"/>
      <c r="BZ436" s="180"/>
      <c r="CA436" s="180"/>
      <c r="CB436" s="180"/>
      <c r="CC436" s="180"/>
      <c r="CD436" s="180"/>
      <c r="CE436" s="180"/>
      <c r="CF436" s="148"/>
      <c r="CG436" s="148"/>
      <c r="CH436" s="148"/>
      <c r="CI436" s="148"/>
      <c r="CJ436" s="148"/>
      <c r="CK436" s="148"/>
      <c r="CL436" s="148"/>
      <c r="CM436" s="148"/>
      <c r="CN436" s="148"/>
      <c r="CO436" s="148"/>
      <c r="CP436" s="148"/>
      <c r="CQ436" s="148"/>
      <c r="CR436" s="148"/>
      <c r="CS436" s="148"/>
      <c r="CT436" s="148"/>
      <c r="CU436" s="148"/>
    </row>
    <row r="437" spans="1:99" s="146" customFormat="1">
      <c r="A437" s="182"/>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c r="AP437" s="148"/>
      <c r="AQ437" s="148"/>
      <c r="AR437" s="148"/>
      <c r="AS437" s="148"/>
      <c r="AT437" s="148"/>
      <c r="AU437" s="148"/>
      <c r="AV437" s="148"/>
      <c r="AW437" s="148"/>
      <c r="AX437" s="148"/>
      <c r="AY437" s="148"/>
      <c r="AZ437" s="148"/>
      <c r="BA437" s="148"/>
      <c r="BB437" s="148"/>
      <c r="BC437" s="145"/>
      <c r="BD437" s="145"/>
      <c r="BE437" s="145"/>
      <c r="BU437" s="180"/>
      <c r="BV437" s="180"/>
      <c r="BW437" s="180"/>
      <c r="BX437" s="180"/>
      <c r="BY437" s="180"/>
      <c r="BZ437" s="180"/>
      <c r="CA437" s="180"/>
      <c r="CB437" s="180"/>
      <c r="CC437" s="180"/>
      <c r="CD437" s="180"/>
      <c r="CE437" s="180"/>
      <c r="CF437" s="148"/>
      <c r="CG437" s="148"/>
      <c r="CH437" s="148"/>
      <c r="CI437" s="148"/>
      <c r="CJ437" s="148"/>
      <c r="CK437" s="148"/>
      <c r="CL437" s="148"/>
      <c r="CM437" s="148"/>
      <c r="CN437" s="148"/>
      <c r="CO437" s="148"/>
      <c r="CP437" s="148"/>
      <c r="CQ437" s="148"/>
      <c r="CR437" s="148"/>
      <c r="CS437" s="148"/>
      <c r="CT437" s="148"/>
      <c r="CU437" s="148"/>
    </row>
    <row r="438" spans="1:99" s="146" customFormat="1">
      <c r="A438" s="182"/>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c r="AP438" s="148"/>
      <c r="AQ438" s="148"/>
      <c r="AR438" s="148"/>
      <c r="AS438" s="148"/>
      <c r="AT438" s="148"/>
      <c r="AU438" s="148"/>
      <c r="AV438" s="148"/>
      <c r="AW438" s="148"/>
      <c r="AX438" s="148"/>
      <c r="AY438" s="148"/>
      <c r="AZ438" s="148"/>
      <c r="BA438" s="148"/>
      <c r="BB438" s="148"/>
      <c r="BC438" s="145"/>
      <c r="BD438" s="145"/>
      <c r="BE438" s="145"/>
      <c r="BU438" s="180"/>
      <c r="BV438" s="180"/>
      <c r="BW438" s="180"/>
      <c r="BX438" s="180"/>
      <c r="BY438" s="180"/>
      <c r="BZ438" s="180"/>
      <c r="CA438" s="180"/>
      <c r="CB438" s="180"/>
      <c r="CC438" s="180"/>
      <c r="CD438" s="180"/>
      <c r="CE438" s="180"/>
      <c r="CF438" s="148"/>
      <c r="CG438" s="148"/>
      <c r="CH438" s="148"/>
      <c r="CI438" s="148"/>
      <c r="CJ438" s="148"/>
      <c r="CK438" s="148"/>
      <c r="CL438" s="148"/>
      <c r="CM438" s="148"/>
      <c r="CN438" s="148"/>
      <c r="CO438" s="148"/>
      <c r="CP438" s="148"/>
      <c r="CQ438" s="148"/>
      <c r="CR438" s="148"/>
      <c r="CS438" s="148"/>
      <c r="CT438" s="148"/>
      <c r="CU438" s="148"/>
    </row>
    <row r="439" spans="1:99" s="146" customFormat="1">
      <c r="A439" s="182"/>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Q439" s="148"/>
      <c r="AR439" s="148"/>
      <c r="AS439" s="148"/>
      <c r="AT439" s="148"/>
      <c r="AU439" s="148"/>
      <c r="AV439" s="148"/>
      <c r="AW439" s="148"/>
      <c r="AX439" s="148"/>
      <c r="AY439" s="148"/>
      <c r="AZ439" s="148"/>
      <c r="BA439" s="148"/>
      <c r="BB439" s="148"/>
      <c r="BC439" s="145"/>
      <c r="BD439" s="145"/>
      <c r="BE439" s="145"/>
      <c r="BU439" s="180"/>
      <c r="BV439" s="180"/>
      <c r="BW439" s="180"/>
      <c r="BX439" s="180"/>
      <c r="BY439" s="180"/>
      <c r="BZ439" s="180"/>
      <c r="CA439" s="180"/>
      <c r="CB439" s="180"/>
      <c r="CC439" s="180"/>
      <c r="CD439" s="180"/>
      <c r="CE439" s="180"/>
      <c r="CF439" s="148"/>
      <c r="CG439" s="148"/>
      <c r="CH439" s="148"/>
      <c r="CI439" s="148"/>
      <c r="CJ439" s="148"/>
      <c r="CK439" s="148"/>
      <c r="CL439" s="148"/>
      <c r="CM439" s="148"/>
      <c r="CN439" s="148"/>
      <c r="CO439" s="148"/>
      <c r="CP439" s="148"/>
      <c r="CQ439" s="148"/>
      <c r="CR439" s="148"/>
      <c r="CS439" s="148"/>
      <c r="CT439" s="148"/>
      <c r="CU439" s="148"/>
    </row>
    <row r="440" spans="1:99" s="146" customFormat="1">
      <c r="A440" s="182"/>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c r="AZ440" s="148"/>
      <c r="BA440" s="148"/>
      <c r="BB440" s="148"/>
      <c r="BC440" s="145"/>
      <c r="BD440" s="145"/>
      <c r="BE440" s="145"/>
      <c r="BU440" s="180"/>
      <c r="BV440" s="180"/>
      <c r="BW440" s="180"/>
      <c r="BX440" s="180"/>
      <c r="BY440" s="180"/>
      <c r="BZ440" s="180"/>
      <c r="CA440" s="180"/>
      <c r="CB440" s="180"/>
      <c r="CC440" s="180"/>
      <c r="CD440" s="180"/>
      <c r="CE440" s="180"/>
      <c r="CF440" s="148"/>
      <c r="CG440" s="148"/>
      <c r="CH440" s="148"/>
      <c r="CI440" s="148"/>
      <c r="CJ440" s="148"/>
      <c r="CK440" s="148"/>
      <c r="CL440" s="148"/>
      <c r="CM440" s="148"/>
      <c r="CN440" s="148"/>
      <c r="CO440" s="148"/>
      <c r="CP440" s="148"/>
      <c r="CQ440" s="148"/>
      <c r="CR440" s="148"/>
      <c r="CS440" s="148"/>
      <c r="CT440" s="148"/>
      <c r="CU440" s="148"/>
    </row>
    <row r="441" spans="1:99" s="146" customFormat="1">
      <c r="A441" s="182"/>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5"/>
      <c r="BD441" s="145"/>
      <c r="BE441" s="145"/>
      <c r="BU441" s="180"/>
      <c r="BV441" s="180"/>
      <c r="BW441" s="180"/>
      <c r="BX441" s="180"/>
      <c r="BY441" s="180"/>
      <c r="BZ441" s="180"/>
      <c r="CA441" s="180"/>
      <c r="CB441" s="180"/>
      <c r="CC441" s="180"/>
      <c r="CD441" s="180"/>
      <c r="CE441" s="180"/>
      <c r="CF441" s="148"/>
      <c r="CG441" s="148"/>
      <c r="CH441" s="148"/>
      <c r="CI441" s="148"/>
      <c r="CJ441" s="148"/>
      <c r="CK441" s="148"/>
      <c r="CL441" s="148"/>
      <c r="CM441" s="148"/>
      <c r="CN441" s="148"/>
      <c r="CO441" s="148"/>
      <c r="CP441" s="148"/>
      <c r="CQ441" s="148"/>
      <c r="CR441" s="148"/>
      <c r="CS441" s="148"/>
      <c r="CT441" s="148"/>
      <c r="CU441" s="148"/>
    </row>
    <row r="442" spans="1:99" s="146" customFormat="1">
      <c r="A442" s="182"/>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Q442" s="148"/>
      <c r="AR442" s="148"/>
      <c r="AS442" s="148"/>
      <c r="AT442" s="148"/>
      <c r="AU442" s="148"/>
      <c r="AV442" s="148"/>
      <c r="AW442" s="148"/>
      <c r="AX442" s="148"/>
      <c r="AY442" s="148"/>
      <c r="AZ442" s="148"/>
      <c r="BA442" s="148"/>
      <c r="BB442" s="148"/>
      <c r="BC442" s="145"/>
      <c r="BD442" s="145"/>
      <c r="BE442" s="145"/>
      <c r="BU442" s="180"/>
      <c r="BV442" s="180"/>
      <c r="BW442" s="180"/>
      <c r="BX442" s="180"/>
      <c r="BY442" s="180"/>
      <c r="BZ442" s="180"/>
      <c r="CA442" s="180"/>
      <c r="CB442" s="180"/>
      <c r="CC442" s="180"/>
      <c r="CD442" s="180"/>
      <c r="CE442" s="180"/>
      <c r="CF442" s="148"/>
      <c r="CG442" s="148"/>
      <c r="CH442" s="148"/>
      <c r="CI442" s="148"/>
      <c r="CJ442" s="148"/>
      <c r="CK442" s="148"/>
      <c r="CL442" s="148"/>
      <c r="CM442" s="148"/>
      <c r="CN442" s="148"/>
      <c r="CO442" s="148"/>
      <c r="CP442" s="148"/>
      <c r="CQ442" s="148"/>
      <c r="CR442" s="148"/>
      <c r="CS442" s="148"/>
      <c r="CT442" s="148"/>
      <c r="CU442" s="148"/>
    </row>
    <row r="443" spans="1:99" s="146" customFormat="1">
      <c r="A443" s="182"/>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Q443" s="148"/>
      <c r="AR443" s="148"/>
      <c r="AS443" s="148"/>
      <c r="AT443" s="148"/>
      <c r="AU443" s="148"/>
      <c r="AV443" s="148"/>
      <c r="AW443" s="148"/>
      <c r="AX443" s="148"/>
      <c r="AY443" s="148"/>
      <c r="AZ443" s="148"/>
      <c r="BA443" s="148"/>
      <c r="BB443" s="148"/>
      <c r="BC443" s="145"/>
      <c r="BD443" s="145"/>
      <c r="BE443" s="145"/>
      <c r="BU443" s="180"/>
      <c r="BV443" s="180"/>
      <c r="BW443" s="180"/>
      <c r="BX443" s="180"/>
      <c r="BY443" s="180"/>
      <c r="BZ443" s="180"/>
      <c r="CA443" s="180"/>
      <c r="CB443" s="180"/>
      <c r="CC443" s="180"/>
      <c r="CD443" s="180"/>
      <c r="CE443" s="180"/>
      <c r="CF443" s="148"/>
      <c r="CG443" s="148"/>
      <c r="CH443" s="148"/>
      <c r="CI443" s="148"/>
      <c r="CJ443" s="148"/>
      <c r="CK443" s="148"/>
      <c r="CL443" s="148"/>
      <c r="CM443" s="148"/>
      <c r="CN443" s="148"/>
      <c r="CO443" s="148"/>
      <c r="CP443" s="148"/>
      <c r="CQ443" s="148"/>
      <c r="CR443" s="148"/>
      <c r="CS443" s="148"/>
      <c r="CT443" s="148"/>
      <c r="CU443" s="148"/>
    </row>
    <row r="444" spans="1:99" s="146" customFormat="1">
      <c r="A444" s="182"/>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c r="AZ444" s="148"/>
      <c r="BA444" s="148"/>
      <c r="BB444" s="148"/>
      <c r="BC444" s="145"/>
      <c r="BD444" s="145"/>
      <c r="BE444" s="145"/>
      <c r="BU444" s="180"/>
      <c r="BV444" s="180"/>
      <c r="BW444" s="180"/>
      <c r="BX444" s="180"/>
      <c r="BY444" s="180"/>
      <c r="BZ444" s="180"/>
      <c r="CA444" s="180"/>
      <c r="CB444" s="180"/>
      <c r="CC444" s="180"/>
      <c r="CD444" s="180"/>
      <c r="CE444" s="180"/>
      <c r="CF444" s="148"/>
      <c r="CG444" s="148"/>
      <c r="CH444" s="148"/>
      <c r="CI444" s="148"/>
      <c r="CJ444" s="148"/>
      <c r="CK444" s="148"/>
      <c r="CL444" s="148"/>
      <c r="CM444" s="148"/>
      <c r="CN444" s="148"/>
      <c r="CO444" s="148"/>
      <c r="CP444" s="148"/>
      <c r="CQ444" s="148"/>
      <c r="CR444" s="148"/>
      <c r="CS444" s="148"/>
      <c r="CT444" s="148"/>
      <c r="CU444" s="148"/>
    </row>
    <row r="445" spans="1:99" s="146" customFormat="1">
      <c r="A445" s="182"/>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Q445" s="148"/>
      <c r="AR445" s="148"/>
      <c r="AS445" s="148"/>
      <c r="AT445" s="148"/>
      <c r="AU445" s="148"/>
      <c r="AV445" s="148"/>
      <c r="AW445" s="148"/>
      <c r="AX445" s="148"/>
      <c r="AY445" s="148"/>
      <c r="AZ445" s="148"/>
      <c r="BA445" s="148"/>
      <c r="BB445" s="148"/>
      <c r="BC445" s="145"/>
      <c r="BD445" s="145"/>
      <c r="BE445" s="145"/>
      <c r="BU445" s="180"/>
      <c r="BV445" s="180"/>
      <c r="BW445" s="180"/>
      <c r="BX445" s="180"/>
      <c r="BY445" s="180"/>
      <c r="BZ445" s="180"/>
      <c r="CA445" s="180"/>
      <c r="CB445" s="180"/>
      <c r="CC445" s="180"/>
      <c r="CD445" s="180"/>
      <c r="CE445" s="180"/>
      <c r="CF445" s="148"/>
      <c r="CG445" s="148"/>
      <c r="CH445" s="148"/>
      <c r="CI445" s="148"/>
      <c r="CJ445" s="148"/>
      <c r="CK445" s="148"/>
      <c r="CL445" s="148"/>
      <c r="CM445" s="148"/>
      <c r="CN445" s="148"/>
      <c r="CO445" s="148"/>
      <c r="CP445" s="148"/>
      <c r="CQ445" s="148"/>
      <c r="CR445" s="148"/>
      <c r="CS445" s="148"/>
      <c r="CT445" s="148"/>
      <c r="CU445" s="148"/>
    </row>
    <row r="446" spans="1:99" s="146" customFormat="1">
      <c r="A446" s="182"/>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Q446" s="148"/>
      <c r="AR446" s="148"/>
      <c r="AS446" s="148"/>
      <c r="AT446" s="148"/>
      <c r="AU446" s="148"/>
      <c r="AV446" s="148"/>
      <c r="AW446" s="148"/>
      <c r="AX446" s="148"/>
      <c r="AY446" s="148"/>
      <c r="AZ446" s="148"/>
      <c r="BA446" s="148"/>
      <c r="BB446" s="148"/>
      <c r="BC446" s="145"/>
      <c r="BD446" s="145"/>
      <c r="BE446" s="145"/>
      <c r="BU446" s="180"/>
      <c r="BV446" s="180"/>
      <c r="BW446" s="180"/>
      <c r="BX446" s="180"/>
      <c r="BY446" s="180"/>
      <c r="BZ446" s="180"/>
      <c r="CA446" s="180"/>
      <c r="CB446" s="180"/>
      <c r="CC446" s="180"/>
      <c r="CD446" s="180"/>
      <c r="CE446" s="180"/>
      <c r="CF446" s="148"/>
      <c r="CG446" s="148"/>
      <c r="CH446" s="148"/>
      <c r="CI446" s="148"/>
      <c r="CJ446" s="148"/>
      <c r="CK446" s="148"/>
      <c r="CL446" s="148"/>
      <c r="CM446" s="148"/>
      <c r="CN446" s="148"/>
      <c r="CO446" s="148"/>
      <c r="CP446" s="148"/>
      <c r="CQ446" s="148"/>
      <c r="CR446" s="148"/>
      <c r="CS446" s="148"/>
      <c r="CT446" s="148"/>
      <c r="CU446" s="148"/>
    </row>
    <row r="447" spans="1:99" s="146" customFormat="1">
      <c r="A447" s="182"/>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c r="AZ447" s="148"/>
      <c r="BA447" s="148"/>
      <c r="BB447" s="148"/>
      <c r="BC447" s="145"/>
      <c r="BD447" s="145"/>
      <c r="BE447" s="145"/>
      <c r="BU447" s="180"/>
      <c r="BV447" s="180"/>
      <c r="BW447" s="180"/>
      <c r="BX447" s="180"/>
      <c r="BY447" s="180"/>
      <c r="BZ447" s="180"/>
      <c r="CA447" s="180"/>
      <c r="CB447" s="180"/>
      <c r="CC447" s="180"/>
      <c r="CD447" s="180"/>
      <c r="CE447" s="180"/>
      <c r="CF447" s="148"/>
      <c r="CG447" s="148"/>
      <c r="CH447" s="148"/>
      <c r="CI447" s="148"/>
      <c r="CJ447" s="148"/>
      <c r="CK447" s="148"/>
      <c r="CL447" s="148"/>
      <c r="CM447" s="148"/>
      <c r="CN447" s="148"/>
      <c r="CO447" s="148"/>
      <c r="CP447" s="148"/>
      <c r="CQ447" s="148"/>
      <c r="CR447" s="148"/>
      <c r="CS447" s="148"/>
      <c r="CT447" s="148"/>
      <c r="CU447" s="148"/>
    </row>
    <row r="448" spans="1:99" s="146" customFormat="1">
      <c r="A448" s="182"/>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5"/>
      <c r="BD448" s="145"/>
      <c r="BE448" s="145"/>
      <c r="BU448" s="180"/>
      <c r="BV448" s="180"/>
      <c r="BW448" s="180"/>
      <c r="BX448" s="180"/>
      <c r="BY448" s="180"/>
      <c r="BZ448" s="180"/>
      <c r="CA448" s="180"/>
      <c r="CB448" s="180"/>
      <c r="CC448" s="180"/>
      <c r="CD448" s="180"/>
      <c r="CE448" s="180"/>
      <c r="CF448" s="148"/>
      <c r="CG448" s="148"/>
      <c r="CH448" s="148"/>
      <c r="CI448" s="148"/>
      <c r="CJ448" s="148"/>
      <c r="CK448" s="148"/>
      <c r="CL448" s="148"/>
      <c r="CM448" s="148"/>
      <c r="CN448" s="148"/>
      <c r="CO448" s="148"/>
      <c r="CP448" s="148"/>
      <c r="CQ448" s="148"/>
      <c r="CR448" s="148"/>
      <c r="CS448" s="148"/>
      <c r="CT448" s="148"/>
      <c r="CU448" s="148"/>
    </row>
    <row r="449" spans="1:102" s="146" customFormat="1">
      <c r="A449" s="182"/>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5"/>
      <c r="BD449" s="145"/>
      <c r="BE449" s="145"/>
      <c r="BU449" s="180"/>
      <c r="BV449" s="180"/>
      <c r="BW449" s="180"/>
      <c r="BX449" s="180"/>
      <c r="BY449" s="180"/>
      <c r="BZ449" s="180"/>
      <c r="CA449" s="180"/>
      <c r="CB449" s="180"/>
      <c r="CC449" s="180"/>
      <c r="CD449" s="180"/>
      <c r="CE449" s="180"/>
      <c r="CF449" s="148"/>
      <c r="CG449" s="148"/>
      <c r="CH449" s="148"/>
      <c r="CI449" s="148"/>
      <c r="CJ449" s="148"/>
      <c r="CK449" s="148"/>
      <c r="CL449" s="148"/>
      <c r="CM449" s="148"/>
      <c r="CN449" s="148"/>
      <c r="CO449" s="148"/>
      <c r="CP449" s="148"/>
      <c r="CQ449" s="148"/>
      <c r="CR449" s="148"/>
      <c r="CS449" s="148"/>
      <c r="CT449" s="148"/>
      <c r="CU449" s="148"/>
    </row>
    <row r="450" spans="1:102" s="146" customFormat="1">
      <c r="A450" s="182"/>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5"/>
      <c r="BD450" s="145"/>
      <c r="BE450" s="145"/>
      <c r="BU450" s="180"/>
      <c r="BV450" s="180"/>
      <c r="BW450" s="180"/>
      <c r="BX450" s="180"/>
      <c r="BY450" s="180"/>
      <c r="BZ450" s="180"/>
      <c r="CA450" s="180"/>
      <c r="CB450" s="180"/>
      <c r="CC450" s="180"/>
      <c r="CD450" s="180"/>
      <c r="CE450" s="180"/>
      <c r="CF450" s="148"/>
      <c r="CG450" s="148"/>
      <c r="CH450" s="148"/>
      <c r="CI450" s="148"/>
      <c r="CJ450" s="148"/>
      <c r="CK450" s="148"/>
      <c r="CL450" s="148"/>
      <c r="CM450" s="148"/>
      <c r="CN450" s="148"/>
      <c r="CO450" s="148"/>
      <c r="CP450" s="148"/>
      <c r="CQ450" s="148"/>
      <c r="CR450" s="148"/>
      <c r="CS450" s="148"/>
      <c r="CT450" s="148"/>
      <c r="CU450" s="148"/>
    </row>
    <row r="451" spans="1:102" s="146" customFormat="1">
      <c r="A451" s="182"/>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5"/>
      <c r="BD451" s="145"/>
      <c r="BE451" s="145"/>
      <c r="BU451" s="180"/>
      <c r="BV451" s="180"/>
      <c r="BW451" s="180"/>
      <c r="BX451" s="180"/>
      <c r="BY451" s="180"/>
      <c r="BZ451" s="180"/>
      <c r="CA451" s="180"/>
      <c r="CB451" s="180"/>
      <c r="CC451" s="180"/>
      <c r="CD451" s="180"/>
      <c r="CE451" s="180"/>
      <c r="CF451" s="148"/>
      <c r="CG451" s="148"/>
      <c r="CH451" s="148"/>
      <c r="CI451" s="148"/>
      <c r="CJ451" s="148"/>
      <c r="CK451" s="148"/>
      <c r="CL451" s="148"/>
      <c r="CM451" s="148"/>
      <c r="CN451" s="148"/>
      <c r="CO451" s="148"/>
      <c r="CP451" s="148"/>
      <c r="CQ451" s="148"/>
      <c r="CR451" s="148"/>
      <c r="CS451" s="148"/>
      <c r="CT451" s="148"/>
      <c r="CU451" s="148"/>
    </row>
    <row r="452" spans="1:102" s="146" customFormat="1">
      <c r="A452" s="182"/>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5"/>
      <c r="BD452" s="145"/>
      <c r="BE452" s="145"/>
      <c r="BU452" s="180"/>
      <c r="BV452" s="180"/>
      <c r="BW452" s="180"/>
      <c r="BX452" s="180"/>
      <c r="BY452" s="180"/>
      <c r="BZ452" s="180"/>
      <c r="CA452" s="180"/>
      <c r="CB452" s="180"/>
      <c r="CC452" s="180"/>
      <c r="CD452" s="180"/>
      <c r="CE452" s="180"/>
      <c r="CF452" s="148"/>
      <c r="CG452" s="148"/>
      <c r="CH452" s="148"/>
      <c r="CI452" s="148"/>
      <c r="CJ452" s="148"/>
      <c r="CK452" s="148"/>
      <c r="CL452" s="148"/>
      <c r="CM452" s="148"/>
      <c r="CN452" s="148"/>
      <c r="CO452" s="148"/>
      <c r="CP452" s="148"/>
      <c r="CQ452" s="148"/>
      <c r="CR452" s="148"/>
      <c r="CS452" s="148"/>
      <c r="CT452" s="148"/>
      <c r="CU452" s="148"/>
    </row>
    <row r="453" spans="1:102" s="146" customFormat="1">
      <c r="A453" s="182"/>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5"/>
      <c r="BD453" s="145"/>
      <c r="BE453" s="145"/>
      <c r="BU453" s="180"/>
      <c r="BV453" s="180"/>
      <c r="BW453" s="180"/>
      <c r="BX453" s="180"/>
      <c r="BY453" s="180"/>
      <c r="BZ453" s="180"/>
      <c r="CA453" s="180"/>
      <c r="CB453" s="180"/>
      <c r="CC453" s="180"/>
      <c r="CD453" s="180"/>
      <c r="CE453" s="180"/>
      <c r="CF453" s="148"/>
      <c r="CG453" s="148"/>
      <c r="CH453" s="148"/>
      <c r="CI453" s="148"/>
      <c r="CJ453" s="148"/>
      <c r="CK453" s="148"/>
      <c r="CL453" s="148"/>
      <c r="CM453" s="148"/>
      <c r="CN453" s="148"/>
      <c r="CO453" s="148"/>
      <c r="CP453" s="148"/>
      <c r="CQ453" s="148"/>
      <c r="CR453" s="148"/>
      <c r="CS453" s="148"/>
      <c r="CT453" s="148"/>
      <c r="CU453" s="148"/>
    </row>
    <row r="454" spans="1:102" s="146" customFormat="1">
      <c r="A454" s="182"/>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5"/>
      <c r="BD454" s="145"/>
      <c r="BE454" s="145"/>
      <c r="BU454" s="180"/>
      <c r="BV454" s="180"/>
      <c r="BW454" s="180"/>
      <c r="BX454" s="180"/>
      <c r="BY454" s="180"/>
      <c r="BZ454" s="180"/>
      <c r="CA454" s="180"/>
      <c r="CB454" s="180"/>
      <c r="CC454" s="180"/>
      <c r="CD454" s="180"/>
      <c r="CE454" s="180"/>
      <c r="CF454" s="148"/>
      <c r="CG454" s="148"/>
      <c r="CH454" s="148"/>
      <c r="CI454" s="148"/>
      <c r="CJ454" s="148"/>
      <c r="CK454" s="148"/>
      <c r="CL454" s="148"/>
      <c r="CM454" s="148"/>
      <c r="CN454" s="148"/>
      <c r="CO454" s="148"/>
      <c r="CP454" s="148"/>
      <c r="CQ454" s="148"/>
      <c r="CR454" s="148"/>
      <c r="CS454" s="148"/>
      <c r="CT454" s="148"/>
      <c r="CU454" s="148"/>
    </row>
    <row r="455" spans="1:102" s="146" customFormat="1">
      <c r="A455" s="182"/>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5"/>
      <c r="BD455" s="145"/>
      <c r="BE455" s="145"/>
      <c r="BU455" s="180"/>
      <c r="BV455" s="180"/>
      <c r="BW455" s="180"/>
      <c r="BX455" s="180"/>
      <c r="BY455" s="180"/>
      <c r="BZ455" s="180"/>
      <c r="CA455" s="180"/>
      <c r="CB455" s="180"/>
      <c r="CC455" s="180"/>
      <c r="CD455" s="180"/>
      <c r="CE455" s="180"/>
      <c r="CF455" s="148"/>
      <c r="CG455" s="148"/>
      <c r="CH455" s="148"/>
      <c r="CI455" s="148"/>
      <c r="CJ455" s="148"/>
      <c r="CK455" s="148"/>
      <c r="CL455" s="148"/>
      <c r="CM455" s="148"/>
      <c r="CN455" s="148"/>
      <c r="CO455" s="148"/>
      <c r="CP455" s="148"/>
      <c r="CQ455" s="148"/>
      <c r="CR455" s="148"/>
      <c r="CS455" s="148"/>
      <c r="CT455" s="148"/>
      <c r="CU455" s="148"/>
    </row>
    <row r="456" spans="1:102" s="146" customFormat="1">
      <c r="A456" s="182"/>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5"/>
      <c r="BD456" s="145"/>
      <c r="BE456" s="145"/>
      <c r="BU456" s="180"/>
      <c r="BV456" s="180"/>
      <c r="BW456" s="180"/>
      <c r="BX456" s="180"/>
      <c r="BY456" s="180"/>
      <c r="BZ456" s="180"/>
      <c r="CA456" s="180"/>
      <c r="CB456" s="180"/>
      <c r="CC456" s="180"/>
      <c r="CD456" s="180"/>
      <c r="CE456" s="180"/>
      <c r="CF456" s="148"/>
      <c r="CG456" s="148"/>
      <c r="CH456" s="148"/>
      <c r="CI456" s="148"/>
      <c r="CJ456" s="148"/>
      <c r="CK456" s="148"/>
      <c r="CL456" s="148"/>
      <c r="CM456" s="148"/>
      <c r="CN456" s="148"/>
      <c r="CO456" s="148"/>
      <c r="CP456" s="148"/>
      <c r="CQ456" s="148"/>
      <c r="CR456" s="148"/>
      <c r="CS456" s="148"/>
      <c r="CT456" s="148"/>
      <c r="CU456" s="148"/>
    </row>
    <row r="457" spans="1:102" s="146" customFormat="1">
      <c r="A457" s="182"/>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5"/>
      <c r="BD457" s="145"/>
      <c r="BE457" s="145"/>
      <c r="BU457" s="180"/>
      <c r="BV457" s="180"/>
      <c r="BW457" s="180"/>
      <c r="BX457" s="180"/>
      <c r="BY457" s="180"/>
      <c r="BZ457" s="180"/>
      <c r="CA457" s="180"/>
      <c r="CB457" s="180"/>
      <c r="CC457" s="180"/>
      <c r="CD457" s="180"/>
      <c r="CE457" s="180"/>
      <c r="CF457" s="148"/>
      <c r="CG457" s="148"/>
      <c r="CH457" s="148"/>
      <c r="CI457" s="148"/>
      <c r="CJ457" s="148"/>
      <c r="CK457" s="148"/>
      <c r="CL457" s="148"/>
      <c r="CM457" s="148"/>
      <c r="CN457" s="148"/>
      <c r="CO457" s="148"/>
      <c r="CP457" s="148"/>
      <c r="CQ457" s="148"/>
      <c r="CR457" s="148"/>
      <c r="CS457" s="148"/>
      <c r="CT457" s="148"/>
      <c r="CU457" s="148"/>
    </row>
    <row r="458" spans="1:102" s="146" customFormat="1">
      <c r="A458" s="182"/>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5"/>
      <c r="BD458" s="145"/>
      <c r="BE458" s="145"/>
      <c r="BK458" s="181"/>
      <c r="BL458" s="181"/>
      <c r="BM458" s="181"/>
      <c r="BN458" s="181"/>
      <c r="BU458" s="180"/>
      <c r="BV458" s="180"/>
      <c r="BW458" s="180"/>
      <c r="BX458" s="180"/>
      <c r="BY458" s="180"/>
      <c r="BZ458" s="180"/>
      <c r="CA458" s="180"/>
      <c r="CB458" s="180"/>
      <c r="CC458" s="180"/>
      <c r="CD458" s="180"/>
      <c r="CE458" s="180"/>
      <c r="CF458" s="148"/>
      <c r="CG458" s="148"/>
      <c r="CH458" s="148"/>
      <c r="CI458" s="148"/>
      <c r="CJ458" s="148"/>
      <c r="CK458" s="148"/>
      <c r="CL458" s="148"/>
      <c r="CM458" s="148"/>
      <c r="CN458" s="148"/>
      <c r="CO458" s="148"/>
      <c r="CP458" s="148"/>
      <c r="CQ458" s="148"/>
      <c r="CR458" s="148"/>
      <c r="CS458" s="148"/>
      <c r="CT458" s="148"/>
      <c r="CU458" s="148"/>
    </row>
    <row r="459" spans="1:102" s="146" customFormat="1">
      <c r="A459" s="182"/>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5"/>
      <c r="BD459" s="145"/>
      <c r="BE459" s="145"/>
      <c r="BK459" s="181"/>
      <c r="BL459" s="181"/>
      <c r="BM459" s="181"/>
      <c r="BN459" s="181"/>
      <c r="BU459" s="180"/>
      <c r="BV459" s="180"/>
      <c r="BW459" s="180"/>
      <c r="BX459" s="180"/>
      <c r="BY459" s="180"/>
      <c r="BZ459" s="180"/>
      <c r="CA459" s="180"/>
      <c r="CB459" s="180"/>
      <c r="CC459" s="180"/>
      <c r="CD459" s="180"/>
      <c r="CE459" s="180"/>
      <c r="CF459" s="148"/>
      <c r="CG459" s="148"/>
      <c r="CH459" s="148"/>
      <c r="CI459" s="148"/>
      <c r="CJ459" s="148"/>
      <c r="CK459" s="148"/>
      <c r="CL459" s="148"/>
      <c r="CM459" s="148"/>
      <c r="CN459" s="148"/>
      <c r="CO459" s="148"/>
      <c r="CP459" s="148"/>
      <c r="CQ459" s="148"/>
      <c r="CR459" s="148"/>
      <c r="CS459" s="148"/>
      <c r="CT459" s="148"/>
      <c r="CU459" s="148"/>
    </row>
    <row r="460" spans="1:102" s="146" customFormat="1">
      <c r="A460" s="182"/>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5"/>
      <c r="BD460" s="145"/>
      <c r="BE460" s="145"/>
      <c r="BK460" s="181"/>
      <c r="BL460" s="181"/>
      <c r="BM460" s="181"/>
      <c r="BN460" s="181"/>
      <c r="BZ460" s="180"/>
      <c r="CA460" s="180"/>
      <c r="CB460" s="180"/>
      <c r="CC460" s="180"/>
      <c r="CD460" s="180"/>
      <c r="CE460" s="180"/>
      <c r="CF460" s="180"/>
      <c r="CG460" s="180"/>
      <c r="CH460" s="180"/>
      <c r="CI460" s="180"/>
      <c r="CJ460" s="180"/>
      <c r="CK460" s="148"/>
      <c r="CL460" s="148"/>
      <c r="CM460" s="148"/>
      <c r="CN460" s="148"/>
      <c r="CO460" s="148"/>
      <c r="CP460" s="148"/>
      <c r="CQ460" s="148"/>
      <c r="CR460" s="148"/>
      <c r="CS460" s="148"/>
      <c r="CT460" s="148"/>
      <c r="CU460" s="148"/>
      <c r="CV460" s="148"/>
      <c r="CW460" s="148"/>
      <c r="CX460" s="148"/>
    </row>
    <row r="461" spans="1:102">
      <c r="A461" s="182"/>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5"/>
      <c r="BD461" s="145"/>
      <c r="BF461" s="146"/>
      <c r="BG461" s="146"/>
      <c r="BH461" s="146"/>
      <c r="BI461" s="146"/>
      <c r="BJ461" s="146"/>
      <c r="BO461" s="146"/>
      <c r="BP461" s="146"/>
      <c r="BQ461" s="146"/>
      <c r="BS461" s="146"/>
      <c r="BT461" s="146"/>
    </row>
    <row r="462" spans="1:102">
      <c r="A462" s="182"/>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5"/>
      <c r="BD462" s="145"/>
      <c r="BF462" s="146"/>
      <c r="BG462" s="146"/>
      <c r="BH462" s="146"/>
      <c r="BI462" s="146"/>
      <c r="BJ462" s="146"/>
      <c r="BO462" s="146"/>
      <c r="BP462" s="146"/>
      <c r="BQ462" s="146"/>
      <c r="BS462" s="146"/>
      <c r="BT462" s="146"/>
    </row>
    <row r="463" spans="1:102">
      <c r="A463" s="182"/>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5"/>
      <c r="BD463" s="145"/>
      <c r="BF463" s="145"/>
      <c r="BG463" s="146"/>
      <c r="BH463" s="146"/>
      <c r="BI463" s="146"/>
      <c r="BJ463" s="146"/>
      <c r="BO463" s="146"/>
      <c r="BP463" s="146"/>
      <c r="BQ463" s="146"/>
      <c r="BS463" s="146"/>
      <c r="BT463" s="146"/>
    </row>
    <row r="464" spans="1:102">
      <c r="A464" s="182"/>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5"/>
      <c r="BD464" s="145"/>
      <c r="BF464" s="145"/>
      <c r="BG464" s="146"/>
      <c r="BH464" s="146"/>
      <c r="BI464" s="146"/>
      <c r="BJ464" s="146"/>
      <c r="BO464" s="146"/>
      <c r="BP464" s="146"/>
      <c r="BQ464" s="146"/>
    </row>
    <row r="465" spans="1:69">
      <c r="A465" s="182"/>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5"/>
      <c r="BD465" s="145"/>
      <c r="BO465" s="146"/>
      <c r="BP465" s="146"/>
      <c r="BQ465" s="146"/>
    </row>
    <row r="466" spans="1:69">
      <c r="A466" s="182"/>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5"/>
      <c r="BD466" s="145"/>
      <c r="BO466" s="146"/>
      <c r="BP466" s="146"/>
      <c r="BQ466" s="146"/>
    </row>
    <row r="467" spans="1:69">
      <c r="A467" s="182"/>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5"/>
      <c r="BD467" s="145"/>
    </row>
    <row r="468" spans="1:69">
      <c r="A468" s="182"/>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5"/>
      <c r="BD468" s="145"/>
    </row>
    <row r="469" spans="1:69">
      <c r="A469" s="182"/>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5"/>
      <c r="BD469" s="145"/>
    </row>
    <row r="470" spans="1:69">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5"/>
      <c r="BD470" s="145"/>
    </row>
    <row r="471" spans="1:69">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5"/>
      <c r="BD471" s="145"/>
    </row>
    <row r="472" spans="1:69">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5"/>
      <c r="BD472" s="145"/>
    </row>
    <row r="473" spans="1:69">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5"/>
      <c r="BD473" s="145"/>
    </row>
    <row r="474" spans="1:69">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5"/>
      <c r="BD474" s="145"/>
    </row>
    <row r="475" spans="1:69">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5"/>
      <c r="BD475" s="145"/>
    </row>
    <row r="476" spans="1:69">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5"/>
      <c r="BD476" s="145"/>
    </row>
    <row r="477" spans="1:69">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5"/>
      <c r="BD477" s="145"/>
    </row>
    <row r="478" spans="1:69">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5"/>
      <c r="BD478" s="145"/>
    </row>
    <row r="479" spans="1:69">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5"/>
      <c r="BD479" s="145"/>
    </row>
    <row r="480" spans="1:69">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5"/>
      <c r="BD480" s="145"/>
    </row>
    <row r="481" spans="3:56">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5"/>
      <c r="BD481" s="145"/>
    </row>
    <row r="482" spans="3:56">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5"/>
      <c r="BD482" s="145"/>
    </row>
    <row r="483" spans="3:56">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5"/>
      <c r="BD483" s="145"/>
    </row>
    <row r="484" spans="3:56">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5"/>
      <c r="BD484" s="145"/>
    </row>
  </sheetData>
  <mergeCells count="82">
    <mergeCell ref="D126:D128"/>
    <mergeCell ref="A127:B128"/>
    <mergeCell ref="D129:D131"/>
    <mergeCell ref="A130:B131"/>
    <mergeCell ref="D117:D119"/>
    <mergeCell ref="A118:B119"/>
    <mergeCell ref="D120:D122"/>
    <mergeCell ref="A121:B122"/>
    <mergeCell ref="D123:D125"/>
    <mergeCell ref="A124:B125"/>
    <mergeCell ref="D108:D110"/>
    <mergeCell ref="A109:B110"/>
    <mergeCell ref="D111:D113"/>
    <mergeCell ref="A112:B113"/>
    <mergeCell ref="D114:D116"/>
    <mergeCell ref="A115:B116"/>
    <mergeCell ref="D99:D101"/>
    <mergeCell ref="A100:B101"/>
    <mergeCell ref="D102:D104"/>
    <mergeCell ref="A103:B104"/>
    <mergeCell ref="D105:D107"/>
    <mergeCell ref="A106:B107"/>
    <mergeCell ref="D90:D92"/>
    <mergeCell ref="A91:B92"/>
    <mergeCell ref="D93:D95"/>
    <mergeCell ref="A94:B95"/>
    <mergeCell ref="D96:D98"/>
    <mergeCell ref="A97:B98"/>
    <mergeCell ref="D80:D82"/>
    <mergeCell ref="A81:B82"/>
    <mergeCell ref="D83:D85"/>
    <mergeCell ref="A84:B85"/>
    <mergeCell ref="D87:D89"/>
    <mergeCell ref="A88:B89"/>
    <mergeCell ref="D71:D73"/>
    <mergeCell ref="A72:B73"/>
    <mergeCell ref="D74:D76"/>
    <mergeCell ref="A75:B76"/>
    <mergeCell ref="D77:D79"/>
    <mergeCell ref="A78:B79"/>
    <mergeCell ref="D57:D59"/>
    <mergeCell ref="A58:B59"/>
    <mergeCell ref="D60:D62"/>
    <mergeCell ref="A61:B62"/>
    <mergeCell ref="D63:D65"/>
    <mergeCell ref="A64:B65"/>
    <mergeCell ref="D48:D50"/>
    <mergeCell ref="A49:B50"/>
    <mergeCell ref="D51:D53"/>
    <mergeCell ref="A52:B53"/>
    <mergeCell ref="D54:D56"/>
    <mergeCell ref="A55:B56"/>
    <mergeCell ref="D39:D41"/>
    <mergeCell ref="A40:B41"/>
    <mergeCell ref="D42:D44"/>
    <mergeCell ref="A43:B44"/>
    <mergeCell ref="D45:D47"/>
    <mergeCell ref="A46:B47"/>
    <mergeCell ref="D30:D32"/>
    <mergeCell ref="A31:B32"/>
    <mergeCell ref="D33:D35"/>
    <mergeCell ref="A34:B35"/>
    <mergeCell ref="D36:D38"/>
    <mergeCell ref="A37:B38"/>
    <mergeCell ref="D21:D23"/>
    <mergeCell ref="A22:B23"/>
    <mergeCell ref="D24:D26"/>
    <mergeCell ref="A25:B26"/>
    <mergeCell ref="D27:D29"/>
    <mergeCell ref="A28:B29"/>
    <mergeCell ref="D11:D13"/>
    <mergeCell ref="A12:B13"/>
    <mergeCell ref="D14:D16"/>
    <mergeCell ref="A15:B16"/>
    <mergeCell ref="D17:D19"/>
    <mergeCell ref="A18:B19"/>
    <mergeCell ref="A1:A3"/>
    <mergeCell ref="B1:B3"/>
    <mergeCell ref="D5:D7"/>
    <mergeCell ref="A6:B7"/>
    <mergeCell ref="D8:D10"/>
    <mergeCell ref="A9:B10"/>
  </mergeCells>
  <conditionalFormatting sqref="BD87:BD113 BD130:BD131 BD64:BD65 BD5:BD7 BD21:BD47">
    <cfRule type="cellIs" dxfId="59" priority="104" stopIfTrue="1" operator="equal">
      <formula>0</formula>
    </cfRule>
  </conditionalFormatting>
  <conditionalFormatting sqref="BD48:BD49">
    <cfRule type="cellIs" dxfId="58" priority="95" stopIfTrue="1" operator="equal">
      <formula>0</formula>
    </cfRule>
  </conditionalFormatting>
  <conditionalFormatting sqref="BD114:BD115">
    <cfRule type="cellIs" dxfId="57" priority="93" stopIfTrue="1" operator="equal">
      <formula>0</formula>
    </cfRule>
  </conditionalFormatting>
  <conditionalFormatting sqref="BD52:BD63">
    <cfRule type="cellIs" dxfId="56" priority="92" stopIfTrue="1" operator="equal">
      <formula>0</formula>
    </cfRule>
  </conditionalFormatting>
  <conditionalFormatting sqref="BD50:BD51">
    <cfRule type="cellIs" dxfId="55" priority="90" stopIfTrue="1" operator="equal">
      <formula>0</formula>
    </cfRule>
  </conditionalFormatting>
  <conditionalFormatting sqref="BD116:BD129">
    <cfRule type="cellIs" dxfId="54" priority="88" stopIfTrue="1" operator="equal">
      <formula>0</formula>
    </cfRule>
  </conditionalFormatting>
  <conditionalFormatting sqref="BD18:BD19">
    <cfRule type="cellIs" dxfId="53" priority="66" stopIfTrue="1" operator="equal">
      <formula>0</formula>
    </cfRule>
  </conditionalFormatting>
  <conditionalFormatting sqref="BD7:BD15">
    <cfRule type="cellIs" dxfId="52" priority="53" stopIfTrue="1" operator="equal">
      <formula>0</formula>
    </cfRule>
  </conditionalFormatting>
  <conditionalFormatting sqref="BD16">
    <cfRule type="cellIs" dxfId="51" priority="52" stopIfTrue="1" operator="equal">
      <formula>0</formula>
    </cfRule>
  </conditionalFormatting>
  <conditionalFormatting sqref="BD16:BD17">
    <cfRule type="cellIs" dxfId="50" priority="51" stopIfTrue="1" operator="equal">
      <formula>0</formula>
    </cfRule>
  </conditionalFormatting>
  <conditionalFormatting sqref="BD71:BD73">
    <cfRule type="cellIs" dxfId="49" priority="50" stopIfTrue="1" operator="equal">
      <formula>0</formula>
    </cfRule>
  </conditionalFormatting>
  <conditionalFormatting sqref="BD84:BD85">
    <cfRule type="cellIs" dxfId="48" priority="49" stopIfTrue="1" operator="equal">
      <formula>0</formula>
    </cfRule>
  </conditionalFormatting>
  <conditionalFormatting sqref="BD73:BD81">
    <cfRule type="cellIs" dxfId="47" priority="48" stopIfTrue="1" operator="equal">
      <formula>0</formula>
    </cfRule>
  </conditionalFormatting>
  <conditionalFormatting sqref="BD82">
    <cfRule type="cellIs" dxfId="46" priority="47" stopIfTrue="1" operator="equal">
      <formula>0</formula>
    </cfRule>
  </conditionalFormatting>
  <conditionalFormatting sqref="BD82:BD83">
    <cfRule type="cellIs" dxfId="45" priority="46" stopIfTrue="1" operator="equal">
      <formula>0</formula>
    </cfRule>
  </conditionalFormatting>
  <conditionalFormatting sqref="O27:AH35 P21:AH26 BC5:BC7 AX21:BC35">
    <cfRule type="cellIs" dxfId="44" priority="45" stopIfTrue="1" operator="equal">
      <formula>0</formula>
    </cfRule>
  </conditionalFormatting>
  <conditionalFormatting sqref="E33:N35">
    <cfRule type="cellIs" dxfId="43" priority="44" stopIfTrue="1" operator="equal">
      <formula>0</formula>
    </cfRule>
  </conditionalFormatting>
  <conditionalFormatting sqref="E27:N32 E21:O26">
    <cfRule type="cellIs" dxfId="42" priority="43" stopIfTrue="1" operator="equal">
      <formula>0</formula>
    </cfRule>
  </conditionalFormatting>
  <conditionalFormatting sqref="AS21:AW35">
    <cfRule type="cellIs" dxfId="41" priority="42" stopIfTrue="1" operator="equal">
      <formula>0</formula>
    </cfRule>
  </conditionalFormatting>
  <conditionalFormatting sqref="AN21:AR35">
    <cfRule type="cellIs" dxfId="40" priority="41" stopIfTrue="1" operator="equal">
      <formula>0</formula>
    </cfRule>
  </conditionalFormatting>
  <conditionalFormatting sqref="AI21:AM35">
    <cfRule type="cellIs" dxfId="39" priority="40" stopIfTrue="1" operator="equal">
      <formula>0</formula>
    </cfRule>
  </conditionalFormatting>
  <conditionalFormatting sqref="BC18:BC19">
    <cfRule type="cellIs" dxfId="38" priority="39" stopIfTrue="1" operator="equal">
      <formula>0</formula>
    </cfRule>
  </conditionalFormatting>
  <conditionalFormatting sqref="E11:N16 E5:O10">
    <cfRule type="cellIs" dxfId="37" priority="36" stopIfTrue="1" operator="equal">
      <formula>0</formula>
    </cfRule>
  </conditionalFormatting>
  <conditionalFormatting sqref="E17:N19">
    <cfRule type="cellIs" dxfId="36" priority="37" stopIfTrue="1" operator="equal">
      <formula>0</formula>
    </cfRule>
  </conditionalFormatting>
  <conditionalFormatting sqref="AS5:AW19">
    <cfRule type="cellIs" dxfId="35" priority="35" stopIfTrue="1" operator="equal">
      <formula>0</formula>
    </cfRule>
  </conditionalFormatting>
  <conditionalFormatting sqref="AN5:AR19">
    <cfRule type="cellIs" dxfId="34" priority="34" stopIfTrue="1" operator="equal">
      <formula>0</formula>
    </cfRule>
  </conditionalFormatting>
  <conditionalFormatting sqref="AI5:AM19">
    <cfRule type="cellIs" dxfId="33" priority="33" stopIfTrue="1" operator="equal">
      <formula>0</formula>
    </cfRule>
  </conditionalFormatting>
  <conditionalFormatting sqref="O11:AH19 P5:AH10 AX5:BB19">
    <cfRule type="cellIs" dxfId="32" priority="38" stopIfTrue="1" operator="equal">
      <formula>0</formula>
    </cfRule>
  </conditionalFormatting>
  <conditionalFormatting sqref="BC7:BC15">
    <cfRule type="cellIs" dxfId="31" priority="32" stopIfTrue="1" operator="equal">
      <formula>0</formula>
    </cfRule>
  </conditionalFormatting>
  <conditionalFormatting sqref="BC16">
    <cfRule type="cellIs" dxfId="30" priority="31" stopIfTrue="1" operator="equal">
      <formula>0</formula>
    </cfRule>
  </conditionalFormatting>
  <conditionalFormatting sqref="BC16:BC17">
    <cfRule type="cellIs" dxfId="29" priority="30" stopIfTrue="1" operator="equal">
      <formula>0</formula>
    </cfRule>
  </conditionalFormatting>
  <conditionalFormatting sqref="O42:AH50 O57:AH65 P36:AH41 P51:AH56 AX36:BC65">
    <cfRule type="cellIs" dxfId="28" priority="29" stopIfTrue="1" operator="equal">
      <formula>0</formula>
    </cfRule>
  </conditionalFormatting>
  <conditionalFormatting sqref="E48:N50 E63:N65">
    <cfRule type="cellIs" dxfId="27" priority="28" stopIfTrue="1" operator="equal">
      <formula>0</formula>
    </cfRule>
  </conditionalFormatting>
  <conditionalFormatting sqref="E42:N47 E57:N62 E36:O41 E51:O56">
    <cfRule type="cellIs" dxfId="26" priority="27" stopIfTrue="1" operator="equal">
      <formula>0</formula>
    </cfRule>
  </conditionalFormatting>
  <conditionalFormatting sqref="AS36:AW65">
    <cfRule type="cellIs" dxfId="25" priority="26" stopIfTrue="1" operator="equal">
      <formula>0</formula>
    </cfRule>
  </conditionalFormatting>
  <conditionalFormatting sqref="AN36:AR65">
    <cfRule type="cellIs" dxfId="24" priority="25" stopIfTrue="1" operator="equal">
      <formula>0</formula>
    </cfRule>
  </conditionalFormatting>
  <conditionalFormatting sqref="AI36:AM65">
    <cfRule type="cellIs" dxfId="23" priority="24" stopIfTrue="1" operator="equal">
      <formula>0</formula>
    </cfRule>
  </conditionalFormatting>
  <conditionalFormatting sqref="BC71:BC73">
    <cfRule type="cellIs" dxfId="22" priority="23" stopIfTrue="1" operator="equal">
      <formula>0</formula>
    </cfRule>
  </conditionalFormatting>
  <conditionalFormatting sqref="BC84:BC85">
    <cfRule type="cellIs" dxfId="21" priority="22" stopIfTrue="1" operator="equal">
      <formula>0</formula>
    </cfRule>
  </conditionalFormatting>
  <conditionalFormatting sqref="E77:N82 E71:O76">
    <cfRule type="cellIs" dxfId="20" priority="19" stopIfTrue="1" operator="equal">
      <formula>0</formula>
    </cfRule>
  </conditionalFormatting>
  <conditionalFormatting sqref="E83:N85">
    <cfRule type="cellIs" dxfId="19" priority="20" stopIfTrue="1" operator="equal">
      <formula>0</formula>
    </cfRule>
  </conditionalFormatting>
  <conditionalFormatting sqref="AS71:AW85">
    <cfRule type="cellIs" dxfId="18" priority="18" stopIfTrue="1" operator="equal">
      <formula>0</formula>
    </cfRule>
  </conditionalFormatting>
  <conditionalFormatting sqref="AN71:AR85">
    <cfRule type="cellIs" dxfId="17" priority="17" stopIfTrue="1" operator="equal">
      <formula>0</formula>
    </cfRule>
  </conditionalFormatting>
  <conditionalFormatting sqref="AI71:AM85">
    <cfRule type="cellIs" dxfId="16" priority="16" stopIfTrue="1" operator="equal">
      <formula>0</formula>
    </cfRule>
  </conditionalFormatting>
  <conditionalFormatting sqref="O77:AH85 P71:AH76 AX71:BB85">
    <cfRule type="cellIs" dxfId="15" priority="21" stopIfTrue="1" operator="equal">
      <formula>0</formula>
    </cfRule>
  </conditionalFormatting>
  <conditionalFormatting sqref="BC73:BC81">
    <cfRule type="cellIs" dxfId="14" priority="15" stopIfTrue="1" operator="equal">
      <formula>0</formula>
    </cfRule>
  </conditionalFormatting>
  <conditionalFormatting sqref="BC82">
    <cfRule type="cellIs" dxfId="13" priority="14" stopIfTrue="1" operator="equal">
      <formula>0</formula>
    </cfRule>
  </conditionalFormatting>
  <conditionalFormatting sqref="BC82:BC83">
    <cfRule type="cellIs" dxfId="12" priority="13" stopIfTrue="1" operator="equal">
      <formula>0</formula>
    </cfRule>
  </conditionalFormatting>
  <conditionalFormatting sqref="O93:AH101 P87:AH92 AX87:BC101">
    <cfRule type="cellIs" dxfId="11" priority="12" stopIfTrue="1" operator="equal">
      <formula>0</formula>
    </cfRule>
  </conditionalFormatting>
  <conditionalFormatting sqref="E99:N101">
    <cfRule type="cellIs" dxfId="10" priority="11" stopIfTrue="1" operator="equal">
      <formula>0</formula>
    </cfRule>
  </conditionalFormatting>
  <conditionalFormatting sqref="E93:N98 E87:O92">
    <cfRule type="cellIs" dxfId="9" priority="10" stopIfTrue="1" operator="equal">
      <formula>0</formula>
    </cfRule>
  </conditionalFormatting>
  <conditionalFormatting sqref="AS87:AW101">
    <cfRule type="cellIs" dxfId="8" priority="9" stopIfTrue="1" operator="equal">
      <formula>0</formula>
    </cfRule>
  </conditionalFormatting>
  <conditionalFormatting sqref="AN87:AR101">
    <cfRule type="cellIs" dxfId="7" priority="8" stopIfTrue="1" operator="equal">
      <formula>0</formula>
    </cfRule>
  </conditionalFormatting>
  <conditionalFormatting sqref="AI87:AM101">
    <cfRule type="cellIs" dxfId="6" priority="7" stopIfTrue="1" operator="equal">
      <formula>0</formula>
    </cfRule>
  </conditionalFormatting>
  <conditionalFormatting sqref="O108:AH116 O123:AH131 P102:AH107 P117:AH122 AX102:BC131">
    <cfRule type="cellIs" dxfId="5" priority="6" stopIfTrue="1" operator="equal">
      <formula>0</formula>
    </cfRule>
  </conditionalFormatting>
  <conditionalFormatting sqref="E114:N116 E129:N131">
    <cfRule type="cellIs" dxfId="4" priority="5" stopIfTrue="1" operator="equal">
      <formula>0</formula>
    </cfRule>
  </conditionalFormatting>
  <conditionalFormatting sqref="E108:N113 E123:N128 E102:O107 E117:O122">
    <cfRule type="cellIs" dxfId="3" priority="4" stopIfTrue="1" operator="equal">
      <formula>0</formula>
    </cfRule>
  </conditionalFormatting>
  <conditionalFormatting sqref="AS102:AW131">
    <cfRule type="cellIs" dxfId="2" priority="3" stopIfTrue="1" operator="equal">
      <formula>0</formula>
    </cfRule>
  </conditionalFormatting>
  <conditionalFormatting sqref="AN102:AR131">
    <cfRule type="cellIs" dxfId="1" priority="2" stopIfTrue="1" operator="equal">
      <formula>0</formula>
    </cfRule>
  </conditionalFormatting>
  <conditionalFormatting sqref="AI102:AM131">
    <cfRule type="cellIs" dxfId="0" priority="1" stopIfTrue="1" operator="equal">
      <formula>0</formula>
    </cfRule>
  </conditionalFormatting>
  <dataValidations count="1">
    <dataValidation type="list" allowBlank="1" showInputMessage="1" showErrorMessage="1" sqref="A5:B5 A8:B8 A114:B114 A11:B11 A14:B14 A102:B102 A99:B99 A111:B111 A51:B51 A57:B57 A63:B63 A71:B71 A74:B74 A77:B77 A80:B80 A83:B83 A17:B17 A90:B90 A93:B93 A96:B96 A21:B21 A45:B45 A24:B24 A27:B27 A30:B30 A33:B33 A36:B36 A39:B39 A42:B42 A60:B60 A54:B54 A48:B48 A108:B108 A105:B105 A87:B87 A129:B129 A117:B117 A126:B126 A123:B123 A120:B120" xr:uid="{DEA8EB1B-D3B5-46D8-92E0-14CA04A4DBDD}">
      <formula1>$A$141:$A$142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2018-09-27T14:08:40+00:00</Date_x0020_Opened>
    <LegacyRecordCategoryIdentifier xmlns="b67a7830-db79-4a49-bf27-2aff92a2201a" xsi:nil="true"/>
    <LegacyDateFileRequested xmlns="a172083e-e40c-4314-b43a-827352a1ed2c" xsi:nil="true"/>
    <CIRRUSPreviousRetentionPolicy xmlns="ffc8a244-ae4f-40d7-ae70-b01b24072054"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Frameworks</TermName>
          <TermId xmlns="http://schemas.microsoft.com/office/infopath/2007/PartnerControls">148911a3-aaf2-4e70-b430-c1bd7d49e70e</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HMG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CaseReferenceNumber xmlns="ffc8a244-ae4f-40d7-ae70-b01b24072054" xsi:nil="true"/>
    <LegacyFolderNotes xmlns="a172083e-e40c-4314-b43a-827352a1ed2c" xsi:nil="true"/>
    <TaxCatchAll xmlns="0063f72e-ace3-48fb-9c1f-5b513408b31f">
      <Value>129</Value>
    </TaxCatchAll>
    <LegacyNumericClass xmlns="b67a7830-db79-4a49-bf27-2aff92a2201a" xsi:nil="true"/>
    <LegacyCurrentLocation xmlns="b67a7830-db79-4a49-bf27-2aff92a2201a" xsi:nil="true"/>
    <SharedWithUsers xmlns="0063f72e-ace3-48fb-9c1f-5b513408b31f">
      <UserInfo>
        <DisplayName>Salway, Nicholas (Better Regulation Executive)</DisplayName>
        <AccountId>7070</AccountId>
        <AccountType/>
      </UserInfo>
      <UserInfo>
        <DisplayName>Leich, Benjamin (Better Regulation Executive)</DisplayName>
        <AccountId>5802</AccountId>
        <AccountType/>
      </UserInfo>
      <UserInfo>
        <DisplayName>Cosford, Joshua (Better Regulation Executive)</DisplayName>
        <AccountId>5801</AccountId>
        <AccountType/>
      </UserInfo>
      <UserInfo>
        <DisplayName>Smith, Felix (Better Regulation Executive)</DisplayName>
        <AccountId>6710</AccountId>
        <AccountType/>
      </UserInfo>
      <UserInfo>
        <DisplayName>Geeson, Rose (Regulatory Policy Committee)</DisplayName>
        <AccountId>6713</AccountId>
        <AccountType/>
      </UserInfo>
      <UserInfo>
        <DisplayName>Bishop, Ian (Better Regulation Executive)</DisplayName>
        <AccountId>6077</AccountId>
        <AccountType/>
      </UserInfo>
    </SharedWithUsers>
    <_dlc_DocId xmlns="0063f72e-ace3-48fb-9c1f-5b513408b31f">2QFN7KK647Q6-1749825221-14265</_dlc_DocId>
    <_dlc_DocIdUrl xmlns="0063f72e-ace3-48fb-9c1f-5b513408b31f">
      <Url>https://beisgov.sharepoint.com/sites/beis/388/_layouts/15/DocIdRedir.aspx?ID=2QFN7KK647Q6-1749825221-14265</Url>
      <Description>2QFN7KK647Q6-1749825221-14265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CF309D1A0BAA74B809E58666E6E5629" ma:contentTypeVersion="16471" ma:contentTypeDescription="Create a new document." ma:contentTypeScope="" ma:versionID="8fd642238089bd1615c328e8e5b97eb0">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ffc8a244-ae4f-40d7-ae70-b01b24072054" xmlns:ns8="c963a4c1-1bb4-49f2-a011-9c776a7eed2a" targetNamespace="http://schemas.microsoft.com/office/2006/metadata/properties" ma:root="true" ma:fieldsID="2134cfb9f05d6d0db418760b4fc21b3c"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ffc8a244-ae4f-40d7-ae70-b01b24072054"/>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ediaServiceMetadata" minOccurs="0"/>
                <xsd:element ref="ns7:MediaServiceFastMetadata" minOccurs="0"/>
                <xsd:element ref="ns4:SharedWithUsers" minOccurs="0"/>
                <xsd:element ref="ns4:SharedWithDetails" minOccurs="0"/>
                <xsd:element ref="ns8:m975189f4ba442ecbf67d4147307b177" minOccurs="0"/>
                <xsd:element ref="ns4:TaxCatchAll" minOccurs="0"/>
                <xsd:element ref="ns4:TaxCatchAllLabel" minOccurs="0"/>
                <xsd:element ref="ns4:_dlc_DocId" minOccurs="0"/>
                <xsd:element ref="ns7:CIRRUSPreviousRetentionPolicy" minOccurs="0"/>
                <xsd:element ref="ns7:LegacyCaseReferenceNumber" minOccurs="0"/>
                <xsd:element ref="ns7:MediaServiceEventHashCode" minOccurs="0"/>
                <xsd:element ref="ns7: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element name="TaxCatchAll" ma:index="65"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6"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7"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c8a244-ae4f-40d7-ae70-b01b24072054" elementFormDefault="qualified">
    <xsd:import namespace="http://schemas.microsoft.com/office/2006/documentManagement/types"/>
    <xsd:import namespace="http://schemas.microsoft.com/office/infopath/2007/PartnerControls"/>
    <xsd:element name="MediaServiceMetadata" ma:index="59" nillable="true" ma:displayName="MediaServiceMetadata" ma:hidden="true" ma:internalName="MediaServiceMetadata" ma:readOnly="true">
      <xsd:simpleType>
        <xsd:restriction base="dms:Note"/>
      </xsd:simpleType>
    </xsd:element>
    <xsd:element name="MediaServiceFastMetadata" ma:index="60"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64"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1B0BB9-3723-49A4-9DEC-5CA6660C0617}">
  <ds:schemaRefs>
    <ds:schemaRef ds:uri="http://schemas.microsoft.com/sharepoint/events"/>
  </ds:schemaRefs>
</ds:datastoreItem>
</file>

<file path=customXml/itemProps2.xml><?xml version="1.0" encoding="utf-8"?>
<ds:datastoreItem xmlns:ds="http://schemas.openxmlformats.org/officeDocument/2006/customXml" ds:itemID="{0B405684-9F2C-421A-9E43-9B3DB4919107}">
  <ds:schemaRefs>
    <ds:schemaRef ds:uri="http://schemas.microsoft.com/sharepoint/v3/contenttype/forms"/>
  </ds:schemaRefs>
</ds:datastoreItem>
</file>

<file path=customXml/itemProps3.xml><?xml version="1.0" encoding="utf-8"?>
<ds:datastoreItem xmlns:ds="http://schemas.openxmlformats.org/officeDocument/2006/customXml" ds:itemID="{E3AB8A38-83B1-461E-A1F3-213B28EC46A6}">
  <ds:schemaRefs>
    <ds:schemaRef ds:uri="b67a7830-db79-4a49-bf27-2aff92a2201a"/>
    <ds:schemaRef ds:uri="a172083e-e40c-4314-b43a-827352a1ed2c"/>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ffc8a244-ae4f-40d7-ae70-b01b24072054"/>
    <ds:schemaRef ds:uri="c963a4c1-1bb4-49f2-a011-9c776a7eed2a"/>
    <ds:schemaRef ds:uri="a8f60570-4bd3-4f2b-950b-a996de8ab151"/>
    <ds:schemaRef ds:uri="http://purl.org/dc/dcmitype/"/>
    <ds:schemaRef ds:uri="http://purl.org/dc/terms/"/>
    <ds:schemaRef ds:uri="0063f72e-ace3-48fb-9c1f-5b513408b31f"/>
    <ds:schemaRef ds:uri="b413c3fd-5a3b-4239-b985-69032e371c04"/>
    <ds:schemaRef ds:uri="http://www.w3.org/XML/1998/namespace"/>
  </ds:schemaRefs>
</ds:datastoreItem>
</file>

<file path=customXml/itemProps4.xml><?xml version="1.0" encoding="utf-8"?>
<ds:datastoreItem xmlns:ds="http://schemas.openxmlformats.org/officeDocument/2006/customXml" ds:itemID="{69DBA62C-8624-4D02-9C41-DE15E9822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ffc8a244-ae4f-40d7-ae70-b01b24072054"/>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30</vt:i4>
      </vt:variant>
    </vt:vector>
  </HeadingPairs>
  <TitlesOfParts>
    <vt:vector size="41" baseType="lpstr">
      <vt:lpstr>Instructions</vt:lpstr>
      <vt:lpstr>Inputs</vt:lpstr>
      <vt:lpstr>Overview</vt:lpstr>
      <vt:lpstr>Option 1</vt:lpstr>
      <vt:lpstr>Option 2</vt:lpstr>
      <vt:lpstr>Option 3</vt:lpstr>
      <vt:lpstr>Option 4</vt:lpstr>
      <vt:lpstr>Option 5</vt:lpstr>
      <vt:lpstr>Option 6</vt:lpstr>
      <vt:lpstr>GDP Deflators</vt:lpstr>
      <vt:lpstr>EANDCB Calculations</vt:lpstr>
      <vt:lpstr>AnnuityTable</vt:lpstr>
      <vt:lpstr>DeflatorTable</vt:lpstr>
      <vt:lpstr>'Option 2'!DiscountFactors</vt:lpstr>
      <vt:lpstr>'Option 3'!DiscountFactors</vt:lpstr>
      <vt:lpstr>'Option 4'!DiscountFactors</vt:lpstr>
      <vt:lpstr>'Option 5'!DiscountFactors</vt:lpstr>
      <vt:lpstr>'Option 6'!DiscountFactors</vt:lpstr>
      <vt:lpstr>DiscountFactors</vt:lpstr>
      <vt:lpstr>DiscountRate</vt:lpstr>
      <vt:lpstr>Option1Period</vt:lpstr>
      <vt:lpstr>Option1PriceYear</vt:lpstr>
      <vt:lpstr>Option1PVYear</vt:lpstr>
      <vt:lpstr>Option2Period</vt:lpstr>
      <vt:lpstr>Option2PriceYear</vt:lpstr>
      <vt:lpstr>Option2PVYear</vt:lpstr>
      <vt:lpstr>Option3Period</vt:lpstr>
      <vt:lpstr>Option3PriceYear</vt:lpstr>
      <vt:lpstr>Option3PVYear</vt:lpstr>
      <vt:lpstr>Option4Period</vt:lpstr>
      <vt:lpstr>Option4PriceYear</vt:lpstr>
      <vt:lpstr>Option4PVYear</vt:lpstr>
      <vt:lpstr>Option5Period</vt:lpstr>
      <vt:lpstr>Option5PriceYear</vt:lpstr>
      <vt:lpstr>Option5PVYear</vt:lpstr>
      <vt:lpstr>Option6Period</vt:lpstr>
      <vt:lpstr>Option6PriceYear</vt:lpstr>
      <vt:lpstr>Option6PVYear</vt:lpstr>
      <vt:lpstr>Inputs!Print_Area</vt:lpstr>
      <vt:lpstr>Instructions!Print_Area</vt:lpstr>
      <vt:lpstr>Overview!Print_Area</vt:lpstr>
    </vt:vector>
  </TitlesOfParts>
  <Manager/>
  <Company>IPO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dc:creator>
  <cp:keywords/>
  <dc:description/>
  <cp:lastModifiedBy>Chaplin, Oliver (BEIS)</cp:lastModifiedBy>
  <cp:revision/>
  <dcterms:created xsi:type="dcterms:W3CDTF">2010-11-01T14:04:59Z</dcterms:created>
  <dcterms:modified xsi:type="dcterms:W3CDTF">2019-04-05T09:23:04Z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0x0101005CF309D1A0BAA74B809E58666E6E5629</vt:lpwstr>
  </property>
  <property fmtid="{D5CDD505-2E9C-101B-9397-08002B2CF9AE}" pid="3" name="Order">
    <vt:r8>28100</vt:r8>
  </property>
  <property fmtid="{D5CDD505-2E9C-101B-9397-08002B2CF9AE}" pid="4" name="ComplianceAssetId">
    <vt:lpwstr/>
  </property>
  <property fmtid="{D5CDD505-2E9C-101B-9397-08002B2CF9AE}" pid="5" name="Business Unit">
    <vt:lpwstr>129;#Frameworks|148911a3-aaf2-4e70-b430-c1bd7d49e70e</vt:lpwstr>
  </property>
  <property fmtid="{D5CDD505-2E9C-101B-9397-08002B2CF9AE}" pid="6" name="_dlc_DocIdItemGuid">
    <vt:lpwstr>456a8697-d4c0-4110-b832-52e7c8c980e0</vt:lpwstr>
  </property>
  <property fmtid="{D5CDD505-2E9C-101B-9397-08002B2CF9AE}" pid="7" name="AuthorIds_UIVersion_2">
    <vt:lpwstr>27033</vt:lpwstr>
  </property>
  <property fmtid="{D5CDD505-2E9C-101B-9397-08002B2CF9AE}" pid="9" name="AuthorIds_UIVersion_6">
    <vt:lpwstr>27033</vt:lpwstr>
  </property>
</Properties>
</file>