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0185" tabRatio="733" activeTab="0"/>
  </bookViews>
  <sheets>
    <sheet name="Summary and Calculation" sheetId="1" r:id="rId1"/>
    <sheet name="Complexity_Emissions_Location" sheetId="2" r:id="rId2"/>
    <sheet name="Operator Performance" sheetId="3" r:id="rId3"/>
    <sheet name="References" sheetId="4" r:id="rId4"/>
    <sheet name="XML Data" sheetId="5" state="hidden" r:id="rId5"/>
    <sheet name="ProfileHeader" sheetId="6" state="hidden" r:id="rId6"/>
    <sheet name="ProfileDetail" sheetId="7" state="hidden" r:id="rId7"/>
  </sheets>
  <definedNames>
    <definedName name="App_factor">'References'!$F$4</definedName>
    <definedName name="Complexity_Attribute">'Complexity_Emissions_Location'!$C$3</definedName>
    <definedName name="Emissions_Attribute">'Complexity_Emissions_Location'!$J$3</definedName>
    <definedName name="EMS_Score_Card">'References'!$K$46:$M$78</definedName>
    <definedName name="Location_Attribute">'Complexity_Emissions_Location'!$B$7</definedName>
    <definedName name="_xlnm.Print_Area" localSheetId="2">'Operator Performance'!$B$2:$I$75</definedName>
    <definedName name="Subs_factor">'References'!$F$5</definedName>
  </definedNames>
  <calcPr fullCalcOnLoad="1"/>
</workbook>
</file>

<file path=xl/comments1.xml><?xml version="1.0" encoding="utf-8"?>
<comments xmlns="http://schemas.openxmlformats.org/spreadsheetml/2006/main">
  <authors>
    <author>Neil Gillan</author>
  </authors>
  <commentList>
    <comment ref="E7" authorId="0">
      <text>
        <r>
          <rPr>
            <b/>
            <sz val="8"/>
            <rFont val="Tahoma"/>
            <family val="2"/>
          </rPr>
          <t>Insert your Permit No.  here. If this profile is in support of an application for a new permit, you can leave this box blank.</t>
        </r>
      </text>
    </comment>
    <comment ref="E9" authorId="0">
      <text>
        <r>
          <rPr>
            <b/>
            <sz val="8"/>
            <rFont val="Tahoma"/>
            <family val="2"/>
          </rPr>
          <t>Enter the date this profile was completed/submitted</t>
        </r>
      </text>
    </comment>
    <comment ref="I7" authorId="0">
      <text>
        <r>
          <rPr>
            <b/>
            <sz val="8"/>
            <rFont val="Tahoma"/>
            <family val="2"/>
          </rPr>
          <t>Enter the name of the site to which this profile relates.</t>
        </r>
      </text>
    </comment>
    <comment ref="I9" authorId="0">
      <text>
        <r>
          <rPr>
            <b/>
            <sz val="8"/>
            <rFont val="Tahoma"/>
            <family val="2"/>
          </rPr>
          <t>Enter the operator (permit holder's) name here.</t>
        </r>
      </text>
    </comment>
    <comment ref="C17" authorId="0">
      <text>
        <r>
          <rPr>
            <b/>
            <sz val="8"/>
            <rFont val="Tahoma"/>
            <family val="2"/>
          </rPr>
          <t>Enter your Compliance Rating Band in this Cell.  This will be a letter in the range A - E and will represent your rating at the end of last Calendar Year.  If you are unsure of your Compliance Rating please discuss with EA staff.</t>
        </r>
      </text>
    </comment>
  </commentList>
</comments>
</file>

<file path=xl/comments3.xml><?xml version="1.0" encoding="utf-8"?>
<comments xmlns="http://schemas.openxmlformats.org/spreadsheetml/2006/main">
  <authors>
    <author>Neil Gillan</author>
  </authors>
  <commentList>
    <comment ref="E28" authorId="0">
      <text>
        <r>
          <rPr>
            <b/>
            <sz val="8"/>
            <rFont val="Tahoma"/>
            <family val="2"/>
          </rPr>
          <t>Leave this cell blank if a question does not appear to the left</t>
        </r>
      </text>
    </comment>
  </commentList>
</comments>
</file>

<file path=xl/sharedStrings.xml><?xml version="1.0" encoding="utf-8"?>
<sst xmlns="http://schemas.openxmlformats.org/spreadsheetml/2006/main" count="344" uniqueCount="302">
  <si>
    <t>Operations &amp; Maintenance</t>
  </si>
  <si>
    <t>NA</t>
  </si>
  <si>
    <t>Low</t>
  </si>
  <si>
    <t>High</t>
  </si>
  <si>
    <t>Complexity Band (Activity) Risk Level:</t>
  </si>
  <si>
    <t>Medium</t>
  </si>
  <si>
    <t>Ops &amp; Maintenance</t>
  </si>
  <si>
    <t>Comp &amp; Training</t>
  </si>
  <si>
    <t>Version:</t>
  </si>
  <si>
    <t>Release Date:</t>
  </si>
  <si>
    <t>Site Name:</t>
  </si>
  <si>
    <t>Operator:</t>
  </si>
  <si>
    <t>Emissions:</t>
  </si>
  <si>
    <t>Location:</t>
  </si>
  <si>
    <t>Operator Performance:</t>
  </si>
  <si>
    <t>Complexity(s):</t>
  </si>
  <si>
    <t>Points</t>
  </si>
  <si>
    <t>Total:</t>
  </si>
  <si>
    <t>Proximity to Human Occupation:</t>
  </si>
  <si>
    <t>Groundwater/Aquifers:</t>
  </si>
  <si>
    <t>Sensitivity of surface water:</t>
  </si>
  <si>
    <t>Flood Plain:</t>
  </si>
  <si>
    <t>Direct run-offs:</t>
  </si>
  <si>
    <t>Location Attribute</t>
  </si>
  <si>
    <t>E</t>
  </si>
  <si>
    <t>Band</t>
  </si>
  <si>
    <t>A</t>
  </si>
  <si>
    <t>B</t>
  </si>
  <si>
    <t>C</t>
  </si>
  <si>
    <t>D</t>
  </si>
  <si>
    <t>Location</t>
  </si>
  <si>
    <t>OPPerf</t>
  </si>
  <si>
    <t>Compliance Rating</t>
  </si>
  <si>
    <t>&lt;50m</t>
  </si>
  <si>
    <t>50m-250m</t>
  </si>
  <si>
    <t>250m -1km</t>
  </si>
  <si>
    <t>&gt;1km</t>
  </si>
  <si>
    <t>Habitats</t>
  </si>
  <si>
    <t>CRoW</t>
  </si>
  <si>
    <t>No</t>
  </si>
  <si>
    <t>Yes - Within GPZ</t>
  </si>
  <si>
    <t>Yes - Outside GPZ</t>
  </si>
  <si>
    <t>Grade 5</t>
  </si>
  <si>
    <t>Grade 3 or 4</t>
  </si>
  <si>
    <t>Grade 1 or 2</t>
  </si>
  <si>
    <t>None</t>
  </si>
  <si>
    <t>Yes - With interceptors</t>
  </si>
  <si>
    <t>Yes - No interceptors</t>
  </si>
  <si>
    <t>Yes - and emits declared pollutant</t>
  </si>
  <si>
    <t>Within 2km and emits declared pollutant</t>
  </si>
  <si>
    <t>Yes - but does not emit declared pollutant</t>
  </si>
  <si>
    <t>Yes</t>
  </si>
  <si>
    <t>Qu No</t>
  </si>
  <si>
    <t>QID</t>
  </si>
  <si>
    <t>Score</t>
  </si>
  <si>
    <t>Answer</t>
  </si>
  <si>
    <t>AnsID</t>
  </si>
  <si>
    <t>Question</t>
  </si>
  <si>
    <t>Total Points:</t>
  </si>
  <si>
    <t>Band:</t>
  </si>
  <si>
    <t>Assessment under wildlife, countryside or habitats legislation:</t>
  </si>
  <si>
    <t>Fees and Charges</t>
  </si>
  <si>
    <t>Application Fee</t>
  </si>
  <si>
    <t>Charge Multipliers</t>
  </si>
  <si>
    <t>App</t>
  </si>
  <si>
    <t>Subs</t>
  </si>
  <si>
    <t>Emergency planning Total</t>
  </si>
  <si>
    <t xml:space="preserve">Has your company adopted an environmental policy and programme which :    </t>
  </si>
  <si>
    <t>BAND=</t>
  </si>
  <si>
    <t>Are training systems in place for all relevant staff that cover the following factors:</t>
  </si>
  <si>
    <t>Do you assess the potential environmental risks posed by the work of contractors and provide instructions to contractors about protecting the environment while working on site?</t>
  </si>
  <si>
    <t>Sub Total</t>
  </si>
  <si>
    <t>Is there a defined procedure for identifying, reviewing and prioritising items of plant for which a preventative maintenance regime is appropriate?</t>
  </si>
  <si>
    <t>   includes a commitment to continual improvement and prevention of pollution?</t>
  </si>
  <si>
    <t>   identifies, sets, monitors and reviews environmental objectives, independently of the permit?</t>
  </si>
  <si>
    <t>    reporting procedures to inform supervisors or managers of deviations from  permit conditions;</t>
  </si>
  <si>
    <t xml:space="preserve">Emergency planning - 20% </t>
  </si>
  <si>
    <t xml:space="preserve">Organisation - 40% </t>
  </si>
  <si>
    <t xml:space="preserve">Has a training needs assessment  been carried out which: </t>
  </si>
  <si>
    <t>Operations and Maintenance Total</t>
  </si>
  <si>
    <t>    prevention of accidental emissions and action to be taken when accidental emissions occur?</t>
  </si>
  <si>
    <t xml:space="preserve">Competence and  Training - 20% </t>
  </si>
  <si>
    <t xml:space="preserve">    likely potential environmental impacts which may be caused by plant under their control. This should cover both normal and abnormal circumstances; </t>
  </si>
  <si>
    <t xml:space="preserve">Has the plan identified areas where improvement is needed? </t>
  </si>
  <si>
    <t>   includes a commitment to comply with relevant legislation, and with other requirements that the organisation subscribes to?</t>
  </si>
  <si>
    <t xml:space="preserve">Where improvement has been identified, does the plan include an implementation programme with acceptable timescales to the Agency? If not, points will be deducted. </t>
  </si>
  <si>
    <t>Max = 12</t>
  </si>
  <si>
    <t>Weight = 20%</t>
  </si>
  <si>
    <t>Weighted Score</t>
  </si>
  <si>
    <t>Max = 17</t>
  </si>
  <si>
    <t>Weight = 40%</t>
  </si>
  <si>
    <t>Organisational Total:</t>
  </si>
  <si>
    <t>Overall Operator Performance Score:</t>
  </si>
  <si>
    <t>Operator Performance Summary</t>
  </si>
  <si>
    <t xml:space="preserve">Enforcement History (0 to -40% weighting)
</t>
  </si>
  <si>
    <t>Emergency Planning</t>
  </si>
  <si>
    <t>Organisation</t>
  </si>
  <si>
    <t>Enforcement History</t>
  </si>
  <si>
    <t>Overall Weighted Score</t>
  </si>
  <si>
    <t>ProfileID</t>
  </si>
  <si>
    <t>MajVersionNo</t>
  </si>
  <si>
    <t>CompletionDate</t>
  </si>
  <si>
    <t>WML</t>
  </si>
  <si>
    <t>Complexity1</t>
  </si>
  <si>
    <t>Complexity2</t>
  </si>
  <si>
    <t>LocationScore</t>
  </si>
  <si>
    <t>EmissionIndex</t>
  </si>
  <si>
    <t>OPScore</t>
  </si>
  <si>
    <t>CompBand1</t>
  </si>
  <si>
    <t>CompBand2</t>
  </si>
  <si>
    <t>LocationBand</t>
  </si>
  <si>
    <t>EmissionsBand</t>
  </si>
  <si>
    <t>OPPerfBand</t>
  </si>
  <si>
    <t>CompRating</t>
  </si>
  <si>
    <t>EPOPRAScore</t>
  </si>
  <si>
    <t>Status</t>
  </si>
  <si>
    <t>Profile Header</t>
  </si>
  <si>
    <t>ID</t>
  </si>
  <si>
    <t>AnsText</t>
  </si>
  <si>
    <t>AnsScore</t>
  </si>
  <si>
    <t>RiskAnswerID</t>
  </si>
  <si>
    <t>Reference Sheet</t>
  </si>
  <si>
    <t>&lt;?xml version="1.0" encoding="utf-8"?&gt;</t>
  </si>
  <si>
    <t>docOpProcs_question1_answer</t>
  </si>
  <si>
    <t>docOpProcs_question1_score</t>
  </si>
  <si>
    <t>docOpProcs_question2_answer</t>
  </si>
  <si>
    <t>docOpProcs_question2_score</t>
  </si>
  <si>
    <t>docOpProcs_question3_answer</t>
  </si>
  <si>
    <t>docOpProcs_question3_score</t>
  </si>
  <si>
    <t>docOpProcs_question4_answer</t>
  </si>
  <si>
    <t>docOpProcs_question4_score</t>
  </si>
  <si>
    <t>docOpProcs_question5_answer</t>
  </si>
  <si>
    <t>docOpProcs_question5_score</t>
  </si>
  <si>
    <t>docOpProcs_question7_answer</t>
  </si>
  <si>
    <t>docOpProcs_question7_score</t>
  </si>
  <si>
    <t>trainingAssessment_question1_answer</t>
  </si>
  <si>
    <t>trainingAssessment_question1_score</t>
  </si>
  <si>
    <t>trainingAssessment_question2a_answer</t>
  </si>
  <si>
    <t>trainingAssessment_question2a_score</t>
  </si>
  <si>
    <t>trainingAssessment_question2b_answer</t>
  </si>
  <si>
    <t>trainingAssessment_question2b_score</t>
  </si>
  <si>
    <t>trainingAssessment_question2c_answer</t>
  </si>
  <si>
    <t>trainingAssessment_question2c_score</t>
  </si>
  <si>
    <t>trainingAssessment_question2d_answer</t>
  </si>
  <si>
    <t>trainingAssessment_question2d_score</t>
  </si>
  <si>
    <t>trainingAssessment_question2eanswer</t>
  </si>
  <si>
    <t>trainingAssessment_question2escore</t>
  </si>
  <si>
    <t>trainingAssessment_question5_answer</t>
  </si>
  <si>
    <t>trainingAssessment_question5_score</t>
  </si>
  <si>
    <t>trainingAssessment_question7_answer</t>
  </si>
  <si>
    <t>trainingAssessment_question7_score</t>
  </si>
  <si>
    <t>accidentPlan_question1_answer</t>
  </si>
  <si>
    <t>accidentPlan_question1_score</t>
  </si>
  <si>
    <t>accidentPlan_question2_answer</t>
  </si>
  <si>
    <t>accidentPlan_question2_score</t>
  </si>
  <si>
    <t>accidentPlan_question3_answer</t>
  </si>
  <si>
    <t>accidentPlan_question3_score</t>
  </si>
  <si>
    <t>accidentPlan_question4_answer</t>
  </si>
  <si>
    <t>accidentPlan_question4_score</t>
  </si>
  <si>
    <t>accidentPlan_question5_answer</t>
  </si>
  <si>
    <t>accidentPlan_question5_score</t>
  </si>
  <si>
    <t>accidentPlan_question6_answer</t>
  </si>
  <si>
    <t>accidentPlan_question6_score</t>
  </si>
  <si>
    <t>accidentPlan_question8_answer</t>
  </si>
  <si>
    <t>accidentPlan_question8_score</t>
  </si>
  <si>
    <t>&lt;/EPOPRA&gt;</t>
  </si>
  <si>
    <r>
      <t>&lt;CorticonRequest xmlns="</t>
    </r>
    <r>
      <rPr>
        <b/>
        <sz val="10"/>
        <rFont val="Verdana"/>
        <family val="2"/>
      </rPr>
      <t>urn:Corticon</t>
    </r>
    <r>
      <rPr>
        <sz val="10"/>
        <rFont val="Verdana"/>
        <family val="2"/>
      </rPr>
      <t>" xmlns:xsi="</t>
    </r>
    <r>
      <rPr>
        <b/>
        <sz val="10"/>
        <rFont val="Verdana"/>
        <family val="2"/>
      </rPr>
      <t>http://www.w3.org/2001/XMLSchema-instance</t>
    </r>
    <r>
      <rPr>
        <sz val="10"/>
        <rFont val="Verdana"/>
        <family val="2"/>
      </rPr>
      <t>" decisionServiceName="</t>
    </r>
    <r>
      <rPr>
        <b/>
        <sz val="10"/>
        <rFont val="Verdana"/>
        <family val="2"/>
      </rPr>
      <t>InsertServiceNameHere</t>
    </r>
    <r>
      <rPr>
        <sz val="10"/>
        <rFont val="Verdana"/>
        <family val="2"/>
      </rPr>
      <t>"&gt;</t>
    </r>
  </si>
  <si>
    <t>&lt;WorkDocuments&gt;</t>
  </si>
  <si>
    <r>
      <t>&lt;EPOPRA id="</t>
    </r>
    <r>
      <rPr>
        <b/>
        <sz val="10"/>
        <rFont val="Verdana"/>
        <family val="2"/>
      </rPr>
      <t>EPOPRA_id_1</t>
    </r>
    <r>
      <rPr>
        <sz val="10"/>
        <rFont val="Verdana"/>
        <family val="2"/>
      </rPr>
      <t>"&gt;</t>
    </r>
  </si>
  <si>
    <t>&lt;summary&gt;</t>
  </si>
  <si>
    <t>complexity_1_Band</t>
  </si>
  <si>
    <t>complexity_2_Band</t>
  </si>
  <si>
    <t>complexity_Score</t>
  </si>
  <si>
    <t>complexity_Band_1</t>
  </si>
  <si>
    <t>complexity_Band_2</t>
  </si>
  <si>
    <t>emissions_Band</t>
  </si>
  <si>
    <t>emissions_Score</t>
  </si>
  <si>
    <t>totalOPRAScore</t>
  </si>
  <si>
    <t>wasteInput_Inert_Answer</t>
  </si>
  <si>
    <t>wasteInput_NonHazNonBio_Answer</t>
  </si>
  <si>
    <t>wasteInput_Haz_Answer</t>
  </si>
  <si>
    <t>wasteInput_NonHazBio_Answer</t>
  </si>
  <si>
    <t>wasteInput_total</t>
  </si>
  <si>
    <t>wasteInput_Band</t>
  </si>
  <si>
    <t>activity_AType_1</t>
  </si>
  <si>
    <t>activity_AType_2</t>
  </si>
  <si>
    <t>company_Name</t>
  </si>
  <si>
    <t>case_Number</t>
  </si>
  <si>
    <t>oP_Perf_Band</t>
  </si>
  <si>
    <t>oP_Perf_Score</t>
  </si>
  <si>
    <t>location_Band</t>
  </si>
  <si>
    <t>location_Score</t>
  </si>
  <si>
    <t>loc_Human_Answer</t>
  </si>
  <si>
    <t>loc_Human_Score</t>
  </si>
  <si>
    <t>loc_Habitats_Answer</t>
  </si>
  <si>
    <t>loc_Habitats_Score</t>
  </si>
  <si>
    <t>loc_AquGPZ_Answer</t>
  </si>
  <si>
    <t>loc_Aqu_Score</t>
  </si>
  <si>
    <t>loc_SW_Answer</t>
  </si>
  <si>
    <t>loc_SW_Score</t>
  </si>
  <si>
    <t>loc_RunOff_Answer</t>
  </si>
  <si>
    <t>loc_RunOff_Score</t>
  </si>
  <si>
    <t>loc_AQMZ_Answer</t>
  </si>
  <si>
    <t>loc_AQMZ_Score</t>
  </si>
  <si>
    <t>loc_FloodPlain_Answer</t>
  </si>
  <si>
    <t>loc_FloodPlain_Score</t>
  </si>
  <si>
    <t>loc_RawScore</t>
  </si>
  <si>
    <t>loc_Band</t>
  </si>
  <si>
    <t>organisation_question1part1_answer</t>
  </si>
  <si>
    <t>organisation_question1part1_score</t>
  </si>
  <si>
    <t>organisation_question1part2_answer</t>
  </si>
  <si>
    <t>organisation_question1part2_score</t>
  </si>
  <si>
    <t>organisation_question1part3_answer</t>
  </si>
  <si>
    <t>organisation_question1part3_score</t>
  </si>
  <si>
    <t>organisation_question1part4_answer</t>
  </si>
  <si>
    <t>organisation_question1part4_score</t>
  </si>
  <si>
    <t>organisation_question2_answer</t>
  </si>
  <si>
    <t>organisation_question2_score</t>
  </si>
  <si>
    <t>organisation_question3_answer</t>
  </si>
  <si>
    <t>organisation_question3_score</t>
  </si>
  <si>
    <t>organisation_question4_answer</t>
  </si>
  <si>
    <t>organisation_question4_score</t>
  </si>
  <si>
    <t>organisation_question5_answer</t>
  </si>
  <si>
    <t>organisation_question5_score</t>
  </si>
  <si>
    <t>enfNotice_answer</t>
  </si>
  <si>
    <t>enfNotice_score</t>
  </si>
  <si>
    <t>caution_answer</t>
  </si>
  <si>
    <t>caution_score</t>
  </si>
  <si>
    <t>prohibit_answer</t>
  </si>
  <si>
    <t>prohibit_score</t>
  </si>
  <si>
    <t>prosecution_answer</t>
  </si>
  <si>
    <t>prosecution_score</t>
  </si>
  <si>
    <t>cat1Events</t>
  </si>
  <si>
    <t>cat2Events</t>
  </si>
  <si>
    <t>cat3Events</t>
  </si>
  <si>
    <t>cat4Events</t>
  </si>
  <si>
    <t>complianceIndex</t>
  </si>
  <si>
    <t>complianceBand</t>
  </si>
  <si>
    <t>&lt;/compliance&gt;</t>
  </si>
  <si>
    <t>&lt;/WorkDocuments&gt;</t>
  </si>
  <si>
    <t>&lt;/CorticonRequest&gt;</t>
  </si>
  <si>
    <t>&lt;compliance&gt;</t>
  </si>
  <si>
    <t>&lt;/operatorPerformance&gt;</t>
  </si>
  <si>
    <t>&lt;operatorPerformance&gt;</t>
  </si>
  <si>
    <t>&lt;/location&gt;</t>
  </si>
  <si>
    <t>&lt;location&gt;</t>
  </si>
  <si>
    <t>&lt;/complexity&gt;</t>
  </si>
  <si>
    <t>&lt;complexity&gt;</t>
  </si>
  <si>
    <t>&lt;/emissions&gt;</t>
  </si>
  <si>
    <t>&lt;emissions&gt;</t>
  </si>
  <si>
    <t>&lt;/summary&gt;</t>
  </si>
  <si>
    <t>EMS</t>
  </si>
  <si>
    <t>EMAS</t>
  </si>
  <si>
    <t>ISO14001</t>
  </si>
  <si>
    <t>Other Accredited</t>
  </si>
  <si>
    <t>ISO 9001</t>
  </si>
  <si>
    <r>
      <t xml:space="preserve">Internal/External Environment Management Systems:
Answer either Question 1 </t>
    </r>
    <r>
      <rPr>
        <b/>
        <u val="single"/>
        <sz val="10"/>
        <color indexed="8"/>
        <rFont val="Arial"/>
        <family val="2"/>
      </rPr>
      <t>or</t>
    </r>
    <r>
      <rPr>
        <b/>
        <sz val="10"/>
        <color indexed="8"/>
        <rFont val="Arial"/>
        <family val="2"/>
      </rPr>
      <t xml:space="preserve"> Question 2 
NB: If  your externally audited system is ISO9001 but you also have an internal </t>
    </r>
    <r>
      <rPr>
        <b/>
        <u val="single"/>
        <sz val="10"/>
        <color indexed="8"/>
        <rFont val="Arial"/>
        <family val="2"/>
      </rPr>
      <t>environmental management system</t>
    </r>
    <r>
      <rPr>
        <b/>
        <sz val="10"/>
        <color indexed="8"/>
        <rFont val="Arial"/>
        <family val="2"/>
      </rPr>
      <t>, you may be able to obtain a better score by providing answers to question 2</t>
    </r>
  </si>
  <si>
    <t>Permit No:</t>
  </si>
  <si>
    <t>Do you have documented operating procedures for operations that may have an adverse impact on the environment?</t>
  </si>
  <si>
    <t xml:space="preserve">Do you have a preventative maintenance programme for items of plant whose failure could lead to impact on the environment? </t>
  </si>
  <si>
    <t>Does the preventative maintenance programme include regular checks and formal inspections of infrastructure items such as tanks, pipework, retaining walls, bunds and ducts?</t>
  </si>
  <si>
    <t xml:space="preserve">Are the reports, results and recommendations arising from your own audits made available to senior management on a regular basis? </t>
  </si>
  <si>
    <t>   Identifies all posts for which specific environmental awareness training is required; and                                                                         Identifies the scope and level to which such training is to be given?</t>
  </si>
  <si>
    <t xml:space="preserve">    the regulatory requirements associated with the Permit as they affect their roles and responsibilities; </t>
  </si>
  <si>
    <t xml:space="preserve">Do you have written procedures for handling, investigating, communicating and reporting actual or potential non compliance with operating procedures or emission limits?  </t>
  </si>
  <si>
    <r>
      <t>If you do not operate an externally audited environmental management system but have an internal one, assess</t>
    </r>
    <r>
      <rPr>
        <sz val="10"/>
        <color indexed="8"/>
        <rFont val="Arial"/>
        <family val="2"/>
      </rPr>
      <t xml:space="preserve"> </t>
    </r>
    <r>
      <rPr>
        <b/>
        <sz val="10"/>
        <color indexed="8"/>
        <rFont val="Arial"/>
        <family val="2"/>
      </rPr>
      <t>your system against the criteria below:</t>
    </r>
  </si>
  <si>
    <t>Max = -40
Weight = 40%
Weighted Score</t>
  </si>
  <si>
    <t>Band E= less than 2  D= 2 to 3.99, C= 4 to 5.99, B= 6 to 7.99 , A= 8 to 11</t>
  </si>
  <si>
    <t>Full Surr</t>
  </si>
  <si>
    <t>Part Surr</t>
  </si>
  <si>
    <t>Closure</t>
  </si>
  <si>
    <t>Full Surrender</t>
  </si>
  <si>
    <t>Part Surrender</t>
  </si>
  <si>
    <t>Subsistence</t>
  </si>
  <si>
    <t>Date:</t>
  </si>
  <si>
    <t>    procedures to be used by supervisors or managers for the reporting of deviations from permit conditions to the Environment Agency</t>
  </si>
  <si>
    <t>Competence Training Total</t>
  </si>
  <si>
    <t>Do you have a certified Environmental Management System, subject to external 
audit, which covers the activities allowed by this permit? If so which one?</t>
  </si>
  <si>
    <t>Do you have an environmental policy and programme which is subject to audit by your company?</t>
  </si>
  <si>
    <t>Are there annual reports on environmental performance, objectives and targets, future planned improvements and/or do you participate in local community liaison meetings?</t>
  </si>
  <si>
    <t>Within the past 5 years have you failed to meet an improvement condition set by the Agency in a Permit or Variation by the due date, without prior agreement? (minus 2 for each failure). ADD NUMBER OF FAILURES NOT Y OR N</t>
  </si>
  <si>
    <t>Competence &amp; Training</t>
  </si>
  <si>
    <t>OPRA Spreadsheet</t>
  </si>
  <si>
    <t>Please enter the number of times relevant enforcement actions have been pursued in connection with your site.  Note: the timescales over which action remains relevant depends on the type of enforcement action and is contained in the questions below</t>
  </si>
  <si>
    <t>Complexity &amp; Emissions Attribute</t>
  </si>
  <si>
    <t xml:space="preserve"> </t>
  </si>
  <si>
    <t>Standard Complexity Band</t>
  </si>
  <si>
    <t>Standard Emissions Band</t>
  </si>
  <si>
    <t>Complexity [C]</t>
  </si>
  <si>
    <t>Emissions [C]</t>
  </si>
  <si>
    <t>N/A</t>
  </si>
  <si>
    <t>Mining Waste Operations</t>
  </si>
  <si>
    <t>Converting Bands to OPRA Score</t>
  </si>
  <si>
    <t>Normal Variation</t>
  </si>
  <si>
    <t>Location Bands are based on total points: 0-4=A, 5-8=B, 9-12=C, 13-17=D</t>
  </si>
  <si>
    <t>Nor Var</t>
  </si>
  <si>
    <r>
      <t>Is there an</t>
    </r>
    <r>
      <rPr>
        <b/>
        <sz val="10"/>
        <rFont val="Arial"/>
        <family val="2"/>
      </rPr>
      <t xml:space="preserve"> </t>
    </r>
    <r>
      <rPr>
        <sz val="10"/>
        <rFont val="Arial"/>
        <family val="2"/>
      </rPr>
      <t>accident plan</t>
    </r>
    <r>
      <rPr>
        <b/>
        <sz val="10"/>
        <rFont val="Arial"/>
        <family val="2"/>
      </rPr>
      <t xml:space="preserve"> </t>
    </r>
    <r>
      <rPr>
        <sz val="10"/>
        <rFont val="Arial"/>
        <family val="2"/>
      </rPr>
      <t>that complies with guidance covering the following aspects of foreseeable scenarios: likelihood, consequences, actions to prevent, action to take in the event it occurs?</t>
    </r>
  </si>
  <si>
    <t xml:space="preserve">Number of Enforcement, Improvement, Works, Compliance or Restoration Notices issued in the past year by the Environment Agency under relevant legislation, by the Health and Safety Executive relevant to the COMAH Regulations or by local authorities under Part I of the Environmental Protection Act 1990 or relevant notice or Abatement Notices issued by local authorities or magistrates courts under Part III of the Environmental Protection Act 1990 (other than any overturned on appeal by the Operator) </t>
  </si>
  <si>
    <t>Number of Formal Cautions, Enforcement Undertakings or Variable Monetary Penalties issued by the Environment Agency in respect of offences under relevant legislation in the last 3 years.</t>
  </si>
  <si>
    <t xml:space="preserve">Number of Prohibition, Stop, Suspension or Revocation Notices issued by the Environment Agency under any legislation, by the HSE relevant to the COMAH Regulations or by local authorities under Part I of the Environmental Protection Act 1990, (other than any overturned on appeal by the Operator) in the last 3 years </t>
  </si>
  <si>
    <t>Number of Convictions on prosecutions brought by the Environment Agency under any legislation, by the HSE relevant to the COMAH regulations or by local authorities (in respect of offences under Parts I or III of the Environmental Protection Act 1990) in last 5 years (in last 10 years where a term of imprisonment was imposed on the Operator) (other than any overturned on appeal).  Or number of any Variable Monetary Penalties issued.</t>
  </si>
  <si>
    <t>2014/15</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</si>
</sst>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quot;£&quot;#,##0"/>
    <numFmt numFmtId="170" formatCode="&quot;$&quot;#,##0_);\(&quot;$&quot;#,##0\)"/>
    <numFmt numFmtId="171" formatCode="&quot;$&quot;#,##0_);[Red]\(&quot;$&quot;#,##0\)"/>
    <numFmt numFmtId="172" formatCode="&quot;$&quot;#,##0.00_);\(&quot;$&quot;#,##0.00\)"/>
    <numFmt numFmtId="173" formatCode="&quot;$&quot;#,##0.00_);[Red]\(&quot;$&quot;#,##0.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quot;£&quot;* #,##0.00_);_(&quot;£&quot;* \(#,##0.00\);_(&quot;£&quot;* &quot;-&quot;??_);_(@_)"/>
    <numFmt numFmtId="180" formatCode="_(&quot;£&quot;* #,##0_);_(&quot;£&quot;* \(#,##0\);_(&quot;£&quot;* &quot;-&quot;??_);_(@_)"/>
    <numFmt numFmtId="181" formatCode="&quot;£&quot;#,##0.00"/>
    <numFmt numFmtId="182" formatCode="_-&quot;£&quot;* #,##0.0_-;\-&quot;£&quot;* #,##0.0_-;_-&quot;£&quot;* &quot;-&quot;?_-;_-@_-"/>
    <numFmt numFmtId="183" formatCode="0.0000"/>
    <numFmt numFmtId="184" formatCode="&quot;£&quot;#,##0.0"/>
    <numFmt numFmtId="185" formatCode="0.0%"/>
    <numFmt numFmtId="186" formatCode="0.0000000"/>
    <numFmt numFmtId="187" formatCode="0.000000"/>
    <numFmt numFmtId="188" formatCode="0.00000"/>
    <numFmt numFmtId="189" formatCode="0.000"/>
    <numFmt numFmtId="190" formatCode="0.00000000"/>
    <numFmt numFmtId="191" formatCode="_-&quot;£&quot;* #,##0.0_-;\-&quot;£&quot;* #,##0.0_-;_-&quot;£&quot;* &quot;-&quot;??_-;_-@_-"/>
    <numFmt numFmtId="192" formatCode="_-&quot;£&quot;* #,##0_-;\-&quot;£&quot;* #,##0_-;_-&quot;£&quot;* &quot;-&quot;??_-;_-@_-"/>
    <numFmt numFmtId="193" formatCode="[$-809]dd\ mmmm\ yyyy"/>
    <numFmt numFmtId="194" formatCode="[$-809]dd\ mmmm\ yyyy;@"/>
    <numFmt numFmtId="195" formatCode="dddd\ \-\ dd\ mmmm\ yyyy;@"/>
  </numFmts>
  <fonts count="72">
    <font>
      <sz val="10"/>
      <name val="Arial"/>
      <family val="0"/>
    </font>
    <font>
      <b/>
      <sz val="10"/>
      <name val="Arial"/>
      <family val="2"/>
    </font>
    <font>
      <sz val="8"/>
      <color indexed="9"/>
      <name val="Arial"/>
      <family val="2"/>
    </font>
    <font>
      <b/>
      <sz val="14"/>
      <name val="Arial"/>
      <family val="2"/>
    </font>
    <font>
      <b/>
      <u val="single"/>
      <sz val="10"/>
      <name val="Arial"/>
      <family val="2"/>
    </font>
    <font>
      <sz val="10"/>
      <color indexed="9"/>
      <name val="Arial"/>
      <family val="2"/>
    </font>
    <font>
      <u val="single"/>
      <sz val="10"/>
      <color indexed="12"/>
      <name val="Arial"/>
      <family val="2"/>
    </font>
    <font>
      <u val="single"/>
      <sz val="10"/>
      <color indexed="36"/>
      <name val="Arial"/>
      <family val="2"/>
    </font>
    <font>
      <b/>
      <u val="single"/>
      <sz val="10"/>
      <color indexed="12"/>
      <name val="Arial"/>
      <family val="2"/>
    </font>
    <font>
      <b/>
      <sz val="10"/>
      <color indexed="9"/>
      <name val="Arial"/>
      <family val="2"/>
    </font>
    <font>
      <b/>
      <sz val="9"/>
      <name val="Arial"/>
      <family val="2"/>
    </font>
    <font>
      <sz val="10"/>
      <color indexed="8"/>
      <name val="Arial"/>
      <family val="2"/>
    </font>
    <font>
      <sz val="10"/>
      <color indexed="8"/>
      <name val="MS Sans Serif"/>
      <family val="2"/>
    </font>
    <font>
      <b/>
      <i/>
      <u val="single"/>
      <sz val="10"/>
      <name val="Arial"/>
      <family val="2"/>
    </font>
    <font>
      <b/>
      <sz val="10"/>
      <color indexed="43"/>
      <name val="Arial"/>
      <family val="2"/>
    </font>
    <font>
      <sz val="8"/>
      <name val="Arial"/>
      <family val="2"/>
    </font>
    <font>
      <sz val="12"/>
      <name val="Times New Roman"/>
      <family val="1"/>
    </font>
    <font>
      <sz val="10"/>
      <name val="Times New Roman"/>
      <family val="1"/>
    </font>
    <font>
      <b/>
      <sz val="10"/>
      <color indexed="10"/>
      <name val="Arial"/>
      <family val="2"/>
    </font>
    <font>
      <b/>
      <sz val="10"/>
      <color indexed="8"/>
      <name val="Arial"/>
      <family val="2"/>
    </font>
    <font>
      <b/>
      <sz val="10"/>
      <name val="Times New Roman"/>
      <family val="1"/>
    </font>
    <font>
      <sz val="10"/>
      <color indexed="62"/>
      <name val="Arial"/>
      <family val="2"/>
    </font>
    <font>
      <b/>
      <sz val="10"/>
      <color indexed="62"/>
      <name val="Arial"/>
      <family val="2"/>
    </font>
    <font>
      <sz val="8"/>
      <color indexed="10"/>
      <name val="Arial"/>
      <family val="2"/>
    </font>
    <font>
      <sz val="10"/>
      <name val="Verdana"/>
      <family val="2"/>
    </font>
    <font>
      <b/>
      <sz val="10"/>
      <name val="Verdana"/>
      <family val="2"/>
    </font>
    <font>
      <sz val="4"/>
      <name val="Arial"/>
      <family val="2"/>
    </font>
    <font>
      <b/>
      <u val="single"/>
      <sz val="10"/>
      <color indexed="8"/>
      <name val="Arial"/>
      <family val="2"/>
    </font>
    <font>
      <b/>
      <sz val="8"/>
      <name val="Tahoma"/>
      <family val="2"/>
    </font>
    <font>
      <b/>
      <sz val="12"/>
      <name val="Arial"/>
      <family val="2"/>
    </font>
    <font>
      <sz val="9"/>
      <name val="Arial"/>
      <family val="2"/>
    </font>
    <font>
      <i/>
      <sz val="8"/>
      <name val="Arial"/>
      <family val="2"/>
    </font>
    <font>
      <sz val="10"/>
      <color indexed="43"/>
      <name val="Arial"/>
      <family val="2"/>
    </font>
    <font>
      <b/>
      <sz val="10"/>
      <color indexed="12"/>
      <name val="Arial"/>
      <family val="2"/>
    </font>
    <font>
      <sz val="8"/>
      <color indexed="8"/>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Segoe UI"/>
      <family val="2"/>
    </font>
    <font>
      <b/>
      <sz val="8"/>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color indexed="63"/>
      </right>
      <top style="thin"/>
      <bottom>
        <color indexed="63"/>
      </bottom>
    </border>
    <border>
      <left style="hair"/>
      <right style="hair"/>
      <top style="hair"/>
      <bottom style="hair"/>
    </border>
    <border>
      <left style="hair"/>
      <right style="hair"/>
      <top style="thin"/>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thin"/>
    </border>
    <border>
      <left style="thin"/>
      <right style="hair"/>
      <top style="hair"/>
      <bottom style="thin"/>
    </border>
    <border>
      <left>
        <color indexed="63"/>
      </left>
      <right>
        <color indexed="63"/>
      </right>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style="hair"/>
      <top style="hair"/>
      <bottom>
        <color indexed="63"/>
      </bottom>
    </border>
    <border>
      <left>
        <color indexed="63"/>
      </left>
      <right style="hair"/>
      <top style="hair"/>
      <bottom style="hair"/>
    </border>
    <border>
      <left style="thin"/>
      <right style="hair"/>
      <top style="hair"/>
      <bottom>
        <color indexed="63"/>
      </bottom>
    </border>
    <border>
      <left style="thin"/>
      <right style="hair"/>
      <top style="thin"/>
      <bottom style="hair"/>
    </border>
    <border>
      <left style="hair"/>
      <right style="hair"/>
      <top style="thin"/>
      <bottom style="hair"/>
    </border>
    <border>
      <left style="hair"/>
      <right style="hair"/>
      <top>
        <color indexed="63"/>
      </top>
      <bottom style="thin"/>
    </border>
    <border>
      <left style="thin"/>
      <right style="hair"/>
      <top style="thin"/>
      <bottom style="thin"/>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hair"/>
      <right style="thin"/>
      <top style="thin"/>
      <bottom style="thin"/>
    </border>
    <border>
      <left style="hair"/>
      <right>
        <color indexed="63"/>
      </right>
      <top>
        <color indexed="63"/>
      </top>
      <bottom style="hair"/>
    </border>
    <border>
      <left>
        <color indexed="63"/>
      </left>
      <right style="thin"/>
      <top>
        <color indexed="63"/>
      </top>
      <bottom style="hair"/>
    </border>
    <border>
      <left style="medium"/>
      <right style="thin"/>
      <top>
        <color indexed="63"/>
      </top>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color indexed="63"/>
      </right>
      <top>
        <color indexed="63"/>
      </top>
      <bottom>
        <color indexed="63"/>
      </bottom>
    </border>
    <border>
      <left>
        <color indexed="63"/>
      </left>
      <right>
        <color indexed="63"/>
      </right>
      <top style="thin"/>
      <bottom style="hair"/>
    </border>
    <border>
      <left style="thin"/>
      <right style="hair"/>
      <top>
        <color indexed="63"/>
      </top>
      <bottom>
        <color indexed="63"/>
      </bottom>
    </border>
    <border>
      <left>
        <color indexed="63"/>
      </left>
      <right style="thin"/>
      <top style="hair"/>
      <bottom style="hair"/>
    </border>
    <border>
      <left style="hair"/>
      <right style="thin"/>
      <top>
        <color indexed="63"/>
      </top>
      <bottom>
        <color indexed="63"/>
      </bottom>
    </border>
    <border>
      <left style="hair"/>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6" fillId="0" borderId="0">
      <alignment/>
      <protection/>
    </xf>
    <xf numFmtId="0" fontId="12" fillId="0" borderId="0">
      <alignment/>
      <protection/>
    </xf>
    <xf numFmtId="0" fontId="11"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7">
    <xf numFmtId="0" fontId="0" fillId="0" borderId="0" xfId="0" applyAlignment="1">
      <alignment/>
    </xf>
    <xf numFmtId="0" fontId="0" fillId="33" borderId="0" xfId="0" applyFill="1" applyAlignment="1">
      <alignment/>
    </xf>
    <xf numFmtId="164" fontId="0" fillId="33" borderId="10" xfId="0" applyNumberFormat="1" applyFill="1" applyBorder="1" applyAlignment="1">
      <alignment horizontal="center"/>
    </xf>
    <xf numFmtId="15" fontId="0" fillId="33" borderId="10" xfId="0" applyNumberFormat="1"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3" fillId="33" borderId="14"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15" fontId="0" fillId="33" borderId="15" xfId="0" applyNumberFormat="1" applyFill="1" applyBorder="1" applyAlignment="1">
      <alignment/>
    </xf>
    <xf numFmtId="0" fontId="2" fillId="34" borderId="10" xfId="0" applyFont="1" applyFill="1" applyBorder="1" applyAlignment="1">
      <alignment/>
    </xf>
    <xf numFmtId="0" fontId="0" fillId="33" borderId="0" xfId="0" applyFill="1" applyBorder="1" applyAlignment="1">
      <alignment horizontal="center"/>
    </xf>
    <xf numFmtId="0" fontId="0" fillId="33" borderId="10" xfId="0" applyFill="1" applyBorder="1" applyAlignment="1">
      <alignment horizontal="center"/>
    </xf>
    <xf numFmtId="0" fontId="1" fillId="33" borderId="10" xfId="0" applyFont="1" applyFill="1" applyBorder="1" applyAlignment="1">
      <alignment horizontal="center"/>
    </xf>
    <xf numFmtId="0" fontId="0" fillId="33" borderId="0" xfId="0" applyFill="1" applyBorder="1" applyAlignment="1">
      <alignment vertical="center"/>
    </xf>
    <xf numFmtId="0" fontId="0" fillId="33" borderId="19" xfId="0" applyFill="1" applyBorder="1" applyAlignment="1">
      <alignment/>
    </xf>
    <xf numFmtId="0" fontId="0" fillId="33" borderId="20" xfId="0" applyFill="1" applyBorder="1" applyAlignment="1">
      <alignment/>
    </xf>
    <xf numFmtId="0" fontId="9" fillId="34" borderId="21" xfId="0" applyFont="1" applyFill="1" applyBorder="1" applyAlignment="1">
      <alignment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49" fontId="0" fillId="0" borderId="0" xfId="0" applyNumberFormat="1" applyAlignment="1">
      <alignment/>
    </xf>
    <xf numFmtId="0" fontId="5" fillId="35" borderId="10" xfId="0" applyFont="1" applyFill="1" applyBorder="1" applyAlignment="1">
      <alignment horizontal="center" wrapText="1"/>
    </xf>
    <xf numFmtId="0" fontId="11" fillId="0" borderId="10" xfId="0" applyFont="1" applyFill="1" applyBorder="1" applyAlignment="1">
      <alignment horizontal="center" wrapText="1"/>
    </xf>
    <xf numFmtId="0" fontId="11" fillId="36" borderId="24" xfId="58" applyFont="1" applyFill="1" applyBorder="1" applyAlignment="1">
      <alignment horizontal="center"/>
      <protection/>
    </xf>
    <xf numFmtId="0" fontId="11" fillId="0" borderId="25" xfId="58" applyFont="1" applyFill="1" applyBorder="1" applyAlignment="1">
      <alignment horizontal="left" wrapText="1"/>
      <protection/>
    </xf>
    <xf numFmtId="0" fontId="11" fillId="0" borderId="25" xfId="58" applyFont="1" applyFill="1" applyBorder="1" applyAlignment="1">
      <alignment horizontal="right" wrapText="1"/>
      <protection/>
    </xf>
    <xf numFmtId="0" fontId="0" fillId="33" borderId="0" xfId="0" applyFill="1" applyBorder="1" applyAlignment="1">
      <alignment horizontal="center" vertical="center"/>
    </xf>
    <xf numFmtId="0" fontId="0" fillId="34" borderId="15" xfId="0" applyFill="1" applyBorder="1" applyAlignment="1">
      <alignment/>
    </xf>
    <xf numFmtId="0" fontId="9" fillId="34" borderId="26" xfId="0" applyFont="1" applyFill="1" applyBorder="1" applyAlignment="1">
      <alignment vertical="center"/>
    </xf>
    <xf numFmtId="0" fontId="0" fillId="34" borderId="0" xfId="0" applyFill="1" applyBorder="1" applyAlignment="1">
      <alignment/>
    </xf>
    <xf numFmtId="0" fontId="0" fillId="33" borderId="0" xfId="0" applyFill="1" applyBorder="1" applyAlignment="1">
      <alignment horizontal="left" vertical="center"/>
    </xf>
    <xf numFmtId="0" fontId="0" fillId="33" borderId="0" xfId="0" applyFill="1" applyBorder="1" applyAlignment="1">
      <alignment horizontal="left" vertical="center" wrapText="1"/>
    </xf>
    <xf numFmtId="0" fontId="13" fillId="33" borderId="0" xfId="0" applyFont="1" applyFill="1" applyBorder="1" applyAlignment="1">
      <alignment vertical="center"/>
    </xf>
    <xf numFmtId="0" fontId="13" fillId="33" borderId="0" xfId="0" applyFont="1" applyFill="1" applyBorder="1" applyAlignment="1">
      <alignment horizontal="left" vertical="center"/>
    </xf>
    <xf numFmtId="0" fontId="13" fillId="33" borderId="0" xfId="0" applyFont="1" applyFill="1" applyBorder="1" applyAlignment="1">
      <alignment horizontal="right" vertical="center"/>
    </xf>
    <xf numFmtId="0" fontId="11" fillId="33" borderId="0" xfId="0" applyFont="1" applyFill="1" applyBorder="1" applyAlignment="1">
      <alignment horizontal="center" vertical="center"/>
    </xf>
    <xf numFmtId="0" fontId="0" fillId="33" borderId="14" xfId="0" applyFill="1" applyBorder="1" applyAlignment="1">
      <alignment horizontal="left"/>
    </xf>
    <xf numFmtId="0" fontId="11" fillId="33" borderId="0" xfId="0" applyFont="1" applyFill="1" applyBorder="1" applyAlignment="1">
      <alignment vertical="center"/>
    </xf>
    <xf numFmtId="0" fontId="1" fillId="33" borderId="0" xfId="0" applyFont="1" applyFill="1" applyBorder="1" applyAlignment="1">
      <alignment horizontal="right" vertical="center"/>
    </xf>
    <xf numFmtId="0" fontId="14" fillId="34" borderId="0" xfId="0" applyFont="1" applyFill="1" applyBorder="1" applyAlignment="1">
      <alignment horizontal="center" vertical="center"/>
    </xf>
    <xf numFmtId="0" fontId="1" fillId="33" borderId="0" xfId="0" applyFont="1" applyFill="1" applyBorder="1" applyAlignment="1">
      <alignment horizontal="left" vertical="center"/>
    </xf>
    <xf numFmtId="169" fontId="0" fillId="33" borderId="10" xfId="0" applyNumberFormat="1" applyFill="1" applyBorder="1" applyAlignment="1">
      <alignment/>
    </xf>
    <xf numFmtId="0" fontId="5" fillId="34" borderId="10" xfId="0" applyFont="1" applyFill="1" applyBorder="1" applyAlignment="1">
      <alignment/>
    </xf>
    <xf numFmtId="169" fontId="0" fillId="0" borderId="10" xfId="0" applyNumberFormat="1" applyBorder="1" applyAlignment="1">
      <alignment/>
    </xf>
    <xf numFmtId="0" fontId="15" fillId="33" borderId="17" xfId="0" applyFont="1" applyFill="1" applyBorder="1" applyAlignment="1">
      <alignment/>
    </xf>
    <xf numFmtId="0" fontId="0" fillId="33" borderId="0" xfId="0" applyFill="1" applyBorder="1" applyAlignment="1" applyProtection="1">
      <alignment vertical="center"/>
      <protection locked="0"/>
    </xf>
    <xf numFmtId="0" fontId="0" fillId="33" borderId="0" xfId="0" applyFill="1" applyBorder="1" applyAlignment="1" applyProtection="1">
      <alignment horizontal="left" vertical="center" wrapText="1"/>
      <protection locked="0"/>
    </xf>
    <xf numFmtId="0" fontId="0" fillId="33" borderId="0" xfId="0" applyFill="1" applyBorder="1" applyAlignment="1" applyProtection="1">
      <alignment horizontal="center" vertical="center"/>
      <protection locked="0"/>
    </xf>
    <xf numFmtId="0" fontId="1" fillId="0" borderId="27" xfId="57" applyFont="1" applyBorder="1" applyAlignment="1" applyProtection="1">
      <alignment horizontal="center" vertical="top"/>
      <protection hidden="1" locked="0"/>
    </xf>
    <xf numFmtId="0" fontId="1" fillId="0" borderId="28" xfId="57" applyFont="1" applyBorder="1" applyAlignment="1" applyProtection="1">
      <alignment horizontal="center" vertical="top"/>
      <protection hidden="1" locked="0"/>
    </xf>
    <xf numFmtId="0" fontId="0" fillId="0" borderId="0" xfId="0" applyAlignment="1">
      <alignment/>
    </xf>
    <xf numFmtId="0" fontId="5" fillId="0" borderId="0" xfId="0" applyFont="1" applyAlignment="1">
      <alignment/>
    </xf>
    <xf numFmtId="0" fontId="17" fillId="33" borderId="14" xfId="57" applyFont="1" applyFill="1" applyBorder="1" applyProtection="1">
      <alignment/>
      <protection hidden="1"/>
    </xf>
    <xf numFmtId="0" fontId="1" fillId="33" borderId="29" xfId="57" applyFont="1" applyFill="1" applyBorder="1" applyAlignment="1" applyProtection="1">
      <alignment vertical="top" wrapText="1"/>
      <protection hidden="1"/>
    </xf>
    <xf numFmtId="0" fontId="0" fillId="33" borderId="30" xfId="57" applyFont="1" applyFill="1" applyBorder="1" applyAlignment="1" applyProtection="1">
      <alignment vertical="top" wrapText="1"/>
      <protection hidden="1"/>
    </xf>
    <xf numFmtId="0" fontId="1" fillId="33" borderId="31" xfId="57" applyFont="1" applyFill="1" applyBorder="1" applyAlignment="1" applyProtection="1">
      <alignment vertical="top" wrapText="1"/>
      <protection hidden="1"/>
    </xf>
    <xf numFmtId="0" fontId="0" fillId="33" borderId="27" xfId="57" applyFont="1" applyFill="1" applyBorder="1" applyAlignment="1" applyProtection="1">
      <alignment vertical="top" wrapText="1"/>
      <protection hidden="1"/>
    </xf>
    <xf numFmtId="0" fontId="1" fillId="33" borderId="32" xfId="57" applyFont="1" applyFill="1" applyBorder="1" applyAlignment="1" applyProtection="1">
      <alignment vertical="top"/>
      <protection hidden="1"/>
    </xf>
    <xf numFmtId="0" fontId="1" fillId="33" borderId="32" xfId="57" applyFont="1" applyFill="1" applyBorder="1" applyAlignment="1" applyProtection="1">
      <alignment horizontal="center" vertical="top"/>
      <protection hidden="1"/>
    </xf>
    <xf numFmtId="0" fontId="1" fillId="33" borderId="33" xfId="57" applyFont="1" applyFill="1" applyBorder="1" applyAlignment="1" applyProtection="1">
      <alignment vertical="top"/>
      <protection hidden="1"/>
    </xf>
    <xf numFmtId="0" fontId="1" fillId="33" borderId="34" xfId="57" applyFont="1" applyFill="1" applyBorder="1" applyAlignment="1" applyProtection="1">
      <alignment vertical="top"/>
      <protection hidden="1"/>
    </xf>
    <xf numFmtId="0" fontId="0" fillId="33" borderId="34" xfId="57" applyFont="1" applyFill="1" applyBorder="1" applyAlignment="1" applyProtection="1">
      <alignment vertical="top"/>
      <protection hidden="1"/>
    </xf>
    <xf numFmtId="0" fontId="5" fillId="33" borderId="34" xfId="57" applyFont="1" applyFill="1" applyBorder="1" applyAlignment="1" applyProtection="1">
      <alignment horizontal="center" vertical="top"/>
      <protection hidden="1"/>
    </xf>
    <xf numFmtId="2" fontId="9" fillId="33" borderId="34" xfId="57" applyNumberFormat="1" applyFont="1" applyFill="1" applyBorder="1" applyAlignment="1" applyProtection="1">
      <alignment vertical="top" wrapText="1"/>
      <protection hidden="1"/>
    </xf>
    <xf numFmtId="0" fontId="1" fillId="33" borderId="34" xfId="57" applyFont="1" applyFill="1" applyBorder="1" applyAlignment="1" applyProtection="1">
      <alignment horizontal="center" vertical="top" wrapText="1"/>
      <protection hidden="1"/>
    </xf>
    <xf numFmtId="0" fontId="1" fillId="33" borderId="35" xfId="57" applyFont="1" applyFill="1" applyBorder="1" applyAlignment="1" applyProtection="1">
      <alignment vertical="top" wrapText="1"/>
      <protection hidden="1"/>
    </xf>
    <xf numFmtId="0" fontId="0" fillId="33" borderId="36" xfId="57" applyFont="1" applyFill="1" applyBorder="1" applyAlignment="1" applyProtection="1">
      <alignment vertical="top" wrapText="1"/>
      <protection hidden="1"/>
    </xf>
    <xf numFmtId="0" fontId="1" fillId="33" borderId="37" xfId="57" applyFont="1" applyFill="1" applyBorder="1" applyAlignment="1" applyProtection="1">
      <alignment vertical="top" wrapText="1"/>
      <protection hidden="1"/>
    </xf>
    <xf numFmtId="0" fontId="0" fillId="33" borderId="38" xfId="57" applyFont="1" applyFill="1" applyBorder="1" applyAlignment="1" applyProtection="1">
      <alignment horizontal="left" vertical="top" wrapText="1" indent="2"/>
      <protection hidden="1"/>
    </xf>
    <xf numFmtId="0" fontId="0" fillId="33" borderId="27" xfId="57" applyFont="1" applyFill="1" applyBorder="1" applyAlignment="1" applyProtection="1">
      <alignment horizontal="left" vertical="top" wrapText="1" indent="2"/>
      <protection hidden="1"/>
    </xf>
    <xf numFmtId="0" fontId="1" fillId="33" borderId="33" xfId="57" applyFont="1" applyFill="1" applyBorder="1" applyAlignment="1" applyProtection="1">
      <alignment vertical="top" wrapText="1"/>
      <protection hidden="1"/>
    </xf>
    <xf numFmtId="0" fontId="1" fillId="33" borderId="32" xfId="57" applyFont="1" applyFill="1" applyBorder="1" applyAlignment="1" applyProtection="1">
      <alignment vertical="top" wrapText="1"/>
      <protection hidden="1"/>
    </xf>
    <xf numFmtId="0" fontId="1" fillId="33" borderId="34" xfId="57" applyFont="1" applyFill="1" applyBorder="1" applyAlignment="1" applyProtection="1">
      <alignment vertical="top" wrapText="1"/>
      <protection hidden="1"/>
    </xf>
    <xf numFmtId="0" fontId="1" fillId="33" borderId="39" xfId="57" applyFont="1" applyFill="1" applyBorder="1" applyAlignment="1" applyProtection="1">
      <alignment horizontal="center" vertical="top"/>
      <protection hidden="1"/>
    </xf>
    <xf numFmtId="2" fontId="1" fillId="33" borderId="34" xfId="57" applyNumberFormat="1" applyFont="1" applyFill="1" applyBorder="1" applyAlignment="1" applyProtection="1">
      <alignment vertical="top" wrapText="1"/>
      <protection hidden="1"/>
    </xf>
    <xf numFmtId="0" fontId="1" fillId="33" borderId="32" xfId="57" applyFont="1" applyFill="1" applyBorder="1" applyAlignment="1" applyProtection="1">
      <alignment horizontal="center" vertical="top" wrapText="1"/>
      <protection hidden="1"/>
    </xf>
    <xf numFmtId="0" fontId="0" fillId="33" borderId="34" xfId="0" applyFill="1" applyBorder="1" applyAlignment="1">
      <alignment/>
    </xf>
    <xf numFmtId="0" fontId="21" fillId="33" borderId="34" xfId="0" applyFont="1" applyFill="1" applyBorder="1" applyAlignment="1">
      <alignment horizontal="right"/>
    </xf>
    <xf numFmtId="0" fontId="22" fillId="33" borderId="34" xfId="0" applyFont="1" applyFill="1" applyBorder="1" applyAlignment="1">
      <alignment horizontal="center"/>
    </xf>
    <xf numFmtId="0" fontId="0" fillId="33" borderId="40" xfId="57" applyFont="1" applyFill="1" applyBorder="1" applyAlignment="1" applyProtection="1">
      <alignment horizontal="left" vertical="top" wrapText="1" indent="2"/>
      <protection hidden="1"/>
    </xf>
    <xf numFmtId="0" fontId="1" fillId="33" borderId="41" xfId="57" applyFont="1" applyFill="1" applyBorder="1" applyAlignment="1" applyProtection="1">
      <alignment vertical="top" wrapText="1"/>
      <protection hidden="1"/>
    </xf>
    <xf numFmtId="0" fontId="14" fillId="33" borderId="41" xfId="57" applyFont="1" applyFill="1" applyBorder="1" applyAlignment="1" applyProtection="1">
      <alignment vertical="top" wrapText="1"/>
      <protection hidden="1"/>
    </xf>
    <xf numFmtId="0" fontId="14" fillId="33" borderId="31" xfId="57" applyFont="1" applyFill="1" applyBorder="1" applyAlignment="1" applyProtection="1">
      <alignment vertical="top" wrapText="1"/>
      <protection hidden="1"/>
    </xf>
    <xf numFmtId="0" fontId="14" fillId="33" borderId="29" xfId="57" applyFont="1" applyFill="1" applyBorder="1" applyAlignment="1" applyProtection="1">
      <alignment vertical="top" wrapText="1"/>
      <protection hidden="1"/>
    </xf>
    <xf numFmtId="0" fontId="1" fillId="33" borderId="42" xfId="57" applyFont="1" applyFill="1" applyBorder="1" applyAlignment="1" applyProtection="1">
      <alignment vertical="top" wrapText="1"/>
      <protection hidden="1"/>
    </xf>
    <xf numFmtId="0" fontId="0" fillId="33" borderId="43" xfId="57" applyFont="1" applyFill="1" applyBorder="1" applyAlignment="1" applyProtection="1">
      <alignment vertical="top" wrapText="1"/>
      <protection hidden="1"/>
    </xf>
    <xf numFmtId="0" fontId="1" fillId="0" borderId="30" xfId="57" applyFont="1" applyBorder="1" applyAlignment="1" applyProtection="1">
      <alignment horizontal="center" vertical="center"/>
      <protection hidden="1" locked="0"/>
    </xf>
    <xf numFmtId="0" fontId="1" fillId="0" borderId="27" xfId="57" applyFont="1" applyBorder="1" applyAlignment="1" applyProtection="1">
      <alignment horizontal="center" vertical="center"/>
      <protection hidden="1" locked="0"/>
    </xf>
    <xf numFmtId="0" fontId="1" fillId="33" borderId="39" xfId="57" applyFont="1" applyFill="1" applyBorder="1" applyAlignment="1" applyProtection="1">
      <alignment horizontal="center" vertical="center"/>
      <protection hidden="1"/>
    </xf>
    <xf numFmtId="0" fontId="1" fillId="0" borderId="43" xfId="57" applyFont="1" applyBorder="1" applyAlignment="1" applyProtection="1">
      <alignment horizontal="center" vertical="center"/>
      <protection hidden="1" locked="0"/>
    </xf>
    <xf numFmtId="0" fontId="19" fillId="33" borderId="39" xfId="57" applyFont="1" applyFill="1" applyBorder="1" applyAlignment="1" applyProtection="1">
      <alignment horizontal="right" vertical="top" wrapText="1"/>
      <protection hidden="1"/>
    </xf>
    <xf numFmtId="164" fontId="1" fillId="33" borderId="29" xfId="57" applyNumberFormat="1" applyFont="1" applyFill="1" applyBorder="1" applyAlignment="1" applyProtection="1">
      <alignment vertical="top" wrapText="1"/>
      <protection hidden="1"/>
    </xf>
    <xf numFmtId="0" fontId="11" fillId="33" borderId="27" xfId="57" applyFont="1" applyFill="1" applyBorder="1" applyAlignment="1" applyProtection="1">
      <alignment horizontal="left" vertical="top" wrapText="1" indent="3"/>
      <protection hidden="1"/>
    </xf>
    <xf numFmtId="0" fontId="11" fillId="33" borderId="39" xfId="57" applyFont="1" applyFill="1" applyBorder="1" applyAlignment="1" applyProtection="1">
      <alignment horizontal="left" vertical="top" wrapText="1" indent="3"/>
      <protection hidden="1"/>
    </xf>
    <xf numFmtId="164" fontId="1" fillId="33" borderId="37" xfId="57" applyNumberFormat="1" applyFont="1" applyFill="1" applyBorder="1" applyAlignment="1" applyProtection="1">
      <alignment vertical="top" wrapText="1"/>
      <protection hidden="1"/>
    </xf>
    <xf numFmtId="0" fontId="0" fillId="33" borderId="44" xfId="57" applyFont="1" applyFill="1" applyBorder="1" applyAlignment="1" applyProtection="1">
      <alignment horizontal="left" vertical="top" wrapText="1" indent="2"/>
      <protection hidden="1"/>
    </xf>
    <xf numFmtId="0" fontId="1" fillId="33" borderId="45" xfId="57" applyFont="1" applyFill="1" applyBorder="1" applyAlignment="1" applyProtection="1">
      <alignment vertical="top" wrapText="1"/>
      <protection hidden="1"/>
    </xf>
    <xf numFmtId="0" fontId="0" fillId="33" borderId="28" xfId="57" applyFont="1" applyFill="1" applyBorder="1" applyAlignment="1" applyProtection="1">
      <alignment vertical="top" wrapText="1"/>
      <protection hidden="1"/>
    </xf>
    <xf numFmtId="0" fontId="1" fillId="33" borderId="46" xfId="57" applyFont="1" applyFill="1" applyBorder="1" applyAlignment="1" applyProtection="1">
      <alignment horizontal="center" vertical="top" wrapText="1"/>
      <protection hidden="1"/>
    </xf>
    <xf numFmtId="0" fontId="1" fillId="33" borderId="22" xfId="57" applyFont="1" applyFill="1" applyBorder="1" applyAlignment="1" applyProtection="1">
      <alignment horizontal="center" vertical="top" wrapText="1"/>
      <protection hidden="1"/>
    </xf>
    <xf numFmtId="0" fontId="1" fillId="33" borderId="0" xfId="57" applyFont="1" applyFill="1" applyBorder="1" applyAlignment="1" applyProtection="1">
      <alignment vertical="top" wrapText="1"/>
      <protection hidden="1"/>
    </xf>
    <xf numFmtId="0" fontId="1" fillId="33" borderId="0" xfId="57" applyFont="1" applyFill="1" applyBorder="1" applyAlignment="1" applyProtection="1">
      <alignment horizontal="right" vertical="top" wrapText="1"/>
      <protection hidden="1"/>
    </xf>
    <xf numFmtId="0" fontId="1" fillId="33" borderId="0" xfId="57" applyFont="1" applyFill="1" applyBorder="1" applyAlignment="1" applyProtection="1">
      <alignment horizontal="center" vertical="top" wrapText="1"/>
      <protection hidden="1"/>
    </xf>
    <xf numFmtId="2" fontId="1" fillId="33" borderId="0" xfId="57" applyNumberFormat="1" applyFont="1" applyFill="1" applyBorder="1" applyAlignment="1" applyProtection="1">
      <alignment vertical="top" wrapText="1"/>
      <protection hidden="1"/>
    </xf>
    <xf numFmtId="0" fontId="17" fillId="33" borderId="16" xfId="57" applyFont="1" applyFill="1" applyBorder="1" applyProtection="1">
      <alignment/>
      <protection hidden="1"/>
    </xf>
    <xf numFmtId="0" fontId="1" fillId="33" borderId="47" xfId="57" applyFont="1" applyFill="1" applyBorder="1" applyAlignment="1" applyProtection="1">
      <alignment horizontal="left" vertical="top" wrapText="1"/>
      <protection hidden="1"/>
    </xf>
    <xf numFmtId="0" fontId="1" fillId="33" borderId="48" xfId="57" applyFont="1" applyFill="1" applyBorder="1" applyAlignment="1" applyProtection="1">
      <alignment horizontal="left" vertical="top" wrapText="1"/>
      <protection hidden="1"/>
    </xf>
    <xf numFmtId="0" fontId="0" fillId="33" borderId="38" xfId="57" applyFont="1" applyFill="1" applyBorder="1" applyAlignment="1" applyProtection="1">
      <alignment horizontal="left" vertical="top" wrapText="1"/>
      <protection hidden="1"/>
    </xf>
    <xf numFmtId="0" fontId="1" fillId="33" borderId="41" xfId="57" applyFont="1" applyFill="1" applyBorder="1" applyAlignment="1" applyProtection="1">
      <alignment horizontal="right" vertical="top" wrapText="1"/>
      <protection hidden="1"/>
    </xf>
    <xf numFmtId="0" fontId="0" fillId="33" borderId="39" xfId="57" applyFont="1" applyFill="1" applyBorder="1" applyAlignment="1" applyProtection="1">
      <alignment horizontal="left" vertical="top" wrapText="1"/>
      <protection hidden="1"/>
    </xf>
    <xf numFmtId="15" fontId="0" fillId="33" borderId="49" xfId="57" applyNumberFormat="1" applyFont="1" applyFill="1" applyBorder="1" applyAlignment="1" applyProtection="1">
      <alignment horizontal="center" vertical="top" wrapText="1"/>
      <protection locked="0"/>
    </xf>
    <xf numFmtId="0" fontId="1" fillId="33" borderId="41" xfId="57" applyFont="1" applyFill="1" applyBorder="1" applyAlignment="1" applyProtection="1">
      <alignment horizontal="center" vertical="top" wrapText="1"/>
      <protection hidden="1"/>
    </xf>
    <xf numFmtId="0" fontId="1" fillId="37" borderId="38" xfId="57" applyFont="1" applyFill="1" applyBorder="1" applyAlignment="1" applyProtection="1">
      <alignment horizontal="center" vertical="top"/>
      <protection hidden="1" locked="0"/>
    </xf>
    <xf numFmtId="0" fontId="1" fillId="37" borderId="39" xfId="57" applyFont="1" applyFill="1" applyBorder="1" applyAlignment="1" applyProtection="1">
      <alignment horizontal="center" vertical="top"/>
      <protection hidden="1" locked="0"/>
    </xf>
    <xf numFmtId="15" fontId="0" fillId="33" borderId="49" xfId="57" applyNumberFormat="1" applyFont="1" applyFill="1" applyBorder="1" applyAlignment="1" applyProtection="1">
      <alignment horizontal="center" vertical="top" wrapText="1"/>
      <protection/>
    </xf>
    <xf numFmtId="0" fontId="1" fillId="33" borderId="33" xfId="57" applyFont="1" applyFill="1" applyBorder="1" applyAlignment="1" applyProtection="1">
      <alignment horizontal="right" vertical="top" wrapText="1"/>
      <protection hidden="1"/>
    </xf>
    <xf numFmtId="0" fontId="0" fillId="33" borderId="32" xfId="57" applyFont="1" applyFill="1" applyBorder="1" applyAlignment="1" applyProtection="1">
      <alignment horizontal="left" vertical="top" wrapText="1"/>
      <protection hidden="1"/>
    </xf>
    <xf numFmtId="1" fontId="0" fillId="33" borderId="39" xfId="57" applyNumberFormat="1" applyFont="1" applyFill="1" applyBorder="1" applyAlignment="1" applyProtection="1">
      <alignment horizontal="center" vertical="top" wrapText="1"/>
      <protection hidden="1"/>
    </xf>
    <xf numFmtId="1" fontId="0" fillId="33" borderId="32" xfId="57" applyNumberFormat="1" applyFont="1" applyFill="1" applyBorder="1" applyAlignment="1" applyProtection="1">
      <alignment horizontal="center" vertical="top" wrapText="1"/>
      <protection hidden="1"/>
    </xf>
    <xf numFmtId="0" fontId="0" fillId="33" borderId="0" xfId="57" applyFont="1" applyFill="1" applyBorder="1" applyAlignment="1" applyProtection="1">
      <alignment vertical="top"/>
      <protection hidden="1"/>
    </xf>
    <xf numFmtId="0" fontId="0" fillId="33" borderId="20" xfId="57" applyFont="1" applyFill="1" applyBorder="1" applyAlignment="1" applyProtection="1">
      <alignment vertical="top"/>
      <protection hidden="1"/>
    </xf>
    <xf numFmtId="0" fontId="20" fillId="33" borderId="50" xfId="57" applyFont="1" applyFill="1" applyBorder="1" applyProtection="1">
      <alignment/>
      <protection hidden="1"/>
    </xf>
    <xf numFmtId="0" fontId="0" fillId="33" borderId="34" xfId="57" applyFont="1" applyFill="1" applyBorder="1" applyAlignment="1" applyProtection="1">
      <alignment horizontal="left" vertical="top" wrapText="1"/>
      <protection hidden="1"/>
    </xf>
    <xf numFmtId="0" fontId="0" fillId="33" borderId="51" xfId="57" applyFont="1" applyFill="1" applyBorder="1" applyAlignment="1" applyProtection="1">
      <alignment horizontal="left" vertical="top"/>
      <protection hidden="1"/>
    </xf>
    <xf numFmtId="0" fontId="0" fillId="0" borderId="0" xfId="0" applyFill="1" applyBorder="1" applyAlignment="1">
      <alignment/>
    </xf>
    <xf numFmtId="0" fontId="0" fillId="33" borderId="51" xfId="0" applyFill="1" applyBorder="1" applyAlignment="1">
      <alignment/>
    </xf>
    <xf numFmtId="0" fontId="0" fillId="33" borderId="51" xfId="0" applyFill="1" applyBorder="1" applyAlignment="1">
      <alignment vertical="center"/>
    </xf>
    <xf numFmtId="1" fontId="0" fillId="33" borderId="30" xfId="57" applyNumberFormat="1" applyFont="1" applyFill="1" applyBorder="1" applyAlignment="1" applyProtection="1">
      <alignment horizontal="center" vertical="center" wrapText="1"/>
      <protection hidden="1"/>
    </xf>
    <xf numFmtId="1" fontId="1" fillId="33" borderId="32" xfId="57" applyNumberFormat="1" applyFont="1" applyFill="1" applyBorder="1" applyAlignment="1" applyProtection="1">
      <alignment horizontal="center" vertical="top"/>
      <protection hidden="1"/>
    </xf>
    <xf numFmtId="1" fontId="0" fillId="33" borderId="27" xfId="57" applyNumberFormat="1" applyFont="1" applyFill="1" applyBorder="1" applyAlignment="1" applyProtection="1">
      <alignment horizontal="center" vertical="center" wrapText="1"/>
      <protection hidden="1"/>
    </xf>
    <xf numFmtId="1" fontId="1" fillId="33" borderId="32" xfId="57" applyNumberFormat="1" applyFont="1" applyFill="1" applyBorder="1" applyAlignment="1" applyProtection="1">
      <alignment horizontal="center" vertical="top" wrapText="1"/>
      <protection hidden="1"/>
    </xf>
    <xf numFmtId="0" fontId="0" fillId="33" borderId="34" xfId="0" applyFill="1" applyBorder="1" applyAlignment="1">
      <alignment/>
    </xf>
    <xf numFmtId="0" fontId="0" fillId="33" borderId="12" xfId="0" applyFont="1" applyFill="1" applyBorder="1" applyAlignment="1">
      <alignment horizontal="right"/>
    </xf>
    <xf numFmtId="0" fontId="22" fillId="33" borderId="12" xfId="0" applyFont="1" applyFill="1" applyBorder="1" applyAlignment="1">
      <alignment horizontal="center"/>
    </xf>
    <xf numFmtId="0" fontId="0" fillId="33" borderId="12" xfId="0" applyFill="1" applyBorder="1" applyAlignment="1">
      <alignment/>
    </xf>
    <xf numFmtId="0" fontId="0" fillId="33" borderId="52" xfId="0" applyFill="1" applyBorder="1" applyAlignment="1">
      <alignment/>
    </xf>
    <xf numFmtId="0" fontId="0" fillId="33" borderId="53" xfId="0" applyFill="1" applyBorder="1" applyAlignment="1">
      <alignment/>
    </xf>
    <xf numFmtId="0" fontId="0" fillId="33" borderId="54" xfId="0" applyFill="1" applyBorder="1" applyAlignment="1">
      <alignment/>
    </xf>
    <xf numFmtId="0" fontId="10" fillId="33" borderId="54" xfId="0" applyFont="1" applyFill="1" applyBorder="1" applyAlignment="1">
      <alignment vertical="center"/>
    </xf>
    <xf numFmtId="164" fontId="1" fillId="33" borderId="46" xfId="0" applyNumberFormat="1" applyFont="1" applyFill="1" applyBorder="1" applyAlignment="1">
      <alignment horizontal="center" vertical="center"/>
    </xf>
    <xf numFmtId="0" fontId="0" fillId="33" borderId="55" xfId="0" applyFill="1" applyBorder="1" applyAlignment="1">
      <alignment/>
    </xf>
    <xf numFmtId="0" fontId="0" fillId="33" borderId="26" xfId="0" applyFill="1" applyBorder="1" applyAlignment="1">
      <alignment/>
    </xf>
    <xf numFmtId="0" fontId="10" fillId="33" borderId="19" xfId="0" applyFont="1" applyFill="1" applyBorder="1" applyAlignment="1">
      <alignment vertical="center"/>
    </xf>
    <xf numFmtId="164" fontId="1" fillId="33" borderId="56" xfId="0" applyNumberFormat="1" applyFont="1" applyFill="1" applyBorder="1" applyAlignment="1">
      <alignment horizontal="center" vertical="center"/>
    </xf>
    <xf numFmtId="0" fontId="1" fillId="33" borderId="23" xfId="57" applyFont="1" applyFill="1" applyBorder="1" applyAlignment="1" applyProtection="1">
      <alignment horizontal="center" vertical="top" wrapText="1"/>
      <protection hidden="1"/>
    </xf>
    <xf numFmtId="0" fontId="1" fillId="33" borderId="19" xfId="57" applyFont="1" applyFill="1" applyBorder="1" applyAlignment="1" applyProtection="1">
      <alignment horizontal="center" vertical="top" wrapText="1"/>
      <protection hidden="1"/>
    </xf>
    <xf numFmtId="0" fontId="20" fillId="33" borderId="57" xfId="57" applyFont="1" applyFill="1" applyBorder="1" applyProtection="1">
      <alignment/>
      <protection hidden="1"/>
    </xf>
    <xf numFmtId="15" fontId="0" fillId="33" borderId="58" xfId="57" applyNumberFormat="1" applyFont="1" applyFill="1" applyBorder="1" applyAlignment="1" applyProtection="1">
      <alignment horizontal="center" vertical="top" wrapText="1"/>
      <protection locked="0"/>
    </xf>
    <xf numFmtId="0" fontId="0" fillId="33" borderId="15" xfId="57" applyFont="1" applyFill="1" applyBorder="1" applyAlignment="1" applyProtection="1">
      <alignment vertical="top"/>
      <protection hidden="1"/>
    </xf>
    <xf numFmtId="0" fontId="18" fillId="33" borderId="15" xfId="57" applyFont="1" applyFill="1" applyBorder="1" applyAlignment="1" applyProtection="1">
      <alignment horizontal="center" vertical="top" wrapText="1"/>
      <protection hidden="1"/>
    </xf>
    <xf numFmtId="0" fontId="20" fillId="33" borderId="17" xfId="57" applyFont="1" applyFill="1" applyBorder="1" applyProtection="1">
      <alignment/>
      <protection hidden="1"/>
    </xf>
    <xf numFmtId="0" fontId="0" fillId="33" borderId="17" xfId="57" applyFont="1" applyFill="1" applyBorder="1" applyAlignment="1" applyProtection="1">
      <alignment vertical="top"/>
      <protection hidden="1"/>
    </xf>
    <xf numFmtId="0" fontId="0" fillId="33" borderId="17" xfId="57" applyFont="1" applyFill="1" applyBorder="1" applyAlignment="1" applyProtection="1">
      <alignment horizontal="center" vertical="top"/>
      <protection hidden="1"/>
    </xf>
    <xf numFmtId="2" fontId="0" fillId="33" borderId="17" xfId="57" applyNumberFormat="1" applyFont="1" applyFill="1" applyBorder="1" applyAlignment="1" applyProtection="1">
      <alignment vertical="top"/>
      <protection hidden="1"/>
    </xf>
    <xf numFmtId="0" fontId="0" fillId="33" borderId="18" xfId="57" applyFont="1" applyFill="1" applyBorder="1" applyAlignment="1" applyProtection="1">
      <alignment vertical="top"/>
      <protection hidden="1"/>
    </xf>
    <xf numFmtId="1" fontId="0" fillId="33" borderId="59" xfId="57" applyNumberFormat="1" applyFont="1" applyFill="1" applyBorder="1" applyAlignment="1" applyProtection="1">
      <alignment horizontal="center" vertical="center" wrapText="1"/>
      <protection hidden="1"/>
    </xf>
    <xf numFmtId="1" fontId="0" fillId="33" borderId="60" xfId="57" applyNumberFormat="1" applyFont="1" applyFill="1" applyBorder="1" applyAlignment="1" applyProtection="1">
      <alignment horizontal="center" vertical="center" wrapText="1"/>
      <protection hidden="1"/>
    </xf>
    <xf numFmtId="1" fontId="1" fillId="33" borderId="61" xfId="57" applyNumberFormat="1" applyFont="1" applyFill="1" applyBorder="1" applyAlignment="1" applyProtection="1">
      <alignment horizontal="center" vertical="top" wrapText="1"/>
      <protection hidden="1"/>
    </xf>
    <xf numFmtId="1" fontId="1" fillId="33" borderId="62" xfId="57" applyNumberFormat="1" applyFont="1" applyFill="1" applyBorder="1" applyAlignment="1" applyProtection="1">
      <alignment horizontal="center" vertical="top" wrapText="1"/>
      <protection hidden="1"/>
    </xf>
    <xf numFmtId="1" fontId="0" fillId="33" borderId="63" xfId="57" applyNumberFormat="1" applyFont="1" applyFill="1" applyBorder="1" applyAlignment="1" applyProtection="1">
      <alignment horizontal="center" vertical="top" wrapText="1"/>
      <protection hidden="1"/>
    </xf>
    <xf numFmtId="0" fontId="11" fillId="33" borderId="64" xfId="57" applyFont="1" applyFill="1" applyBorder="1" applyAlignment="1" applyProtection="1">
      <alignment horizontal="left" vertical="top" wrapText="1" indent="2"/>
      <protection hidden="1"/>
    </xf>
    <xf numFmtId="0" fontId="11" fillId="33" borderId="48" xfId="57" applyFont="1" applyFill="1" applyBorder="1" applyAlignment="1" applyProtection="1">
      <alignment horizontal="left" vertical="top" wrapText="1" indent="2"/>
      <protection hidden="1"/>
    </xf>
    <xf numFmtId="0" fontId="11" fillId="33" borderId="65" xfId="57" applyFont="1" applyFill="1" applyBorder="1" applyAlignment="1" applyProtection="1">
      <alignment horizontal="left" vertical="top" wrapText="1" indent="2"/>
      <protection hidden="1"/>
    </xf>
    <xf numFmtId="0" fontId="19" fillId="33" borderId="51" xfId="57" applyFont="1" applyFill="1" applyBorder="1" applyAlignment="1" applyProtection="1">
      <alignment horizontal="left" vertical="top" wrapText="1"/>
      <protection hidden="1"/>
    </xf>
    <xf numFmtId="0" fontId="1" fillId="33" borderId="45" xfId="57" applyFont="1" applyFill="1" applyBorder="1" applyAlignment="1" applyProtection="1">
      <alignment horizontal="left" vertical="top" wrapText="1"/>
      <protection hidden="1"/>
    </xf>
    <xf numFmtId="1" fontId="0" fillId="33" borderId="62" xfId="57" applyNumberFormat="1" applyFont="1" applyFill="1" applyBorder="1" applyAlignment="1" applyProtection="1">
      <alignment horizontal="center" vertical="center" wrapText="1"/>
      <protection hidden="1"/>
    </xf>
    <xf numFmtId="164" fontId="1" fillId="33" borderId="10" xfId="57" applyNumberFormat="1" applyFont="1" applyFill="1" applyBorder="1" applyAlignment="1" applyProtection="1">
      <alignment horizontal="center" vertical="top" wrapText="1"/>
      <protection hidden="1"/>
    </xf>
    <xf numFmtId="0" fontId="17" fillId="33" borderId="66" xfId="57" applyFont="1" applyFill="1" applyBorder="1" applyProtection="1">
      <alignment/>
      <protection hidden="1"/>
    </xf>
    <xf numFmtId="0" fontId="1" fillId="33" borderId="51" xfId="57" applyFont="1" applyFill="1" applyBorder="1" applyAlignment="1" applyProtection="1">
      <alignment horizontal="left" vertical="top" wrapText="1"/>
      <protection hidden="1"/>
    </xf>
    <xf numFmtId="9" fontId="1" fillId="33" borderId="0" xfId="57" applyNumberFormat="1" applyFont="1" applyFill="1" applyBorder="1" applyAlignment="1" applyProtection="1">
      <alignment horizontal="right" vertical="top"/>
      <protection hidden="1"/>
    </xf>
    <xf numFmtId="0" fontId="14" fillId="34" borderId="10" xfId="0" applyFont="1" applyFill="1" applyBorder="1" applyAlignment="1">
      <alignment horizontal="center" vertical="center"/>
    </xf>
    <xf numFmtId="0" fontId="1" fillId="33" borderId="10" xfId="57" applyFont="1" applyFill="1" applyBorder="1" applyAlignment="1" applyProtection="1">
      <alignment horizontal="right" vertical="center"/>
      <protection hidden="1"/>
    </xf>
    <xf numFmtId="164" fontId="1" fillId="33" borderId="53" xfId="0" applyNumberFormat="1" applyFont="1" applyFill="1" applyBorder="1" applyAlignment="1">
      <alignment horizontal="center" vertical="center"/>
    </xf>
    <xf numFmtId="164" fontId="1" fillId="33" borderId="54" xfId="0" applyNumberFormat="1" applyFont="1" applyFill="1" applyBorder="1" applyAlignment="1">
      <alignment horizontal="center" vertical="center"/>
    </xf>
    <xf numFmtId="9" fontId="0" fillId="33" borderId="22" xfId="57" applyNumberFormat="1" applyFont="1" applyFill="1" applyBorder="1" applyAlignment="1" applyProtection="1">
      <alignment horizontal="right" vertical="top"/>
      <protection hidden="1"/>
    </xf>
    <xf numFmtId="2" fontId="0" fillId="33" borderId="23" xfId="57" applyNumberFormat="1" applyFont="1" applyFill="1" applyBorder="1" applyAlignment="1" applyProtection="1">
      <alignment vertical="top"/>
      <protection hidden="1"/>
    </xf>
    <xf numFmtId="2" fontId="0" fillId="33" borderId="19" xfId="57" applyNumberFormat="1" applyFont="1" applyFill="1" applyBorder="1" applyAlignment="1" applyProtection="1">
      <alignment vertical="top"/>
      <protection hidden="1"/>
    </xf>
    <xf numFmtId="9" fontId="0" fillId="33" borderId="20" xfId="57" applyNumberFormat="1" applyFont="1" applyFill="1" applyBorder="1" applyAlignment="1" applyProtection="1">
      <alignment horizontal="right" vertical="top"/>
      <protection hidden="1"/>
    </xf>
    <xf numFmtId="2" fontId="0" fillId="33" borderId="56" xfId="57" applyNumberFormat="1" applyFont="1" applyFill="1" applyBorder="1" applyAlignment="1" applyProtection="1">
      <alignment vertical="top"/>
      <protection hidden="1"/>
    </xf>
    <xf numFmtId="0" fontId="20" fillId="33" borderId="67" xfId="57" applyFont="1" applyFill="1" applyBorder="1" applyProtection="1">
      <alignment/>
      <protection hidden="1"/>
    </xf>
    <xf numFmtId="0" fontId="23" fillId="33" borderId="14" xfId="57" applyFont="1" applyFill="1" applyBorder="1" applyAlignment="1" applyProtection="1">
      <alignment horizontal="center" vertical="center"/>
      <protection hidden="1"/>
    </xf>
    <xf numFmtId="0" fontId="0" fillId="33" borderId="31" xfId="57" applyFont="1" applyFill="1" applyBorder="1" applyAlignment="1" applyProtection="1">
      <alignment vertical="top" wrapText="1"/>
      <protection hidden="1"/>
    </xf>
    <xf numFmtId="0" fontId="0" fillId="33" borderId="10" xfId="0" applyFill="1" applyBorder="1" applyAlignment="1">
      <alignment/>
    </xf>
    <xf numFmtId="0" fontId="0" fillId="33" borderId="50" xfId="0" applyFill="1" applyBorder="1" applyAlignment="1">
      <alignment/>
    </xf>
    <xf numFmtId="0" fontId="1" fillId="33" borderId="68" xfId="0" applyFont="1" applyFill="1" applyBorder="1" applyAlignment="1">
      <alignment/>
    </xf>
    <xf numFmtId="0" fontId="0" fillId="33" borderId="69" xfId="0" applyFill="1" applyBorder="1" applyAlignment="1">
      <alignment/>
    </xf>
    <xf numFmtId="0" fontId="0" fillId="33" borderId="69" xfId="0" applyFill="1" applyBorder="1" applyAlignment="1">
      <alignment/>
    </xf>
    <xf numFmtId="0" fontId="0" fillId="33" borderId="70" xfId="0" applyFill="1" applyBorder="1" applyAlignment="1">
      <alignment/>
    </xf>
    <xf numFmtId="0" fontId="0" fillId="33" borderId="71" xfId="0" applyFill="1" applyBorder="1" applyAlignment="1">
      <alignment/>
    </xf>
    <xf numFmtId="164" fontId="0" fillId="33" borderId="72" xfId="0" applyNumberFormat="1" applyFill="1" applyBorder="1" applyAlignment="1">
      <alignment/>
    </xf>
    <xf numFmtId="0" fontId="0" fillId="33" borderId="73" xfId="0" applyFill="1" applyBorder="1" applyAlignment="1">
      <alignment/>
    </xf>
    <xf numFmtId="0" fontId="0" fillId="33" borderId="74" xfId="0" applyFill="1" applyBorder="1" applyAlignment="1">
      <alignment/>
    </xf>
    <xf numFmtId="0" fontId="0" fillId="33" borderId="74" xfId="0" applyFill="1" applyBorder="1" applyAlignment="1">
      <alignment/>
    </xf>
    <xf numFmtId="164" fontId="0" fillId="33" borderId="75" xfId="0" applyNumberFormat="1" applyFill="1" applyBorder="1" applyAlignment="1">
      <alignment/>
    </xf>
    <xf numFmtId="164" fontId="0" fillId="0" borderId="0" xfId="0" applyNumberFormat="1" applyAlignment="1">
      <alignment/>
    </xf>
    <xf numFmtId="0" fontId="1" fillId="0" borderId="0" xfId="0" applyNumberFormat="1" applyFont="1" applyAlignment="1">
      <alignment/>
    </xf>
    <xf numFmtId="0" fontId="0" fillId="0" borderId="0" xfId="0" applyNumberFormat="1" applyAlignment="1">
      <alignment/>
    </xf>
    <xf numFmtId="0" fontId="11" fillId="36" borderId="24" xfId="0" applyNumberFormat="1" applyFont="1" applyFill="1" applyBorder="1" applyAlignment="1">
      <alignment horizontal="center"/>
    </xf>
    <xf numFmtId="1" fontId="0" fillId="0" borderId="0" xfId="0" applyNumberFormat="1" applyAlignment="1">
      <alignment/>
    </xf>
    <xf numFmtId="0" fontId="0" fillId="0" borderId="0" xfId="0" applyBorder="1" applyAlignment="1">
      <alignment horizontal="center"/>
    </xf>
    <xf numFmtId="0" fontId="0" fillId="0" borderId="0" xfId="0" applyAlignment="1">
      <alignment horizontal="left" vertical="top" wrapText="1"/>
    </xf>
    <xf numFmtId="0" fontId="11" fillId="0" borderId="25" xfId="0" applyFont="1" applyFill="1" applyBorder="1" applyAlignment="1">
      <alignment wrapText="1"/>
    </xf>
    <xf numFmtId="0" fontId="24" fillId="0" borderId="0" xfId="0" applyFont="1" applyAlignment="1">
      <alignment/>
    </xf>
    <xf numFmtId="1" fontId="11" fillId="0" borderId="25" xfId="0" applyNumberFormat="1" applyFont="1" applyFill="1" applyBorder="1" applyAlignment="1">
      <alignment wrapText="1"/>
    </xf>
    <xf numFmtId="2" fontId="11" fillId="0" borderId="25" xfId="0" applyNumberFormat="1" applyFont="1" applyFill="1" applyBorder="1" applyAlignment="1">
      <alignment wrapText="1"/>
    </xf>
    <xf numFmtId="3" fontId="11" fillId="0" borderId="25" xfId="0" applyNumberFormat="1" applyFont="1" applyFill="1" applyBorder="1" applyAlignment="1">
      <alignment wrapText="1"/>
    </xf>
    <xf numFmtId="0" fontId="5" fillId="0" borderId="0" xfId="0" applyFont="1" applyAlignment="1">
      <alignment/>
    </xf>
    <xf numFmtId="0" fontId="5" fillId="34" borderId="0" xfId="0" applyFont="1" applyFill="1" applyAlignment="1">
      <alignment/>
    </xf>
    <xf numFmtId="0" fontId="5" fillId="34" borderId="53" xfId="0" applyFont="1" applyFill="1" applyBorder="1" applyAlignment="1">
      <alignment horizontal="left"/>
    </xf>
    <xf numFmtId="0" fontId="5" fillId="34" borderId="21" xfId="0" applyFont="1" applyFill="1" applyBorder="1" applyAlignment="1">
      <alignment horizontal="left"/>
    </xf>
    <xf numFmtId="0" fontId="11" fillId="33" borderId="76" xfId="57" applyFont="1" applyFill="1" applyBorder="1" applyAlignment="1" applyProtection="1">
      <alignment horizontal="left" vertical="top" wrapText="1" indent="2"/>
      <protection hidden="1"/>
    </xf>
    <xf numFmtId="1" fontId="0" fillId="33" borderId="65" xfId="57" applyNumberFormat="1" applyFont="1" applyFill="1" applyBorder="1" applyAlignment="1" applyProtection="1">
      <alignment horizontal="center" vertical="center" wrapText="1"/>
      <protection hidden="1"/>
    </xf>
    <xf numFmtId="0" fontId="1" fillId="33" borderId="77" xfId="57" applyFont="1" applyFill="1" applyBorder="1" applyAlignment="1" applyProtection="1">
      <alignment horizontal="center" vertical="center"/>
      <protection hidden="1" locked="0"/>
    </xf>
    <xf numFmtId="0" fontId="0" fillId="0" borderId="53" xfId="0" applyBorder="1" applyAlignment="1">
      <alignment horizontal="center"/>
    </xf>
    <xf numFmtId="0" fontId="0" fillId="0" borderId="54" xfId="0" applyBorder="1" applyAlignment="1">
      <alignment horizontal="center"/>
    </xf>
    <xf numFmtId="0" fontId="0" fillId="0" borderId="46" xfId="0" applyBorder="1" applyAlignment="1">
      <alignment horizontal="center"/>
    </xf>
    <xf numFmtId="1" fontId="1" fillId="33" borderId="78" xfId="57" applyNumberFormat="1" applyFont="1" applyFill="1" applyBorder="1" applyAlignment="1" applyProtection="1">
      <alignment horizontal="left" vertical="top" wrapText="1"/>
      <protection hidden="1"/>
    </xf>
    <xf numFmtId="0" fontId="29" fillId="33" borderId="14" xfId="0" applyFont="1" applyFill="1" applyBorder="1" applyAlignment="1">
      <alignment/>
    </xf>
    <xf numFmtId="1" fontId="0" fillId="33" borderId="79" xfId="57" applyNumberFormat="1" applyFont="1" applyFill="1" applyBorder="1" applyAlignment="1" applyProtection="1">
      <alignment horizontal="center" vertical="center" wrapText="1"/>
      <protection hidden="1"/>
    </xf>
    <xf numFmtId="0" fontId="1" fillId="0" borderId="39" xfId="57" applyFont="1" applyBorder="1" applyAlignment="1" applyProtection="1">
      <alignment horizontal="center" vertical="top"/>
      <protection hidden="1" locked="0"/>
    </xf>
    <xf numFmtId="0" fontId="1" fillId="0" borderId="44" xfId="57" applyFont="1" applyBorder="1" applyAlignment="1" applyProtection="1">
      <alignment horizontal="center" vertical="top"/>
      <protection hidden="1" locked="0"/>
    </xf>
    <xf numFmtId="0" fontId="11" fillId="33" borderId="27" xfId="57" applyFont="1" applyFill="1" applyBorder="1" applyAlignment="1" applyProtection="1">
      <alignment horizontal="left" vertical="top" wrapText="1" indent="2"/>
      <protection hidden="1"/>
    </xf>
    <xf numFmtId="164" fontId="1" fillId="33" borderId="31" xfId="57" applyNumberFormat="1" applyFont="1" applyFill="1" applyBorder="1" applyAlignment="1" applyProtection="1">
      <alignment vertical="top" wrapText="1"/>
      <protection hidden="1"/>
    </xf>
    <xf numFmtId="0" fontId="1" fillId="33" borderId="57" xfId="57" applyFont="1" applyFill="1" applyBorder="1" applyAlignment="1" applyProtection="1">
      <alignment horizontal="center" vertical="top" wrapText="1"/>
      <protection hidden="1"/>
    </xf>
    <xf numFmtId="0" fontId="0" fillId="33" borderId="62" xfId="0" applyFill="1" applyBorder="1" applyAlignment="1">
      <alignment/>
    </xf>
    <xf numFmtId="0" fontId="0" fillId="33" borderId="80" xfId="0" applyFill="1" applyBorder="1" applyAlignment="1">
      <alignment/>
    </xf>
    <xf numFmtId="0" fontId="10" fillId="33" borderId="80" xfId="0" applyFont="1" applyFill="1" applyBorder="1" applyAlignment="1">
      <alignment wrapText="1"/>
    </xf>
    <xf numFmtId="0" fontId="0" fillId="0" borderId="0" xfId="0" applyFont="1" applyAlignment="1">
      <alignment/>
    </xf>
    <xf numFmtId="169" fontId="0" fillId="0" borderId="10" xfId="0" applyNumberFormat="1" applyBorder="1" applyAlignment="1">
      <alignment horizontal="center"/>
    </xf>
    <xf numFmtId="0" fontId="5" fillId="34" borderId="53" xfId="0" applyFont="1" applyFill="1" applyBorder="1" applyAlignment="1">
      <alignment/>
    </xf>
    <xf numFmtId="169" fontId="0" fillId="0" borderId="10" xfId="44" applyNumberFormat="1" applyFont="1" applyBorder="1" applyAlignment="1">
      <alignment/>
    </xf>
    <xf numFmtId="169" fontId="0" fillId="0" borderId="10" xfId="44" applyNumberFormat="1" applyFont="1" applyBorder="1" applyAlignment="1">
      <alignment/>
    </xf>
    <xf numFmtId="0" fontId="0" fillId="33" borderId="10" xfId="0" applyFont="1" applyFill="1" applyBorder="1" applyAlignment="1">
      <alignment/>
    </xf>
    <xf numFmtId="0" fontId="31" fillId="33" borderId="0" xfId="0" applyFont="1" applyFill="1" applyBorder="1" applyAlignment="1">
      <alignment/>
    </xf>
    <xf numFmtId="0" fontId="32" fillId="33" borderId="0" xfId="0" applyFont="1" applyFill="1" applyBorder="1" applyAlignment="1">
      <alignment/>
    </xf>
    <xf numFmtId="0" fontId="30" fillId="33" borderId="0" xfId="0" applyFont="1" applyFill="1" applyBorder="1" applyAlignment="1">
      <alignment horizontal="left" vertical="top" wrapText="1"/>
    </xf>
    <xf numFmtId="169" fontId="15" fillId="33" borderId="0" xfId="0" applyNumberFormat="1" applyFont="1" applyFill="1" applyBorder="1" applyAlignment="1">
      <alignment horizontal="center"/>
    </xf>
    <xf numFmtId="0" fontId="26" fillId="33" borderId="0" xfId="0" applyFont="1" applyFill="1" applyBorder="1" applyAlignment="1">
      <alignment horizontal="right"/>
    </xf>
    <xf numFmtId="0" fontId="5" fillId="34" borderId="0" xfId="0" applyFont="1" applyFill="1" applyBorder="1" applyAlignment="1">
      <alignment vertical="center"/>
    </xf>
    <xf numFmtId="0" fontId="0" fillId="33" borderId="0" xfId="0" applyFill="1" applyBorder="1" applyAlignment="1">
      <alignment horizontal="center" vertical="center" wrapText="1"/>
    </xf>
    <xf numFmtId="0" fontId="10" fillId="33" borderId="0" xfId="0" applyFont="1" applyFill="1" applyBorder="1" applyAlignment="1">
      <alignment vertical="center"/>
    </xf>
    <xf numFmtId="0" fontId="4" fillId="33" borderId="0" xfId="0" applyFont="1" applyFill="1" applyBorder="1" applyAlignment="1">
      <alignment/>
    </xf>
    <xf numFmtId="0" fontId="0" fillId="34" borderId="14" xfId="0" applyFill="1" applyBorder="1" applyAlignment="1">
      <alignment/>
    </xf>
    <xf numFmtId="169" fontId="0" fillId="0" borderId="0" xfId="0" applyNumberFormat="1" applyBorder="1" applyAlignment="1">
      <alignment horizontal="center"/>
    </xf>
    <xf numFmtId="0" fontId="0" fillId="0" borderId="10" xfId="0" applyFont="1" applyBorder="1" applyAlignment="1">
      <alignment/>
    </xf>
    <xf numFmtId="0" fontId="0" fillId="0" borderId="10" xfId="0" applyBorder="1" applyAlignment="1">
      <alignment/>
    </xf>
    <xf numFmtId="0" fontId="0" fillId="33" borderId="10" xfId="0" applyFont="1" applyFill="1" applyBorder="1" applyAlignment="1">
      <alignment horizontal="center"/>
    </xf>
    <xf numFmtId="0" fontId="0" fillId="37" borderId="10" xfId="0" applyFill="1" applyBorder="1" applyAlignment="1" applyProtection="1">
      <alignment horizontal="center"/>
      <protection locked="0"/>
    </xf>
    <xf numFmtId="9" fontId="0" fillId="33" borderId="10" xfId="62" applyFont="1" applyFill="1" applyBorder="1" applyAlignment="1">
      <alignment horizontal="center"/>
    </xf>
    <xf numFmtId="1" fontId="1" fillId="33" borderId="10" xfId="0" applyNumberFormat="1" applyFont="1" applyFill="1" applyBorder="1" applyAlignment="1">
      <alignment horizontal="center"/>
    </xf>
    <xf numFmtId="169" fontId="0" fillId="33" borderId="10" xfId="0" applyNumberFormat="1" applyFont="1" applyFill="1" applyBorder="1" applyAlignment="1">
      <alignment horizontal="right"/>
    </xf>
    <xf numFmtId="0" fontId="11" fillId="0" borderId="0" xfId="58" applyFont="1" applyFill="1" applyBorder="1" applyAlignment="1">
      <alignment horizontal="right" wrapText="1"/>
      <protection/>
    </xf>
    <xf numFmtId="0" fontId="1" fillId="33" borderId="50" xfId="0" applyFont="1" applyFill="1" applyBorder="1" applyAlignment="1">
      <alignment/>
    </xf>
    <xf numFmtId="0" fontId="1" fillId="33" borderId="0" xfId="0" applyFont="1" applyFill="1" applyBorder="1" applyAlignment="1">
      <alignment horizontal="center"/>
    </xf>
    <xf numFmtId="0" fontId="0" fillId="33" borderId="0" xfId="0" applyFont="1" applyFill="1" applyBorder="1" applyAlignment="1">
      <alignment horizontal="center"/>
    </xf>
    <xf numFmtId="9" fontId="0" fillId="33" borderId="0" xfId="62" applyFont="1" applyFill="1" applyBorder="1" applyAlignment="1">
      <alignment horizontal="center"/>
    </xf>
    <xf numFmtId="1" fontId="1" fillId="33" borderId="0" xfId="0" applyNumberFormat="1" applyFont="1" applyFill="1" applyBorder="1" applyAlignment="1">
      <alignment horizontal="center"/>
    </xf>
    <xf numFmtId="0" fontId="8" fillId="33" borderId="0" xfId="53" applyFont="1" applyFill="1" applyBorder="1" applyAlignment="1" applyProtection="1">
      <alignment horizontal="left"/>
      <protection/>
    </xf>
    <xf numFmtId="0" fontId="1" fillId="33" borderId="50" xfId="0" applyFont="1" applyFill="1" applyBorder="1" applyAlignment="1">
      <alignment horizontal="left"/>
    </xf>
    <xf numFmtId="0" fontId="1" fillId="33" borderId="34" xfId="0" applyFont="1" applyFill="1" applyBorder="1" applyAlignment="1">
      <alignment horizontal="left"/>
    </xf>
    <xf numFmtId="0" fontId="1" fillId="33" borderId="51" xfId="0" applyFont="1" applyFill="1" applyBorder="1" applyAlignment="1">
      <alignment horizontal="left"/>
    </xf>
    <xf numFmtId="0" fontId="0" fillId="37" borderId="50" xfId="0" applyFill="1" applyBorder="1" applyAlignment="1" applyProtection="1">
      <alignment horizontal="left"/>
      <protection locked="0"/>
    </xf>
    <xf numFmtId="0" fontId="0" fillId="37" borderId="34" xfId="0" applyFill="1" applyBorder="1" applyAlignment="1" applyProtection="1">
      <alignment horizontal="left"/>
      <protection locked="0"/>
    </xf>
    <xf numFmtId="0" fontId="0" fillId="37" borderId="51" xfId="0" applyFill="1" applyBorder="1" applyAlignment="1" applyProtection="1">
      <alignment horizontal="left"/>
      <protection locked="0"/>
    </xf>
    <xf numFmtId="0" fontId="0" fillId="37" borderId="50" xfId="0" applyFill="1" applyBorder="1" applyAlignment="1" applyProtection="1" quotePrefix="1">
      <alignment horizontal="left"/>
      <protection locked="0"/>
    </xf>
    <xf numFmtId="0" fontId="18" fillId="33" borderId="50" xfId="0" applyFont="1" applyFill="1" applyBorder="1" applyAlignment="1">
      <alignment horizontal="right"/>
    </xf>
    <xf numFmtId="0" fontId="18" fillId="33" borderId="34" xfId="0" applyFont="1" applyFill="1" applyBorder="1" applyAlignment="1">
      <alignment horizontal="right"/>
    </xf>
    <xf numFmtId="0" fontId="18" fillId="33" borderId="51" xfId="0" applyFont="1" applyFill="1" applyBorder="1" applyAlignment="1">
      <alignment horizontal="right"/>
    </xf>
    <xf numFmtId="0" fontId="30" fillId="33" borderId="10" xfId="0" applyFont="1" applyFill="1" applyBorder="1" applyAlignment="1">
      <alignment horizontal="left" vertical="top" wrapText="1"/>
    </xf>
    <xf numFmtId="0" fontId="33" fillId="33" borderId="50" xfId="53" applyFont="1" applyFill="1" applyBorder="1" applyAlignment="1" applyProtection="1">
      <alignment horizontal="left"/>
      <protection/>
    </xf>
    <xf numFmtId="0" fontId="33" fillId="33" borderId="34" xfId="53" applyFont="1" applyFill="1" applyBorder="1" applyAlignment="1" applyProtection="1">
      <alignment horizontal="left"/>
      <protection/>
    </xf>
    <xf numFmtId="0" fontId="33" fillId="33" borderId="51" xfId="53" applyFont="1" applyFill="1" applyBorder="1" applyAlignment="1" applyProtection="1">
      <alignment horizontal="left"/>
      <protection/>
    </xf>
    <xf numFmtId="194" fontId="5" fillId="0" borderId="17" xfId="0" applyNumberFormat="1" applyFont="1" applyBorder="1" applyAlignment="1">
      <alignment horizontal="right"/>
    </xf>
    <xf numFmtId="14" fontId="0" fillId="37" borderId="50" xfId="0" applyNumberFormat="1" applyFill="1" applyBorder="1" applyAlignment="1" applyProtection="1">
      <alignment horizontal="left"/>
      <protection locked="0"/>
    </xf>
    <xf numFmtId="0" fontId="0" fillId="33" borderId="57" xfId="0" applyFill="1" applyBorder="1" applyAlignment="1">
      <alignment horizontal="right"/>
    </xf>
    <xf numFmtId="0" fontId="0" fillId="33" borderId="19" xfId="0" applyFill="1" applyBorder="1" applyAlignment="1">
      <alignment horizontal="right"/>
    </xf>
    <xf numFmtId="0" fontId="8" fillId="33" borderId="10" xfId="53" applyFont="1" applyFill="1" applyBorder="1" applyAlignment="1" applyProtection="1">
      <alignment horizontal="left"/>
      <protection/>
    </xf>
    <xf numFmtId="0" fontId="10" fillId="33" borderId="0" xfId="0" applyFont="1" applyFill="1" applyBorder="1" applyAlignment="1">
      <alignment horizontal="center" vertical="center"/>
    </xf>
    <xf numFmtId="0" fontId="0" fillId="33" borderId="0" xfId="0" applyFill="1" applyBorder="1" applyAlignment="1">
      <alignment horizontal="left" vertical="center"/>
    </xf>
    <xf numFmtId="0" fontId="0" fillId="33" borderId="0" xfId="0" applyFill="1" applyBorder="1" applyAlignment="1">
      <alignment horizontal="left" vertical="center" wrapText="1"/>
    </xf>
    <xf numFmtId="1" fontId="0" fillId="33" borderId="36" xfId="57" applyNumberFormat="1" applyFont="1" applyFill="1" applyBorder="1" applyAlignment="1" applyProtection="1">
      <alignment horizontal="center" vertical="center" wrapText="1"/>
      <protection hidden="1"/>
    </xf>
    <xf numFmtId="1" fontId="0" fillId="0" borderId="30" xfId="0" applyNumberFormat="1" applyBorder="1" applyAlignment="1">
      <alignment horizontal="center" vertical="center" wrapText="1"/>
    </xf>
    <xf numFmtId="0" fontId="1" fillId="33" borderId="50" xfId="0" applyFont="1" applyFill="1" applyBorder="1" applyAlignment="1">
      <alignment horizontal="center"/>
    </xf>
    <xf numFmtId="0" fontId="0" fillId="0" borderId="34" xfId="0" applyBorder="1" applyAlignment="1">
      <alignment/>
    </xf>
    <xf numFmtId="0" fontId="1" fillId="33" borderId="50" xfId="57" applyFont="1" applyFill="1" applyBorder="1" applyAlignment="1" applyProtection="1">
      <alignment horizontal="center" vertical="top" wrapText="1"/>
      <protection hidden="1"/>
    </xf>
    <xf numFmtId="0" fontId="1" fillId="33" borderId="34" xfId="57" applyFont="1" applyFill="1" applyBorder="1" applyAlignment="1" applyProtection="1">
      <alignment horizontal="center" vertical="top" wrapText="1"/>
      <protection hidden="1"/>
    </xf>
    <xf numFmtId="0" fontId="19" fillId="33" borderId="81" xfId="57" applyFont="1" applyFill="1" applyBorder="1" applyAlignment="1" applyProtection="1">
      <alignment horizontal="left" vertical="top" wrapText="1"/>
      <protection hidden="1"/>
    </xf>
    <xf numFmtId="0" fontId="19" fillId="33" borderId="34" xfId="57" applyFont="1" applyFill="1" applyBorder="1" applyAlignment="1" applyProtection="1">
      <alignment horizontal="left" vertical="top" wrapText="1"/>
      <protection hidden="1"/>
    </xf>
    <xf numFmtId="0" fontId="19" fillId="33" borderId="51" xfId="57" applyFont="1" applyFill="1" applyBorder="1" applyAlignment="1" applyProtection="1">
      <alignment horizontal="left" vertical="top" wrapText="1"/>
      <protection hidden="1"/>
    </xf>
    <xf numFmtId="0" fontId="1" fillId="0" borderId="36" xfId="57" applyFont="1" applyBorder="1" applyAlignment="1" applyProtection="1">
      <alignment horizontal="center" vertical="center"/>
      <protection hidden="1" locked="0"/>
    </xf>
    <xf numFmtId="0" fontId="1" fillId="0" borderId="30" xfId="57" applyFont="1" applyBorder="1" applyAlignment="1" applyProtection="1">
      <alignment horizontal="center" vertical="center"/>
      <protection hidden="1" locked="0"/>
    </xf>
    <xf numFmtId="0" fontId="1" fillId="33" borderId="48" xfId="57" applyFont="1" applyFill="1" applyBorder="1" applyAlignment="1" applyProtection="1">
      <alignment horizontal="left" vertical="top" wrapText="1"/>
      <protection hidden="1"/>
    </xf>
    <xf numFmtId="0" fontId="1" fillId="33" borderId="21" xfId="57" applyFont="1" applyFill="1" applyBorder="1" applyAlignment="1" applyProtection="1">
      <alignment horizontal="center" vertical="top" wrapText="1"/>
      <protection hidden="1"/>
    </xf>
    <xf numFmtId="0" fontId="1" fillId="33" borderId="22" xfId="57" applyFont="1" applyFill="1" applyBorder="1" applyAlignment="1" applyProtection="1">
      <alignment horizontal="center" vertical="top" wrapText="1"/>
      <protection hidden="1"/>
    </xf>
    <xf numFmtId="0" fontId="11" fillId="38" borderId="57" xfId="59" applyFont="1" applyFill="1" applyBorder="1" applyAlignment="1">
      <alignment horizontal="left" wrapText="1"/>
      <protection/>
    </xf>
    <xf numFmtId="0" fontId="11" fillId="38" borderId="19" xfId="59" applyFont="1" applyFill="1" applyBorder="1" applyAlignment="1">
      <alignment horizontal="left" wrapText="1"/>
      <protection/>
    </xf>
    <xf numFmtId="0" fontId="5" fillId="34" borderId="10" xfId="0" applyFont="1" applyFill="1" applyBorder="1" applyAlignment="1">
      <alignment horizontal="left"/>
    </xf>
    <xf numFmtId="0" fontId="5" fillId="34" borderId="10" xfId="0" applyFont="1" applyFill="1" applyBorder="1" applyAlignment="1">
      <alignment horizontal="left"/>
    </xf>
    <xf numFmtId="0" fontId="5" fillId="34" borderId="21" xfId="0" applyFont="1" applyFill="1" applyBorder="1" applyAlignment="1">
      <alignment horizontal="center"/>
    </xf>
    <xf numFmtId="0" fontId="5" fillId="34" borderId="22" xfId="0" applyFont="1" applyFill="1" applyBorder="1" applyAlignment="1">
      <alignment horizontal="center"/>
    </xf>
    <xf numFmtId="0" fontId="5" fillId="34" borderId="23" xfId="0" applyFont="1" applyFill="1" applyBorder="1" applyAlignment="1">
      <alignment horizontal="center"/>
    </xf>
    <xf numFmtId="0" fontId="11" fillId="33" borderId="57" xfId="0" applyFont="1" applyFill="1" applyBorder="1" applyAlignment="1">
      <alignment horizontal="left"/>
    </xf>
    <xf numFmtId="0" fontId="11" fillId="33" borderId="0" xfId="0" applyFont="1" applyFill="1" applyBorder="1" applyAlignment="1">
      <alignment horizontal="left"/>
    </xf>
    <xf numFmtId="0" fontId="11" fillId="33" borderId="19" xfId="0" applyFont="1" applyFill="1" applyBorder="1" applyAlignment="1">
      <alignment horizontal="left"/>
    </xf>
    <xf numFmtId="0" fontId="11" fillId="38" borderId="67" xfId="59" applyFont="1" applyFill="1" applyBorder="1" applyAlignment="1">
      <alignment horizontal="left" wrapText="1"/>
      <protection/>
    </xf>
    <xf numFmtId="0" fontId="11" fillId="38" borderId="56" xfId="59" applyFont="1" applyFill="1" applyBorder="1" applyAlignment="1">
      <alignment horizontal="left" wrapText="1"/>
      <protection/>
    </xf>
    <xf numFmtId="0" fontId="11" fillId="33" borderId="67" xfId="0" applyFont="1" applyFill="1" applyBorder="1" applyAlignment="1">
      <alignment horizontal="left"/>
    </xf>
    <xf numFmtId="0" fontId="11" fillId="33" borderId="20" xfId="0" applyFont="1" applyFill="1" applyBorder="1" applyAlignment="1">
      <alignment horizontal="left"/>
    </xf>
    <xf numFmtId="0" fontId="11" fillId="33" borderId="56" xfId="0" applyFont="1" applyFill="1" applyBorder="1" applyAlignment="1">
      <alignment horizontal="left"/>
    </xf>
    <xf numFmtId="0" fontId="11" fillId="38" borderId="21" xfId="59" applyFont="1" applyFill="1" applyBorder="1" applyAlignment="1">
      <alignment horizontal="left" wrapText="1"/>
      <protection/>
    </xf>
    <xf numFmtId="0" fontId="11" fillId="38" borderId="23" xfId="59" applyFont="1" applyFill="1" applyBorder="1" applyAlignment="1">
      <alignment horizontal="lef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nagement scoresheet" xfId="57"/>
    <cellStyle name="Normal_References" xfId="58"/>
    <cellStyle name="Normal_References_1" xfId="59"/>
    <cellStyle name="Note" xfId="60"/>
    <cellStyle name="Output" xfId="61"/>
    <cellStyle name="Percent" xfId="62"/>
    <cellStyle name="Title" xfId="63"/>
    <cellStyle name="Total" xfId="64"/>
    <cellStyle name="Warning Text" xfId="65"/>
  </cellStyles>
  <dxfs count="2">
    <dxf>
      <font>
        <color indexed="9"/>
      </font>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Operator Performance Summary</a:t>
            </a:r>
          </a:p>
        </c:rich>
      </c:tx>
      <c:layout>
        <c:manualLayout>
          <c:xMode val="factor"/>
          <c:yMode val="factor"/>
          <c:x val="0.00175"/>
          <c:y val="0"/>
        </c:manualLayout>
      </c:layout>
      <c:spPr>
        <a:noFill/>
        <a:ln>
          <a:noFill/>
        </a:ln>
      </c:spPr>
    </c:title>
    <c:plotArea>
      <c:layout>
        <c:manualLayout>
          <c:xMode val="edge"/>
          <c:yMode val="edge"/>
          <c:x val="0.04975"/>
          <c:y val="0.132"/>
          <c:w val="0.9345"/>
          <c:h val="0.76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'Operator Performance'!$E$60:$E$65</c:f>
              <c:strCache/>
            </c:strRef>
          </c:cat>
          <c:val>
            <c:numRef>
              <c:f>'Operator Performance'!$F$60:$F$65</c:f>
              <c:numCache/>
            </c:numRef>
          </c:val>
        </c:ser>
        <c:ser>
          <c:idx val="3"/>
          <c:order val="1"/>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'Operator Performance'!$E$60:$E$65</c:f>
              <c:strCache/>
            </c:strRef>
          </c:cat>
          <c:val>
            <c:numRef>
              <c:f>'Operator Performance'!$G$60:$G$65</c:f>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'Operator Performance'!$E$60:$E$65</c:f>
              <c:strCache/>
            </c:strRef>
          </c:cat>
          <c:val>
            <c:numRef>
              <c:f>'Operator Performance'!$H$60:$H$65</c:f>
              <c:numCache/>
            </c:numRef>
          </c:val>
        </c:ser>
        <c:ser>
          <c:idx val="2"/>
          <c:order val="3"/>
          <c:spPr>
            <a:gradFill rotWithShape="1">
              <a:gsLst>
                <a:gs pos="0">
                  <a:srgbClr val="0000FF"/>
                </a:gs>
                <a:gs pos="100000">
                  <a:srgbClr val="FFFFFF"/>
                </a:gs>
              </a:gsLst>
              <a:lin ang="5400000" scaled="1"/>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'Operator Performance'!$E$60:$E$65</c:f>
              <c:strCache/>
            </c:strRef>
          </c:cat>
          <c:val>
            <c:numRef>
              <c:f>'Operator Performance'!$I$60:$I$65</c:f>
              <c:numCache/>
            </c:numRef>
          </c:val>
        </c:ser>
        <c:overlap val="90"/>
        <c:gapWidth val="30"/>
        <c:axId val="626426"/>
        <c:axId val="55751915"/>
      </c:barChart>
      <c:catAx>
        <c:axId val="62642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Sub-attribute</a:t>
                </a:r>
              </a:p>
            </c:rich>
          </c:tx>
          <c:layout>
            <c:manualLayout>
              <c:xMode val="factor"/>
              <c:yMode val="factor"/>
              <c:x val="-0.026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751915"/>
        <c:crosses val="autoZero"/>
        <c:auto val="1"/>
        <c:lblOffset val="100"/>
        <c:tickLblSkip val="1"/>
        <c:noMultiLvlLbl val="0"/>
      </c:catAx>
      <c:valAx>
        <c:axId val="5575191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Score</a:t>
                </a:r>
              </a:p>
            </c:rich>
          </c:tx>
          <c:layout>
            <c:manualLayout>
              <c:xMode val="factor"/>
              <c:yMode val="factor"/>
              <c:x val="-0.0047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6426"/>
        <c:crossesAt val="1"/>
        <c:crossBetween val="between"/>
        <c:dispUnits/>
      </c:valAx>
      <c:spPr>
        <a:noFill/>
        <a:ln>
          <a:no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57</xdr:row>
      <xdr:rowOff>133350</xdr:rowOff>
    </xdr:from>
    <xdr:to>
      <xdr:col>3</xdr:col>
      <xdr:colOff>4972050</xdr:colOff>
      <xdr:row>74</xdr:row>
      <xdr:rowOff>114300</xdr:rowOff>
    </xdr:to>
    <xdr:graphicFrame>
      <xdr:nvGraphicFramePr>
        <xdr:cNvPr id="1" name="Chart 21"/>
        <xdr:cNvGraphicFramePr/>
      </xdr:nvGraphicFramePr>
      <xdr:xfrm>
        <a:off x="257175" y="17421225"/>
        <a:ext cx="5429250" cy="2762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M29"/>
  <sheetViews>
    <sheetView showGridLines="0" showRowColHeaders="0" showZeros="0" tabSelected="1" view="pageLayout" workbookViewId="0" topLeftCell="A1">
      <selection activeCell="B1" sqref="B1"/>
    </sheetView>
  </sheetViews>
  <sheetFormatPr defaultColWidth="9.140625" defaultRowHeight="12.75"/>
  <cols>
    <col min="1" max="1" width="2.57421875" style="0" customWidth="1"/>
    <col min="2" max="2" width="4.7109375" style="0" customWidth="1"/>
    <col min="3" max="3" width="4.421875" style="0" customWidth="1"/>
    <col min="4" max="4" width="7.421875" style="0" customWidth="1"/>
    <col min="5" max="5" width="12.140625" style="0" customWidth="1"/>
    <col min="6" max="6" width="8.57421875" style="0" customWidth="1"/>
    <col min="7" max="7" width="7.8515625" style="0" customWidth="1"/>
    <col min="8" max="8" width="7.421875" style="0" customWidth="1"/>
    <col min="9" max="9" width="6.28125" style="0" customWidth="1"/>
    <col min="10" max="10" width="7.57421875" style="0" customWidth="1"/>
    <col min="11" max="11" width="10.00390625" style="0" customWidth="1"/>
    <col min="12" max="12" width="14.57421875" style="0" customWidth="1"/>
    <col min="13" max="13" width="2.00390625" style="0" customWidth="1"/>
  </cols>
  <sheetData>
    <row r="1" spans="11:13" ht="13.5" thickBot="1">
      <c r="K1" s="278">
        <f ca="1">NOW()</f>
        <v>43522.62214861111</v>
      </c>
      <c r="L1" s="278"/>
      <c r="M1" s="278"/>
    </row>
    <row r="2" spans="2:13" ht="12.75">
      <c r="B2" s="5"/>
      <c r="C2" s="6"/>
      <c r="D2" s="6"/>
      <c r="E2" s="6"/>
      <c r="F2" s="6"/>
      <c r="G2" s="6"/>
      <c r="H2" s="6"/>
      <c r="I2" s="6"/>
      <c r="J2" s="6"/>
      <c r="K2" s="6"/>
      <c r="L2" s="6"/>
      <c r="M2" s="7"/>
    </row>
    <row r="3" spans="2:13" ht="15.75" customHeight="1">
      <c r="B3" s="8" t="s">
        <v>282</v>
      </c>
      <c r="C3" s="9"/>
      <c r="D3" s="9"/>
      <c r="E3" s="9"/>
      <c r="F3" s="9"/>
      <c r="G3" s="9"/>
      <c r="H3" s="9"/>
      <c r="I3" s="16" t="s">
        <v>8</v>
      </c>
      <c r="J3" s="2">
        <v>1.4</v>
      </c>
      <c r="K3" s="16" t="s">
        <v>9</v>
      </c>
      <c r="L3" s="3">
        <v>41730</v>
      </c>
      <c r="M3" s="15"/>
    </row>
    <row r="4" spans="2:13" ht="15.75">
      <c r="B4" s="223" t="s">
        <v>291</v>
      </c>
      <c r="C4" s="9"/>
      <c r="D4" s="9"/>
      <c r="E4" s="9"/>
      <c r="F4" s="9"/>
      <c r="G4" s="9"/>
      <c r="H4" s="9"/>
      <c r="I4" s="9"/>
      <c r="J4" s="9"/>
      <c r="K4" s="9"/>
      <c r="L4" s="9"/>
      <c r="M4" s="11"/>
    </row>
    <row r="5" spans="2:13" ht="12.75">
      <c r="B5" s="10"/>
      <c r="C5" s="9"/>
      <c r="D5" s="9"/>
      <c r="E5" s="9"/>
      <c r="F5" s="9"/>
      <c r="G5" s="9"/>
      <c r="H5" s="9"/>
      <c r="I5" s="9"/>
      <c r="J5" s="9"/>
      <c r="K5" s="9"/>
      <c r="L5" s="9"/>
      <c r="M5" s="11"/>
    </row>
    <row r="6" spans="2:13" ht="12.75">
      <c r="B6" s="10"/>
      <c r="C6" s="9"/>
      <c r="D6" s="9"/>
      <c r="E6" s="9"/>
      <c r="F6" s="9"/>
      <c r="G6" s="9"/>
      <c r="H6" s="9"/>
      <c r="I6" s="9"/>
      <c r="J6" s="9"/>
      <c r="K6" s="9"/>
      <c r="L6" s="9"/>
      <c r="M6" s="11"/>
    </row>
    <row r="7" spans="2:13" ht="17.25" customHeight="1">
      <c r="B7" s="10"/>
      <c r="C7" s="9" t="s">
        <v>257</v>
      </c>
      <c r="D7" s="9"/>
      <c r="E7" s="267"/>
      <c r="F7" s="269"/>
      <c r="G7" s="280" t="s">
        <v>10</v>
      </c>
      <c r="H7" s="281"/>
      <c r="I7" s="267"/>
      <c r="J7" s="268"/>
      <c r="K7" s="268"/>
      <c r="L7" s="269"/>
      <c r="M7" s="11"/>
    </row>
    <row r="8" spans="2:13" ht="7.5" customHeight="1">
      <c r="B8" s="10"/>
      <c r="C8" s="9"/>
      <c r="D8" s="9"/>
      <c r="E8" s="9"/>
      <c r="F8" s="9"/>
      <c r="G8" s="9"/>
      <c r="H8" s="9"/>
      <c r="I8" s="9"/>
      <c r="J8" s="9"/>
      <c r="K8" s="9"/>
      <c r="L8" s="9"/>
      <c r="M8" s="11"/>
    </row>
    <row r="9" spans="2:13" ht="17.25" customHeight="1">
      <c r="B9" s="10"/>
      <c r="C9" s="9" t="s">
        <v>274</v>
      </c>
      <c r="D9" s="9"/>
      <c r="E9" s="279"/>
      <c r="F9" s="269"/>
      <c r="G9" s="280" t="s">
        <v>11</v>
      </c>
      <c r="H9" s="281"/>
      <c r="I9" s="270"/>
      <c r="J9" s="268"/>
      <c r="K9" s="268"/>
      <c r="L9" s="269"/>
      <c r="M9" s="11"/>
    </row>
    <row r="10" spans="2:13" ht="17.25" customHeight="1">
      <c r="B10" s="10"/>
      <c r="C10" s="9"/>
      <c r="D10" s="9"/>
      <c r="E10" s="9"/>
      <c r="F10" s="9"/>
      <c r="G10" s="9"/>
      <c r="H10" s="9"/>
      <c r="I10" s="17"/>
      <c r="J10" s="17"/>
      <c r="K10" s="17"/>
      <c r="L10" s="17"/>
      <c r="M10" s="11"/>
    </row>
    <row r="11" spans="2:13" ht="12.75">
      <c r="B11" s="10"/>
      <c r="C11" s="9"/>
      <c r="D11" s="9"/>
      <c r="E11" s="9"/>
      <c r="F11" s="9"/>
      <c r="G11" s="9"/>
      <c r="H11" s="9"/>
      <c r="I11" s="9"/>
      <c r="J11" s="9"/>
      <c r="K11" s="9"/>
      <c r="L11" s="9"/>
      <c r="M11" s="11"/>
    </row>
    <row r="12" spans="2:13" ht="12.75">
      <c r="B12" s="10"/>
      <c r="C12" s="264" t="s">
        <v>285</v>
      </c>
      <c r="D12" s="265"/>
      <c r="E12" s="266"/>
      <c r="F12" s="19" t="s">
        <v>25</v>
      </c>
      <c r="G12" s="19" t="s">
        <v>16</v>
      </c>
      <c r="H12" s="259"/>
      <c r="I12" s="9"/>
      <c r="J12" s="264" t="s">
        <v>61</v>
      </c>
      <c r="K12" s="265"/>
      <c r="L12" s="266"/>
      <c r="M12" s="11"/>
    </row>
    <row r="13" spans="2:13" ht="17.25" customHeight="1">
      <c r="B13" s="10"/>
      <c r="C13" s="282" t="s">
        <v>15</v>
      </c>
      <c r="D13" s="282"/>
      <c r="E13" s="282"/>
      <c r="F13" s="18" t="s">
        <v>28</v>
      </c>
      <c r="G13" s="18">
        <f>References!G8</f>
        <v>35</v>
      </c>
      <c r="H13" s="17"/>
      <c r="I13" s="9"/>
      <c r="J13" s="4" t="s">
        <v>62</v>
      </c>
      <c r="K13" s="4"/>
      <c r="L13" s="47">
        <f>H19*App_factor</f>
        <v>0</v>
      </c>
      <c r="M13" s="11"/>
    </row>
    <row r="14" spans="2:13" ht="17.25" customHeight="1">
      <c r="B14" s="10"/>
      <c r="C14" s="282" t="s">
        <v>12</v>
      </c>
      <c r="D14" s="282"/>
      <c r="E14" s="282"/>
      <c r="F14" s="18" t="s">
        <v>28</v>
      </c>
      <c r="G14" s="18">
        <f>References!J8</f>
        <v>15</v>
      </c>
      <c r="H14" s="17"/>
      <c r="I14" s="9"/>
      <c r="J14" s="4" t="s">
        <v>293</v>
      </c>
      <c r="K14" s="4"/>
      <c r="L14" s="47">
        <f>H19*References!H4</f>
        <v>0</v>
      </c>
      <c r="M14" s="11"/>
    </row>
    <row r="15" spans="2:13" ht="17.25" customHeight="1">
      <c r="B15" s="10"/>
      <c r="C15" s="282" t="s">
        <v>13</v>
      </c>
      <c r="D15" s="282"/>
      <c r="E15" s="282"/>
      <c r="F15" s="18">
        <f>IF(Complexity_Emissions_Location!L15=0,"",Complexity_Emissions_Location!Q15)</f>
      </c>
      <c r="G15" s="252">
        <f>IF(F15="","",HLOOKUP(F15,References!$H$10:$L$13,2,FALSE))</f>
      </c>
      <c r="H15" s="260"/>
      <c r="I15" s="9"/>
      <c r="J15" s="4" t="s">
        <v>271</v>
      </c>
      <c r="K15" s="4"/>
      <c r="L15" s="47">
        <f>H19*References!J4</f>
        <v>0</v>
      </c>
      <c r="M15" s="11"/>
    </row>
    <row r="16" spans="2:13" ht="17.25" customHeight="1">
      <c r="B16" s="10"/>
      <c r="C16" s="282" t="s">
        <v>14</v>
      </c>
      <c r="D16" s="282"/>
      <c r="E16" s="282"/>
      <c r="F16" s="18">
        <f>'Operator Performance'!H56</f>
      </c>
      <c r="G16" s="252">
        <f>IF(F16="","",HLOOKUP(F16,References!$H$10:$L$13,3,FALSE))</f>
      </c>
      <c r="H16" s="260"/>
      <c r="I16" s="9"/>
      <c r="J16" s="274" t="s">
        <v>272</v>
      </c>
      <c r="K16" s="274"/>
      <c r="L16" s="47">
        <f>H19*References!L4</f>
        <v>0</v>
      </c>
      <c r="M16" s="11"/>
    </row>
    <row r="17" spans="2:13" ht="15.75" customHeight="1">
      <c r="B17" s="10"/>
      <c r="C17" s="275" t="s">
        <v>32</v>
      </c>
      <c r="D17" s="276"/>
      <c r="E17" s="277"/>
      <c r="F17" s="253" t="s">
        <v>290</v>
      </c>
      <c r="G17" s="254">
        <f>IF(F17="",1,IF(F17="N/A",1,HLOOKUP(F17,References!$H$10:$L$13,4,FALSE)))</f>
        <v>1</v>
      </c>
      <c r="H17" s="261"/>
      <c r="I17" s="9"/>
      <c r="J17" s="274" t="s">
        <v>270</v>
      </c>
      <c r="K17" s="274"/>
      <c r="L17" s="47">
        <f>H19*References!N4</f>
        <v>0</v>
      </c>
      <c r="M17" s="11"/>
    </row>
    <row r="18" spans="2:13" ht="12.75">
      <c r="B18" s="10"/>
      <c r="C18" s="271" t="str">
        <f>IF(H19=0,"Incomplete","")</f>
        <v>Incomplete</v>
      </c>
      <c r="D18" s="272"/>
      <c r="E18" s="273"/>
      <c r="F18" s="258" t="s">
        <v>17</v>
      </c>
      <c r="G18" s="255">
        <f>SUM(G13:G16)*G17</f>
        <v>50</v>
      </c>
      <c r="H18" s="262"/>
      <c r="I18" s="9"/>
      <c r="J18" s="274" t="s">
        <v>273</v>
      </c>
      <c r="K18" s="274"/>
      <c r="L18" s="256">
        <v>3840</v>
      </c>
      <c r="M18" s="11"/>
    </row>
    <row r="19" spans="2:13" ht="12.75">
      <c r="B19" s="10"/>
      <c r="C19" s="9"/>
      <c r="D19" s="9"/>
      <c r="E19" s="9"/>
      <c r="F19" s="9"/>
      <c r="G19" s="9"/>
      <c r="H19" s="240">
        <f>IF(LEN(F13&amp;F14&amp;F15&amp;F16)&lt;4,0,G18)</f>
        <v>0</v>
      </c>
      <c r="I19" s="9"/>
      <c r="J19" s="241"/>
      <c r="K19" s="241"/>
      <c r="L19" s="242"/>
      <c r="M19" s="11"/>
    </row>
    <row r="20" spans="2:13" ht="12.75">
      <c r="B20" s="10"/>
      <c r="C20" s="9"/>
      <c r="D20" s="9"/>
      <c r="E20" s="9"/>
      <c r="F20" s="9"/>
      <c r="G20" s="9"/>
      <c r="H20" s="240"/>
      <c r="I20" s="9"/>
      <c r="J20" s="239" t="str">
        <f>IF(H19=0,"Complete your profile to display charges","")</f>
        <v>Complete your profile to display charges</v>
      </c>
      <c r="K20" s="9"/>
      <c r="L20" s="9"/>
      <c r="M20" s="11"/>
    </row>
    <row r="21" spans="2:13" ht="12.75">
      <c r="B21" s="10"/>
      <c r="C21" s="263" t="s">
        <v>121</v>
      </c>
      <c r="D21" s="263"/>
      <c r="E21" s="263"/>
      <c r="F21" s="9"/>
      <c r="G21" s="9"/>
      <c r="H21" s="9"/>
      <c r="I21" s="9"/>
      <c r="J21" s="9"/>
      <c r="K21" s="9"/>
      <c r="L21" s="243"/>
      <c r="M21" s="11"/>
    </row>
    <row r="22" spans="2:13" ht="13.5" thickBot="1">
      <c r="B22" s="12"/>
      <c r="C22" s="13"/>
      <c r="D22" s="13"/>
      <c r="E22" s="13"/>
      <c r="F22" s="13"/>
      <c r="G22" s="13"/>
      <c r="H22" s="13"/>
      <c r="I22" s="13"/>
      <c r="J22" s="13"/>
      <c r="K22" s="13"/>
      <c r="L22" s="13"/>
      <c r="M22" s="14"/>
    </row>
    <row r="24" ht="12.75" hidden="1">
      <c r="B24" t="s">
        <v>290</v>
      </c>
    </row>
    <row r="25" ht="12.75" hidden="1">
      <c r="B25" t="s">
        <v>26</v>
      </c>
    </row>
    <row r="26" spans="2:5" ht="12.75" hidden="1">
      <c r="B26" t="s">
        <v>27</v>
      </c>
      <c r="E26" s="212"/>
    </row>
    <row r="27" ht="12.75" hidden="1">
      <c r="B27" t="s">
        <v>28</v>
      </c>
    </row>
    <row r="28" ht="12.75" hidden="1">
      <c r="B28" t="s">
        <v>29</v>
      </c>
    </row>
    <row r="29" ht="12.75" hidden="1">
      <c r="B29" t="s">
        <v>24</v>
      </c>
    </row>
  </sheetData>
  <sheetProtection password="DC5B" sheet="1" objects="1" scenarios="1"/>
  <mergeCells count="19">
    <mergeCell ref="K1:M1"/>
    <mergeCell ref="E7:F7"/>
    <mergeCell ref="E9:F9"/>
    <mergeCell ref="G7:H7"/>
    <mergeCell ref="G9:H9"/>
    <mergeCell ref="C16:E16"/>
    <mergeCell ref="C14:E14"/>
    <mergeCell ref="C13:E13"/>
    <mergeCell ref="C15:E15"/>
    <mergeCell ref="C21:E21"/>
    <mergeCell ref="J12:L12"/>
    <mergeCell ref="I7:L7"/>
    <mergeCell ref="I9:L9"/>
    <mergeCell ref="C18:E18"/>
    <mergeCell ref="J16:K16"/>
    <mergeCell ref="J17:K17"/>
    <mergeCell ref="J18:K18"/>
    <mergeCell ref="C12:E12"/>
    <mergeCell ref="C17:E17"/>
  </mergeCells>
  <dataValidations count="2">
    <dataValidation type="date" operator="lessThanOrEqual" allowBlank="1" showInputMessage="1" showErrorMessage="1" promptTitle="Profile Date" prompt="Enter a valid date.  This cannot be in the future." errorTitle="Invalid Date" error="The date you have entered is in the future, please retry." sqref="E9:F9">
      <formula1>K1</formula1>
    </dataValidation>
    <dataValidation type="list" allowBlank="1" showInputMessage="1" showErrorMessage="1" sqref="F17">
      <formula1>$B$24:$B$29</formula1>
    </dataValidation>
  </dataValidations>
  <hyperlinks>
    <hyperlink ref="C13:E13" location="Complexity_Attribute" display="Complexity_Attribute"/>
    <hyperlink ref="C14:E14" location="Emissions_Attribute" display="Emissions_Attribute"/>
    <hyperlink ref="C15:E15" location="Location_Attribute" display="Location_Attribute"/>
    <hyperlink ref="C16:E16" location="'Operator Performance'!A1" display="'Operator Performance'!A1"/>
    <hyperlink ref="C21" location="References!A1" display="References!A1"/>
  </hyperlinks>
  <printOptions/>
  <pageMargins left="0.75" right="0.75" top="1" bottom="1" header="0.5" footer="0.5"/>
  <pageSetup fitToHeight="1" fitToWidth="1" horizontalDpi="600" verticalDpi="600" orientation="landscape" paperSize="9" r:id="rId3"/>
  <headerFooter alignWithMargins="0">
    <oddHeader>&amp;CThis document is out of date and was withdrawn on 1 March 2019.</oddHead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2:S20"/>
  <sheetViews>
    <sheetView showGridLines="0" showRowColHeaders="0" showZeros="0" view="pageLayout" workbookViewId="0" topLeftCell="A1">
      <selection activeCell="H14" sqref="H14"/>
    </sheetView>
  </sheetViews>
  <sheetFormatPr defaultColWidth="9.140625" defaultRowHeight="12.75"/>
  <cols>
    <col min="1" max="1" width="1.8515625" style="0" customWidth="1"/>
    <col min="2" max="2" width="2.140625" style="0" customWidth="1"/>
    <col min="3" max="3" width="14.7109375" style="0" customWidth="1"/>
    <col min="4" max="4" width="15.421875" style="0" customWidth="1"/>
    <col min="5" max="5" width="10.00390625" style="0" customWidth="1"/>
    <col min="6" max="6" width="7.421875" style="0" customWidth="1"/>
    <col min="7" max="7" width="2.00390625" style="0" customWidth="1"/>
    <col min="8" max="8" width="7.140625" style="0" customWidth="1"/>
    <col min="9" max="9" width="1.7109375" style="0" customWidth="1"/>
    <col min="11" max="11" width="17.421875" style="0" customWidth="1"/>
    <col min="12" max="12" width="8.57421875" style="0" customWidth="1"/>
    <col min="13" max="13" width="8.8515625" style="0" customWidth="1"/>
    <col min="14" max="14" width="10.140625" style="0" customWidth="1"/>
    <col min="15" max="16" width="6.28125" style="0" customWidth="1"/>
    <col min="17" max="17" width="6.8515625" style="0" customWidth="1"/>
    <col min="18" max="18" width="2.140625" style="0" customWidth="1"/>
  </cols>
  <sheetData>
    <row r="1" ht="7.5" customHeight="1" thickBot="1"/>
    <row r="2" spans="2:18" ht="7.5" customHeight="1">
      <c r="B2" s="5"/>
      <c r="C2" s="6"/>
      <c r="D2" s="6"/>
      <c r="E2" s="6"/>
      <c r="F2" s="6"/>
      <c r="G2" s="6"/>
      <c r="H2" s="6"/>
      <c r="I2" s="6"/>
      <c r="J2" s="6"/>
      <c r="K2" s="6"/>
      <c r="L2" s="6"/>
      <c r="M2" s="6"/>
      <c r="N2" s="6"/>
      <c r="O2" s="6"/>
      <c r="P2" s="6"/>
      <c r="Q2" s="6"/>
      <c r="R2" s="7"/>
    </row>
    <row r="3" spans="2:18" ht="15.75" customHeight="1">
      <c r="B3" s="248"/>
      <c r="C3" s="23" t="s">
        <v>284</v>
      </c>
      <c r="D3" s="24"/>
      <c r="E3" s="24"/>
      <c r="F3" s="24"/>
      <c r="G3" s="25"/>
      <c r="H3" s="25"/>
      <c r="I3" s="25"/>
      <c r="J3" s="25"/>
      <c r="K3" s="25"/>
      <c r="L3" s="25"/>
      <c r="M3" s="25"/>
      <c r="N3" s="25"/>
      <c r="O3" s="35"/>
      <c r="P3" s="35"/>
      <c r="Q3" s="35"/>
      <c r="R3" s="33"/>
    </row>
    <row r="4" spans="2:18" ht="12.75">
      <c r="B4" s="10"/>
      <c r="C4" s="247"/>
      <c r="D4" s="9"/>
      <c r="E4" s="9"/>
      <c r="F4" s="9"/>
      <c r="G4" s="9"/>
      <c r="H4" s="9"/>
      <c r="I4" s="9"/>
      <c r="J4" s="9"/>
      <c r="K4" s="9"/>
      <c r="L4" s="9"/>
      <c r="M4" s="9"/>
      <c r="N4" s="9"/>
      <c r="O4" s="9"/>
      <c r="P4" s="9"/>
      <c r="Q4" s="9"/>
      <c r="R4" s="11"/>
    </row>
    <row r="5" spans="2:18" ht="24.75" customHeight="1">
      <c r="B5" s="10"/>
      <c r="C5" s="246" t="s">
        <v>286</v>
      </c>
      <c r="D5" s="246"/>
      <c r="E5" s="45" t="s">
        <v>28</v>
      </c>
      <c r="F5" s="283" t="s">
        <v>287</v>
      </c>
      <c r="G5" s="283"/>
      <c r="H5" s="283"/>
      <c r="I5" s="283"/>
      <c r="J5" s="283"/>
      <c r="K5" s="283"/>
      <c r="L5" s="45" t="s">
        <v>28</v>
      </c>
      <c r="M5" s="1"/>
      <c r="N5" s="9"/>
      <c r="O5" s="1"/>
      <c r="P5" s="9"/>
      <c r="Q5" s="9"/>
      <c r="R5" s="11"/>
    </row>
    <row r="6" spans="2:18" ht="11.25" customHeight="1">
      <c r="B6" s="10"/>
      <c r="C6" s="9"/>
      <c r="D6" s="9"/>
      <c r="E6" s="9"/>
      <c r="F6" s="9"/>
      <c r="G6" s="9"/>
      <c r="H6" s="9"/>
      <c r="I6" s="9"/>
      <c r="J6" s="9"/>
      <c r="K6" s="9"/>
      <c r="L6" s="9"/>
      <c r="M6" s="9"/>
      <c r="N6" s="9"/>
      <c r="O6" s="9"/>
      <c r="P6" s="9"/>
      <c r="Q6" s="9"/>
      <c r="R6" s="11"/>
    </row>
    <row r="7" spans="2:18" ht="13.5" customHeight="1">
      <c r="B7" s="34" t="s">
        <v>23</v>
      </c>
      <c r="C7" s="35"/>
      <c r="D7" s="24"/>
      <c r="E7" s="24"/>
      <c r="F7" s="24"/>
      <c r="G7" s="24"/>
      <c r="H7" s="24"/>
      <c r="I7" s="24"/>
      <c r="J7" s="24"/>
      <c r="K7" s="24"/>
      <c r="L7" s="24"/>
      <c r="M7" s="24"/>
      <c r="N7" s="24"/>
      <c r="O7" s="24"/>
      <c r="P7" s="244"/>
      <c r="Q7" s="35"/>
      <c r="R7" s="33"/>
    </row>
    <row r="8" spans="2:18" ht="15" customHeight="1">
      <c r="B8" s="10"/>
      <c r="C8" s="38" t="s">
        <v>57</v>
      </c>
      <c r="D8" s="38"/>
      <c r="E8" s="39" t="s">
        <v>55</v>
      </c>
      <c r="F8" s="9"/>
      <c r="G8" s="9"/>
      <c r="H8" s="40" t="s">
        <v>16</v>
      </c>
      <c r="I8" s="40"/>
      <c r="J8" s="38" t="s">
        <v>57</v>
      </c>
      <c r="K8" s="38"/>
      <c r="L8" s="38" t="s">
        <v>55</v>
      </c>
      <c r="M8" s="38"/>
      <c r="N8" s="38"/>
      <c r="O8" s="38"/>
      <c r="P8" s="38"/>
      <c r="Q8" s="40" t="s">
        <v>16</v>
      </c>
      <c r="R8" s="11"/>
    </row>
    <row r="9" spans="2:19" ht="23.25" customHeight="1">
      <c r="B9" s="10"/>
      <c r="C9" s="284" t="s">
        <v>18</v>
      </c>
      <c r="D9" s="284"/>
      <c r="E9" s="51">
        <v>4</v>
      </c>
      <c r="F9" s="41"/>
      <c r="G9" s="43"/>
      <c r="H9" s="245">
        <f ca="1">OFFSET(References!E45,E9-1,0)</f>
        <v>0</v>
      </c>
      <c r="I9" s="37"/>
      <c r="J9" s="36" t="s">
        <v>20</v>
      </c>
      <c r="K9" s="20"/>
      <c r="L9" s="53">
        <v>4</v>
      </c>
      <c r="M9" s="32"/>
      <c r="N9" s="20"/>
      <c r="O9" s="32"/>
      <c r="P9" s="20"/>
      <c r="Q9" s="32">
        <f ca="1">OFFSET(References!E55,L9-1,0)</f>
        <v>0</v>
      </c>
      <c r="R9" s="11"/>
      <c r="S9" s="26"/>
    </row>
    <row r="10" spans="2:18" ht="6.75" customHeight="1">
      <c r="B10" s="10"/>
      <c r="C10" s="20"/>
      <c r="D10" s="20"/>
      <c r="E10" s="20"/>
      <c r="F10" s="32"/>
      <c r="G10" s="20"/>
      <c r="H10" s="32"/>
      <c r="I10" s="20"/>
      <c r="J10" s="20"/>
      <c r="K10" s="20"/>
      <c r="L10" s="20"/>
      <c r="M10" s="20"/>
      <c r="N10" s="20"/>
      <c r="O10" s="20"/>
      <c r="P10" s="20"/>
      <c r="Q10" s="32"/>
      <c r="R10" s="11"/>
    </row>
    <row r="11" spans="2:18" ht="26.25" customHeight="1">
      <c r="B11" s="10"/>
      <c r="C11" s="285" t="s">
        <v>60</v>
      </c>
      <c r="D11" s="285"/>
      <c r="E11" s="52">
        <v>3</v>
      </c>
      <c r="F11" s="32"/>
      <c r="G11" s="32"/>
      <c r="H11" s="32">
        <f ca="1">OFFSET(References!E49,E11-1,0)</f>
        <v>0</v>
      </c>
      <c r="I11" s="20"/>
      <c r="J11" s="20" t="s">
        <v>22</v>
      </c>
      <c r="K11" s="20"/>
      <c r="L11" s="51">
        <v>3</v>
      </c>
      <c r="M11" s="20"/>
      <c r="N11" s="32"/>
      <c r="O11" s="20"/>
      <c r="P11" s="20"/>
      <c r="Q11" s="32">
        <f ca="1">OFFSET(References!E59,L11-1,0)</f>
        <v>0</v>
      </c>
      <c r="R11" s="11"/>
    </row>
    <row r="12" spans="2:18" ht="8.25" customHeight="1">
      <c r="B12" s="10"/>
      <c r="C12" s="20"/>
      <c r="D12" s="20"/>
      <c r="E12" s="20"/>
      <c r="F12" s="20"/>
      <c r="G12" s="20"/>
      <c r="H12" s="32"/>
      <c r="I12" s="20"/>
      <c r="J12" s="20"/>
      <c r="K12" s="20"/>
      <c r="L12" s="20"/>
      <c r="M12" s="20"/>
      <c r="N12" s="20"/>
      <c r="O12" s="20"/>
      <c r="P12" s="20"/>
      <c r="Q12" s="32"/>
      <c r="R12" s="11"/>
    </row>
    <row r="13" spans="2:18" ht="23.25" customHeight="1">
      <c r="B13" s="10"/>
      <c r="C13" s="20" t="s">
        <v>19</v>
      </c>
      <c r="D13" s="20"/>
      <c r="E13" s="51">
        <v>3</v>
      </c>
      <c r="F13" s="32"/>
      <c r="G13" s="20"/>
      <c r="H13" s="32">
        <f ca="1">OFFSET(References!E52,E13-1,0)</f>
        <v>0</v>
      </c>
      <c r="I13" s="20"/>
      <c r="J13" s="20" t="s">
        <v>21</v>
      </c>
      <c r="K13" s="20"/>
      <c r="L13" s="51">
        <v>2</v>
      </c>
      <c r="M13" s="32"/>
      <c r="N13" s="20"/>
      <c r="O13" s="20"/>
      <c r="P13" s="20"/>
      <c r="Q13" s="32">
        <f ca="1">OFFSET(References!E66,L13-1,0)</f>
        <v>0</v>
      </c>
      <c r="R13" s="11"/>
    </row>
    <row r="14" spans="2:18" ht="5.25" customHeight="1">
      <c r="B14" s="10"/>
      <c r="C14" s="20"/>
      <c r="D14" s="20"/>
      <c r="E14" s="20"/>
      <c r="F14" s="20"/>
      <c r="G14" s="20"/>
      <c r="H14" s="32"/>
      <c r="I14" s="20"/>
      <c r="J14" s="20"/>
      <c r="K14" s="20"/>
      <c r="L14" s="20"/>
      <c r="M14" s="20"/>
      <c r="N14" s="20"/>
      <c r="O14" s="20"/>
      <c r="P14" s="20"/>
      <c r="Q14" s="20"/>
      <c r="R14" s="11"/>
    </row>
    <row r="15" spans="2:18" ht="23.25" customHeight="1">
      <c r="B15" s="42"/>
      <c r="C15" s="1"/>
      <c r="D15" s="1"/>
      <c r="E15" s="1"/>
      <c r="F15" s="1"/>
      <c r="G15" s="1"/>
      <c r="H15" s="1"/>
      <c r="I15" s="32"/>
      <c r="J15" s="20"/>
      <c r="K15" s="44" t="s">
        <v>58</v>
      </c>
      <c r="L15" s="32">
        <f>SUM(H9:H13,Q9:Q13)</f>
        <v>0</v>
      </c>
      <c r="M15" s="9"/>
      <c r="N15" s="9"/>
      <c r="O15" s="46" t="s">
        <v>59</v>
      </c>
      <c r="P15" s="46"/>
      <c r="Q15" s="45" t="str">
        <f>IF(L15&lt;=4,"A",IF(L15&lt;=8,"B",IF(L15&lt;=12,"C",IF(L15&lt;=18,"D","E"))))</f>
        <v>A</v>
      </c>
      <c r="R15" s="11"/>
    </row>
    <row r="16" spans="2:18" ht="12" customHeight="1" thickBot="1">
      <c r="B16" s="12"/>
      <c r="C16" s="13"/>
      <c r="D16" s="13"/>
      <c r="E16" s="13"/>
      <c r="F16" s="13"/>
      <c r="G16" s="13"/>
      <c r="H16" s="13"/>
      <c r="I16" s="13"/>
      <c r="J16" s="50" t="s">
        <v>294</v>
      </c>
      <c r="K16" s="13"/>
      <c r="L16" s="13"/>
      <c r="M16" s="13"/>
      <c r="N16" s="13"/>
      <c r="O16" s="13"/>
      <c r="P16" s="13"/>
      <c r="Q16" s="13"/>
      <c r="R16" s="14"/>
    </row>
    <row r="17" ht="23.25" customHeight="1"/>
    <row r="18" ht="12" customHeight="1">
      <c r="S18" s="212"/>
    </row>
    <row r="19" ht="22.5" customHeight="1">
      <c r="S19" s="212"/>
    </row>
    <row r="20" ht="12.75">
      <c r="S20" s="212">
        <f>VALUE('Summary and Calculation'!G13&amp;'Summary and Calculation'!G14&amp;'Summary and Calculation'!G16)</f>
        <v>3515</v>
      </c>
    </row>
  </sheetData>
  <sheetProtection password="DC5B" sheet="1" objects="1" scenarios="1"/>
  <mergeCells count="3">
    <mergeCell ref="F5:K5"/>
    <mergeCell ref="C9:D9"/>
    <mergeCell ref="C11:D11"/>
  </mergeCells>
  <printOptions/>
  <pageMargins left="0.75" right="0.75" top="1" bottom="1" header="0.5" footer="0.5"/>
  <pageSetup fitToHeight="1" fitToWidth="1" horizontalDpi="600" verticalDpi="600" orientation="landscape" paperSize="9" scale="90" r:id="rId2"/>
  <headerFooter alignWithMargins="0">
    <oddHeader>&amp;CThis document is out of date and was withdrawn on 1 March 2019.</oddHeader>
  </headerFooter>
  <legacyDrawing r:id="rId1"/>
</worksheet>
</file>

<file path=xl/worksheets/sheet3.xml><?xml version="1.0" encoding="utf-8"?>
<worksheet xmlns="http://schemas.openxmlformats.org/spreadsheetml/2006/main" xmlns:r="http://schemas.openxmlformats.org/officeDocument/2006/relationships">
  <sheetPr codeName="Sheet3"/>
  <dimension ref="A1:I65"/>
  <sheetViews>
    <sheetView showGridLines="0" showRowColHeaders="0" view="pageLayout" zoomScaleSheetLayoutView="100" workbookViewId="0" topLeftCell="A31">
      <selection activeCell="D33" sqref="D33"/>
    </sheetView>
  </sheetViews>
  <sheetFormatPr defaultColWidth="9.140625" defaultRowHeight="12.75"/>
  <cols>
    <col min="1" max="1" width="4.28125" style="0" bestFit="1" customWidth="1"/>
    <col min="2" max="2" width="3.140625" style="0" customWidth="1"/>
    <col min="3" max="3" width="3.28125" style="0" customWidth="1"/>
    <col min="4" max="4" width="80.421875" style="0" customWidth="1"/>
    <col min="6" max="6" width="5.140625" style="56" customWidth="1"/>
    <col min="7" max="7" width="0.13671875" style="0" hidden="1" customWidth="1"/>
    <col min="8" max="8" width="15.00390625" style="0" customWidth="1"/>
    <col min="9" max="9" width="4.140625" style="0" bestFit="1" customWidth="1"/>
  </cols>
  <sheetData>
    <row r="1" ht="9.75" customHeight="1" thickBot="1">
      <c r="I1" s="130"/>
    </row>
    <row r="2" spans="1:9" ht="12.75">
      <c r="A2" s="57">
        <f>(IF(Complexity_Emissions_Location!E5=0,0,HLOOKUP(Complexity_Emissions_Location!E5,References!$H$10:$O$13,2,FALSE)))</f>
        <v>3</v>
      </c>
      <c r="B2" s="5"/>
      <c r="C2" s="6"/>
      <c r="D2" s="138" t="s">
        <v>4</v>
      </c>
      <c r="E2" s="139" t="str">
        <f>IF(A2&gt;=50,"HIGH",IF(A2&gt;=10,"MEDIUM","LOW"))</f>
        <v>LOW</v>
      </c>
      <c r="F2" s="140"/>
      <c r="G2" s="6"/>
      <c r="H2" s="6"/>
      <c r="I2" s="7"/>
    </row>
    <row r="3" spans="1:9" ht="12.75">
      <c r="A3" s="57"/>
      <c r="B3" s="147"/>
      <c r="C3" s="82"/>
      <c r="D3" s="83"/>
      <c r="E3" s="84"/>
      <c r="F3" s="137"/>
      <c r="G3" s="82"/>
      <c r="H3" s="82"/>
      <c r="I3" s="141"/>
    </row>
    <row r="4" spans="1:9" ht="12.75">
      <c r="A4" s="57" t="s">
        <v>51</v>
      </c>
      <c r="B4" s="10"/>
      <c r="C4" s="288" t="s">
        <v>0</v>
      </c>
      <c r="D4" s="289"/>
      <c r="E4" s="289"/>
      <c r="F4" s="289"/>
      <c r="G4" s="82"/>
      <c r="H4" s="131"/>
      <c r="I4" s="146"/>
    </row>
    <row r="5" spans="1:9" ht="25.5">
      <c r="A5" s="57" t="s">
        <v>39</v>
      </c>
      <c r="B5" s="58"/>
      <c r="C5" s="59">
        <v>1</v>
      </c>
      <c r="D5" s="60" t="s">
        <v>258</v>
      </c>
      <c r="E5" s="92"/>
      <c r="F5" s="133">
        <f>IF(E5="yes",HLOOKUP($E$2,EMS_Score_Card,G5+1,FALSE),0)</f>
        <v>0</v>
      </c>
      <c r="G5" s="9">
        <v>1</v>
      </c>
      <c r="H5" s="142"/>
      <c r="I5" s="146"/>
    </row>
    <row r="6" spans="1:9" ht="25.5">
      <c r="A6" s="57" t="s">
        <v>1</v>
      </c>
      <c r="B6" s="58"/>
      <c r="C6" s="61">
        <v>2</v>
      </c>
      <c r="D6" s="62" t="s">
        <v>72</v>
      </c>
      <c r="E6" s="93"/>
      <c r="F6" s="133">
        <f>IF(E6="yes",HLOOKUP($E$2,EMS_Score_Card,G6+1,FALSE),0)</f>
        <v>0</v>
      </c>
      <c r="G6" s="9">
        <v>2</v>
      </c>
      <c r="H6" s="143"/>
      <c r="I6" s="11"/>
    </row>
    <row r="7" spans="2:9" ht="25.5">
      <c r="B7" s="58"/>
      <c r="C7" s="61">
        <v>3</v>
      </c>
      <c r="D7" s="62" t="s">
        <v>259</v>
      </c>
      <c r="E7" s="93"/>
      <c r="F7" s="133">
        <f>IF(E7="yes",HLOOKUP($E$2,EMS_Score_Card,G7+1,FALSE),0)</f>
        <v>0</v>
      </c>
      <c r="G7" s="9">
        <v>4</v>
      </c>
      <c r="H7" s="144" t="s">
        <v>86</v>
      </c>
      <c r="I7" s="11"/>
    </row>
    <row r="8" spans="2:9" ht="38.25">
      <c r="B8" s="58"/>
      <c r="C8" s="61">
        <v>4</v>
      </c>
      <c r="D8" s="62" t="s">
        <v>260</v>
      </c>
      <c r="E8" s="93"/>
      <c r="F8" s="133">
        <f>IF(E8="yes",HLOOKUP($E$2,EMS_Score_Card,G8+1,FALSE),0)</f>
        <v>0</v>
      </c>
      <c r="G8" s="9">
        <v>5</v>
      </c>
      <c r="H8" s="144" t="s">
        <v>87</v>
      </c>
      <c r="I8" s="11"/>
    </row>
    <row r="9" spans="2:9" ht="25.5">
      <c r="B9" s="58"/>
      <c r="C9" s="61">
        <v>5</v>
      </c>
      <c r="D9" s="62" t="s">
        <v>261</v>
      </c>
      <c r="E9" s="93"/>
      <c r="F9" s="133">
        <f>IF(E9="yes",HLOOKUP($E$2,EMS_Score_Card,G9+1,FALSE),0)</f>
        <v>0</v>
      </c>
      <c r="G9" s="9">
        <v>6</v>
      </c>
      <c r="H9" s="144" t="s">
        <v>88</v>
      </c>
      <c r="I9" s="11"/>
    </row>
    <row r="10" spans="2:9" ht="12.75">
      <c r="B10" s="58"/>
      <c r="C10" s="65"/>
      <c r="D10" s="63" t="s">
        <v>79</v>
      </c>
      <c r="E10" s="64"/>
      <c r="F10" s="134">
        <f>SUM(F5:F9)</f>
        <v>0</v>
      </c>
      <c r="G10" s="9"/>
      <c r="H10" s="145">
        <f>(F10/12)*2</f>
        <v>0</v>
      </c>
      <c r="I10" s="11"/>
    </row>
    <row r="11" spans="2:9" ht="12.75">
      <c r="B11" s="58"/>
      <c r="C11" s="66"/>
      <c r="D11" s="67"/>
      <c r="E11" s="68"/>
      <c r="F11" s="69"/>
      <c r="G11" s="9"/>
      <c r="H11" s="82"/>
      <c r="I11" s="11"/>
    </row>
    <row r="12" spans="2:9" ht="15" customHeight="1">
      <c r="B12" s="58"/>
      <c r="C12" s="290" t="s">
        <v>81</v>
      </c>
      <c r="D12" s="291"/>
      <c r="E12" s="291"/>
      <c r="F12" s="291"/>
      <c r="G12" s="9"/>
      <c r="H12" s="131"/>
      <c r="I12" s="11"/>
    </row>
    <row r="13" spans="2:9" ht="12.75">
      <c r="B13" s="58"/>
      <c r="C13" s="71">
        <v>1</v>
      </c>
      <c r="D13" s="72" t="s">
        <v>78</v>
      </c>
      <c r="E13" s="295"/>
      <c r="F13" s="286">
        <f>IF(E13="yes",HLOOKUP($E$2,EMS_Score_Card,G13+1,FALSE),0)</f>
        <v>0</v>
      </c>
      <c r="G13" s="9">
        <v>7</v>
      </c>
      <c r="H13" s="143"/>
      <c r="I13" s="11"/>
    </row>
    <row r="14" spans="2:9" ht="38.25">
      <c r="B14" s="58"/>
      <c r="C14" s="73"/>
      <c r="D14" s="74" t="s">
        <v>262</v>
      </c>
      <c r="E14" s="296"/>
      <c r="F14" s="287"/>
      <c r="G14" s="9"/>
      <c r="H14" s="143"/>
      <c r="I14" s="11"/>
    </row>
    <row r="15" spans="2:9" ht="12.75">
      <c r="B15" s="58"/>
      <c r="C15" s="59">
        <v>2</v>
      </c>
      <c r="D15" s="62" t="s">
        <v>69</v>
      </c>
      <c r="E15" s="94"/>
      <c r="F15" s="135"/>
      <c r="G15" s="9"/>
      <c r="H15" s="143"/>
      <c r="I15" s="11"/>
    </row>
    <row r="16" spans="2:9" ht="25.5">
      <c r="B16" s="58"/>
      <c r="C16" s="87"/>
      <c r="D16" s="75" t="s">
        <v>263</v>
      </c>
      <c r="E16" s="93"/>
      <c r="F16" s="135">
        <f aca="true" t="shared" si="0" ref="F16:F21">IF(E16="yes",HLOOKUP($E$2,EMS_Score_Card,G16+1,FALSE),0)</f>
        <v>0</v>
      </c>
      <c r="G16" s="9">
        <v>8</v>
      </c>
      <c r="H16" s="143"/>
      <c r="I16" s="11"/>
    </row>
    <row r="17" spans="2:9" ht="25.5">
      <c r="B17" s="58"/>
      <c r="C17" s="88"/>
      <c r="D17" s="85" t="s">
        <v>82</v>
      </c>
      <c r="E17" s="93"/>
      <c r="F17" s="135">
        <f t="shared" si="0"/>
        <v>0</v>
      </c>
      <c r="G17" s="9">
        <v>9</v>
      </c>
      <c r="H17" s="143"/>
      <c r="I17" s="11"/>
    </row>
    <row r="18" spans="2:9" ht="25.5">
      <c r="B18" s="58"/>
      <c r="C18" s="89"/>
      <c r="D18" s="75" t="s">
        <v>75</v>
      </c>
      <c r="E18" s="93"/>
      <c r="F18" s="135">
        <f t="shared" si="0"/>
        <v>0</v>
      </c>
      <c r="G18" s="9">
        <v>10</v>
      </c>
      <c r="H18" s="143"/>
      <c r="I18" s="11"/>
    </row>
    <row r="19" spans="2:9" ht="25.5">
      <c r="B19" s="58"/>
      <c r="C19" s="88"/>
      <c r="D19" s="75" t="s">
        <v>275</v>
      </c>
      <c r="E19" s="93"/>
      <c r="F19" s="135">
        <f t="shared" si="0"/>
        <v>0</v>
      </c>
      <c r="G19" s="9">
        <v>11</v>
      </c>
      <c r="H19" s="144" t="s">
        <v>89</v>
      </c>
      <c r="I19" s="11"/>
    </row>
    <row r="20" spans="2:9" ht="25.5">
      <c r="B20" s="58"/>
      <c r="C20" s="88"/>
      <c r="D20" s="75" t="s">
        <v>80</v>
      </c>
      <c r="E20" s="93"/>
      <c r="F20" s="135">
        <f t="shared" si="0"/>
        <v>0</v>
      </c>
      <c r="G20" s="9">
        <v>12</v>
      </c>
      <c r="H20" s="144" t="s">
        <v>87</v>
      </c>
      <c r="I20" s="11"/>
    </row>
    <row r="21" spans="2:9" ht="38.25">
      <c r="B21" s="58"/>
      <c r="C21" s="61">
        <v>3</v>
      </c>
      <c r="D21" s="62" t="s">
        <v>70</v>
      </c>
      <c r="E21" s="93"/>
      <c r="F21" s="135">
        <f t="shared" si="0"/>
        <v>0</v>
      </c>
      <c r="G21" s="9">
        <v>13</v>
      </c>
      <c r="H21" s="144" t="s">
        <v>88</v>
      </c>
      <c r="I21" s="11"/>
    </row>
    <row r="22" spans="2:9" ht="12.75">
      <c r="B22" s="58"/>
      <c r="C22" s="76"/>
      <c r="D22" s="77" t="s">
        <v>276</v>
      </c>
      <c r="E22" s="81"/>
      <c r="F22" s="136">
        <f>SUM(F13:F21)</f>
        <v>0</v>
      </c>
      <c r="G22" s="9"/>
      <c r="H22" s="145">
        <f>(F22/17)*2</f>
        <v>0</v>
      </c>
      <c r="I22" s="146"/>
    </row>
    <row r="23" spans="2:9" ht="12.75">
      <c r="B23" s="58"/>
      <c r="C23" s="78"/>
      <c r="D23" s="78"/>
      <c r="E23" s="70"/>
      <c r="F23" s="80"/>
      <c r="G23" s="9"/>
      <c r="H23" s="82"/>
      <c r="I23" s="11"/>
    </row>
    <row r="24" spans="2:9" ht="12.75">
      <c r="B24" s="58"/>
      <c r="C24" s="290" t="s">
        <v>76</v>
      </c>
      <c r="D24" s="291"/>
      <c r="E24" s="291"/>
      <c r="F24" s="291"/>
      <c r="G24" s="9"/>
      <c r="H24" s="131"/>
      <c r="I24" s="11"/>
    </row>
    <row r="25" spans="2:9" ht="38.25">
      <c r="B25" s="58"/>
      <c r="C25" s="90">
        <v>1</v>
      </c>
      <c r="D25" s="91" t="s">
        <v>296</v>
      </c>
      <c r="E25" s="95"/>
      <c r="F25" s="161">
        <f>IF(E25="yes",HLOOKUP($E$2,EMS_Score_Card,G25+1,FALSE),0)</f>
        <v>0</v>
      </c>
      <c r="G25" s="9">
        <v>15</v>
      </c>
      <c r="H25" s="21"/>
      <c r="I25" s="11"/>
    </row>
    <row r="26" spans="2:9" ht="17.25" customHeight="1">
      <c r="B26" s="58"/>
      <c r="C26" s="61">
        <v>2</v>
      </c>
      <c r="D26" s="62" t="s">
        <v>83</v>
      </c>
      <c r="E26" s="93"/>
      <c r="F26" s="162">
        <f>IF(E26="yes",HLOOKUP($E$2,EMS_Score_Card,G26+1,FALSE),0)</f>
        <v>0</v>
      </c>
      <c r="G26" s="9">
        <v>16</v>
      </c>
      <c r="H26" s="148" t="s">
        <v>86</v>
      </c>
      <c r="I26" s="11"/>
    </row>
    <row r="27" spans="2:9" ht="38.25">
      <c r="B27" s="58"/>
      <c r="C27" s="61">
        <v>3</v>
      </c>
      <c r="D27" s="62" t="s">
        <v>85</v>
      </c>
      <c r="E27" s="93"/>
      <c r="F27" s="162">
        <f>IF(E27="no",HLOOKUP($E$2,EMS_Score_Card,G27+1,FALSE),0)</f>
        <v>0</v>
      </c>
      <c r="G27" s="9">
        <v>17</v>
      </c>
      <c r="H27" s="148" t="s">
        <v>87</v>
      </c>
      <c r="I27" s="11"/>
    </row>
    <row r="28" spans="2:9" ht="38.25">
      <c r="B28" s="186"/>
      <c r="C28" s="187">
        <v>4</v>
      </c>
      <c r="D28" s="62" t="s">
        <v>264</v>
      </c>
      <c r="E28" s="93"/>
      <c r="F28" s="162">
        <f>IF(E28="yes",HLOOKUP($E$2,EMS_Score_Card,G28+1,FALSE),0)</f>
        <v>0</v>
      </c>
      <c r="G28" s="9">
        <v>18</v>
      </c>
      <c r="H28" s="148" t="s">
        <v>88</v>
      </c>
      <c r="I28" s="11"/>
    </row>
    <row r="29" spans="2:9" ht="12.75">
      <c r="B29" s="58"/>
      <c r="C29" s="76"/>
      <c r="D29" s="77" t="s">
        <v>66</v>
      </c>
      <c r="E29" s="81"/>
      <c r="F29" s="163">
        <f>SUM(F25:F28)</f>
        <v>0</v>
      </c>
      <c r="G29" s="9"/>
      <c r="H29" s="149">
        <f>(F29/12)*2</f>
        <v>0</v>
      </c>
      <c r="I29" s="11"/>
    </row>
    <row r="30" spans="2:9" ht="12.75">
      <c r="B30" s="58"/>
      <c r="C30" s="78"/>
      <c r="D30" s="78"/>
      <c r="E30" s="70"/>
      <c r="F30" s="80"/>
      <c r="G30" s="9"/>
      <c r="H30" s="82"/>
      <c r="I30" s="11"/>
    </row>
    <row r="31" spans="2:9" ht="12.75">
      <c r="B31" s="58"/>
      <c r="C31" s="290" t="s">
        <v>77</v>
      </c>
      <c r="D31" s="291"/>
      <c r="E31" s="291"/>
      <c r="F31" s="291"/>
      <c r="G31" s="9"/>
      <c r="H31" s="131"/>
      <c r="I31" s="11"/>
    </row>
    <row r="32" spans="2:9" ht="52.5" customHeight="1">
      <c r="B32" s="58"/>
      <c r="C32" s="170"/>
      <c r="D32" s="292" t="s">
        <v>256</v>
      </c>
      <c r="E32" s="293"/>
      <c r="F32" s="294"/>
      <c r="G32" s="9"/>
      <c r="H32" s="21"/>
      <c r="I32" s="11"/>
    </row>
    <row r="33" spans="2:9" ht="25.5">
      <c r="B33" s="58"/>
      <c r="C33" s="222">
        <v>1</v>
      </c>
      <c r="D33" s="216" t="s">
        <v>277</v>
      </c>
      <c r="E33" s="218">
        <v>1</v>
      </c>
      <c r="F33" s="217">
        <f ca="1">OFFSET(References!G16,E33,0)</f>
        <v>0</v>
      </c>
      <c r="G33" s="9">
        <v>22</v>
      </c>
      <c r="H33" s="21"/>
      <c r="I33" s="11"/>
    </row>
    <row r="34" spans="2:9" ht="12.75">
      <c r="B34" s="58"/>
      <c r="C34" s="76"/>
      <c r="D34" s="96" t="s">
        <v>71</v>
      </c>
      <c r="E34" s="79"/>
      <c r="F34" s="164">
        <f>MAX(F33:F33)</f>
        <v>0</v>
      </c>
      <c r="G34" s="9"/>
      <c r="H34" s="21"/>
      <c r="I34" s="11"/>
    </row>
    <row r="35" spans="2:9" ht="29.25" customHeight="1">
      <c r="B35" s="58"/>
      <c r="C35" s="170">
        <v>2</v>
      </c>
      <c r="D35" s="292" t="s">
        <v>265</v>
      </c>
      <c r="E35" s="293"/>
      <c r="F35" s="169"/>
      <c r="G35" s="9"/>
      <c r="H35" s="21"/>
      <c r="I35" s="11"/>
    </row>
    <row r="36" spans="2:9" ht="16.5" customHeight="1">
      <c r="B36" s="58"/>
      <c r="C36" s="97">
        <v>2.1</v>
      </c>
      <c r="D36" s="166" t="s">
        <v>67</v>
      </c>
      <c r="E36" s="167"/>
      <c r="F36" s="168"/>
      <c r="G36" s="9"/>
      <c r="H36" s="21"/>
      <c r="I36" s="11"/>
    </row>
    <row r="37" spans="2:9" ht="15" customHeight="1">
      <c r="B37" s="58"/>
      <c r="C37" s="61"/>
      <c r="D37" s="98" t="s">
        <v>73</v>
      </c>
      <c r="E37" s="54"/>
      <c r="F37" s="162">
        <f>IF(E37="yes",HLOOKUP($E$2,EMS_Score_Card,G37+1,FALSE),0)</f>
        <v>0</v>
      </c>
      <c r="G37" s="9">
        <v>26</v>
      </c>
      <c r="H37" s="21"/>
      <c r="I37" s="11"/>
    </row>
    <row r="38" spans="2:9" ht="25.5" customHeight="1">
      <c r="B38" s="58"/>
      <c r="C38" s="61"/>
      <c r="D38" s="98" t="s">
        <v>84</v>
      </c>
      <c r="E38" s="54"/>
      <c r="F38" s="162">
        <f>IF(E38="yes",HLOOKUP($E$2,EMS_Score_Card,G38+1,FALSE),0)</f>
        <v>0</v>
      </c>
      <c r="G38" s="9">
        <v>27</v>
      </c>
      <c r="H38" s="21"/>
      <c r="I38" s="11"/>
    </row>
    <row r="39" spans="2:9" ht="25.5">
      <c r="B39" s="58"/>
      <c r="C39" s="86"/>
      <c r="D39" s="99" t="s">
        <v>74</v>
      </c>
      <c r="E39" s="225"/>
      <c r="F39" s="162">
        <f>IF(E39="yes",HLOOKUP($E$2,EMS_Score_Card,G39+1,FALSE),0)</f>
        <v>0</v>
      </c>
      <c r="G39" s="9">
        <v>28</v>
      </c>
      <c r="H39" s="21"/>
      <c r="I39" s="11"/>
    </row>
    <row r="40" spans="2:9" ht="27" customHeight="1">
      <c r="B40" s="58"/>
      <c r="C40" s="228">
        <v>2.2</v>
      </c>
      <c r="D40" s="227" t="s">
        <v>278</v>
      </c>
      <c r="E40" s="54"/>
      <c r="F40" s="224">
        <f>IF(E40="yes",HLOOKUP($E$2,EMS_Score_Card,G40+1,FALSE),0)</f>
        <v>0</v>
      </c>
      <c r="G40" s="9">
        <v>29</v>
      </c>
      <c r="H40" s="148" t="s">
        <v>86</v>
      </c>
      <c r="I40" s="11"/>
    </row>
    <row r="41" spans="2:9" ht="25.5">
      <c r="B41" s="58"/>
      <c r="C41" s="100">
        <v>2.3</v>
      </c>
      <c r="D41" s="101" t="s">
        <v>279</v>
      </c>
      <c r="E41" s="226"/>
      <c r="F41" s="171">
        <f>IF(E41="yes",HLOOKUP($E$2,EMS_Score_Card,G41+1,FALSE),0)</f>
        <v>0</v>
      </c>
      <c r="G41" s="9">
        <v>30</v>
      </c>
      <c r="H41" s="148" t="s">
        <v>90</v>
      </c>
      <c r="I41" s="11"/>
    </row>
    <row r="42" spans="2:9" ht="38.25">
      <c r="B42" s="58"/>
      <c r="C42" s="102">
        <v>4</v>
      </c>
      <c r="D42" s="103" t="s">
        <v>280</v>
      </c>
      <c r="E42" s="55">
        <v>0</v>
      </c>
      <c r="F42" s="165">
        <f>E42*-2</f>
        <v>0</v>
      </c>
      <c r="G42" s="9">
        <v>32</v>
      </c>
      <c r="H42" s="148" t="s">
        <v>88</v>
      </c>
      <c r="I42" s="11"/>
    </row>
    <row r="43" spans="2:9" ht="12.75">
      <c r="B43" s="173"/>
      <c r="C43" s="102"/>
      <c r="D43" s="174" t="s">
        <v>91</v>
      </c>
      <c r="E43" s="104"/>
      <c r="F43" s="172">
        <f>IF(F34=20,F34+F42,IF(F34&gt;=12,F34+SUM(F42:F42),IF(SUM(F37:F41)&gt;F34,SUM(F37:F42),F34+SUM(F42:F42))))</f>
        <v>0</v>
      </c>
      <c r="G43" s="22"/>
      <c r="H43" s="149">
        <f>(F43/20)*4</f>
        <v>0</v>
      </c>
      <c r="I43" s="146"/>
    </row>
    <row r="44" spans="2:9" ht="12.75">
      <c r="B44" s="58"/>
      <c r="C44" s="106"/>
      <c r="D44" s="107"/>
      <c r="E44" s="108"/>
      <c r="F44" s="109"/>
      <c r="G44" s="9"/>
      <c r="H44" s="9"/>
      <c r="I44" s="11"/>
    </row>
    <row r="45" spans="2:9" ht="12.75">
      <c r="B45" s="58"/>
      <c r="C45" s="298" t="s">
        <v>94</v>
      </c>
      <c r="D45" s="299"/>
      <c r="E45" s="299"/>
      <c r="F45" s="299"/>
      <c r="G45" s="105"/>
      <c r="H45" s="150"/>
      <c r="I45" s="11"/>
    </row>
    <row r="46" spans="2:9" ht="6.75" customHeight="1">
      <c r="B46" s="58"/>
      <c r="C46" s="229"/>
      <c r="D46" s="108"/>
      <c r="E46" s="108"/>
      <c r="F46" s="108"/>
      <c r="G46" s="108"/>
      <c r="H46" s="151"/>
      <c r="I46" s="11"/>
    </row>
    <row r="47" spans="2:9" ht="45.75" customHeight="1">
      <c r="B47" s="58"/>
      <c r="C47" s="111"/>
      <c r="D47" s="297" t="s">
        <v>283</v>
      </c>
      <c r="E47" s="297"/>
      <c r="F47" s="297"/>
      <c r="G47" s="112"/>
      <c r="H47" s="151"/>
      <c r="I47" s="11"/>
    </row>
    <row r="48" spans="2:9" ht="76.5">
      <c r="B48" s="58"/>
      <c r="C48" s="86">
        <v>1</v>
      </c>
      <c r="D48" s="113" t="s">
        <v>297</v>
      </c>
      <c r="E48" s="118">
        <v>0</v>
      </c>
      <c r="F48" s="123">
        <f>IF(E48=0,"",IF(E48=1,-5,IF(E48=2,-10,-40)))</f>
      </c>
      <c r="G48" s="120"/>
      <c r="H48" s="230"/>
      <c r="I48" s="11"/>
    </row>
    <row r="49" spans="2:9" ht="38.25">
      <c r="B49" s="58"/>
      <c r="C49" s="114">
        <v>2</v>
      </c>
      <c r="D49" s="115" t="s">
        <v>298</v>
      </c>
      <c r="E49" s="119">
        <v>0</v>
      </c>
      <c r="F49" s="123">
        <f>IF(E49=0,"",IF(E49=1,-5,IF(E49=2,-10,-40)))</f>
      </c>
      <c r="G49" s="116"/>
      <c r="H49" s="231"/>
      <c r="I49" s="11"/>
    </row>
    <row r="50" spans="2:9" ht="51">
      <c r="B50" s="58"/>
      <c r="C50" s="117">
        <v>3</v>
      </c>
      <c r="D50" s="115" t="s">
        <v>299</v>
      </c>
      <c r="E50" s="119">
        <v>0</v>
      </c>
      <c r="F50" s="123">
        <f>IF(E50=0,"",IF(E50=1,-5,IF(E50=2,-40,-40)))</f>
      </c>
      <c r="G50" s="116"/>
      <c r="H50" s="231"/>
      <c r="I50" s="11"/>
    </row>
    <row r="51" spans="2:9" ht="63.75">
      <c r="B51" s="58"/>
      <c r="C51" s="117">
        <v>4</v>
      </c>
      <c r="D51" s="115" t="s">
        <v>300</v>
      </c>
      <c r="E51" s="119">
        <v>0</v>
      </c>
      <c r="F51" s="123">
        <f>IF(E51=0,"",IF(E51=1,-15,IF(E51=2,-40,-40)))</f>
      </c>
      <c r="G51" s="116"/>
      <c r="H51" s="232" t="s">
        <v>266</v>
      </c>
      <c r="I51" s="11"/>
    </row>
    <row r="52" spans="2:9" ht="12.75">
      <c r="B52" s="58"/>
      <c r="C52" s="121"/>
      <c r="D52" s="122"/>
      <c r="E52" s="64"/>
      <c r="F52" s="124">
        <f>SUM(F48:F51)</f>
        <v>0</v>
      </c>
      <c r="G52" s="153"/>
      <c r="H52" s="145">
        <f>(F52/40)*4</f>
        <v>0</v>
      </c>
      <c r="I52" s="11"/>
    </row>
    <row r="53" spans="2:9" ht="12.75">
      <c r="B53" s="58"/>
      <c r="C53" s="152"/>
      <c r="D53" s="125"/>
      <c r="E53" s="180"/>
      <c r="F53" s="181"/>
      <c r="G53" s="125"/>
      <c r="H53" s="178"/>
      <c r="I53" s="154"/>
    </row>
    <row r="54" spans="2:9" ht="12.75">
      <c r="B54" s="58"/>
      <c r="C54" s="152"/>
      <c r="D54" s="125"/>
      <c r="E54" s="175" t="s">
        <v>92</v>
      </c>
      <c r="F54" s="182"/>
      <c r="G54" s="125"/>
      <c r="H54" s="179">
        <f>H10+H22+H29+H43+H52</f>
        <v>0</v>
      </c>
      <c r="I54" s="154"/>
    </row>
    <row r="55" spans="2:9" ht="8.25" customHeight="1">
      <c r="B55" s="58"/>
      <c r="C55" s="185"/>
      <c r="D55" s="126"/>
      <c r="E55" s="183"/>
      <c r="F55" s="184"/>
      <c r="G55" s="125"/>
      <c r="H55" s="145"/>
      <c r="I55" s="154"/>
    </row>
    <row r="56" spans="2:9" ht="21" customHeight="1">
      <c r="B56" s="58"/>
      <c r="C56" s="127"/>
      <c r="D56" s="128" t="s">
        <v>267</v>
      </c>
      <c r="E56" s="132"/>
      <c r="F56" s="177" t="s">
        <v>68</v>
      </c>
      <c r="G56" s="129"/>
      <c r="H56" s="176">
        <f>IF(H54=0,"",IF(H54&lt;2,"E",IF(H54&lt;4,"D",IF(H54&lt;6,"C",IF(H54&lt;8,"B","A")))))</f>
      </c>
      <c r="I56" s="155"/>
    </row>
    <row r="57" spans="2:9" ht="13.5" thickBot="1">
      <c r="B57" s="110"/>
      <c r="C57" s="156"/>
      <c r="D57" s="157"/>
      <c r="E57" s="158"/>
      <c r="F57" s="159"/>
      <c r="G57" s="157"/>
      <c r="H57" s="157"/>
      <c r="I57" s="160"/>
    </row>
    <row r="58" ht="13.5" thickBot="1"/>
    <row r="59" spans="5:9" ht="12.75">
      <c r="E59" s="190" t="s">
        <v>93</v>
      </c>
      <c r="F59" s="191"/>
      <c r="G59" s="192"/>
      <c r="H59" s="192"/>
      <c r="I59" s="193"/>
    </row>
    <row r="60" spans="5:9" ht="12.75">
      <c r="E60" s="194" t="s">
        <v>0</v>
      </c>
      <c r="F60" s="188"/>
      <c r="G60" s="4"/>
      <c r="H60" s="4"/>
      <c r="I60" s="195">
        <f>H10</f>
        <v>0</v>
      </c>
    </row>
    <row r="61" spans="5:9" ht="12.75">
      <c r="E61" s="194" t="s">
        <v>281</v>
      </c>
      <c r="F61" s="188"/>
      <c r="G61" s="4"/>
      <c r="H61" s="4"/>
      <c r="I61" s="195">
        <f>H22</f>
        <v>0</v>
      </c>
    </row>
    <row r="62" spans="5:9" ht="13.5" customHeight="1">
      <c r="E62" s="194" t="s">
        <v>95</v>
      </c>
      <c r="F62" s="188"/>
      <c r="G62" s="4"/>
      <c r="H62" s="4"/>
      <c r="I62" s="195">
        <f>H29</f>
        <v>0</v>
      </c>
    </row>
    <row r="63" spans="5:9" ht="12.75">
      <c r="E63" s="194" t="s">
        <v>96</v>
      </c>
      <c r="F63" s="189"/>
      <c r="G63" s="82"/>
      <c r="H63" s="131"/>
      <c r="I63" s="195">
        <f>H43</f>
        <v>0</v>
      </c>
    </row>
    <row r="64" spans="5:9" ht="12.75">
      <c r="E64" s="194" t="s">
        <v>97</v>
      </c>
      <c r="F64" s="188"/>
      <c r="G64" s="4"/>
      <c r="H64" s="4"/>
      <c r="I64" s="195">
        <f>H52</f>
        <v>0</v>
      </c>
    </row>
    <row r="65" spans="5:9" ht="13.5" thickBot="1">
      <c r="E65" s="196" t="s">
        <v>98</v>
      </c>
      <c r="F65" s="197"/>
      <c r="G65" s="198"/>
      <c r="H65" s="198"/>
      <c r="I65" s="199">
        <f>H53+H54</f>
        <v>0</v>
      </c>
    </row>
  </sheetData>
  <sheetProtection password="DC5B" sheet="1" objects="1" scenarios="1"/>
  <mergeCells count="10">
    <mergeCell ref="F13:F14"/>
    <mergeCell ref="C4:F4"/>
    <mergeCell ref="C12:F12"/>
    <mergeCell ref="D32:F32"/>
    <mergeCell ref="E13:E14"/>
    <mergeCell ref="D47:F47"/>
    <mergeCell ref="C45:F45"/>
    <mergeCell ref="C24:F24"/>
    <mergeCell ref="C31:F31"/>
    <mergeCell ref="D35:E35"/>
  </mergeCells>
  <conditionalFormatting sqref="C28:D28">
    <cfRule type="expression" priority="1" dxfId="1" stopIfTrue="1">
      <formula>$E$2="LOW"</formula>
    </cfRule>
  </conditionalFormatting>
  <conditionalFormatting sqref="E28">
    <cfRule type="expression" priority="2" dxfId="0" stopIfTrue="1">
      <formula>$E$2="LOW"</formula>
    </cfRule>
  </conditionalFormatting>
  <dataValidations count="7">
    <dataValidation type="decimal" allowBlank="1" showInputMessage="1" showErrorMessage="1" promptTitle="A number between 0 and 50" prompt="Enter the number of failures (do not enter a number greater than 50)" errorTitle="Enter number of failures" error="Enter a whole number between 0 and 50. If you have more than 50 failures, please enter 50." sqref="E42">
      <formula1>0</formula1>
      <formula2>50</formula2>
    </dataValidation>
    <dataValidation type="decimal" allowBlank="1" showInputMessage="1" showErrorMessage="1" promptTitle="A number between 0 - 10" prompt="Enter the number of actions (do not enter a number greater than 10)" errorTitle="Enter number of failures" error="Enter a whole number between 0 and 10. If you have more than 10 relevant enforcement actions of the same type, just enter 10." sqref="E48:E51">
      <formula1>0</formula1>
      <formula2>10</formula2>
    </dataValidation>
    <dataValidation type="list" allowBlank="1" showInputMessage="1" showErrorMessage="1" prompt="Enter Yes or No" error="Enter Yes or No&#10;" sqref="E37:E41 E6 E16:E21 E25:E28">
      <formula1>$A$4:$A$5</formula1>
    </dataValidation>
    <dataValidation allowBlank="1" showInputMessage="1" error="&#10;" sqref="E33"/>
    <dataValidation type="list" allowBlank="1" showInputMessage="1" showErrorMessage="1" prompt="Enter Y or N" error="Enter Y or N" sqref="E13:E14">
      <formula1>$A$4:$A$5</formula1>
    </dataValidation>
    <dataValidation allowBlank="1" showInputMessage="1" prompt="Enter Y or N" error="Enter Y or N" sqref="E15"/>
    <dataValidation type="list" allowBlank="1" showInputMessage="1" showErrorMessage="1" prompt="Enter Yes or No" error="Enter Yes or No&#10;" sqref="E5 E7:E9">
      <formula1>$A$4:$A$6</formula1>
    </dataValidation>
  </dataValidations>
  <printOptions/>
  <pageMargins left="0.7480314960629921" right="0.7480314960629921" top="0.5905511811023623" bottom="0.5905511811023623" header="0.5118110236220472" footer="0.5118110236220472"/>
  <pageSetup fitToHeight="2" horizontalDpi="600" verticalDpi="600" orientation="portrait" paperSize="9" scale="73" r:id="rId4"/>
  <headerFooter alignWithMargins="0">
    <oddHeader>&amp;CThis document is out of date and was withdrawn on 1 March 2019.</oddHeader>
  </headerFooter>
  <rowBreaks count="1" manualBreakCount="1">
    <brk id="30" min="1" max="8" man="1"/>
  </rowBreaks>
  <drawing r:id="rId3"/>
  <legacyDrawing r:id="rId2"/>
</worksheet>
</file>

<file path=xl/worksheets/sheet4.xml><?xml version="1.0" encoding="utf-8"?>
<worksheet xmlns="http://schemas.openxmlformats.org/spreadsheetml/2006/main" xmlns:r="http://schemas.openxmlformats.org/officeDocument/2006/relationships">
  <sheetPr codeName="Sheet4"/>
  <dimension ref="B2:O80"/>
  <sheetViews>
    <sheetView showGridLines="0" showRowColHeaders="0" view="pageLayout" zoomScaleNormal="91" workbookViewId="0" topLeftCell="A1">
      <selection activeCell="J19" sqref="J19"/>
    </sheetView>
  </sheetViews>
  <sheetFormatPr defaultColWidth="9.140625" defaultRowHeight="12.75"/>
  <cols>
    <col min="1" max="1" width="1.28515625" style="0" customWidth="1"/>
    <col min="2" max="2" width="8.8515625" style="0" customWidth="1"/>
    <col min="3" max="3" width="4.8515625" style="0" bestFit="1" customWidth="1"/>
    <col min="4" max="4" width="9.28125" style="0" customWidth="1"/>
    <col min="5" max="5" width="6.7109375" style="0" customWidth="1"/>
    <col min="6" max="6" width="9.28125" style="0" customWidth="1"/>
    <col min="7" max="7" width="7.28125" style="0" bestFit="1" customWidth="1"/>
    <col min="8" max="8" width="6.7109375" style="0" customWidth="1"/>
    <col min="9" max="9" width="7.8515625" style="0" customWidth="1"/>
    <col min="10" max="10" width="6.7109375" style="0" customWidth="1"/>
    <col min="11" max="11" width="8.57421875" style="0" bestFit="1" customWidth="1"/>
    <col min="12" max="12" width="6.140625" style="0" customWidth="1"/>
    <col min="13" max="13" width="8.00390625" style="0" bestFit="1" customWidth="1"/>
    <col min="14" max="14" width="7.140625" style="0" customWidth="1"/>
  </cols>
  <sheetData>
    <row r="1" ht="7.5" customHeight="1"/>
    <row r="2" ht="12.75">
      <c r="E2" t="s">
        <v>301</v>
      </c>
    </row>
    <row r="3" spans="5:14" ht="12.75">
      <c r="E3" s="48" t="s">
        <v>63</v>
      </c>
      <c r="F3" s="48"/>
      <c r="G3" s="235"/>
      <c r="H3" s="235"/>
      <c r="I3" s="235"/>
      <c r="J3" s="235"/>
      <c r="K3" s="235"/>
      <c r="L3" s="235"/>
      <c r="M3" s="235"/>
      <c r="N3" s="235"/>
    </row>
    <row r="4" spans="5:14" ht="12.75">
      <c r="E4" s="4" t="s">
        <v>64</v>
      </c>
      <c r="F4" s="49">
        <v>172</v>
      </c>
      <c r="G4" s="238" t="s">
        <v>295</v>
      </c>
      <c r="H4" s="236">
        <v>140</v>
      </c>
      <c r="I4" s="238" t="s">
        <v>268</v>
      </c>
      <c r="J4" s="237">
        <v>125</v>
      </c>
      <c r="K4" s="4" t="s">
        <v>269</v>
      </c>
      <c r="L4" s="237">
        <v>125</v>
      </c>
      <c r="M4" s="4" t="s">
        <v>270</v>
      </c>
      <c r="N4" s="237">
        <v>0</v>
      </c>
    </row>
    <row r="5" spans="5:9" ht="12.75">
      <c r="E5" s="4" t="s">
        <v>65</v>
      </c>
      <c r="F5" s="234" t="s">
        <v>1</v>
      </c>
      <c r="G5" s="233"/>
      <c r="H5" s="233"/>
      <c r="I5" s="233"/>
    </row>
    <row r="6" spans="5:9" ht="12.75">
      <c r="E6" s="130"/>
      <c r="F6" s="249"/>
      <c r="G6" s="233"/>
      <c r="H6" s="233"/>
      <c r="I6" s="233"/>
    </row>
    <row r="7" spans="5:9" ht="12.75">
      <c r="E7" t="s">
        <v>292</v>
      </c>
      <c r="F7" s="249"/>
      <c r="G7" s="233"/>
      <c r="H7" s="233"/>
      <c r="I7" s="233"/>
    </row>
    <row r="8" spans="5:10" ht="12.75">
      <c r="E8" s="302" t="s">
        <v>288</v>
      </c>
      <c r="F8" s="302"/>
      <c r="G8" s="250">
        <v>35</v>
      </c>
      <c r="H8" s="303" t="s">
        <v>289</v>
      </c>
      <c r="I8" s="303"/>
      <c r="J8" s="251">
        <v>15</v>
      </c>
    </row>
    <row r="10" spans="5:12" ht="12.75">
      <c r="E10" s="304" t="s">
        <v>25</v>
      </c>
      <c r="F10" s="305"/>
      <c r="G10" s="306"/>
      <c r="H10" s="27" t="s">
        <v>26</v>
      </c>
      <c r="I10" s="27" t="s">
        <v>27</v>
      </c>
      <c r="J10" s="27" t="s">
        <v>28</v>
      </c>
      <c r="K10" s="27" t="s">
        <v>29</v>
      </c>
      <c r="L10" s="27" t="s">
        <v>24</v>
      </c>
    </row>
    <row r="11" spans="5:12" ht="12.75">
      <c r="E11" s="307" t="s">
        <v>30</v>
      </c>
      <c r="F11" s="308"/>
      <c r="G11" s="309"/>
      <c r="H11" s="28">
        <v>1</v>
      </c>
      <c r="I11" s="28">
        <v>2</v>
      </c>
      <c r="J11" s="28">
        <v>3</v>
      </c>
      <c r="K11" s="28">
        <v>5</v>
      </c>
      <c r="L11" s="28">
        <v>7</v>
      </c>
    </row>
    <row r="12" spans="5:12" ht="12.75">
      <c r="E12" s="307" t="s">
        <v>31</v>
      </c>
      <c r="F12" s="308"/>
      <c r="G12" s="309"/>
      <c r="H12" s="28">
        <v>2</v>
      </c>
      <c r="I12" s="28">
        <v>4</v>
      </c>
      <c r="J12" s="28">
        <v>7</v>
      </c>
      <c r="K12" s="28">
        <v>10</v>
      </c>
      <c r="L12" s="28">
        <v>14</v>
      </c>
    </row>
    <row r="13" spans="5:12" ht="12.75">
      <c r="E13" s="312" t="s">
        <v>32</v>
      </c>
      <c r="F13" s="313"/>
      <c r="G13" s="314"/>
      <c r="H13" s="28">
        <v>0.95</v>
      </c>
      <c r="I13" s="28">
        <v>1</v>
      </c>
      <c r="J13" s="28">
        <v>1.1</v>
      </c>
      <c r="K13" s="28">
        <v>1.25</v>
      </c>
      <c r="L13" s="28">
        <v>1.5</v>
      </c>
    </row>
    <row r="16" spans="5:7" ht="12.75">
      <c r="E16" s="215" t="s">
        <v>251</v>
      </c>
      <c r="F16" s="214"/>
      <c r="G16" s="213" t="s">
        <v>16</v>
      </c>
    </row>
    <row r="17" spans="5:7" ht="12.75">
      <c r="E17" s="315" t="s">
        <v>39</v>
      </c>
      <c r="F17" s="316"/>
      <c r="G17" s="219">
        <v>0</v>
      </c>
    </row>
    <row r="18" spans="5:7" ht="12.75">
      <c r="E18" s="300" t="s">
        <v>252</v>
      </c>
      <c r="F18" s="301"/>
      <c r="G18" s="220">
        <v>20</v>
      </c>
    </row>
    <row r="19" spans="5:7" ht="12.75">
      <c r="E19" s="300" t="s">
        <v>253</v>
      </c>
      <c r="F19" s="301"/>
      <c r="G19" s="220">
        <v>15</v>
      </c>
    </row>
    <row r="20" spans="5:7" ht="12.75">
      <c r="E20" s="300" t="s">
        <v>254</v>
      </c>
      <c r="F20" s="301"/>
      <c r="G20" s="220">
        <v>12</v>
      </c>
    </row>
    <row r="21" spans="5:7" ht="12.75">
      <c r="E21" s="310" t="s">
        <v>255</v>
      </c>
      <c r="F21" s="311"/>
      <c r="G21" s="221">
        <v>8</v>
      </c>
    </row>
    <row r="38" spans="2:3" ht="12.75">
      <c r="B38" s="130"/>
      <c r="C38" s="205"/>
    </row>
    <row r="39" spans="2:3" ht="12.75">
      <c r="B39" s="130"/>
      <c r="C39" s="205"/>
    </row>
    <row r="42" ht="12.75" hidden="1"/>
    <row r="43" ht="12.75" hidden="1">
      <c r="B43" t="s">
        <v>23</v>
      </c>
    </row>
    <row r="44" spans="2:6" ht="12.75" hidden="1">
      <c r="B44" s="29" t="s">
        <v>52</v>
      </c>
      <c r="C44" s="29" t="s">
        <v>53</v>
      </c>
      <c r="D44" s="29" t="s">
        <v>55</v>
      </c>
      <c r="E44" s="29" t="s">
        <v>54</v>
      </c>
      <c r="F44" s="29" t="s">
        <v>56</v>
      </c>
    </row>
    <row r="45" spans="2:6" ht="12.75" hidden="1">
      <c r="B45" s="30">
        <v>1</v>
      </c>
      <c r="C45" s="31">
        <v>2</v>
      </c>
      <c r="D45" s="30" t="s">
        <v>33</v>
      </c>
      <c r="E45" s="31">
        <v>5</v>
      </c>
      <c r="F45" s="31">
        <v>1</v>
      </c>
    </row>
    <row r="46" spans="2:15" ht="12.75" customHeight="1" hidden="1">
      <c r="B46" s="30">
        <v>1</v>
      </c>
      <c r="C46" s="31">
        <v>2</v>
      </c>
      <c r="D46" s="30" t="s">
        <v>34</v>
      </c>
      <c r="E46" s="31">
        <v>3</v>
      </c>
      <c r="F46" s="31">
        <v>2</v>
      </c>
      <c r="H46" t="s">
        <v>51</v>
      </c>
      <c r="K46" t="s">
        <v>3</v>
      </c>
      <c r="L46" t="s">
        <v>5</v>
      </c>
      <c r="M46" t="s">
        <v>2</v>
      </c>
      <c r="O46" t="s">
        <v>120</v>
      </c>
    </row>
    <row r="47" spans="2:15" ht="12.75" customHeight="1" hidden="1">
      <c r="B47" s="30">
        <v>1</v>
      </c>
      <c r="C47" s="31">
        <v>2</v>
      </c>
      <c r="D47" s="30" t="s">
        <v>35</v>
      </c>
      <c r="E47" s="31">
        <v>1</v>
      </c>
      <c r="F47" s="31">
        <v>3</v>
      </c>
      <c r="H47" t="s">
        <v>39</v>
      </c>
      <c r="I47" t="s">
        <v>6</v>
      </c>
      <c r="J47">
        <v>1</v>
      </c>
      <c r="K47">
        <v>2</v>
      </c>
      <c r="L47">
        <v>4</v>
      </c>
      <c r="M47">
        <v>4</v>
      </c>
      <c r="O47">
        <v>24</v>
      </c>
    </row>
    <row r="48" spans="2:15" ht="12.75" customHeight="1" hidden="1">
      <c r="B48" s="30">
        <v>1</v>
      </c>
      <c r="C48" s="31">
        <v>2</v>
      </c>
      <c r="D48" s="30" t="s">
        <v>36</v>
      </c>
      <c r="E48" s="31">
        <v>0</v>
      </c>
      <c r="F48" s="31">
        <v>4</v>
      </c>
      <c r="H48" t="s">
        <v>1</v>
      </c>
      <c r="J48">
        <v>2</v>
      </c>
      <c r="K48">
        <v>2</v>
      </c>
      <c r="L48">
        <v>2</v>
      </c>
      <c r="M48">
        <v>2</v>
      </c>
      <c r="O48">
        <v>26</v>
      </c>
    </row>
    <row r="49" spans="2:15" ht="12.75" customHeight="1" hidden="1">
      <c r="B49" s="30">
        <v>2</v>
      </c>
      <c r="C49" s="31">
        <v>3</v>
      </c>
      <c r="D49" s="30" t="s">
        <v>37</v>
      </c>
      <c r="E49" s="31">
        <v>3</v>
      </c>
      <c r="F49" s="31">
        <v>5</v>
      </c>
      <c r="J49">
        <v>3</v>
      </c>
      <c r="K49">
        <v>2</v>
      </c>
      <c r="L49">
        <v>0</v>
      </c>
      <c r="M49">
        <v>0</v>
      </c>
      <c r="O49">
        <v>28</v>
      </c>
    </row>
    <row r="50" spans="2:15" ht="12.75" customHeight="1" hidden="1">
      <c r="B50" s="30">
        <v>2</v>
      </c>
      <c r="C50" s="31">
        <v>3</v>
      </c>
      <c r="D50" s="30" t="s">
        <v>38</v>
      </c>
      <c r="E50" s="31">
        <v>2</v>
      </c>
      <c r="F50" s="31">
        <v>6</v>
      </c>
      <c r="J50">
        <v>4</v>
      </c>
      <c r="K50">
        <v>2</v>
      </c>
      <c r="L50">
        <v>2</v>
      </c>
      <c r="M50">
        <v>2</v>
      </c>
      <c r="O50">
        <v>30</v>
      </c>
    </row>
    <row r="51" spans="2:15" ht="12.75" customHeight="1" hidden="1">
      <c r="B51" s="30">
        <v>2</v>
      </c>
      <c r="C51" s="31">
        <v>3</v>
      </c>
      <c r="D51" s="30" t="s">
        <v>39</v>
      </c>
      <c r="E51" s="31">
        <v>0</v>
      </c>
      <c r="F51" s="31">
        <v>7</v>
      </c>
      <c r="J51">
        <v>5</v>
      </c>
      <c r="K51">
        <v>2</v>
      </c>
      <c r="L51">
        <v>2</v>
      </c>
      <c r="M51">
        <v>2</v>
      </c>
      <c r="O51">
        <v>32</v>
      </c>
    </row>
    <row r="52" spans="2:15" ht="12.75" customHeight="1" hidden="1">
      <c r="B52" s="30">
        <v>3</v>
      </c>
      <c r="C52" s="31">
        <v>4</v>
      </c>
      <c r="D52" s="30" t="s">
        <v>40</v>
      </c>
      <c r="E52" s="31">
        <v>2</v>
      </c>
      <c r="F52" s="31">
        <v>8</v>
      </c>
      <c r="J52">
        <v>6</v>
      </c>
      <c r="K52">
        <v>2</v>
      </c>
      <c r="L52">
        <v>2</v>
      </c>
      <c r="M52">
        <v>2</v>
      </c>
      <c r="O52">
        <v>36</v>
      </c>
    </row>
    <row r="53" spans="2:15" ht="12.75" customHeight="1" hidden="1">
      <c r="B53" s="30">
        <v>3</v>
      </c>
      <c r="C53" s="31">
        <v>4</v>
      </c>
      <c r="D53" s="30" t="s">
        <v>41</v>
      </c>
      <c r="E53" s="31">
        <v>1</v>
      </c>
      <c r="F53" s="31">
        <v>9</v>
      </c>
      <c r="I53" t="s">
        <v>7</v>
      </c>
      <c r="J53">
        <v>7</v>
      </c>
      <c r="K53">
        <v>3</v>
      </c>
      <c r="L53">
        <v>3</v>
      </c>
      <c r="M53">
        <v>3</v>
      </c>
      <c r="O53">
        <v>42</v>
      </c>
    </row>
    <row r="54" spans="2:15" ht="12.75" customHeight="1" hidden="1">
      <c r="B54" s="30">
        <v>3</v>
      </c>
      <c r="C54" s="31">
        <v>4</v>
      </c>
      <c r="D54" s="30" t="s">
        <v>39</v>
      </c>
      <c r="E54" s="31">
        <v>0</v>
      </c>
      <c r="F54" s="31">
        <v>10</v>
      </c>
      <c r="J54">
        <v>8</v>
      </c>
      <c r="K54">
        <v>2</v>
      </c>
      <c r="L54">
        <v>2</v>
      </c>
      <c r="M54">
        <v>2</v>
      </c>
      <c r="O54">
        <v>44</v>
      </c>
    </row>
    <row r="55" spans="2:15" ht="12.75" customHeight="1" hidden="1">
      <c r="B55" s="30">
        <v>4</v>
      </c>
      <c r="C55" s="31">
        <v>5</v>
      </c>
      <c r="D55" s="30" t="s">
        <v>42</v>
      </c>
      <c r="E55" s="31">
        <v>1</v>
      </c>
      <c r="F55" s="31">
        <v>11</v>
      </c>
      <c r="J55">
        <v>9</v>
      </c>
      <c r="K55">
        <v>2</v>
      </c>
      <c r="L55">
        <v>2</v>
      </c>
      <c r="M55">
        <v>2</v>
      </c>
      <c r="O55">
        <v>46</v>
      </c>
    </row>
    <row r="56" spans="2:15" ht="12.75" customHeight="1" hidden="1">
      <c r="B56" s="30">
        <v>4</v>
      </c>
      <c r="C56" s="31">
        <v>5</v>
      </c>
      <c r="D56" s="30" t="s">
        <v>43</v>
      </c>
      <c r="E56" s="31">
        <v>2</v>
      </c>
      <c r="F56" s="31">
        <v>12</v>
      </c>
      <c r="J56">
        <v>10</v>
      </c>
      <c r="K56">
        <v>3</v>
      </c>
      <c r="L56">
        <v>3</v>
      </c>
      <c r="M56">
        <v>3</v>
      </c>
      <c r="O56">
        <v>48</v>
      </c>
    </row>
    <row r="57" spans="2:15" ht="12.75" customHeight="1" hidden="1">
      <c r="B57" s="30">
        <v>4</v>
      </c>
      <c r="C57" s="31">
        <v>5</v>
      </c>
      <c r="D57" s="30" t="s">
        <v>44</v>
      </c>
      <c r="E57" s="31">
        <v>3</v>
      </c>
      <c r="F57" s="31">
        <v>13</v>
      </c>
      <c r="J57">
        <v>11</v>
      </c>
      <c r="K57">
        <v>2</v>
      </c>
      <c r="L57">
        <v>2</v>
      </c>
      <c r="M57">
        <v>2</v>
      </c>
      <c r="O57">
        <v>50</v>
      </c>
    </row>
    <row r="58" spans="2:15" ht="12.75" customHeight="1" hidden="1">
      <c r="B58" s="30">
        <v>4</v>
      </c>
      <c r="C58" s="31">
        <v>5</v>
      </c>
      <c r="D58" s="30" t="s">
        <v>45</v>
      </c>
      <c r="E58" s="31">
        <v>0</v>
      </c>
      <c r="F58" s="31">
        <v>14</v>
      </c>
      <c r="J58">
        <v>12</v>
      </c>
      <c r="K58">
        <v>2</v>
      </c>
      <c r="L58">
        <v>2</v>
      </c>
      <c r="M58">
        <v>2</v>
      </c>
      <c r="O58">
        <v>52</v>
      </c>
    </row>
    <row r="59" spans="2:15" ht="12.75" customHeight="1" hidden="1">
      <c r="B59" s="30">
        <v>5</v>
      </c>
      <c r="C59" s="31">
        <v>6</v>
      </c>
      <c r="D59" s="30" t="s">
        <v>46</v>
      </c>
      <c r="E59" s="31">
        <v>1</v>
      </c>
      <c r="F59" s="31">
        <v>15</v>
      </c>
      <c r="J59">
        <v>13</v>
      </c>
      <c r="K59">
        <v>3</v>
      </c>
      <c r="L59">
        <v>3</v>
      </c>
      <c r="M59">
        <v>3</v>
      </c>
      <c r="O59">
        <v>65</v>
      </c>
    </row>
    <row r="60" spans="2:15" ht="12.75" customHeight="1" hidden="1">
      <c r="B60" s="30">
        <v>5</v>
      </c>
      <c r="C60" s="31">
        <v>6</v>
      </c>
      <c r="D60" s="30" t="s">
        <v>47</v>
      </c>
      <c r="E60" s="31">
        <v>2</v>
      </c>
      <c r="F60" s="31">
        <v>16</v>
      </c>
      <c r="J60">
        <v>14</v>
      </c>
      <c r="K60">
        <v>-2</v>
      </c>
      <c r="L60">
        <v>-2</v>
      </c>
      <c r="M60">
        <v>-2</v>
      </c>
      <c r="O60">
        <v>69</v>
      </c>
    </row>
    <row r="61" spans="2:15" ht="12.75" customHeight="1" hidden="1">
      <c r="B61" s="30">
        <v>5</v>
      </c>
      <c r="C61" s="31">
        <v>6</v>
      </c>
      <c r="D61" s="30" t="s">
        <v>39</v>
      </c>
      <c r="E61" s="31">
        <v>0</v>
      </c>
      <c r="F61" s="31">
        <v>17</v>
      </c>
      <c r="J61">
        <v>15</v>
      </c>
      <c r="K61">
        <v>4</v>
      </c>
      <c r="L61">
        <v>6</v>
      </c>
      <c r="M61">
        <v>10</v>
      </c>
      <c r="O61">
        <v>73</v>
      </c>
    </row>
    <row r="62" spans="2:15" ht="12.75" customHeight="1" hidden="1">
      <c r="B62" s="30">
        <v>6</v>
      </c>
      <c r="C62" s="31">
        <v>7</v>
      </c>
      <c r="D62" s="30" t="s">
        <v>48</v>
      </c>
      <c r="E62" s="31">
        <v>3</v>
      </c>
      <c r="F62" s="31">
        <v>18</v>
      </c>
      <c r="J62">
        <v>16</v>
      </c>
      <c r="K62">
        <v>1</v>
      </c>
      <c r="L62">
        <v>2</v>
      </c>
      <c r="M62">
        <v>2</v>
      </c>
      <c r="O62">
        <v>75</v>
      </c>
    </row>
    <row r="63" spans="2:15" ht="12.75" customHeight="1" hidden="1">
      <c r="B63" s="30">
        <v>6</v>
      </c>
      <c r="C63" s="31">
        <v>7</v>
      </c>
      <c r="D63" s="30" t="s">
        <v>49</v>
      </c>
      <c r="E63" s="31">
        <v>2</v>
      </c>
      <c r="F63" s="31">
        <v>19</v>
      </c>
      <c r="J63">
        <v>17</v>
      </c>
      <c r="K63">
        <v>-2</v>
      </c>
      <c r="L63">
        <v>-4</v>
      </c>
      <c r="M63">
        <v>-4</v>
      </c>
      <c r="O63">
        <v>77</v>
      </c>
    </row>
    <row r="64" spans="2:15" ht="12.75" customHeight="1" hidden="1">
      <c r="B64" s="30">
        <v>6</v>
      </c>
      <c r="C64" s="31">
        <v>7</v>
      </c>
      <c r="D64" s="30" t="s">
        <v>50</v>
      </c>
      <c r="E64" s="31">
        <v>1</v>
      </c>
      <c r="F64" s="31">
        <v>20</v>
      </c>
      <c r="J64">
        <v>18</v>
      </c>
      <c r="K64">
        <v>1</v>
      </c>
      <c r="L64">
        <v>4</v>
      </c>
      <c r="M64">
        <v>0</v>
      </c>
      <c r="O64">
        <v>79</v>
      </c>
    </row>
    <row r="65" spans="2:15" ht="12.75" customHeight="1" hidden="1">
      <c r="B65" s="30">
        <v>6</v>
      </c>
      <c r="C65" s="31">
        <v>7</v>
      </c>
      <c r="D65" s="30" t="s">
        <v>39</v>
      </c>
      <c r="E65" s="31">
        <v>0</v>
      </c>
      <c r="F65" s="31">
        <v>21</v>
      </c>
      <c r="J65">
        <v>19</v>
      </c>
      <c r="K65">
        <v>1</v>
      </c>
      <c r="L65">
        <v>0</v>
      </c>
      <c r="M65">
        <v>0</v>
      </c>
      <c r="O65">
        <v>81</v>
      </c>
    </row>
    <row r="66" spans="2:15" ht="12.75" customHeight="1" hidden="1">
      <c r="B66" s="30">
        <v>7</v>
      </c>
      <c r="C66" s="31">
        <v>8</v>
      </c>
      <c r="D66" s="30" t="s">
        <v>51</v>
      </c>
      <c r="E66" s="31">
        <v>2</v>
      </c>
      <c r="F66" s="31">
        <v>22</v>
      </c>
      <c r="J66">
        <v>20</v>
      </c>
      <c r="K66">
        <v>2</v>
      </c>
      <c r="L66">
        <v>0</v>
      </c>
      <c r="M66">
        <v>0</v>
      </c>
      <c r="O66">
        <v>83</v>
      </c>
    </row>
    <row r="67" spans="2:15" ht="12.75" customHeight="1" hidden="1">
      <c r="B67" s="30">
        <v>7</v>
      </c>
      <c r="C67" s="31">
        <v>8</v>
      </c>
      <c r="D67" s="30" t="s">
        <v>39</v>
      </c>
      <c r="E67" s="31">
        <v>0</v>
      </c>
      <c r="F67" s="31">
        <v>23</v>
      </c>
      <c r="J67">
        <v>21</v>
      </c>
      <c r="K67">
        <v>3</v>
      </c>
      <c r="L67">
        <v>0</v>
      </c>
      <c r="M67">
        <v>0</v>
      </c>
      <c r="O67">
        <v>87</v>
      </c>
    </row>
    <row r="68" spans="10:15" ht="12.75" customHeight="1" hidden="1">
      <c r="J68">
        <v>22</v>
      </c>
      <c r="K68">
        <v>20</v>
      </c>
      <c r="L68">
        <v>20</v>
      </c>
      <c r="M68">
        <v>20</v>
      </c>
      <c r="O68">
        <v>89</v>
      </c>
    </row>
    <row r="69" spans="10:15" ht="12.75" hidden="1">
      <c r="J69">
        <v>23</v>
      </c>
      <c r="K69">
        <v>15</v>
      </c>
      <c r="L69">
        <v>15</v>
      </c>
      <c r="M69">
        <v>15</v>
      </c>
      <c r="O69">
        <v>90</v>
      </c>
    </row>
    <row r="70" spans="2:15" ht="12.75" hidden="1">
      <c r="B70" s="257"/>
      <c r="J70">
        <v>24</v>
      </c>
      <c r="K70">
        <v>12</v>
      </c>
      <c r="L70">
        <v>12</v>
      </c>
      <c r="M70">
        <v>12</v>
      </c>
      <c r="O70">
        <v>91</v>
      </c>
    </row>
    <row r="71" spans="2:15" ht="12.75" hidden="1">
      <c r="B71">
        <v>1</v>
      </c>
      <c r="J71">
        <v>25</v>
      </c>
      <c r="K71">
        <v>8</v>
      </c>
      <c r="L71">
        <v>8</v>
      </c>
      <c r="M71">
        <v>8</v>
      </c>
      <c r="O71">
        <v>92</v>
      </c>
    </row>
    <row r="72" spans="2:15" ht="12.75" hidden="1">
      <c r="B72">
        <v>2</v>
      </c>
      <c r="J72">
        <v>26</v>
      </c>
      <c r="K72">
        <v>3</v>
      </c>
      <c r="L72">
        <v>3</v>
      </c>
      <c r="M72">
        <v>3</v>
      </c>
      <c r="O72">
        <v>93</v>
      </c>
    </row>
    <row r="73" spans="2:15" ht="12.75" hidden="1">
      <c r="B73">
        <v>3</v>
      </c>
      <c r="J73">
        <v>27</v>
      </c>
      <c r="K73">
        <v>3</v>
      </c>
      <c r="L73">
        <v>3</v>
      </c>
      <c r="M73">
        <v>3</v>
      </c>
      <c r="O73">
        <v>95</v>
      </c>
    </row>
    <row r="74" spans="2:15" ht="12.75" hidden="1">
      <c r="B74">
        <v>4</v>
      </c>
      <c r="J74">
        <v>28</v>
      </c>
      <c r="K74">
        <v>3</v>
      </c>
      <c r="L74">
        <v>3</v>
      </c>
      <c r="M74">
        <v>3</v>
      </c>
      <c r="O74">
        <v>97</v>
      </c>
    </row>
    <row r="75" spans="2:15" ht="12.75" hidden="1">
      <c r="B75">
        <v>5</v>
      </c>
      <c r="J75">
        <v>29</v>
      </c>
      <c r="K75">
        <v>2</v>
      </c>
      <c r="L75">
        <v>2</v>
      </c>
      <c r="M75">
        <v>2</v>
      </c>
      <c r="O75">
        <v>107</v>
      </c>
    </row>
    <row r="76" spans="2:15" ht="12.75" hidden="1">
      <c r="B76">
        <v>6</v>
      </c>
      <c r="J76">
        <v>30</v>
      </c>
      <c r="K76">
        <v>1</v>
      </c>
      <c r="L76">
        <v>1</v>
      </c>
      <c r="M76">
        <v>1</v>
      </c>
      <c r="O76">
        <v>111</v>
      </c>
    </row>
    <row r="77" spans="2:15" ht="12.75" hidden="1">
      <c r="B77">
        <v>7</v>
      </c>
      <c r="J77">
        <v>31</v>
      </c>
      <c r="K77">
        <v>1</v>
      </c>
      <c r="L77">
        <v>1</v>
      </c>
      <c r="M77">
        <v>1</v>
      </c>
      <c r="O77">
        <v>113</v>
      </c>
    </row>
    <row r="78" spans="2:15" ht="12.75" hidden="1">
      <c r="B78">
        <v>8</v>
      </c>
      <c r="J78">
        <v>32</v>
      </c>
      <c r="K78">
        <v>-2</v>
      </c>
      <c r="L78">
        <v>-2</v>
      </c>
      <c r="M78">
        <v>-2</v>
      </c>
      <c r="O78">
        <v>115</v>
      </c>
    </row>
    <row r="79" ht="12.75" hidden="1">
      <c r="B79">
        <v>9</v>
      </c>
    </row>
    <row r="80" ht="12.75" hidden="1">
      <c r="B80">
        <v>10</v>
      </c>
    </row>
  </sheetData>
  <sheetProtection password="DC5B" sheet="1" objects="1" scenarios="1"/>
  <mergeCells count="11">
    <mergeCell ref="E21:F21"/>
    <mergeCell ref="E12:G12"/>
    <mergeCell ref="E13:G13"/>
    <mergeCell ref="E17:F17"/>
    <mergeCell ref="E18:F18"/>
    <mergeCell ref="E19:F19"/>
    <mergeCell ref="E8:F8"/>
    <mergeCell ref="H8:I8"/>
    <mergeCell ref="E10:G10"/>
    <mergeCell ref="E11:G11"/>
    <mergeCell ref="E20:F20"/>
  </mergeCells>
  <printOptions/>
  <pageMargins left="0.75" right="0.75" top="1" bottom="1" header="0.5" footer="0.5"/>
  <pageSetup horizontalDpi="600" verticalDpi="600" orientation="portrait" paperSize="9" r:id="rId1"/>
  <headerFooter alignWithMargins="0">
    <oddHeader>&amp;CThis document is out of date and was withdrawn on 1 March 2019.</oddHeader>
  </headerFooter>
</worksheet>
</file>

<file path=xl/worksheets/sheet5.xml><?xml version="1.0" encoding="utf-8"?>
<worksheet xmlns="http://schemas.openxmlformats.org/spreadsheetml/2006/main" xmlns:r="http://schemas.openxmlformats.org/officeDocument/2006/relationships">
  <sheetPr codeName="Sheet7"/>
  <dimension ref="A1:F129"/>
  <sheetViews>
    <sheetView zoomScalePageLayoutView="0" workbookViewId="0" topLeftCell="A98">
      <selection activeCell="C126" sqref="C126"/>
    </sheetView>
  </sheetViews>
  <sheetFormatPr defaultColWidth="9.140625" defaultRowHeight="12.75"/>
  <cols>
    <col min="1" max="1" width="33.7109375" style="0" customWidth="1"/>
    <col min="2" max="2" width="34.7109375" style="0" customWidth="1"/>
    <col min="3" max="3" width="9.28125" style="0" customWidth="1"/>
    <col min="4" max="4" width="38.140625" style="0" bestFit="1" customWidth="1"/>
    <col min="6" max="6" width="90.140625" style="0" customWidth="1"/>
  </cols>
  <sheetData>
    <row r="1" ht="12.75" customHeight="1">
      <c r="F1" s="206" t="s">
        <v>122</v>
      </c>
    </row>
    <row r="2" ht="12.75" customHeight="1">
      <c r="F2" s="208" t="s">
        <v>166</v>
      </c>
    </row>
    <row r="3" ht="12.75" customHeight="1">
      <c r="F3" s="206" t="s">
        <v>167</v>
      </c>
    </row>
    <row r="4" ht="12.75" customHeight="1">
      <c r="F4" s="208" t="s">
        <v>168</v>
      </c>
    </row>
    <row r="5" ht="12.75" customHeight="1">
      <c r="F5" s="206" t="s">
        <v>169</v>
      </c>
    </row>
    <row r="6" spans="1:6" ht="12.75" customHeight="1">
      <c r="A6" s="207" t="s">
        <v>170</v>
      </c>
      <c r="B6" t="str">
        <f>"&lt;"&amp;A6&amp;"&gt;"</f>
        <v>&lt;complexity_1_Band&gt;</v>
      </c>
      <c r="C6" s="207" t="e">
        <f>'Summary and Calculation'!#REF!</f>
        <v>#REF!</v>
      </c>
      <c r="D6" t="str">
        <f>"&lt;/"&amp;A6&amp;"&gt;"</f>
        <v>&lt;/complexity_1_Band&gt;</v>
      </c>
      <c r="F6" t="e">
        <f>CONCATENATE(B6,C6,D6)</f>
        <v>#REF!</v>
      </c>
    </row>
    <row r="7" spans="1:6" ht="12.75" customHeight="1">
      <c r="A7" s="207" t="s">
        <v>171</v>
      </c>
      <c r="B7" t="str">
        <f aca="true" t="shared" si="0" ref="B7:B78">"&lt;"&amp;A7&amp;"&gt;"</f>
        <v>&lt;complexity_2_Band&gt;</v>
      </c>
      <c r="C7" s="207" t="str">
        <f>'Summary and Calculation'!F13</f>
        <v>C</v>
      </c>
      <c r="D7" t="str">
        <f aca="true" t="shared" si="1" ref="D7:D78">"&lt;/"&amp;A7&amp;"&gt;"</f>
        <v>&lt;/complexity_2_Band&gt;</v>
      </c>
      <c r="F7" t="str">
        <f aca="true" t="shared" si="2" ref="F7:F78">CONCATENATE(B7,C7,D7)</f>
        <v>&lt;complexity_2_Band&gt;C&lt;/complexity_2_Band&gt;</v>
      </c>
    </row>
    <row r="8" spans="1:6" ht="12.75" customHeight="1">
      <c r="A8" s="207" t="s">
        <v>172</v>
      </c>
      <c r="B8" t="str">
        <f t="shared" si="0"/>
        <v>&lt;complexity_Score&gt;</v>
      </c>
      <c r="C8" s="207">
        <f>'Summary and Calculation'!G13</f>
        <v>35</v>
      </c>
      <c r="D8" t="str">
        <f t="shared" si="1"/>
        <v>&lt;/complexity_Score&gt;</v>
      </c>
      <c r="F8" t="str">
        <f t="shared" si="2"/>
        <v>&lt;complexity_Score&gt;35&lt;/complexity_Score&gt;</v>
      </c>
    </row>
    <row r="9" spans="1:6" ht="12.75" customHeight="1">
      <c r="A9" s="207" t="s">
        <v>175</v>
      </c>
      <c r="B9" t="str">
        <f t="shared" si="0"/>
        <v>&lt;emissions_Band&gt;</v>
      </c>
      <c r="C9" s="207" t="e">
        <f>'Summary and Calculation'!#REF!</f>
        <v>#REF!</v>
      </c>
      <c r="D9" t="str">
        <f t="shared" si="1"/>
        <v>&lt;/emissions_Band&gt;</v>
      </c>
      <c r="F9" t="e">
        <f t="shared" si="2"/>
        <v>#REF!</v>
      </c>
    </row>
    <row r="10" spans="1:6" ht="12.75" customHeight="1">
      <c r="A10" s="207" t="s">
        <v>176</v>
      </c>
      <c r="B10" t="str">
        <f t="shared" si="0"/>
        <v>&lt;emissions_Score&gt;</v>
      </c>
      <c r="C10" s="207">
        <f>'Summary and Calculation'!G14</f>
        <v>15</v>
      </c>
      <c r="D10" t="str">
        <f t="shared" si="1"/>
        <v>&lt;/emissions_Score&gt;</v>
      </c>
      <c r="F10" t="str">
        <f t="shared" si="2"/>
        <v>&lt;emissions_Score&gt;15&lt;/emissions_Score&gt;</v>
      </c>
    </row>
    <row r="11" spans="1:6" ht="12.75" customHeight="1">
      <c r="A11" s="207" t="s">
        <v>190</v>
      </c>
      <c r="B11" t="str">
        <f t="shared" si="0"/>
        <v>&lt;location_Band&gt;</v>
      </c>
      <c r="C11" s="207" t="e">
        <f>'Summary and Calculation'!#REF!</f>
        <v>#REF!</v>
      </c>
      <c r="D11" t="str">
        <f t="shared" si="1"/>
        <v>&lt;/location_Band&gt;</v>
      </c>
      <c r="F11" t="e">
        <f t="shared" si="2"/>
        <v>#REF!</v>
      </c>
    </row>
    <row r="12" spans="1:6" ht="12.75" customHeight="1">
      <c r="A12" s="207" t="s">
        <v>191</v>
      </c>
      <c r="B12" t="str">
        <f t="shared" si="0"/>
        <v>&lt;location_Score&gt;</v>
      </c>
      <c r="C12" s="207">
        <f>'Summary and Calculation'!G15</f>
      </c>
      <c r="D12" t="str">
        <f t="shared" si="1"/>
        <v>&lt;/location_Score&gt;</v>
      </c>
      <c r="F12" t="str">
        <f t="shared" si="2"/>
        <v>&lt;location_Score&gt;&lt;/location_Score&gt;</v>
      </c>
    </row>
    <row r="13" spans="1:6" ht="12.75" customHeight="1">
      <c r="A13" s="207" t="s">
        <v>188</v>
      </c>
      <c r="B13" t="str">
        <f t="shared" si="0"/>
        <v>&lt;oP_Perf_Band&gt;</v>
      </c>
      <c r="C13" s="207" t="e">
        <f>'Summary and Calculation'!#REF!</f>
        <v>#REF!</v>
      </c>
      <c r="D13" t="str">
        <f t="shared" si="1"/>
        <v>&lt;/oP_Perf_Band&gt;</v>
      </c>
      <c r="F13" t="e">
        <f t="shared" si="2"/>
        <v>#REF!</v>
      </c>
    </row>
    <row r="14" spans="1:6" ht="12.75" customHeight="1">
      <c r="A14" s="207" t="s">
        <v>189</v>
      </c>
      <c r="B14" t="str">
        <f t="shared" si="0"/>
        <v>&lt;oP_Perf_Score&gt;</v>
      </c>
      <c r="C14" s="207">
        <f>'Summary and Calculation'!G16</f>
      </c>
      <c r="D14" t="str">
        <f t="shared" si="1"/>
        <v>&lt;/oP_Perf_Score&gt;</v>
      </c>
      <c r="F14" t="str">
        <f t="shared" si="2"/>
        <v>&lt;oP_Perf_Score&gt;&lt;/oP_Perf_Score&gt;</v>
      </c>
    </row>
    <row r="15" spans="1:6" ht="12.75" customHeight="1">
      <c r="A15" s="207" t="s">
        <v>177</v>
      </c>
      <c r="B15" t="str">
        <f t="shared" si="0"/>
        <v>&lt;totalOPRAScore&gt;</v>
      </c>
      <c r="C15" s="207">
        <f>'Summary and Calculation'!G18</f>
        <v>50</v>
      </c>
      <c r="D15" t="str">
        <f t="shared" si="1"/>
        <v>&lt;/totalOPRAScore&gt;</v>
      </c>
      <c r="F15" t="str">
        <f t="shared" si="2"/>
        <v>&lt;totalOPRAScore&gt;50&lt;/totalOPRAScore&gt;</v>
      </c>
    </row>
    <row r="16" spans="1:6" ht="12.75" customHeight="1">
      <c r="A16" s="207" t="s">
        <v>186</v>
      </c>
      <c r="B16" t="str">
        <f t="shared" si="0"/>
        <v>&lt;company_Name&gt;</v>
      </c>
      <c r="C16" s="207">
        <f>'Summary and Calculation'!I9</f>
        <v>0</v>
      </c>
      <c r="D16" t="str">
        <f t="shared" si="1"/>
        <v>&lt;/company_Name&gt;</v>
      </c>
      <c r="F16" t="str">
        <f t="shared" si="2"/>
        <v>&lt;company_Name&gt;0&lt;/company_Name&gt;</v>
      </c>
    </row>
    <row r="17" spans="1:6" ht="12.75" customHeight="1">
      <c r="A17" s="207" t="s">
        <v>187</v>
      </c>
      <c r="B17" t="str">
        <f t="shared" si="0"/>
        <v>&lt;case_Number&gt;</v>
      </c>
      <c r="C17" s="207">
        <f>'Summary and Calculation'!E9</f>
        <v>0</v>
      </c>
      <c r="D17" t="str">
        <f t="shared" si="1"/>
        <v>&lt;/case_Number&gt;</v>
      </c>
      <c r="F17" t="str">
        <f t="shared" si="2"/>
        <v>&lt;case_Number&gt;0&lt;/case_Number&gt;</v>
      </c>
    </row>
    <row r="18" spans="1:6" ht="12.75" customHeight="1">
      <c r="A18" s="207"/>
      <c r="C18" s="207"/>
      <c r="F18" t="s">
        <v>250</v>
      </c>
    </row>
    <row r="19" spans="1:6" ht="12.75" customHeight="1">
      <c r="A19" s="207"/>
      <c r="C19" s="207"/>
      <c r="F19" t="s">
        <v>249</v>
      </c>
    </row>
    <row r="20" spans="1:6" ht="12.75" customHeight="1">
      <c r="A20" s="207" t="s">
        <v>178</v>
      </c>
      <c r="B20" t="str">
        <f t="shared" si="0"/>
        <v>&lt;wasteInput_Inert_Answer&gt;</v>
      </c>
      <c r="C20" s="211" t="e">
        <f>Complexity_Emissions_Location!#REF!</f>
        <v>#REF!</v>
      </c>
      <c r="D20" t="str">
        <f t="shared" si="1"/>
        <v>&lt;/wasteInput_Inert_Answer&gt;</v>
      </c>
      <c r="F20" t="e">
        <f t="shared" si="2"/>
        <v>#REF!</v>
      </c>
    </row>
    <row r="21" spans="1:6" ht="12.75" customHeight="1">
      <c r="A21" s="207" t="s">
        <v>179</v>
      </c>
      <c r="B21" t="str">
        <f t="shared" si="0"/>
        <v>&lt;wasteInput_NonHazNonBio_Answer&gt;</v>
      </c>
      <c r="C21" s="207" t="e">
        <f>Complexity_Emissions_Location!#REF!</f>
        <v>#REF!</v>
      </c>
      <c r="D21" t="str">
        <f t="shared" si="1"/>
        <v>&lt;/wasteInput_NonHazNonBio_Answer&gt;</v>
      </c>
      <c r="F21" t="e">
        <f t="shared" si="2"/>
        <v>#REF!</v>
      </c>
    </row>
    <row r="22" spans="1:6" ht="12.75" customHeight="1">
      <c r="A22" s="207" t="s">
        <v>180</v>
      </c>
      <c r="B22" t="str">
        <f t="shared" si="0"/>
        <v>&lt;wasteInput_Haz_Answer&gt;</v>
      </c>
      <c r="C22" s="207" t="e">
        <f>Complexity_Emissions_Location!#REF!</f>
        <v>#REF!</v>
      </c>
      <c r="D22" t="str">
        <f t="shared" si="1"/>
        <v>&lt;/wasteInput_Haz_Answer&gt;</v>
      </c>
      <c r="F22" t="e">
        <f t="shared" si="2"/>
        <v>#REF!</v>
      </c>
    </row>
    <row r="23" spans="1:6" ht="12.75" customHeight="1">
      <c r="A23" s="207" t="s">
        <v>181</v>
      </c>
      <c r="B23" t="str">
        <f t="shared" si="0"/>
        <v>&lt;wasteInput_NonHazBio_Answer&gt;</v>
      </c>
      <c r="C23" s="207" t="e">
        <f>Complexity_Emissions_Location!#REF!</f>
        <v>#REF!</v>
      </c>
      <c r="D23" t="str">
        <f t="shared" si="1"/>
        <v>&lt;/wasteInput_NonHazBio_Answer&gt;</v>
      </c>
      <c r="F23" t="e">
        <f t="shared" si="2"/>
        <v>#REF!</v>
      </c>
    </row>
    <row r="24" spans="1:6" ht="12.75" customHeight="1">
      <c r="A24" s="207" t="s">
        <v>182</v>
      </c>
      <c r="B24" t="str">
        <f t="shared" si="0"/>
        <v>&lt;wasteInput_total&gt;</v>
      </c>
      <c r="C24" s="207" t="e">
        <f>Complexity_Emissions_Location!#REF!</f>
        <v>#REF!</v>
      </c>
      <c r="D24" t="str">
        <f t="shared" si="1"/>
        <v>&lt;/wasteInput_total&gt;</v>
      </c>
      <c r="F24" t="e">
        <f t="shared" si="2"/>
        <v>#REF!</v>
      </c>
    </row>
    <row r="25" spans="1:6" ht="12.75" customHeight="1">
      <c r="A25" s="207" t="s">
        <v>183</v>
      </c>
      <c r="B25" t="str">
        <f t="shared" si="0"/>
        <v>&lt;wasteInput_Band&gt;</v>
      </c>
      <c r="C25" s="207" t="str">
        <f>Complexity_Emissions_Location!L5</f>
        <v>C</v>
      </c>
      <c r="D25" t="str">
        <f t="shared" si="1"/>
        <v>&lt;/wasteInput_Band&gt;</v>
      </c>
      <c r="F25" t="str">
        <f t="shared" si="2"/>
        <v>&lt;wasteInput_Band&gt;C&lt;/wasteInput_Band&gt;</v>
      </c>
    </row>
    <row r="26" spans="1:6" ht="12.75" customHeight="1">
      <c r="A26" s="207"/>
      <c r="C26" s="207"/>
      <c r="F26" t="s">
        <v>248</v>
      </c>
    </row>
    <row r="27" spans="1:6" ht="12.75" customHeight="1">
      <c r="A27" s="207"/>
      <c r="C27" s="207"/>
      <c r="F27" t="s">
        <v>247</v>
      </c>
    </row>
    <row r="28" spans="1:6" ht="12.75" customHeight="1">
      <c r="A28" s="207" t="s">
        <v>184</v>
      </c>
      <c r="B28" t="str">
        <f t="shared" si="0"/>
        <v>&lt;activity_AType_1&gt;</v>
      </c>
      <c r="C28" s="207" t="e">
        <f>Complexity_Emissions_Location!#REF!</f>
        <v>#REF!</v>
      </c>
      <c r="D28" t="str">
        <f t="shared" si="1"/>
        <v>&lt;/activity_AType_1&gt;</v>
      </c>
      <c r="F28" t="e">
        <f t="shared" si="2"/>
        <v>#REF!</v>
      </c>
    </row>
    <row r="29" spans="1:6" ht="12.75" customHeight="1">
      <c r="A29" s="207" t="s">
        <v>173</v>
      </c>
      <c r="B29" t="str">
        <f t="shared" si="0"/>
        <v>&lt;complexity_Band_1&gt;</v>
      </c>
      <c r="C29" s="207" t="str">
        <f>Complexity_Emissions_Location!E5</f>
        <v>C</v>
      </c>
      <c r="D29" t="str">
        <f t="shared" si="1"/>
        <v>&lt;/complexity_Band_1&gt;</v>
      </c>
      <c r="F29" t="str">
        <f t="shared" si="2"/>
        <v>&lt;complexity_Band_1&gt;C&lt;/complexity_Band_1&gt;</v>
      </c>
    </row>
    <row r="30" spans="1:6" ht="12.75" customHeight="1">
      <c r="A30" s="207" t="s">
        <v>185</v>
      </c>
      <c r="B30" t="str">
        <f t="shared" si="0"/>
        <v>&lt;activity_AType_2&gt;</v>
      </c>
      <c r="C30" s="207" t="e">
        <f>Complexity_Emissions_Location!#REF!</f>
        <v>#REF!</v>
      </c>
      <c r="D30" t="str">
        <f t="shared" si="1"/>
        <v>&lt;/activity_AType_2&gt;</v>
      </c>
      <c r="F30" t="e">
        <f t="shared" si="2"/>
        <v>#REF!</v>
      </c>
    </row>
    <row r="31" spans="1:6" ht="12.75" customHeight="1">
      <c r="A31" s="207" t="s">
        <v>174</v>
      </c>
      <c r="B31" t="str">
        <f t="shared" si="0"/>
        <v>&lt;complexity_Band_2&gt;</v>
      </c>
      <c r="C31" s="207" t="e">
        <f>Complexity_Emissions_Location!#REF!</f>
        <v>#REF!</v>
      </c>
      <c r="D31" t="str">
        <f t="shared" si="1"/>
        <v>&lt;/complexity_Band_2&gt;</v>
      </c>
      <c r="F31" t="e">
        <f t="shared" si="2"/>
        <v>#REF!</v>
      </c>
    </row>
    <row r="32" spans="1:6" ht="12.75" customHeight="1">
      <c r="A32" s="207"/>
      <c r="C32" s="207"/>
      <c r="F32" t="s">
        <v>246</v>
      </c>
    </row>
    <row r="33" spans="1:6" ht="12.75" customHeight="1">
      <c r="A33" s="207"/>
      <c r="C33" s="207"/>
      <c r="F33" t="s">
        <v>245</v>
      </c>
    </row>
    <row r="34" spans="1:6" ht="12.75" customHeight="1">
      <c r="A34" s="207" t="s">
        <v>192</v>
      </c>
      <c r="B34" t="str">
        <f t="shared" si="0"/>
        <v>&lt;loc_Human_Answer&gt;</v>
      </c>
      <c r="C34" s="207">
        <f>Complexity_Emissions_Location!E9</f>
        <v>4</v>
      </c>
      <c r="D34" t="str">
        <f t="shared" si="1"/>
        <v>&lt;/loc_Human_Answer&gt;</v>
      </c>
      <c r="F34" t="str">
        <f t="shared" si="2"/>
        <v>&lt;loc_Human_Answer&gt;4&lt;/loc_Human_Answer&gt;</v>
      </c>
    </row>
    <row r="35" spans="1:6" ht="12.75" customHeight="1">
      <c r="A35" s="207" t="s">
        <v>193</v>
      </c>
      <c r="B35" t="str">
        <f t="shared" si="0"/>
        <v>&lt;loc_Human_Score&gt;</v>
      </c>
      <c r="C35" s="207">
        <f>Complexity_Emissions_Location!F9</f>
        <v>0</v>
      </c>
      <c r="D35" t="str">
        <f t="shared" si="1"/>
        <v>&lt;/loc_Human_Score&gt;</v>
      </c>
      <c r="F35" t="str">
        <f t="shared" si="2"/>
        <v>&lt;loc_Human_Score&gt;0&lt;/loc_Human_Score&gt;</v>
      </c>
    </row>
    <row r="36" spans="1:6" ht="12.75" customHeight="1">
      <c r="A36" s="207" t="s">
        <v>194</v>
      </c>
      <c r="B36" t="str">
        <f t="shared" si="0"/>
        <v>&lt;loc_Habitats_Answer&gt;</v>
      </c>
      <c r="C36" s="207">
        <f>Complexity_Emissions_Location!E11</f>
        <v>3</v>
      </c>
      <c r="D36" t="str">
        <f t="shared" si="1"/>
        <v>&lt;/loc_Habitats_Answer&gt;</v>
      </c>
      <c r="F36" t="str">
        <f t="shared" si="2"/>
        <v>&lt;loc_Habitats_Answer&gt;3&lt;/loc_Habitats_Answer&gt;</v>
      </c>
    </row>
    <row r="37" spans="1:6" ht="12.75" customHeight="1">
      <c r="A37" s="207" t="s">
        <v>195</v>
      </c>
      <c r="B37" t="str">
        <f t="shared" si="0"/>
        <v>&lt;loc_Habitats_Score&gt;</v>
      </c>
      <c r="C37" s="207">
        <f>Complexity_Emissions_Location!F11</f>
        <v>0</v>
      </c>
      <c r="D37" t="str">
        <f t="shared" si="1"/>
        <v>&lt;/loc_Habitats_Score&gt;</v>
      </c>
      <c r="F37" t="str">
        <f t="shared" si="2"/>
        <v>&lt;loc_Habitats_Score&gt;0&lt;/loc_Habitats_Score&gt;</v>
      </c>
    </row>
    <row r="38" spans="1:6" ht="12.75" customHeight="1">
      <c r="A38" s="207" t="s">
        <v>196</v>
      </c>
      <c r="B38" t="str">
        <f t="shared" si="0"/>
        <v>&lt;loc_AquGPZ_Answer&gt;</v>
      </c>
      <c r="C38" s="207">
        <f>Complexity_Emissions_Location!E13</f>
        <v>3</v>
      </c>
      <c r="D38" t="str">
        <f t="shared" si="1"/>
        <v>&lt;/loc_AquGPZ_Answer&gt;</v>
      </c>
      <c r="F38" t="str">
        <f t="shared" si="2"/>
        <v>&lt;loc_AquGPZ_Answer&gt;3&lt;/loc_AquGPZ_Answer&gt;</v>
      </c>
    </row>
    <row r="39" spans="1:6" ht="12.75" customHeight="1">
      <c r="A39" s="207" t="s">
        <v>197</v>
      </c>
      <c r="B39" t="str">
        <f t="shared" si="0"/>
        <v>&lt;loc_Aqu_Score&gt;</v>
      </c>
      <c r="C39" s="207">
        <f>Complexity_Emissions_Location!F13</f>
        <v>0</v>
      </c>
      <c r="D39" t="str">
        <f t="shared" si="1"/>
        <v>&lt;/loc_Aqu_Score&gt;</v>
      </c>
      <c r="F39" t="str">
        <f t="shared" si="2"/>
        <v>&lt;loc_Aqu_Score&gt;0&lt;/loc_Aqu_Score&gt;</v>
      </c>
    </row>
    <row r="40" spans="1:6" ht="12.75" customHeight="1">
      <c r="A40" s="207" t="s">
        <v>198</v>
      </c>
      <c r="B40" t="str">
        <f t="shared" si="0"/>
        <v>&lt;loc_SW_Answer&gt;</v>
      </c>
      <c r="C40" s="207">
        <f>Complexity_Emissions_Location!L9</f>
        <v>4</v>
      </c>
      <c r="D40" t="str">
        <f t="shared" si="1"/>
        <v>&lt;/loc_SW_Answer&gt;</v>
      </c>
      <c r="F40" t="str">
        <f t="shared" si="2"/>
        <v>&lt;loc_SW_Answer&gt;4&lt;/loc_SW_Answer&gt;</v>
      </c>
    </row>
    <row r="41" spans="1:6" ht="12.75" customHeight="1">
      <c r="A41" s="207" t="s">
        <v>199</v>
      </c>
      <c r="B41" t="str">
        <f t="shared" si="0"/>
        <v>&lt;loc_SW_Score&gt;</v>
      </c>
      <c r="C41" s="207">
        <f>Complexity_Emissions_Location!M9</f>
        <v>0</v>
      </c>
      <c r="D41" t="str">
        <f t="shared" si="1"/>
        <v>&lt;/loc_SW_Score&gt;</v>
      </c>
      <c r="F41" t="str">
        <f t="shared" si="2"/>
        <v>&lt;loc_SW_Score&gt;0&lt;/loc_SW_Score&gt;</v>
      </c>
    </row>
    <row r="42" spans="1:6" ht="12.75" customHeight="1">
      <c r="A42" s="207" t="s">
        <v>200</v>
      </c>
      <c r="B42" t="str">
        <f t="shared" si="0"/>
        <v>&lt;loc_RunOff_Answer&gt;</v>
      </c>
      <c r="C42" s="207">
        <f>Complexity_Emissions_Location!L11</f>
        <v>3</v>
      </c>
      <c r="D42" t="str">
        <f t="shared" si="1"/>
        <v>&lt;/loc_RunOff_Answer&gt;</v>
      </c>
      <c r="F42" t="str">
        <f t="shared" si="2"/>
        <v>&lt;loc_RunOff_Answer&gt;3&lt;/loc_RunOff_Answer&gt;</v>
      </c>
    </row>
    <row r="43" spans="1:6" ht="12.75" customHeight="1">
      <c r="A43" s="207" t="s">
        <v>201</v>
      </c>
      <c r="B43" t="str">
        <f t="shared" si="0"/>
        <v>&lt;loc_RunOff_Score&gt;</v>
      </c>
      <c r="C43" s="207">
        <f>Complexity_Emissions_Location!Q9</f>
        <v>0</v>
      </c>
      <c r="D43" t="str">
        <f t="shared" si="1"/>
        <v>&lt;/loc_RunOff_Score&gt;</v>
      </c>
      <c r="F43" t="str">
        <f t="shared" si="2"/>
        <v>&lt;loc_RunOff_Score&gt;0&lt;/loc_RunOff_Score&gt;</v>
      </c>
    </row>
    <row r="44" spans="1:6" ht="12.75" customHeight="1">
      <c r="A44" s="207" t="s">
        <v>202</v>
      </c>
      <c r="B44" t="str">
        <f t="shared" si="0"/>
        <v>&lt;loc_AQMZ_Answer&gt;</v>
      </c>
      <c r="C44" s="207" t="e">
        <f>Complexity_Emissions_Location!#REF!</f>
        <v>#REF!</v>
      </c>
      <c r="D44" t="str">
        <f t="shared" si="1"/>
        <v>&lt;/loc_AQMZ_Answer&gt;</v>
      </c>
      <c r="F44" t="e">
        <f t="shared" si="2"/>
        <v>#REF!</v>
      </c>
    </row>
    <row r="45" spans="1:6" ht="12.75" customHeight="1">
      <c r="A45" s="207" t="s">
        <v>203</v>
      </c>
      <c r="B45" t="str">
        <f t="shared" si="0"/>
        <v>&lt;loc_AQMZ_Score&gt;</v>
      </c>
      <c r="C45" s="207">
        <f>Complexity_Emissions_Location!Q11</f>
        <v>0</v>
      </c>
      <c r="D45" t="str">
        <f t="shared" si="1"/>
        <v>&lt;/loc_AQMZ_Score&gt;</v>
      </c>
      <c r="F45" t="str">
        <f t="shared" si="2"/>
        <v>&lt;loc_AQMZ_Score&gt;0&lt;/loc_AQMZ_Score&gt;</v>
      </c>
    </row>
    <row r="46" spans="1:6" ht="12.75" customHeight="1">
      <c r="A46" s="207" t="s">
        <v>204</v>
      </c>
      <c r="B46" t="str">
        <f t="shared" si="0"/>
        <v>&lt;loc_FloodPlain_Answer&gt;</v>
      </c>
      <c r="C46" s="207">
        <f>Complexity_Emissions_Location!L13</f>
        <v>2</v>
      </c>
      <c r="D46" t="str">
        <f t="shared" si="1"/>
        <v>&lt;/loc_FloodPlain_Answer&gt;</v>
      </c>
      <c r="F46" t="str">
        <f t="shared" si="2"/>
        <v>&lt;loc_FloodPlain_Answer&gt;2&lt;/loc_FloodPlain_Answer&gt;</v>
      </c>
    </row>
    <row r="47" spans="1:6" ht="12.75" customHeight="1">
      <c r="A47" s="207" t="s">
        <v>205</v>
      </c>
      <c r="B47" t="str">
        <f t="shared" si="0"/>
        <v>&lt;loc_FloodPlain_Score&gt;</v>
      </c>
      <c r="C47" s="207">
        <f>Complexity_Emissions_Location!Q13</f>
        <v>0</v>
      </c>
      <c r="D47" t="str">
        <f t="shared" si="1"/>
        <v>&lt;/loc_FloodPlain_Score&gt;</v>
      </c>
      <c r="F47" t="str">
        <f t="shared" si="2"/>
        <v>&lt;loc_FloodPlain_Score&gt;0&lt;/loc_FloodPlain_Score&gt;</v>
      </c>
    </row>
    <row r="48" spans="1:6" ht="12.75" customHeight="1">
      <c r="A48" s="207" t="s">
        <v>206</v>
      </c>
      <c r="B48" t="str">
        <f t="shared" si="0"/>
        <v>&lt;loc_RawScore&gt;</v>
      </c>
      <c r="C48" s="207">
        <f>Complexity_Emissions_Location!L15</f>
        <v>0</v>
      </c>
      <c r="D48" t="str">
        <f t="shared" si="1"/>
        <v>&lt;/loc_RawScore&gt;</v>
      </c>
      <c r="F48" t="str">
        <f t="shared" si="2"/>
        <v>&lt;loc_RawScore&gt;0&lt;/loc_RawScore&gt;</v>
      </c>
    </row>
    <row r="49" spans="1:6" ht="12.75" customHeight="1">
      <c r="A49" s="207" t="s">
        <v>207</v>
      </c>
      <c r="B49" t="str">
        <f t="shared" si="0"/>
        <v>&lt;loc_Band&gt;</v>
      </c>
      <c r="C49" s="207" t="str">
        <f>Complexity_Emissions_Location!Q15</f>
        <v>A</v>
      </c>
      <c r="D49" t="str">
        <f t="shared" si="1"/>
        <v>&lt;/loc_Band&gt;</v>
      </c>
      <c r="F49" t="str">
        <f t="shared" si="2"/>
        <v>&lt;loc_Band&gt;A&lt;/loc_Band&gt;</v>
      </c>
    </row>
    <row r="50" spans="1:6" ht="12.75" customHeight="1">
      <c r="A50" s="207"/>
      <c r="C50" s="207"/>
      <c r="F50" t="s">
        <v>244</v>
      </c>
    </row>
    <row r="51" spans="1:6" ht="12.75" customHeight="1">
      <c r="A51" s="207"/>
      <c r="C51" s="207"/>
      <c r="F51" t="s">
        <v>243</v>
      </c>
    </row>
    <row r="52" spans="1:6" ht="12.75" customHeight="1">
      <c r="A52" s="207" t="s">
        <v>123</v>
      </c>
      <c r="B52" t="str">
        <f t="shared" si="0"/>
        <v>&lt;docOpProcs_question1_answer&gt;</v>
      </c>
      <c r="C52" s="207">
        <f>'Operator Performance'!E5</f>
        <v>0</v>
      </c>
      <c r="D52" t="str">
        <f t="shared" si="1"/>
        <v>&lt;/docOpProcs_question1_answer&gt;</v>
      </c>
      <c r="F52" t="str">
        <f t="shared" si="2"/>
        <v>&lt;docOpProcs_question1_answer&gt;0&lt;/docOpProcs_question1_answer&gt;</v>
      </c>
    </row>
    <row r="53" spans="1:6" ht="12.75" customHeight="1">
      <c r="A53" s="207" t="s">
        <v>124</v>
      </c>
      <c r="B53" t="str">
        <f t="shared" si="0"/>
        <v>&lt;docOpProcs_question1_score&gt;</v>
      </c>
      <c r="C53" s="209">
        <f>'Operator Performance'!F5</f>
        <v>0</v>
      </c>
      <c r="D53" t="str">
        <f t="shared" si="1"/>
        <v>&lt;/docOpProcs_question1_score&gt;</v>
      </c>
      <c r="F53" t="str">
        <f t="shared" si="2"/>
        <v>&lt;docOpProcs_question1_score&gt;0&lt;/docOpProcs_question1_score&gt;</v>
      </c>
    </row>
    <row r="54" spans="1:6" ht="12.75" customHeight="1">
      <c r="A54" s="207" t="s">
        <v>125</v>
      </c>
      <c r="B54" t="str">
        <f t="shared" si="0"/>
        <v>&lt;docOpProcs_question2_answer&gt;</v>
      </c>
      <c r="C54" s="207">
        <f>'Operator Performance'!E6</f>
        <v>0</v>
      </c>
      <c r="D54" t="str">
        <f t="shared" si="1"/>
        <v>&lt;/docOpProcs_question2_answer&gt;</v>
      </c>
      <c r="F54" t="str">
        <f t="shared" si="2"/>
        <v>&lt;docOpProcs_question2_answer&gt;0&lt;/docOpProcs_question2_answer&gt;</v>
      </c>
    </row>
    <row r="55" spans="1:6" ht="12.75" customHeight="1">
      <c r="A55" s="207" t="s">
        <v>126</v>
      </c>
      <c r="B55" t="str">
        <f t="shared" si="0"/>
        <v>&lt;docOpProcs_question2_score&gt;</v>
      </c>
      <c r="C55" s="209">
        <f>'Operator Performance'!F6</f>
        <v>0</v>
      </c>
      <c r="D55" t="str">
        <f t="shared" si="1"/>
        <v>&lt;/docOpProcs_question2_score&gt;</v>
      </c>
      <c r="F55" t="str">
        <f t="shared" si="2"/>
        <v>&lt;docOpProcs_question2_score&gt;0&lt;/docOpProcs_question2_score&gt;</v>
      </c>
    </row>
    <row r="56" spans="1:6" ht="12.75" customHeight="1">
      <c r="A56" s="207" t="s">
        <v>127</v>
      </c>
      <c r="B56" t="str">
        <f t="shared" si="0"/>
        <v>&lt;docOpProcs_question3_answer&gt;</v>
      </c>
      <c r="C56" s="207" t="e">
        <f>'Operator Performance'!#REF!</f>
        <v>#REF!</v>
      </c>
      <c r="D56" t="str">
        <f t="shared" si="1"/>
        <v>&lt;/docOpProcs_question3_answer&gt;</v>
      </c>
      <c r="F56" t="e">
        <f t="shared" si="2"/>
        <v>#REF!</v>
      </c>
    </row>
    <row r="57" spans="1:6" ht="12.75" customHeight="1">
      <c r="A57" s="207" t="s">
        <v>128</v>
      </c>
      <c r="B57" t="str">
        <f t="shared" si="0"/>
        <v>&lt;docOpProcs_question3_score&gt;</v>
      </c>
      <c r="C57" s="209" t="e">
        <f>'Operator Performance'!#REF!</f>
        <v>#REF!</v>
      </c>
      <c r="D57" t="str">
        <f t="shared" si="1"/>
        <v>&lt;/docOpProcs_question3_score&gt;</v>
      </c>
      <c r="F57" t="e">
        <f t="shared" si="2"/>
        <v>#REF!</v>
      </c>
    </row>
    <row r="58" spans="1:6" ht="12.75" customHeight="1">
      <c r="A58" s="207" t="s">
        <v>129</v>
      </c>
      <c r="B58" t="str">
        <f t="shared" si="0"/>
        <v>&lt;docOpProcs_question4_answer&gt;</v>
      </c>
      <c r="C58" s="207">
        <f>'Operator Performance'!E7</f>
        <v>0</v>
      </c>
      <c r="D58" t="str">
        <f t="shared" si="1"/>
        <v>&lt;/docOpProcs_question4_answer&gt;</v>
      </c>
      <c r="F58" t="str">
        <f t="shared" si="2"/>
        <v>&lt;docOpProcs_question4_answer&gt;0&lt;/docOpProcs_question4_answer&gt;</v>
      </c>
    </row>
    <row r="59" spans="1:6" ht="12.75" customHeight="1">
      <c r="A59" s="207" t="s">
        <v>130</v>
      </c>
      <c r="B59" t="str">
        <f t="shared" si="0"/>
        <v>&lt;docOpProcs_question4_score&gt;</v>
      </c>
      <c r="C59" s="209">
        <f>'Operator Performance'!F7</f>
        <v>0</v>
      </c>
      <c r="D59" t="str">
        <f t="shared" si="1"/>
        <v>&lt;/docOpProcs_question4_score&gt;</v>
      </c>
      <c r="F59" t="str">
        <f t="shared" si="2"/>
        <v>&lt;docOpProcs_question4_score&gt;0&lt;/docOpProcs_question4_score&gt;</v>
      </c>
    </row>
    <row r="60" spans="1:6" ht="12.75" customHeight="1">
      <c r="A60" s="207" t="s">
        <v>131</v>
      </c>
      <c r="B60" t="str">
        <f t="shared" si="0"/>
        <v>&lt;docOpProcs_question5_answer&gt;</v>
      </c>
      <c r="C60" s="207">
        <f>'Operator Performance'!E8</f>
        <v>0</v>
      </c>
      <c r="D60" t="str">
        <f t="shared" si="1"/>
        <v>&lt;/docOpProcs_question5_answer&gt;</v>
      </c>
      <c r="F60" t="str">
        <f t="shared" si="2"/>
        <v>&lt;docOpProcs_question5_answer&gt;0&lt;/docOpProcs_question5_answer&gt;</v>
      </c>
    </row>
    <row r="61" spans="1:6" ht="12.75" customHeight="1">
      <c r="A61" s="207" t="s">
        <v>132</v>
      </c>
      <c r="B61" t="str">
        <f t="shared" si="0"/>
        <v>&lt;docOpProcs_question5_score&gt;</v>
      </c>
      <c r="C61" s="209">
        <f>'Operator Performance'!F8</f>
        <v>0</v>
      </c>
      <c r="D61" t="str">
        <f t="shared" si="1"/>
        <v>&lt;/docOpProcs_question5_score&gt;</v>
      </c>
      <c r="F61" t="str">
        <f t="shared" si="2"/>
        <v>&lt;docOpProcs_question5_score&gt;0&lt;/docOpProcs_question5_score&gt;</v>
      </c>
    </row>
    <row r="62" spans="1:6" ht="12.75" customHeight="1">
      <c r="A62" s="207" t="s">
        <v>133</v>
      </c>
      <c r="B62" t="str">
        <f t="shared" si="0"/>
        <v>&lt;docOpProcs_question7_answer&gt;</v>
      </c>
      <c r="C62" s="207">
        <f>'Operator Performance'!E9</f>
        <v>0</v>
      </c>
      <c r="D62" t="str">
        <f t="shared" si="1"/>
        <v>&lt;/docOpProcs_question7_answer&gt;</v>
      </c>
      <c r="F62" t="str">
        <f t="shared" si="2"/>
        <v>&lt;docOpProcs_question7_answer&gt;0&lt;/docOpProcs_question7_answer&gt;</v>
      </c>
    </row>
    <row r="63" spans="1:6" ht="12.75" customHeight="1">
      <c r="A63" s="207" t="s">
        <v>134</v>
      </c>
      <c r="B63" t="str">
        <f t="shared" si="0"/>
        <v>&lt;docOpProcs_question7_score&gt;</v>
      </c>
      <c r="C63" s="209">
        <f>'Operator Performance'!F9</f>
        <v>0</v>
      </c>
      <c r="D63" t="str">
        <f t="shared" si="1"/>
        <v>&lt;/docOpProcs_question7_score&gt;</v>
      </c>
      <c r="F63" t="str">
        <f t="shared" si="2"/>
        <v>&lt;docOpProcs_question7_score&gt;0&lt;/docOpProcs_question7_score&gt;</v>
      </c>
    </row>
    <row r="64" spans="1:6" ht="12.75" customHeight="1">
      <c r="A64" s="207" t="s">
        <v>135</v>
      </c>
      <c r="B64" t="str">
        <f t="shared" si="0"/>
        <v>&lt;trainingAssessment_question1_answer&gt;</v>
      </c>
      <c r="C64" s="207">
        <f>'Operator Performance'!E13</f>
        <v>0</v>
      </c>
      <c r="D64" t="str">
        <f t="shared" si="1"/>
        <v>&lt;/trainingAssessment_question1_answer&gt;</v>
      </c>
      <c r="F64" t="str">
        <f t="shared" si="2"/>
        <v>&lt;trainingAssessment_question1_answer&gt;0&lt;/trainingAssessment_question1_answer&gt;</v>
      </c>
    </row>
    <row r="65" spans="1:6" ht="12.75" customHeight="1">
      <c r="A65" s="207" t="s">
        <v>136</v>
      </c>
      <c r="B65" t="str">
        <f t="shared" si="0"/>
        <v>&lt;trainingAssessment_question1_score&gt;</v>
      </c>
      <c r="C65" s="209">
        <f>'Operator Performance'!F13</f>
        <v>0</v>
      </c>
      <c r="D65" t="str">
        <f t="shared" si="1"/>
        <v>&lt;/trainingAssessment_question1_score&gt;</v>
      </c>
      <c r="F65" t="str">
        <f t="shared" si="2"/>
        <v>&lt;trainingAssessment_question1_score&gt;0&lt;/trainingAssessment_question1_score&gt;</v>
      </c>
    </row>
    <row r="66" spans="1:6" ht="12.75" customHeight="1">
      <c r="A66" s="207" t="s">
        <v>137</v>
      </c>
      <c r="B66" t="str">
        <f t="shared" si="0"/>
        <v>&lt;trainingAssessment_question2a_answer&gt;</v>
      </c>
      <c r="C66" s="207">
        <f>'Operator Performance'!E16</f>
        <v>0</v>
      </c>
      <c r="D66" t="str">
        <f t="shared" si="1"/>
        <v>&lt;/trainingAssessment_question2a_answer&gt;</v>
      </c>
      <c r="F66" t="str">
        <f t="shared" si="2"/>
        <v>&lt;trainingAssessment_question2a_answer&gt;0&lt;/trainingAssessment_question2a_answer&gt;</v>
      </c>
    </row>
    <row r="67" spans="1:6" ht="12.75" customHeight="1">
      <c r="A67" s="207" t="s">
        <v>138</v>
      </c>
      <c r="B67" t="str">
        <f t="shared" si="0"/>
        <v>&lt;trainingAssessment_question2a_score&gt;</v>
      </c>
      <c r="C67" s="209">
        <f>'Operator Performance'!F16</f>
        <v>0</v>
      </c>
      <c r="D67" t="str">
        <f t="shared" si="1"/>
        <v>&lt;/trainingAssessment_question2a_score&gt;</v>
      </c>
      <c r="F67" t="str">
        <f t="shared" si="2"/>
        <v>&lt;trainingAssessment_question2a_score&gt;0&lt;/trainingAssessment_question2a_score&gt;</v>
      </c>
    </row>
    <row r="68" spans="1:6" ht="12.75" customHeight="1">
      <c r="A68" s="207" t="s">
        <v>139</v>
      </c>
      <c r="B68" t="str">
        <f t="shared" si="0"/>
        <v>&lt;trainingAssessment_question2b_answer&gt;</v>
      </c>
      <c r="C68" s="207">
        <f>'Operator Performance'!E17</f>
        <v>0</v>
      </c>
      <c r="D68" t="str">
        <f t="shared" si="1"/>
        <v>&lt;/trainingAssessment_question2b_answer&gt;</v>
      </c>
      <c r="F68" t="str">
        <f t="shared" si="2"/>
        <v>&lt;trainingAssessment_question2b_answer&gt;0&lt;/trainingAssessment_question2b_answer&gt;</v>
      </c>
    </row>
    <row r="69" spans="1:6" ht="12.75" customHeight="1">
      <c r="A69" s="207" t="s">
        <v>140</v>
      </c>
      <c r="B69" t="str">
        <f t="shared" si="0"/>
        <v>&lt;trainingAssessment_question2b_score&gt;</v>
      </c>
      <c r="C69" s="209">
        <f>'Operator Performance'!F17</f>
        <v>0</v>
      </c>
      <c r="D69" t="str">
        <f t="shared" si="1"/>
        <v>&lt;/trainingAssessment_question2b_score&gt;</v>
      </c>
      <c r="F69" t="str">
        <f t="shared" si="2"/>
        <v>&lt;trainingAssessment_question2b_score&gt;0&lt;/trainingAssessment_question2b_score&gt;</v>
      </c>
    </row>
    <row r="70" spans="1:6" ht="12.75" customHeight="1">
      <c r="A70" s="207" t="s">
        <v>141</v>
      </c>
      <c r="B70" t="str">
        <f t="shared" si="0"/>
        <v>&lt;trainingAssessment_question2c_answer&gt;</v>
      </c>
      <c r="C70" s="207">
        <f>'Operator Performance'!E18</f>
        <v>0</v>
      </c>
      <c r="D70" t="str">
        <f t="shared" si="1"/>
        <v>&lt;/trainingAssessment_question2c_answer&gt;</v>
      </c>
      <c r="F70" t="str">
        <f t="shared" si="2"/>
        <v>&lt;trainingAssessment_question2c_answer&gt;0&lt;/trainingAssessment_question2c_answer&gt;</v>
      </c>
    </row>
    <row r="71" spans="1:6" ht="12.75" customHeight="1">
      <c r="A71" s="207" t="s">
        <v>142</v>
      </c>
      <c r="B71" t="str">
        <f t="shared" si="0"/>
        <v>&lt;trainingAssessment_question2c_score&gt;</v>
      </c>
      <c r="C71" s="209">
        <f>'Operator Performance'!F18</f>
        <v>0</v>
      </c>
      <c r="D71" t="str">
        <f t="shared" si="1"/>
        <v>&lt;/trainingAssessment_question2c_score&gt;</v>
      </c>
      <c r="F71" t="str">
        <f t="shared" si="2"/>
        <v>&lt;trainingAssessment_question2c_score&gt;0&lt;/trainingAssessment_question2c_score&gt;</v>
      </c>
    </row>
    <row r="72" spans="1:6" ht="12.75" customHeight="1">
      <c r="A72" s="207" t="s">
        <v>143</v>
      </c>
      <c r="B72" t="str">
        <f t="shared" si="0"/>
        <v>&lt;trainingAssessment_question2d_answer&gt;</v>
      </c>
      <c r="C72" s="207">
        <f>'Operator Performance'!E19</f>
        <v>0</v>
      </c>
      <c r="D72" t="str">
        <f t="shared" si="1"/>
        <v>&lt;/trainingAssessment_question2d_answer&gt;</v>
      </c>
      <c r="F72" t="str">
        <f t="shared" si="2"/>
        <v>&lt;trainingAssessment_question2d_answer&gt;0&lt;/trainingAssessment_question2d_answer&gt;</v>
      </c>
    </row>
    <row r="73" spans="1:6" ht="12.75" customHeight="1">
      <c r="A73" s="207" t="s">
        <v>144</v>
      </c>
      <c r="B73" t="str">
        <f t="shared" si="0"/>
        <v>&lt;trainingAssessment_question2d_score&gt;</v>
      </c>
      <c r="C73" s="209">
        <f>'Operator Performance'!F19</f>
        <v>0</v>
      </c>
      <c r="D73" t="str">
        <f t="shared" si="1"/>
        <v>&lt;/trainingAssessment_question2d_score&gt;</v>
      </c>
      <c r="F73" t="str">
        <f t="shared" si="2"/>
        <v>&lt;trainingAssessment_question2d_score&gt;0&lt;/trainingAssessment_question2d_score&gt;</v>
      </c>
    </row>
    <row r="74" spans="1:6" ht="12.75" customHeight="1">
      <c r="A74" s="207" t="s">
        <v>145</v>
      </c>
      <c r="B74" t="str">
        <f t="shared" si="0"/>
        <v>&lt;trainingAssessment_question2eanswer&gt;</v>
      </c>
      <c r="C74" s="207">
        <f>'Operator Performance'!E20</f>
        <v>0</v>
      </c>
      <c r="D74" t="str">
        <f t="shared" si="1"/>
        <v>&lt;/trainingAssessment_question2eanswer&gt;</v>
      </c>
      <c r="F74" t="str">
        <f t="shared" si="2"/>
        <v>&lt;trainingAssessment_question2eanswer&gt;0&lt;/trainingAssessment_question2eanswer&gt;</v>
      </c>
    </row>
    <row r="75" spans="1:6" ht="12.75" customHeight="1">
      <c r="A75" s="207" t="s">
        <v>146</v>
      </c>
      <c r="B75" t="str">
        <f t="shared" si="0"/>
        <v>&lt;trainingAssessment_question2escore&gt;</v>
      </c>
      <c r="C75" s="209">
        <f>'Operator Performance'!F20</f>
        <v>0</v>
      </c>
      <c r="D75" t="str">
        <f t="shared" si="1"/>
        <v>&lt;/trainingAssessment_question2escore&gt;</v>
      </c>
      <c r="F75" t="str">
        <f t="shared" si="2"/>
        <v>&lt;trainingAssessment_question2escore&gt;0&lt;/trainingAssessment_question2escore&gt;</v>
      </c>
    </row>
    <row r="76" spans="1:6" ht="12.75" customHeight="1">
      <c r="A76" s="207" t="s">
        <v>147</v>
      </c>
      <c r="B76" t="str">
        <f t="shared" si="0"/>
        <v>&lt;trainingAssessment_question5_answer&gt;</v>
      </c>
      <c r="C76" s="207">
        <f>'Operator Performance'!E21</f>
        <v>0</v>
      </c>
      <c r="D76" t="str">
        <f t="shared" si="1"/>
        <v>&lt;/trainingAssessment_question5_answer&gt;</v>
      </c>
      <c r="F76" t="str">
        <f t="shared" si="2"/>
        <v>&lt;trainingAssessment_question5_answer&gt;0&lt;/trainingAssessment_question5_answer&gt;</v>
      </c>
    </row>
    <row r="77" spans="1:6" ht="12.75" customHeight="1">
      <c r="A77" s="207" t="s">
        <v>148</v>
      </c>
      <c r="B77" t="str">
        <f t="shared" si="0"/>
        <v>&lt;trainingAssessment_question5_score&gt;</v>
      </c>
      <c r="C77" s="209">
        <f>'Operator Performance'!F21</f>
        <v>0</v>
      </c>
      <c r="D77" t="str">
        <f t="shared" si="1"/>
        <v>&lt;/trainingAssessment_question5_score&gt;</v>
      </c>
      <c r="F77" t="str">
        <f t="shared" si="2"/>
        <v>&lt;trainingAssessment_question5_score&gt;0&lt;/trainingAssessment_question5_score&gt;</v>
      </c>
    </row>
    <row r="78" spans="1:6" ht="12.75" customHeight="1">
      <c r="A78" s="207" t="s">
        <v>149</v>
      </c>
      <c r="B78" t="str">
        <f t="shared" si="0"/>
        <v>&lt;trainingAssessment_question7_answer&gt;</v>
      </c>
      <c r="C78" s="207" t="e">
        <f>'Operator Performance'!#REF!</f>
        <v>#REF!</v>
      </c>
      <c r="D78" t="str">
        <f t="shared" si="1"/>
        <v>&lt;/trainingAssessment_question7_answer&gt;</v>
      </c>
      <c r="F78" t="e">
        <f t="shared" si="2"/>
        <v>#REF!</v>
      </c>
    </row>
    <row r="79" spans="1:6" ht="12.75" customHeight="1">
      <c r="A79" s="207" t="s">
        <v>150</v>
      </c>
      <c r="B79" t="str">
        <f aca="true" t="shared" si="3" ref="B79:B125">"&lt;"&amp;A79&amp;"&gt;"</f>
        <v>&lt;trainingAssessment_question7_score&gt;</v>
      </c>
      <c r="C79" s="209" t="e">
        <f>'Operator Performance'!#REF!</f>
        <v>#REF!</v>
      </c>
      <c r="D79" t="str">
        <f aca="true" t="shared" si="4" ref="D79:D117">"&lt;/"&amp;A79&amp;"&gt;"</f>
        <v>&lt;/trainingAssessment_question7_score&gt;</v>
      </c>
      <c r="F79" t="e">
        <f aca="true" t="shared" si="5" ref="F79:F117">CONCATENATE(B79,C79,D79)</f>
        <v>#REF!</v>
      </c>
    </row>
    <row r="80" spans="1:6" ht="12.75" customHeight="1">
      <c r="A80" s="207" t="s">
        <v>151</v>
      </c>
      <c r="B80" t="str">
        <f t="shared" si="3"/>
        <v>&lt;accidentPlan_question1_answer&gt;</v>
      </c>
      <c r="C80" s="207">
        <f>'Operator Performance'!E25</f>
        <v>0</v>
      </c>
      <c r="D80" t="str">
        <f t="shared" si="4"/>
        <v>&lt;/accidentPlan_question1_answer&gt;</v>
      </c>
      <c r="F80" t="str">
        <f t="shared" si="5"/>
        <v>&lt;accidentPlan_question1_answer&gt;0&lt;/accidentPlan_question1_answer&gt;</v>
      </c>
    </row>
    <row r="81" spans="1:6" ht="12.75" customHeight="1">
      <c r="A81" s="207" t="s">
        <v>152</v>
      </c>
      <c r="B81" t="str">
        <f t="shared" si="3"/>
        <v>&lt;accidentPlan_question1_score&gt;</v>
      </c>
      <c r="C81" s="209">
        <f>'Operator Performance'!F25</f>
        <v>0</v>
      </c>
      <c r="D81" t="str">
        <f t="shared" si="4"/>
        <v>&lt;/accidentPlan_question1_score&gt;</v>
      </c>
      <c r="F81" t="str">
        <f t="shared" si="5"/>
        <v>&lt;accidentPlan_question1_score&gt;0&lt;/accidentPlan_question1_score&gt;</v>
      </c>
    </row>
    <row r="82" spans="1:6" ht="12.75" customHeight="1">
      <c r="A82" s="207" t="s">
        <v>153</v>
      </c>
      <c r="B82" t="str">
        <f t="shared" si="3"/>
        <v>&lt;accidentPlan_question2_answer&gt;</v>
      </c>
      <c r="C82" s="207">
        <f>'Operator Performance'!E26</f>
        <v>0</v>
      </c>
      <c r="D82" t="str">
        <f t="shared" si="4"/>
        <v>&lt;/accidentPlan_question2_answer&gt;</v>
      </c>
      <c r="F82" t="str">
        <f t="shared" si="5"/>
        <v>&lt;accidentPlan_question2_answer&gt;0&lt;/accidentPlan_question2_answer&gt;</v>
      </c>
    </row>
    <row r="83" spans="1:6" ht="12.75" customHeight="1">
      <c r="A83" s="207" t="s">
        <v>154</v>
      </c>
      <c r="B83" t="str">
        <f t="shared" si="3"/>
        <v>&lt;accidentPlan_question2_score&gt;</v>
      </c>
      <c r="C83" s="209">
        <f>'Operator Performance'!F26</f>
        <v>0</v>
      </c>
      <c r="D83" t="str">
        <f t="shared" si="4"/>
        <v>&lt;/accidentPlan_question2_score&gt;</v>
      </c>
      <c r="F83" t="str">
        <f t="shared" si="5"/>
        <v>&lt;accidentPlan_question2_score&gt;0&lt;/accidentPlan_question2_score&gt;</v>
      </c>
    </row>
    <row r="84" spans="1:6" ht="12.75" customHeight="1">
      <c r="A84" s="207" t="s">
        <v>155</v>
      </c>
      <c r="B84" t="str">
        <f t="shared" si="3"/>
        <v>&lt;accidentPlan_question3_answer&gt;</v>
      </c>
      <c r="C84" s="207">
        <f>'Operator Performance'!E27</f>
        <v>0</v>
      </c>
      <c r="D84" t="str">
        <f t="shared" si="4"/>
        <v>&lt;/accidentPlan_question3_answer&gt;</v>
      </c>
      <c r="F84" t="str">
        <f t="shared" si="5"/>
        <v>&lt;accidentPlan_question3_answer&gt;0&lt;/accidentPlan_question3_answer&gt;</v>
      </c>
    </row>
    <row r="85" spans="1:6" ht="12.75" customHeight="1">
      <c r="A85" s="207" t="s">
        <v>156</v>
      </c>
      <c r="B85" t="str">
        <f t="shared" si="3"/>
        <v>&lt;accidentPlan_question3_score&gt;</v>
      </c>
      <c r="C85" s="209">
        <f>'Operator Performance'!F27</f>
        <v>0</v>
      </c>
      <c r="D85" t="str">
        <f t="shared" si="4"/>
        <v>&lt;/accidentPlan_question3_score&gt;</v>
      </c>
      <c r="F85" t="str">
        <f t="shared" si="5"/>
        <v>&lt;accidentPlan_question3_score&gt;0&lt;/accidentPlan_question3_score&gt;</v>
      </c>
    </row>
    <row r="86" spans="1:6" ht="12.75" customHeight="1">
      <c r="A86" s="207" t="s">
        <v>157</v>
      </c>
      <c r="B86" t="str">
        <f t="shared" si="3"/>
        <v>&lt;accidentPlan_question4_answer&gt;</v>
      </c>
      <c r="C86" s="207">
        <f>'Operator Performance'!E28</f>
        <v>0</v>
      </c>
      <c r="D86" t="str">
        <f t="shared" si="4"/>
        <v>&lt;/accidentPlan_question4_answer&gt;</v>
      </c>
      <c r="F86" t="str">
        <f t="shared" si="5"/>
        <v>&lt;accidentPlan_question4_answer&gt;0&lt;/accidentPlan_question4_answer&gt;</v>
      </c>
    </row>
    <row r="87" spans="1:6" ht="12.75" customHeight="1">
      <c r="A87" s="207" t="s">
        <v>158</v>
      </c>
      <c r="B87" t="str">
        <f t="shared" si="3"/>
        <v>&lt;accidentPlan_question4_score&gt;</v>
      </c>
      <c r="C87" s="209">
        <f>'Operator Performance'!F28</f>
        <v>0</v>
      </c>
      <c r="D87" t="str">
        <f t="shared" si="4"/>
        <v>&lt;/accidentPlan_question4_score&gt;</v>
      </c>
      <c r="F87" t="str">
        <f t="shared" si="5"/>
        <v>&lt;accidentPlan_question4_score&gt;0&lt;/accidentPlan_question4_score&gt;</v>
      </c>
    </row>
    <row r="88" spans="1:6" ht="12.75" customHeight="1">
      <c r="A88" s="207" t="s">
        <v>159</v>
      </c>
      <c r="B88" t="str">
        <f t="shared" si="3"/>
        <v>&lt;accidentPlan_question5_answer&gt;</v>
      </c>
      <c r="C88" s="207" t="e">
        <f>'Operator Performance'!#REF!</f>
        <v>#REF!</v>
      </c>
      <c r="D88" t="str">
        <f t="shared" si="4"/>
        <v>&lt;/accidentPlan_question5_answer&gt;</v>
      </c>
      <c r="F88" t="e">
        <f t="shared" si="5"/>
        <v>#REF!</v>
      </c>
    </row>
    <row r="89" spans="1:6" ht="12.75" customHeight="1">
      <c r="A89" s="207" t="s">
        <v>160</v>
      </c>
      <c r="B89" t="str">
        <f t="shared" si="3"/>
        <v>&lt;accidentPlan_question5_score&gt;</v>
      </c>
      <c r="C89" s="209" t="e">
        <f>'Operator Performance'!#REF!</f>
        <v>#REF!</v>
      </c>
      <c r="D89" t="str">
        <f t="shared" si="4"/>
        <v>&lt;/accidentPlan_question5_score&gt;</v>
      </c>
      <c r="F89" t="e">
        <f t="shared" si="5"/>
        <v>#REF!</v>
      </c>
    </row>
    <row r="90" spans="1:6" ht="12.75" customHeight="1">
      <c r="A90" s="207" t="s">
        <v>161</v>
      </c>
      <c r="B90" t="str">
        <f t="shared" si="3"/>
        <v>&lt;accidentPlan_question6_answer&gt;</v>
      </c>
      <c r="C90" s="207" t="e">
        <f>'Operator Performance'!#REF!</f>
        <v>#REF!</v>
      </c>
      <c r="D90" t="str">
        <f t="shared" si="4"/>
        <v>&lt;/accidentPlan_question6_answer&gt;</v>
      </c>
      <c r="F90" t="e">
        <f t="shared" si="5"/>
        <v>#REF!</v>
      </c>
    </row>
    <row r="91" spans="1:6" ht="12.75" customHeight="1">
      <c r="A91" s="207" t="s">
        <v>162</v>
      </c>
      <c r="B91" t="str">
        <f t="shared" si="3"/>
        <v>&lt;accidentPlan_question6_score&gt;</v>
      </c>
      <c r="C91" s="209" t="e">
        <f>'Operator Performance'!#REF!</f>
        <v>#REF!</v>
      </c>
      <c r="D91" t="str">
        <f t="shared" si="4"/>
        <v>&lt;/accidentPlan_question6_score&gt;</v>
      </c>
      <c r="F91" t="e">
        <f t="shared" si="5"/>
        <v>#REF!</v>
      </c>
    </row>
    <row r="92" spans="1:6" ht="12.75" customHeight="1">
      <c r="A92" s="207" t="s">
        <v>163</v>
      </c>
      <c r="B92" t="str">
        <f t="shared" si="3"/>
        <v>&lt;accidentPlan_question8_answer&gt;</v>
      </c>
      <c r="C92" s="207" t="e">
        <f>'Operator Performance'!#REF!</f>
        <v>#REF!</v>
      </c>
      <c r="D92" t="str">
        <f t="shared" si="4"/>
        <v>&lt;/accidentPlan_question8_answer&gt;</v>
      </c>
      <c r="F92" t="e">
        <f t="shared" si="5"/>
        <v>#REF!</v>
      </c>
    </row>
    <row r="93" spans="1:6" ht="12.75" customHeight="1">
      <c r="A93" s="207" t="s">
        <v>164</v>
      </c>
      <c r="B93" t="str">
        <f t="shared" si="3"/>
        <v>&lt;accidentPlan_question8_score&gt;</v>
      </c>
      <c r="C93" s="209" t="e">
        <f>'Operator Performance'!#REF!</f>
        <v>#REF!</v>
      </c>
      <c r="D93" t="str">
        <f t="shared" si="4"/>
        <v>&lt;/accidentPlan_question8_score&gt;</v>
      </c>
      <c r="F93" t="e">
        <f t="shared" si="5"/>
        <v>#REF!</v>
      </c>
    </row>
    <row r="94" spans="1:6" ht="12.75" customHeight="1">
      <c r="A94" s="207" t="s">
        <v>208</v>
      </c>
      <c r="B94" t="str">
        <f t="shared" si="3"/>
        <v>&lt;organisation_question1part1_answer&gt;</v>
      </c>
      <c r="C94" s="207">
        <f>'Operator Performance'!E33</f>
        <v>1</v>
      </c>
      <c r="D94" t="str">
        <f t="shared" si="4"/>
        <v>&lt;/organisation_question1part1_answer&gt;</v>
      </c>
      <c r="F94" t="str">
        <f t="shared" si="5"/>
        <v>&lt;organisation_question1part1_answer&gt;1&lt;/organisation_question1part1_answer&gt;</v>
      </c>
    </row>
    <row r="95" spans="1:6" ht="12.75" customHeight="1">
      <c r="A95" s="207" t="s">
        <v>209</v>
      </c>
      <c r="B95" t="str">
        <f t="shared" si="3"/>
        <v>&lt;organisation_question1part1_score&gt;</v>
      </c>
      <c r="C95" s="209">
        <f>'Operator Performance'!F33</f>
        <v>0</v>
      </c>
      <c r="D95" t="str">
        <f t="shared" si="4"/>
        <v>&lt;/organisation_question1part1_score&gt;</v>
      </c>
      <c r="F95" t="str">
        <f t="shared" si="5"/>
        <v>&lt;organisation_question1part1_score&gt;0&lt;/organisation_question1part1_score&gt;</v>
      </c>
    </row>
    <row r="96" spans="1:6" ht="12.75" customHeight="1">
      <c r="A96" s="207" t="s">
        <v>210</v>
      </c>
      <c r="B96" t="str">
        <f t="shared" si="3"/>
        <v>&lt;organisation_question1part2_answer&gt;</v>
      </c>
      <c r="C96" s="207" t="e">
        <f>'Operator Performance'!#REF!</f>
        <v>#REF!</v>
      </c>
      <c r="D96" t="str">
        <f t="shared" si="4"/>
        <v>&lt;/organisation_question1part2_answer&gt;</v>
      </c>
      <c r="F96" t="e">
        <f t="shared" si="5"/>
        <v>#REF!</v>
      </c>
    </row>
    <row r="97" spans="1:6" ht="12.75" customHeight="1">
      <c r="A97" s="207" t="s">
        <v>211</v>
      </c>
      <c r="B97" t="str">
        <f t="shared" si="3"/>
        <v>&lt;organisation_question1part2_score&gt;</v>
      </c>
      <c r="C97" s="209" t="e">
        <f>'Operator Performance'!#REF!</f>
        <v>#REF!</v>
      </c>
      <c r="D97" t="str">
        <f t="shared" si="4"/>
        <v>&lt;/organisation_question1part2_score&gt;</v>
      </c>
      <c r="F97" t="e">
        <f t="shared" si="5"/>
        <v>#REF!</v>
      </c>
    </row>
    <row r="98" spans="1:6" ht="12.75" customHeight="1">
      <c r="A98" s="207" t="s">
        <v>212</v>
      </c>
      <c r="B98" t="str">
        <f t="shared" si="3"/>
        <v>&lt;organisation_question1part3_answer&gt;</v>
      </c>
      <c r="C98" s="207" t="e">
        <f>'Operator Performance'!#REF!</f>
        <v>#REF!</v>
      </c>
      <c r="D98" t="str">
        <f t="shared" si="4"/>
        <v>&lt;/organisation_question1part3_answer&gt;</v>
      </c>
      <c r="F98" t="e">
        <f t="shared" si="5"/>
        <v>#REF!</v>
      </c>
    </row>
    <row r="99" spans="1:6" ht="12.75" customHeight="1">
      <c r="A99" s="207" t="s">
        <v>213</v>
      </c>
      <c r="B99" t="str">
        <f t="shared" si="3"/>
        <v>&lt;organisation_question1part3_score&gt;</v>
      </c>
      <c r="C99" s="209" t="e">
        <f>'Operator Performance'!#REF!</f>
        <v>#REF!</v>
      </c>
      <c r="D99" t="str">
        <f t="shared" si="4"/>
        <v>&lt;/organisation_question1part3_score&gt;</v>
      </c>
      <c r="F99" t="e">
        <f t="shared" si="5"/>
        <v>#REF!</v>
      </c>
    </row>
    <row r="100" spans="1:6" ht="12.75" customHeight="1">
      <c r="A100" s="207" t="s">
        <v>214</v>
      </c>
      <c r="B100" t="str">
        <f t="shared" si="3"/>
        <v>&lt;organisation_question1part4_answer&gt;</v>
      </c>
      <c r="C100" s="207" t="e">
        <f>'Operator Performance'!#REF!</f>
        <v>#REF!</v>
      </c>
      <c r="D100" t="str">
        <f t="shared" si="4"/>
        <v>&lt;/organisation_question1part4_answer&gt;</v>
      </c>
      <c r="F100" t="e">
        <f t="shared" si="5"/>
        <v>#REF!</v>
      </c>
    </row>
    <row r="101" spans="1:6" ht="12.75" customHeight="1">
      <c r="A101" s="207" t="s">
        <v>215</v>
      </c>
      <c r="B101" t="str">
        <f t="shared" si="3"/>
        <v>&lt;organisation_question1part4_score&gt;</v>
      </c>
      <c r="C101" s="209" t="e">
        <f>'Operator Performance'!#REF!</f>
        <v>#REF!</v>
      </c>
      <c r="D101" t="str">
        <f t="shared" si="4"/>
        <v>&lt;/organisation_question1part4_score&gt;</v>
      </c>
      <c r="F101" t="e">
        <f t="shared" si="5"/>
        <v>#REF!</v>
      </c>
    </row>
    <row r="102" spans="1:6" ht="12.75" customHeight="1">
      <c r="A102" s="207" t="s">
        <v>216</v>
      </c>
      <c r="B102" t="str">
        <f t="shared" si="3"/>
        <v>&lt;organisation_question2_answer&gt;</v>
      </c>
      <c r="C102" s="207">
        <f>'Operator Performance'!E37</f>
        <v>0</v>
      </c>
      <c r="D102" t="str">
        <f t="shared" si="4"/>
        <v>&lt;/organisation_question2_answer&gt;</v>
      </c>
      <c r="F102" t="str">
        <f t="shared" si="5"/>
        <v>&lt;organisation_question2_answer&gt;0&lt;/organisation_question2_answer&gt;</v>
      </c>
    </row>
    <row r="103" spans="1:6" ht="12.75" customHeight="1">
      <c r="A103" s="207" t="s">
        <v>217</v>
      </c>
      <c r="B103" t="str">
        <f t="shared" si="3"/>
        <v>&lt;organisation_question2_score&gt;</v>
      </c>
      <c r="C103" s="209">
        <f>'Operator Performance'!F37</f>
        <v>0</v>
      </c>
      <c r="D103" t="str">
        <f t="shared" si="4"/>
        <v>&lt;/organisation_question2_score&gt;</v>
      </c>
      <c r="F103" t="str">
        <f t="shared" si="5"/>
        <v>&lt;organisation_question2_score&gt;0&lt;/organisation_question2_score&gt;</v>
      </c>
    </row>
    <row r="104" spans="1:6" ht="12.75" customHeight="1">
      <c r="A104" s="207" t="s">
        <v>218</v>
      </c>
      <c r="B104" t="str">
        <f t="shared" si="3"/>
        <v>&lt;organisation_question3_answer&gt;</v>
      </c>
      <c r="C104" s="207">
        <f>'Operator Performance'!E38</f>
        <v>0</v>
      </c>
      <c r="D104" t="str">
        <f t="shared" si="4"/>
        <v>&lt;/organisation_question3_answer&gt;</v>
      </c>
      <c r="F104" t="str">
        <f t="shared" si="5"/>
        <v>&lt;organisation_question3_answer&gt;0&lt;/organisation_question3_answer&gt;</v>
      </c>
    </row>
    <row r="105" spans="1:6" ht="12.75" customHeight="1">
      <c r="A105" s="207" t="s">
        <v>219</v>
      </c>
      <c r="B105" t="str">
        <f t="shared" si="3"/>
        <v>&lt;organisation_question3_score&gt;</v>
      </c>
      <c r="C105" s="209">
        <f>'Operator Performance'!F38</f>
        <v>0</v>
      </c>
      <c r="D105" t="str">
        <f t="shared" si="4"/>
        <v>&lt;/organisation_question3_score&gt;</v>
      </c>
      <c r="F105" t="str">
        <f t="shared" si="5"/>
        <v>&lt;organisation_question3_score&gt;0&lt;/organisation_question3_score&gt;</v>
      </c>
    </row>
    <row r="106" spans="1:6" ht="12.75" customHeight="1">
      <c r="A106" s="207" t="s">
        <v>220</v>
      </c>
      <c r="B106" t="str">
        <f t="shared" si="3"/>
        <v>&lt;organisation_question4_answer&gt;</v>
      </c>
      <c r="C106" s="207" t="e">
        <f>'Operator Performance'!#REF!</f>
        <v>#REF!</v>
      </c>
      <c r="D106" t="str">
        <f t="shared" si="4"/>
        <v>&lt;/organisation_question4_answer&gt;</v>
      </c>
      <c r="F106" t="e">
        <f t="shared" si="5"/>
        <v>#REF!</v>
      </c>
    </row>
    <row r="107" spans="1:6" ht="12.75" customHeight="1">
      <c r="A107" s="207" t="s">
        <v>221</v>
      </c>
      <c r="B107" t="str">
        <f t="shared" si="3"/>
        <v>&lt;organisation_question4_score&gt;</v>
      </c>
      <c r="C107" s="209" t="e">
        <f>'Operator Performance'!#REF!</f>
        <v>#REF!</v>
      </c>
      <c r="D107" t="str">
        <f t="shared" si="4"/>
        <v>&lt;/organisation_question4_score&gt;</v>
      </c>
      <c r="F107" t="e">
        <f t="shared" si="5"/>
        <v>#REF!</v>
      </c>
    </row>
    <row r="108" spans="1:6" ht="12.75" customHeight="1">
      <c r="A108" s="207" t="s">
        <v>222</v>
      </c>
      <c r="B108" t="str">
        <f t="shared" si="3"/>
        <v>&lt;organisation_question5_answer&gt;</v>
      </c>
      <c r="C108" s="207">
        <f>'Operator Performance'!E42</f>
        <v>0</v>
      </c>
      <c r="D108" t="str">
        <f t="shared" si="4"/>
        <v>&lt;/organisation_question5_answer&gt;</v>
      </c>
      <c r="F108" t="str">
        <f t="shared" si="5"/>
        <v>&lt;organisation_question5_answer&gt;0&lt;/organisation_question5_answer&gt;</v>
      </c>
    </row>
    <row r="109" spans="1:6" ht="12.75" customHeight="1">
      <c r="A109" s="207" t="s">
        <v>223</v>
      </c>
      <c r="B109" t="str">
        <f t="shared" si="3"/>
        <v>&lt;organisation_question5_score&gt;</v>
      </c>
      <c r="C109" s="209">
        <f>'Operator Performance'!F42</f>
        <v>0</v>
      </c>
      <c r="D109" t="str">
        <f t="shared" si="4"/>
        <v>&lt;/organisation_question5_score&gt;</v>
      </c>
      <c r="F109" t="str">
        <f t="shared" si="5"/>
        <v>&lt;organisation_question5_score&gt;0&lt;/organisation_question5_score&gt;</v>
      </c>
    </row>
    <row r="110" spans="1:6" ht="12.75" customHeight="1">
      <c r="A110" s="207" t="s">
        <v>224</v>
      </c>
      <c r="B110" t="str">
        <f t="shared" si="3"/>
        <v>&lt;enfNotice_answer&gt;</v>
      </c>
      <c r="C110" s="207">
        <f>'Operator Performance'!E43</f>
        <v>0</v>
      </c>
      <c r="D110" t="str">
        <f t="shared" si="4"/>
        <v>&lt;/enfNotice_answer&gt;</v>
      </c>
      <c r="F110" t="str">
        <f t="shared" si="5"/>
        <v>&lt;enfNotice_answer&gt;0&lt;/enfNotice_answer&gt;</v>
      </c>
    </row>
    <row r="111" spans="1:6" ht="12.75" customHeight="1">
      <c r="A111" s="207" t="s">
        <v>225</v>
      </c>
      <c r="B111" t="str">
        <f t="shared" si="3"/>
        <v>&lt;enfNotice_score&gt;</v>
      </c>
      <c r="C111" s="207">
        <f>'Operator Performance'!F43</f>
        <v>0</v>
      </c>
      <c r="D111" t="str">
        <f t="shared" si="4"/>
        <v>&lt;/enfNotice_score&gt;</v>
      </c>
      <c r="F111" t="str">
        <f t="shared" si="5"/>
        <v>&lt;enfNotice_score&gt;0&lt;/enfNotice_score&gt;</v>
      </c>
    </row>
    <row r="112" spans="1:6" ht="12.75" customHeight="1">
      <c r="A112" s="207" t="s">
        <v>226</v>
      </c>
      <c r="B112" t="str">
        <f t="shared" si="3"/>
        <v>&lt;caution_answer&gt;</v>
      </c>
      <c r="C112" s="207">
        <f>'Operator Performance'!E44</f>
        <v>0</v>
      </c>
      <c r="D112" t="str">
        <f t="shared" si="4"/>
        <v>&lt;/caution_answer&gt;</v>
      </c>
      <c r="F112" t="str">
        <f t="shared" si="5"/>
        <v>&lt;caution_answer&gt;0&lt;/caution_answer&gt;</v>
      </c>
    </row>
    <row r="113" spans="1:6" ht="12.75" customHeight="1">
      <c r="A113" s="207" t="s">
        <v>227</v>
      </c>
      <c r="B113" t="str">
        <f t="shared" si="3"/>
        <v>&lt;caution_score&gt;</v>
      </c>
      <c r="C113" s="210">
        <f>'Operator Performance'!F44</f>
        <v>0</v>
      </c>
      <c r="D113" t="str">
        <f t="shared" si="4"/>
        <v>&lt;/caution_score&gt;</v>
      </c>
      <c r="F113" t="str">
        <f t="shared" si="5"/>
        <v>&lt;caution_score&gt;0&lt;/caution_score&gt;</v>
      </c>
    </row>
    <row r="114" spans="1:6" ht="12.75" customHeight="1">
      <c r="A114" s="207" t="s">
        <v>228</v>
      </c>
      <c r="B114" t="str">
        <f t="shared" si="3"/>
        <v>&lt;prohibit_answer&gt;</v>
      </c>
      <c r="C114" s="207">
        <f>'Operator Performance'!E45</f>
        <v>0</v>
      </c>
      <c r="D114" t="str">
        <f t="shared" si="4"/>
        <v>&lt;/prohibit_answer&gt;</v>
      </c>
      <c r="F114" t="str">
        <f t="shared" si="5"/>
        <v>&lt;prohibit_answer&gt;0&lt;/prohibit_answer&gt;</v>
      </c>
    </row>
    <row r="115" spans="1:6" ht="12.75" customHeight="1">
      <c r="A115" s="207" t="s">
        <v>229</v>
      </c>
      <c r="B115" t="str">
        <f t="shared" si="3"/>
        <v>&lt;prohibit_score&gt;</v>
      </c>
      <c r="C115" s="207">
        <f>'Operator Performance'!F45</f>
        <v>0</v>
      </c>
      <c r="D115" t="str">
        <f t="shared" si="4"/>
        <v>&lt;/prohibit_score&gt;</v>
      </c>
      <c r="F115" t="str">
        <f t="shared" si="5"/>
        <v>&lt;prohibit_score&gt;0&lt;/prohibit_score&gt;</v>
      </c>
    </row>
    <row r="116" spans="1:6" ht="12.75" customHeight="1">
      <c r="A116" s="207" t="s">
        <v>230</v>
      </c>
      <c r="B116" t="str">
        <f t="shared" si="3"/>
        <v>&lt;prosecution_answer&gt;</v>
      </c>
      <c r="C116" s="207">
        <f>'Operator Performance'!E47</f>
        <v>0</v>
      </c>
      <c r="D116" t="str">
        <f t="shared" si="4"/>
        <v>&lt;/prosecution_answer&gt;</v>
      </c>
      <c r="F116" t="str">
        <f t="shared" si="5"/>
        <v>&lt;prosecution_answer&gt;0&lt;/prosecution_answer&gt;</v>
      </c>
    </row>
    <row r="117" spans="1:6" ht="12.75" customHeight="1">
      <c r="A117" s="207" t="s">
        <v>231</v>
      </c>
      <c r="B117" t="str">
        <f t="shared" si="3"/>
        <v>&lt;prosecution_score&gt;</v>
      </c>
      <c r="C117" s="207">
        <f>'Operator Performance'!F47</f>
        <v>0</v>
      </c>
      <c r="D117" t="str">
        <f t="shared" si="4"/>
        <v>&lt;/prosecution_score&gt;</v>
      </c>
      <c r="F117" t="str">
        <f t="shared" si="5"/>
        <v>&lt;prosecution_score&gt;0&lt;/prosecution_score&gt;</v>
      </c>
    </row>
    <row r="118" spans="3:6" ht="12.75">
      <c r="C118" s="207"/>
      <c r="F118" t="s">
        <v>242</v>
      </c>
    </row>
    <row r="119" spans="3:6" ht="12.75">
      <c r="C119" s="207"/>
      <c r="F119" t="s">
        <v>241</v>
      </c>
    </row>
    <row r="120" spans="1:6" ht="12.75">
      <c r="A120" t="s">
        <v>232</v>
      </c>
      <c r="B120" t="str">
        <f t="shared" si="3"/>
        <v>&lt;cat1Events&gt;</v>
      </c>
      <c r="C120" s="207"/>
      <c r="D120" t="str">
        <f aca="true" t="shared" si="6" ref="D120:D125">"&lt;/"&amp;A120&amp;"&gt;"</f>
        <v>&lt;/cat1Events&gt;</v>
      </c>
      <c r="F120" t="str">
        <f aca="true" t="shared" si="7" ref="F120:F125">CONCATENATE(B120,C120,D120)</f>
        <v>&lt;cat1Events&gt;&lt;/cat1Events&gt;</v>
      </c>
    </row>
    <row r="121" spans="1:6" ht="12.75">
      <c r="A121" t="s">
        <v>233</v>
      </c>
      <c r="B121" t="str">
        <f t="shared" si="3"/>
        <v>&lt;cat2Events&gt;</v>
      </c>
      <c r="C121" s="207"/>
      <c r="D121" t="str">
        <f t="shared" si="6"/>
        <v>&lt;/cat2Events&gt;</v>
      </c>
      <c r="F121" t="str">
        <f t="shared" si="7"/>
        <v>&lt;cat2Events&gt;&lt;/cat2Events&gt;</v>
      </c>
    </row>
    <row r="122" spans="1:6" ht="12.75">
      <c r="A122" t="s">
        <v>234</v>
      </c>
      <c r="B122" t="str">
        <f t="shared" si="3"/>
        <v>&lt;cat3Events&gt;</v>
      </c>
      <c r="C122" s="207"/>
      <c r="D122" t="str">
        <f t="shared" si="6"/>
        <v>&lt;/cat3Events&gt;</v>
      </c>
      <c r="F122" t="str">
        <f t="shared" si="7"/>
        <v>&lt;cat3Events&gt;&lt;/cat3Events&gt;</v>
      </c>
    </row>
    <row r="123" spans="1:6" ht="12.75">
      <c r="A123" t="s">
        <v>235</v>
      </c>
      <c r="B123" t="str">
        <f t="shared" si="3"/>
        <v>&lt;cat4Events&gt;</v>
      </c>
      <c r="D123" t="str">
        <f t="shared" si="6"/>
        <v>&lt;/cat4Events&gt;</v>
      </c>
      <c r="F123" t="str">
        <f t="shared" si="7"/>
        <v>&lt;cat4Events&gt;&lt;/cat4Events&gt;</v>
      </c>
    </row>
    <row r="124" spans="1:6" ht="12.75">
      <c r="A124" t="s">
        <v>236</v>
      </c>
      <c r="B124" t="str">
        <f t="shared" si="3"/>
        <v>&lt;complianceIndex&gt;</v>
      </c>
      <c r="D124" t="str">
        <f t="shared" si="6"/>
        <v>&lt;/complianceIndex&gt;</v>
      </c>
      <c r="F124" t="str">
        <f t="shared" si="7"/>
        <v>&lt;complianceIndex&gt;&lt;/complianceIndex&gt;</v>
      </c>
    </row>
    <row r="125" spans="1:6" ht="12.75">
      <c r="A125" t="s">
        <v>237</v>
      </c>
      <c r="B125" t="str">
        <f t="shared" si="3"/>
        <v>&lt;complianceBand&gt;</v>
      </c>
      <c r="D125" t="str">
        <f t="shared" si="6"/>
        <v>&lt;/complianceBand&gt;</v>
      </c>
      <c r="F125" t="str">
        <f t="shared" si="7"/>
        <v>&lt;complianceBand&gt;&lt;/complianceBand&gt;</v>
      </c>
    </row>
    <row r="126" ht="12.75">
      <c r="F126" t="s">
        <v>238</v>
      </c>
    </row>
    <row r="127" ht="12.75">
      <c r="F127" s="206" t="s">
        <v>165</v>
      </c>
    </row>
    <row r="128" ht="12.75">
      <c r="F128" s="206" t="s">
        <v>239</v>
      </c>
    </row>
    <row r="129" ht="12.75">
      <c r="F129" s="208" t="s">
        <v>240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Q3"/>
  <sheetViews>
    <sheetView zoomScalePageLayoutView="0" workbookViewId="0" topLeftCell="A1">
      <selection activeCell="C6" sqref="C6"/>
    </sheetView>
  </sheetViews>
  <sheetFormatPr defaultColWidth="9.140625" defaultRowHeight="12.75"/>
  <cols>
    <col min="1" max="1" width="14.140625" style="202" bestFit="1" customWidth="1"/>
    <col min="2" max="2" width="12.57421875" style="202" bestFit="1" customWidth="1"/>
    <col min="3" max="3" width="14.140625" style="202" bestFit="1" customWidth="1"/>
    <col min="4" max="4" width="6.00390625" style="202" bestFit="1" customWidth="1"/>
    <col min="5" max="5" width="14.140625" style="202" customWidth="1"/>
    <col min="6" max="6" width="11.28125" style="202" bestFit="1" customWidth="1"/>
    <col min="7" max="7" width="12.8515625" style="202" bestFit="1" customWidth="1"/>
    <col min="8" max="8" width="13.140625" style="202" bestFit="1" customWidth="1"/>
    <col min="9" max="9" width="8.57421875" style="202" bestFit="1" customWidth="1"/>
    <col min="10" max="11" width="11.140625" style="202" bestFit="1" customWidth="1"/>
    <col min="12" max="12" width="12.28125" style="202" bestFit="1" customWidth="1"/>
    <col min="13" max="13" width="14.00390625" style="202" bestFit="1" customWidth="1"/>
    <col min="14" max="14" width="11.28125" style="202" bestFit="1" customWidth="1"/>
    <col min="15" max="15" width="11.140625" style="202" bestFit="1" customWidth="1"/>
    <col min="16" max="16" width="13.7109375" style="202" bestFit="1" customWidth="1"/>
    <col min="17" max="17" width="6.421875" style="202" bestFit="1" customWidth="1"/>
    <col min="18" max="18" width="9.140625" style="202" customWidth="1"/>
  </cols>
  <sheetData>
    <row r="1" ht="12.75">
      <c r="A1" s="201" t="s">
        <v>116</v>
      </c>
    </row>
    <row r="2" spans="1:17" ht="12.75">
      <c r="A2" s="203" t="s">
        <v>99</v>
      </c>
      <c r="B2" s="203" t="s">
        <v>100</v>
      </c>
      <c r="C2" s="203" t="s">
        <v>101</v>
      </c>
      <c r="D2" s="203" t="s">
        <v>102</v>
      </c>
      <c r="E2" s="203" t="s">
        <v>103</v>
      </c>
      <c r="F2" s="203" t="s">
        <v>104</v>
      </c>
      <c r="G2" s="203" t="s">
        <v>105</v>
      </c>
      <c r="H2" s="203" t="s">
        <v>106</v>
      </c>
      <c r="I2" s="203" t="s">
        <v>107</v>
      </c>
      <c r="J2" s="203" t="s">
        <v>108</v>
      </c>
      <c r="K2" s="203" t="s">
        <v>109</v>
      </c>
      <c r="L2" s="203" t="s">
        <v>110</v>
      </c>
      <c r="M2" s="203" t="s">
        <v>111</v>
      </c>
      <c r="N2" s="203" t="s">
        <v>112</v>
      </c>
      <c r="O2" s="203" t="s">
        <v>113</v>
      </c>
      <c r="P2" s="203" t="s">
        <v>114</v>
      </c>
      <c r="Q2" s="203" t="s">
        <v>115</v>
      </c>
    </row>
    <row r="3" spans="1:16" ht="12.75">
      <c r="A3" s="202">
        <f ca="1">('Summary and Calculation'!E9*100000)+('Summary and Calculation'!E9*RAND())</f>
        <v>0</v>
      </c>
      <c r="B3" s="202">
        <v>3</v>
      </c>
      <c r="C3" s="202">
        <f ca="1">TODAY()</f>
        <v>43522</v>
      </c>
      <c r="D3" s="202">
        <f>'Summary and Calculation'!E9</f>
        <v>0</v>
      </c>
      <c r="E3" s="202" t="e">
        <f ca="1">OFFSET(References!B2,Complexity_Emissions_Location!#REF!,0)</f>
        <v>#REF!</v>
      </c>
      <c r="F3" s="202" t="e">
        <f ca="1">OFFSET(References!B2,Complexity_Emissions_Location!#REF!,0)</f>
        <v>#REF!</v>
      </c>
      <c r="G3" s="202">
        <f>Complexity_Emissions_Location!L15</f>
        <v>0</v>
      </c>
      <c r="H3" s="202" t="e">
        <f>Complexity_Emissions_Location!#REF!</f>
        <v>#REF!</v>
      </c>
      <c r="I3" s="200">
        <f>'Operator Performance'!H54</f>
        <v>0</v>
      </c>
      <c r="J3" s="202" t="e">
        <f>'Summary and Calculation'!#REF!</f>
        <v>#REF!</v>
      </c>
      <c r="K3" s="202" t="str">
        <f>'Summary and Calculation'!F13</f>
        <v>C</v>
      </c>
      <c r="L3" s="202" t="e">
        <f>'Summary and Calculation'!#REF!</f>
        <v>#REF!</v>
      </c>
      <c r="M3" s="202" t="e">
        <f>'Summary and Calculation'!#REF!</f>
        <v>#REF!</v>
      </c>
      <c r="N3" s="202" t="e">
        <f>'Summary and Calculation'!#REF!</f>
        <v>#REF!</v>
      </c>
      <c r="P3" s="202">
        <f>'Summary and Calculation'!G18</f>
        <v>50</v>
      </c>
    </row>
  </sheetData>
  <sheetProtection/>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E48" sqref="E48"/>
    </sheetView>
  </sheetViews>
  <sheetFormatPr defaultColWidth="9.140625" defaultRowHeight="12.75"/>
  <cols>
    <col min="1" max="1" width="12.7109375" style="0" bestFit="1" customWidth="1"/>
    <col min="2" max="2" width="11.00390625" style="0" bestFit="1" customWidth="1"/>
    <col min="3" max="3" width="4.140625" style="0" bestFit="1" customWidth="1"/>
    <col min="4" max="4" width="8.57421875" style="0" bestFit="1" customWidth="1"/>
    <col min="5" max="5" width="34.28125" style="0" bestFit="1" customWidth="1"/>
  </cols>
  <sheetData>
    <row r="1" spans="1:6" ht="12.75">
      <c r="A1" s="203" t="s">
        <v>117</v>
      </c>
      <c r="B1" s="203" t="s">
        <v>99</v>
      </c>
      <c r="C1" s="203" t="s">
        <v>53</v>
      </c>
      <c r="D1" s="203" t="s">
        <v>56</v>
      </c>
      <c r="E1" s="203" t="s">
        <v>118</v>
      </c>
      <c r="F1" s="203" t="s">
        <v>119</v>
      </c>
    </row>
    <row r="2" spans="1:6" ht="12.75">
      <c r="A2" s="204" t="str">
        <f ca="1">FIXED(10000000000*RAND(),0,TRUE)</f>
        <v>4453406799</v>
      </c>
      <c r="B2" s="202">
        <f>ProfileHeader!$A$3</f>
        <v>0</v>
      </c>
      <c r="C2" s="202">
        <v>2</v>
      </c>
      <c r="D2" s="202">
        <f ca="1">OFFSET(References!F$45,Complexity_Emissions_Location!E9-1,0)</f>
        <v>4</v>
      </c>
      <c r="E2" s="202" t="str">
        <f ca="1">OFFSET(References!D$45,Complexity_Emissions_Location!E9-1,0)</f>
        <v>&gt;1km</v>
      </c>
      <c r="F2" s="202">
        <f ca="1">OFFSET(References!E$45,Complexity_Emissions_Location!E9-1,0)</f>
        <v>0</v>
      </c>
    </row>
    <row r="3" spans="1:6" ht="12.75">
      <c r="A3" s="204" t="str">
        <f aca="true" ca="1" t="shared" si="0" ref="A3:A40">FIXED(10000000000*RAND(),0,TRUE)</f>
        <v>7902382756</v>
      </c>
      <c r="B3" s="202">
        <f>ProfileHeader!$A$3</f>
        <v>0</v>
      </c>
      <c r="C3" s="202">
        <v>3</v>
      </c>
      <c r="D3" s="202">
        <f ca="1">OFFSET(References!F$49,Complexity_Emissions_Location!E11-1,0)</f>
        <v>7</v>
      </c>
      <c r="E3" s="202" t="str">
        <f ca="1">OFFSET(References!D$49,Complexity_Emissions_Location!E11-1,0)</f>
        <v>No</v>
      </c>
      <c r="F3" s="202">
        <f ca="1">OFFSET(References!E$49,Complexity_Emissions_Location!E11-1,0)</f>
        <v>0</v>
      </c>
    </row>
    <row r="4" spans="1:6" ht="12.75">
      <c r="A4" s="204" t="str">
        <f ca="1" t="shared" si="0"/>
        <v>9886595072</v>
      </c>
      <c r="B4" s="202">
        <f>ProfileHeader!$A$3</f>
        <v>0</v>
      </c>
      <c r="C4" s="202">
        <v>4</v>
      </c>
      <c r="D4" s="202">
        <f ca="1">OFFSET(References!F$52,Complexity_Emissions_Location!E13-1,0)</f>
        <v>10</v>
      </c>
      <c r="E4" s="202" t="str">
        <f ca="1">OFFSET(References!D$52,Complexity_Emissions_Location!E13-1,0)</f>
        <v>No</v>
      </c>
      <c r="F4" s="202">
        <f ca="1">OFFSET(References!E$52,Complexity_Emissions_Location!E13-1,0)</f>
        <v>0</v>
      </c>
    </row>
    <row r="5" spans="1:6" ht="12.75">
      <c r="A5" s="204" t="str">
        <f ca="1" t="shared" si="0"/>
        <v>7913400714</v>
      </c>
      <c r="B5" s="202">
        <f>ProfileHeader!$A$3</f>
        <v>0</v>
      </c>
      <c r="C5" s="202">
        <v>5</v>
      </c>
      <c r="D5" s="202">
        <f ca="1">OFFSET(References!F$55,Complexity_Emissions_Location!L9-1,0)</f>
        <v>14</v>
      </c>
      <c r="E5" s="202" t="str">
        <f ca="1">OFFSET(References!D$55,Complexity_Emissions_Location!L9-1,0)</f>
        <v>None</v>
      </c>
      <c r="F5" s="202">
        <f ca="1">OFFSET(References!E$55,Complexity_Emissions_Location!L9-1,0)</f>
        <v>0</v>
      </c>
    </row>
    <row r="6" spans="1:6" ht="12.75">
      <c r="A6" s="204" t="str">
        <f ca="1" t="shared" si="0"/>
        <v>6632583646</v>
      </c>
      <c r="B6" s="202">
        <f>ProfileHeader!$A$3</f>
        <v>0</v>
      </c>
      <c r="C6" s="202">
        <v>6</v>
      </c>
      <c r="D6" s="202">
        <f ca="1">OFFSET(References!F$59,Complexity_Emissions_Location!L11-1,0)</f>
        <v>17</v>
      </c>
      <c r="E6" s="202" t="str">
        <f ca="1">OFFSET(References!D$59,Complexity_Emissions_Location!L11-1,0)</f>
        <v>No</v>
      </c>
      <c r="F6" s="202">
        <f ca="1">OFFSET(References!E$59,Complexity_Emissions_Location!L11-1,0)</f>
        <v>0</v>
      </c>
    </row>
    <row r="7" spans="1:6" ht="12.75">
      <c r="A7" s="204" t="str">
        <f ca="1" t="shared" si="0"/>
        <v>4899914684</v>
      </c>
      <c r="B7" s="202">
        <f>ProfileHeader!$A$3</f>
        <v>0</v>
      </c>
      <c r="C7" s="202">
        <v>7</v>
      </c>
      <c r="D7" s="202" t="e">
        <f ca="1">OFFSET(References!F$62,Complexity_Emissions_Location!#REF!-1,0)</f>
        <v>#REF!</v>
      </c>
      <c r="E7" s="202" t="e">
        <f ca="1">OFFSET(References!D$62,Complexity_Emissions_Location!#REF!-1,0)</f>
        <v>#REF!</v>
      </c>
      <c r="F7" s="202" t="e">
        <f ca="1">OFFSET(References!E$62,Complexity_Emissions_Location!#REF!-1,0)</f>
        <v>#REF!</v>
      </c>
    </row>
    <row r="8" spans="1:6" ht="12.75">
      <c r="A8" s="204" t="str">
        <f ca="1" t="shared" si="0"/>
        <v>748177283</v>
      </c>
      <c r="B8" s="202">
        <f>ProfileHeader!$A$3</f>
        <v>0</v>
      </c>
      <c r="C8" s="202">
        <v>8</v>
      </c>
      <c r="D8" s="202">
        <f ca="1">OFFSET(References!F$66,Complexity_Emissions_Location!L13-1,0)</f>
        <v>23</v>
      </c>
      <c r="E8" s="202" t="str">
        <f ca="1">OFFSET(References!D$66,Complexity_Emissions_Location!L13-1,0)</f>
        <v>No</v>
      </c>
      <c r="F8" s="202">
        <f ca="1">OFFSET(References!E$66,Complexity_Emissions_Location!L13-1,0)</f>
        <v>0</v>
      </c>
    </row>
    <row r="9" spans="1:6" ht="12.75">
      <c r="A9" s="204" t="str">
        <f ca="1" t="shared" si="0"/>
        <v>9370794538</v>
      </c>
      <c r="B9" s="202">
        <f>ProfileHeader!$A$3</f>
        <v>0</v>
      </c>
      <c r="C9" s="202">
        <v>60</v>
      </c>
      <c r="D9" s="202">
        <f ca="1">OFFSET(References!$O$47,'Operator Performance'!G5-1,0)</f>
        <v>24</v>
      </c>
      <c r="E9" s="202">
        <f>'Operator Performance'!E5</f>
        <v>0</v>
      </c>
      <c r="F9" s="202">
        <f>'Operator Performance'!F5</f>
        <v>0</v>
      </c>
    </row>
    <row r="10" spans="1:6" ht="12.75">
      <c r="A10" s="204" t="str">
        <f ca="1" t="shared" si="0"/>
        <v>2385764167</v>
      </c>
      <c r="B10" s="202">
        <f>ProfileHeader!$A$3</f>
        <v>0</v>
      </c>
      <c r="C10" s="202">
        <v>61</v>
      </c>
      <c r="D10" s="202">
        <f ca="1">OFFSET(References!$O$47,'Operator Performance'!G6-1,0)</f>
        <v>26</v>
      </c>
      <c r="E10" s="202">
        <f>'Operator Performance'!E6</f>
        <v>0</v>
      </c>
      <c r="F10" s="202">
        <f>'Operator Performance'!F6</f>
        <v>0</v>
      </c>
    </row>
    <row r="11" spans="1:6" ht="12.75">
      <c r="A11" s="204" t="str">
        <f ca="1" t="shared" si="0"/>
        <v>3534605057</v>
      </c>
      <c r="B11" s="202">
        <f>ProfileHeader!$A$3</f>
        <v>0</v>
      </c>
      <c r="C11" s="202">
        <v>62</v>
      </c>
      <c r="D11" s="202" t="e">
        <f ca="1">OFFSET(References!$O$47,'Operator Performance'!#REF!-1,0)</f>
        <v>#REF!</v>
      </c>
      <c r="E11" s="202" t="e">
        <f>'Operator Performance'!#REF!</f>
        <v>#REF!</v>
      </c>
      <c r="F11" s="202" t="e">
        <f>'Operator Performance'!#REF!</f>
        <v>#REF!</v>
      </c>
    </row>
    <row r="12" spans="1:6" ht="12.75">
      <c r="A12" s="204" t="str">
        <f ca="1" t="shared" si="0"/>
        <v>9618051413</v>
      </c>
      <c r="B12" s="202">
        <f>ProfileHeader!$A$3</f>
        <v>0</v>
      </c>
      <c r="C12" s="202">
        <v>63</v>
      </c>
      <c r="D12" s="202">
        <f ca="1">OFFSET(References!$O$47,'Operator Performance'!G7-1,0)</f>
        <v>30</v>
      </c>
      <c r="E12" s="202">
        <f>'Operator Performance'!E7</f>
        <v>0</v>
      </c>
      <c r="F12" s="202">
        <f>'Operator Performance'!F7</f>
        <v>0</v>
      </c>
    </row>
    <row r="13" spans="1:6" ht="12.75">
      <c r="A13" s="204" t="str">
        <f ca="1">FIXED(10000000000*RAND(),0,TRUE)</f>
        <v>1736227134</v>
      </c>
      <c r="B13" s="202">
        <f>ProfileHeader!$A$3</f>
        <v>0</v>
      </c>
      <c r="C13" s="202">
        <v>64</v>
      </c>
      <c r="D13" s="202">
        <f ca="1">OFFSET(References!$O$47,'Operator Performance'!G8-1,0)</f>
        <v>32</v>
      </c>
      <c r="E13" s="202">
        <f>'Operator Performance'!E8</f>
        <v>0</v>
      </c>
      <c r="F13" s="202">
        <f>'Operator Performance'!F8</f>
        <v>0</v>
      </c>
    </row>
    <row r="14" spans="1:6" ht="12.75">
      <c r="A14" s="204" t="str">
        <f ca="1" t="shared" si="0"/>
        <v>2147008904</v>
      </c>
      <c r="B14" s="202">
        <f>ProfileHeader!$A$3</f>
        <v>0</v>
      </c>
      <c r="C14" s="202">
        <v>66</v>
      </c>
      <c r="D14" s="202">
        <f ca="1">OFFSET(References!$O$47,'Operator Performance'!G9-1,0)</f>
        <v>36</v>
      </c>
      <c r="E14" s="202">
        <f>'Operator Performance'!E9</f>
        <v>0</v>
      </c>
      <c r="F14" s="202">
        <f>'Operator Performance'!F9</f>
        <v>0</v>
      </c>
    </row>
    <row r="15" spans="1:6" ht="12.75">
      <c r="A15" s="204" t="str">
        <f ca="1" t="shared" si="0"/>
        <v>1812688230</v>
      </c>
      <c r="B15" s="202">
        <f>ProfileHeader!$A$3</f>
        <v>0</v>
      </c>
      <c r="C15" s="202">
        <v>69</v>
      </c>
      <c r="D15" s="202">
        <f ca="1">OFFSET(References!$O$47,'Operator Performance'!G13-1,0)</f>
        <v>42</v>
      </c>
      <c r="E15" s="202">
        <f>'Operator Performance'!E13</f>
        <v>0</v>
      </c>
      <c r="F15" s="204">
        <f>'Operator Performance'!F13</f>
        <v>0</v>
      </c>
    </row>
    <row r="16" spans="1:6" ht="12.75">
      <c r="A16" s="204" t="str">
        <f ca="1" t="shared" si="0"/>
        <v>7913672071</v>
      </c>
      <c r="B16" s="202">
        <f>ProfileHeader!$A$3</f>
        <v>0</v>
      </c>
      <c r="C16" s="202">
        <v>70</v>
      </c>
      <c r="D16" s="202">
        <f ca="1">OFFSET(References!$O$47,'Operator Performance'!G16-1,0)</f>
        <v>44</v>
      </c>
      <c r="E16" s="202">
        <f>'Operator Performance'!E16</f>
        <v>0</v>
      </c>
      <c r="F16" s="204">
        <f>'Operator Performance'!F16</f>
        <v>0</v>
      </c>
    </row>
    <row r="17" spans="1:6" ht="12.75">
      <c r="A17" s="204" t="str">
        <f ca="1" t="shared" si="0"/>
        <v>8901139825</v>
      </c>
      <c r="B17" s="202">
        <f>ProfileHeader!$A$3</f>
        <v>0</v>
      </c>
      <c r="C17" s="202">
        <v>71</v>
      </c>
      <c r="D17" s="202">
        <f ca="1">OFFSET(References!$O$47,'Operator Performance'!G17-1,0)</f>
        <v>46</v>
      </c>
      <c r="E17" s="202">
        <f>'Operator Performance'!E17</f>
        <v>0</v>
      </c>
      <c r="F17" s="204">
        <f>'Operator Performance'!F17</f>
        <v>0</v>
      </c>
    </row>
    <row r="18" spans="1:6" ht="12.75">
      <c r="A18" s="204" t="str">
        <f ca="1" t="shared" si="0"/>
        <v>6435332600</v>
      </c>
      <c r="B18" s="202">
        <f>ProfileHeader!$A$3</f>
        <v>0</v>
      </c>
      <c r="C18" s="202">
        <v>72</v>
      </c>
      <c r="D18" s="202">
        <f ca="1">OFFSET(References!$O$47,'Operator Performance'!G18-1,0)</f>
        <v>48</v>
      </c>
      <c r="E18" s="202">
        <f>'Operator Performance'!E18</f>
        <v>0</v>
      </c>
      <c r="F18" s="204">
        <f>'Operator Performance'!F18</f>
        <v>0</v>
      </c>
    </row>
    <row r="19" spans="1:6" ht="12.75">
      <c r="A19" s="204" t="str">
        <f ca="1" t="shared" si="0"/>
        <v>2739396666</v>
      </c>
      <c r="B19" s="202">
        <f>ProfileHeader!$A$3</f>
        <v>0</v>
      </c>
      <c r="C19" s="202">
        <v>73</v>
      </c>
      <c r="D19" s="202">
        <f ca="1">OFFSET(References!$O$47,'Operator Performance'!G19-1,0)</f>
        <v>50</v>
      </c>
      <c r="E19" s="202">
        <f>'Operator Performance'!E19</f>
        <v>0</v>
      </c>
      <c r="F19" s="204">
        <f>'Operator Performance'!F19</f>
        <v>0</v>
      </c>
    </row>
    <row r="20" spans="1:6" ht="12.75">
      <c r="A20" s="204" t="str">
        <f ca="1" t="shared" si="0"/>
        <v>2693822476</v>
      </c>
      <c r="B20" s="202">
        <f>ProfileHeader!$A$3</f>
        <v>0</v>
      </c>
      <c r="C20" s="202">
        <v>74</v>
      </c>
      <c r="D20" s="202">
        <f ca="1">OFFSET(References!$O$47,'Operator Performance'!G20-1,0)</f>
        <v>52</v>
      </c>
      <c r="E20" s="202">
        <f>'Operator Performance'!E20</f>
        <v>0</v>
      </c>
      <c r="F20" s="204">
        <f>'Operator Performance'!F20</f>
        <v>0</v>
      </c>
    </row>
    <row r="21" spans="1:6" ht="12.75">
      <c r="A21" s="204" t="str">
        <f ca="1" t="shared" si="0"/>
        <v>5413412473</v>
      </c>
      <c r="B21" s="202">
        <f>ProfileHeader!$A$3</f>
        <v>0</v>
      </c>
      <c r="C21" s="202">
        <v>77</v>
      </c>
      <c r="D21" s="202">
        <f ca="1">OFFSET(References!$O$47,'Operator Performance'!G21-1,0)</f>
        <v>65</v>
      </c>
      <c r="E21" s="202">
        <f>'Operator Performance'!E21</f>
        <v>0</v>
      </c>
      <c r="F21" s="204">
        <f>'Operator Performance'!F21</f>
        <v>0</v>
      </c>
    </row>
    <row r="22" spans="1:6" ht="12.75">
      <c r="A22" s="204" t="str">
        <f ca="1" t="shared" si="0"/>
        <v>6854684283</v>
      </c>
      <c r="B22" s="202">
        <f>ProfileHeader!$A$3</f>
        <v>0</v>
      </c>
      <c r="C22" s="202">
        <v>79</v>
      </c>
      <c r="D22" s="202" t="e">
        <f ca="1">OFFSET(References!$O$47,'Operator Performance'!#REF!-1,0)</f>
        <v>#REF!</v>
      </c>
      <c r="E22" s="202" t="e">
        <f>'Operator Performance'!#REF!</f>
        <v>#REF!</v>
      </c>
      <c r="F22" s="204" t="e">
        <f>'Operator Performance'!#REF!</f>
        <v>#REF!</v>
      </c>
    </row>
    <row r="23" spans="1:6" ht="12.75">
      <c r="A23" s="204" t="str">
        <f ca="1" t="shared" si="0"/>
        <v>8205089811</v>
      </c>
      <c r="B23" s="202">
        <f>ProfileHeader!$A$3</f>
        <v>0</v>
      </c>
      <c r="C23" s="202">
        <v>80</v>
      </c>
      <c r="D23" s="202">
        <f ca="1">OFFSET(References!$O$47,'Operator Performance'!G25-1,0)</f>
        <v>73</v>
      </c>
      <c r="E23" s="202">
        <f>'Operator Performance'!E25</f>
        <v>0</v>
      </c>
      <c r="F23" s="204">
        <f>'Operator Performance'!F25</f>
        <v>0</v>
      </c>
    </row>
    <row r="24" spans="1:6" ht="12.75">
      <c r="A24" s="204" t="str">
        <f ca="1" t="shared" si="0"/>
        <v>6811701920</v>
      </c>
      <c r="B24" s="202">
        <f>ProfileHeader!$A$3</f>
        <v>0</v>
      </c>
      <c r="C24" s="202">
        <v>81</v>
      </c>
      <c r="D24" s="202">
        <f ca="1">OFFSET(References!$O$47,'Operator Performance'!G26-1,0)</f>
        <v>75</v>
      </c>
      <c r="E24" s="202">
        <f>'Operator Performance'!E26</f>
        <v>0</v>
      </c>
      <c r="F24" s="204">
        <f>'Operator Performance'!F26</f>
        <v>0</v>
      </c>
    </row>
    <row r="25" spans="1:6" ht="12.75">
      <c r="A25" s="204" t="str">
        <f ca="1" t="shared" si="0"/>
        <v>2668172670</v>
      </c>
      <c r="B25" s="202">
        <f>ProfileHeader!$A$3</f>
        <v>0</v>
      </c>
      <c r="C25" s="202">
        <v>82</v>
      </c>
      <c r="D25" s="202">
        <f ca="1">OFFSET(References!$O$47,'Operator Performance'!G27-1,0)</f>
        <v>77</v>
      </c>
      <c r="E25" s="202">
        <f>'Operator Performance'!E27</f>
        <v>0</v>
      </c>
      <c r="F25" s="204">
        <f>'Operator Performance'!F27</f>
        <v>0</v>
      </c>
    </row>
    <row r="26" spans="1:6" ht="12.75">
      <c r="A26" s="204" t="str">
        <f ca="1" t="shared" si="0"/>
        <v>5252946142</v>
      </c>
      <c r="B26" s="202">
        <f>ProfileHeader!$A$3</f>
        <v>0</v>
      </c>
      <c r="C26" s="202">
        <v>83</v>
      </c>
      <c r="D26" s="202">
        <f ca="1">OFFSET(References!$O$47,'Operator Performance'!G28-1,0)</f>
        <v>79</v>
      </c>
      <c r="E26" s="202">
        <f>'Operator Performance'!E28</f>
        <v>0</v>
      </c>
      <c r="F26" s="204">
        <f>'Operator Performance'!F28</f>
        <v>0</v>
      </c>
    </row>
    <row r="27" spans="1:6" ht="12.75">
      <c r="A27" s="204" t="str">
        <f ca="1" t="shared" si="0"/>
        <v>8379676455</v>
      </c>
      <c r="B27" s="202">
        <f>ProfileHeader!$A$3</f>
        <v>0</v>
      </c>
      <c r="C27" s="202">
        <v>84</v>
      </c>
      <c r="D27" s="202" t="e">
        <f ca="1">OFFSET(References!$O$47,'Operator Performance'!#REF!-1,0)</f>
        <v>#REF!</v>
      </c>
      <c r="E27" s="202" t="e">
        <f>'Operator Performance'!#REF!</f>
        <v>#REF!</v>
      </c>
      <c r="F27" s="204" t="e">
        <f>'Operator Performance'!#REF!</f>
        <v>#REF!</v>
      </c>
    </row>
    <row r="28" spans="1:6" ht="12.75">
      <c r="A28" s="204" t="str">
        <f ca="1" t="shared" si="0"/>
        <v>3958532214</v>
      </c>
      <c r="B28" s="202">
        <f>ProfileHeader!$A$3</f>
        <v>0</v>
      </c>
      <c r="C28" s="202">
        <v>85</v>
      </c>
      <c r="D28" s="202" t="e">
        <f ca="1">OFFSET(References!$O$47,'Operator Performance'!#REF!-1,0)</f>
        <v>#REF!</v>
      </c>
      <c r="E28" s="202" t="e">
        <f>'Operator Performance'!#REF!</f>
        <v>#REF!</v>
      </c>
      <c r="F28" s="204" t="e">
        <f>'Operator Performance'!#REF!</f>
        <v>#REF!</v>
      </c>
    </row>
    <row r="29" spans="1:6" ht="12.75">
      <c r="A29" s="204" t="str">
        <f ca="1" t="shared" si="0"/>
        <v>9188253958</v>
      </c>
      <c r="B29" s="202">
        <f>ProfileHeader!$A$3</f>
        <v>0</v>
      </c>
      <c r="C29" s="202">
        <v>86</v>
      </c>
      <c r="D29" s="202" t="e">
        <f ca="1">OFFSET(References!$O$47,'Operator Performance'!#REF!-1,0)</f>
        <v>#REF!</v>
      </c>
      <c r="E29" s="202" t="e">
        <f>'Operator Performance'!#REF!</f>
        <v>#REF!</v>
      </c>
      <c r="F29" s="204" t="e">
        <f>'Operator Performance'!#REF!</f>
        <v>#REF!</v>
      </c>
    </row>
    <row r="30" spans="1:6" ht="12.75">
      <c r="A30" s="204" t="str">
        <f ca="1" t="shared" si="0"/>
        <v>8873126581</v>
      </c>
      <c r="B30" s="202">
        <f>ProfileHeader!$A$3</f>
        <v>0</v>
      </c>
      <c r="C30" s="202">
        <v>88</v>
      </c>
      <c r="D30" s="202">
        <f ca="1">OFFSET(References!$O$47,'Operator Performance'!G33-1,0)</f>
        <v>89</v>
      </c>
      <c r="E30" s="202">
        <f>'Operator Performance'!E33</f>
        <v>1</v>
      </c>
      <c r="F30" s="204">
        <f>'Operator Performance'!F33</f>
        <v>0</v>
      </c>
    </row>
    <row r="31" spans="1:6" ht="12.75">
      <c r="A31" s="204" t="str">
        <f ca="1" t="shared" si="0"/>
        <v>4120304539</v>
      </c>
      <c r="B31" s="202">
        <f>ProfileHeader!$A$3</f>
        <v>0</v>
      </c>
      <c r="C31" s="202">
        <v>89</v>
      </c>
      <c r="D31" s="202" t="e">
        <f ca="1">OFFSET(References!$O$47,'Operator Performance'!#REF!-1,0)</f>
        <v>#REF!</v>
      </c>
      <c r="E31" s="202" t="e">
        <f>'Operator Performance'!#REF!</f>
        <v>#REF!</v>
      </c>
      <c r="F31" s="204" t="e">
        <f>'Operator Performance'!#REF!</f>
        <v>#REF!</v>
      </c>
    </row>
    <row r="32" spans="1:6" ht="12.75">
      <c r="A32" s="204" t="str">
        <f ca="1" t="shared" si="0"/>
        <v>7087199309</v>
      </c>
      <c r="B32" s="202">
        <f>ProfileHeader!$A$3</f>
        <v>0</v>
      </c>
      <c r="C32" s="202">
        <v>90</v>
      </c>
      <c r="D32" s="202" t="e">
        <f ca="1">OFFSET(References!$O$47,'Operator Performance'!#REF!-1,0)</f>
        <v>#REF!</v>
      </c>
      <c r="E32" s="202" t="e">
        <f>'Operator Performance'!#REF!</f>
        <v>#REF!</v>
      </c>
      <c r="F32" s="204" t="e">
        <f>'Operator Performance'!#REF!</f>
        <v>#REF!</v>
      </c>
    </row>
    <row r="33" spans="1:6" ht="12.75">
      <c r="A33" s="204" t="str">
        <f ca="1" t="shared" si="0"/>
        <v>619851938</v>
      </c>
      <c r="B33" s="202">
        <f>ProfileHeader!$A$3</f>
        <v>0</v>
      </c>
      <c r="C33" s="202">
        <v>91</v>
      </c>
      <c r="D33" s="202" t="e">
        <f ca="1">OFFSET(References!$O$47,'Operator Performance'!#REF!-1,0)</f>
        <v>#REF!</v>
      </c>
      <c r="E33" s="202" t="e">
        <f>'Operator Performance'!#REF!</f>
        <v>#REF!</v>
      </c>
      <c r="F33" s="204" t="e">
        <f>'Operator Performance'!#REF!</f>
        <v>#REF!</v>
      </c>
    </row>
    <row r="34" spans="1:6" ht="12.75">
      <c r="A34" s="204" t="str">
        <f ca="1" t="shared" si="0"/>
        <v>8130137362</v>
      </c>
      <c r="B34" s="202">
        <f>ProfileHeader!$A$3</f>
        <v>0</v>
      </c>
      <c r="C34" s="202">
        <v>92</v>
      </c>
      <c r="D34" s="202">
        <f ca="1">OFFSET(References!$O$47,'Operator Performance'!G37-1,0)</f>
        <v>93</v>
      </c>
      <c r="E34" s="202">
        <f>'Operator Performance'!E37</f>
        <v>0</v>
      </c>
      <c r="F34" s="204">
        <f>'Operator Performance'!F37</f>
        <v>0</v>
      </c>
    </row>
    <row r="35" spans="1:6" ht="12.75">
      <c r="A35" s="204" t="str">
        <f ca="1" t="shared" si="0"/>
        <v>3306559337</v>
      </c>
      <c r="B35" s="202">
        <f>ProfileHeader!$A$3</f>
        <v>0</v>
      </c>
      <c r="C35" s="202">
        <v>97</v>
      </c>
      <c r="D35" s="202">
        <f ca="1">OFFSET(References!$O$47,'Operator Performance'!G38-1,0)</f>
        <v>95</v>
      </c>
      <c r="E35" s="202">
        <f>'Operator Performance'!E38</f>
        <v>0</v>
      </c>
      <c r="F35" s="204">
        <f>'Operator Performance'!F38</f>
        <v>0</v>
      </c>
    </row>
    <row r="36" spans="1:6" ht="12.75">
      <c r="A36" s="204" t="str">
        <f ca="1" t="shared" si="0"/>
        <v>8540425315</v>
      </c>
      <c r="B36" s="202">
        <f>ProfileHeader!$A$3</f>
        <v>0</v>
      </c>
      <c r="C36" s="202">
        <v>99</v>
      </c>
      <c r="D36" s="202">
        <f ca="1">OFFSET(References!$O$47,'Operator Performance'!G39-1,0)</f>
        <v>97</v>
      </c>
      <c r="E36" s="202">
        <f>'Operator Performance'!E39</f>
        <v>0</v>
      </c>
      <c r="F36" s="204">
        <f>'Operator Performance'!F39</f>
        <v>0</v>
      </c>
    </row>
    <row r="37" spans="1:6" ht="12.75">
      <c r="A37" s="204" t="str">
        <f ca="1" t="shared" si="0"/>
        <v>7466084565</v>
      </c>
      <c r="B37" s="202">
        <f>ProfileHeader!$A$3</f>
        <v>0</v>
      </c>
      <c r="C37" s="202">
        <v>100</v>
      </c>
      <c r="D37" s="202">
        <f ca="1">OFFSET(References!$O$47,'Operator Performance'!G40-1,0)</f>
        <v>107</v>
      </c>
      <c r="E37" s="202">
        <f>'Operator Performance'!E40</f>
        <v>0</v>
      </c>
      <c r="F37" s="204">
        <f>'Operator Performance'!F40</f>
        <v>0</v>
      </c>
    </row>
    <row r="38" spans="1:6" ht="12.75">
      <c r="A38" s="204" t="str">
        <f ca="1" t="shared" si="0"/>
        <v>8590801113</v>
      </c>
      <c r="B38" s="202">
        <f>ProfileHeader!$A$3</f>
        <v>0</v>
      </c>
      <c r="C38" s="202">
        <v>101</v>
      </c>
      <c r="D38" s="202">
        <f ca="1">OFFSET(References!$O$47,'Operator Performance'!G41-1,0)</f>
        <v>111</v>
      </c>
      <c r="E38" s="202">
        <f>'Operator Performance'!E41</f>
        <v>0</v>
      </c>
      <c r="F38" s="204">
        <f>'Operator Performance'!F41</f>
        <v>0</v>
      </c>
    </row>
    <row r="39" spans="1:6" ht="12.75">
      <c r="A39" s="204" t="str">
        <f ca="1" t="shared" si="0"/>
        <v>6554502662</v>
      </c>
      <c r="B39" s="202">
        <f>ProfileHeader!$A$3</f>
        <v>0</v>
      </c>
      <c r="C39" s="202">
        <v>102</v>
      </c>
      <c r="D39" s="202" t="e">
        <f ca="1">OFFSET(References!$O$47,'Operator Performance'!#REF!-1,0)</f>
        <v>#REF!</v>
      </c>
      <c r="E39" s="202" t="e">
        <f>'Operator Performance'!#REF!</f>
        <v>#REF!</v>
      </c>
      <c r="F39" s="204" t="e">
        <f>'Operator Performance'!#REF!</f>
        <v>#REF!</v>
      </c>
    </row>
    <row r="40" spans="1:6" ht="12.75">
      <c r="A40" s="204" t="str">
        <f ca="1" t="shared" si="0"/>
        <v>4874352627</v>
      </c>
      <c r="B40" s="202">
        <f>ProfileHeader!$A$3</f>
        <v>0</v>
      </c>
      <c r="C40" s="202">
        <v>103</v>
      </c>
      <c r="D40" s="202">
        <f ca="1">OFFSET(References!$O$47,'Operator Performance'!G42-1,0)</f>
        <v>115</v>
      </c>
      <c r="E40" s="202">
        <f>'Operator Performance'!E42</f>
        <v>0</v>
      </c>
      <c r="F40" s="204">
        <f>'Operator Performance'!F42</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Gillan</dc:creator>
  <cp:keywords/>
  <dc:description/>
  <cp:lastModifiedBy>Registered User</cp:lastModifiedBy>
  <cp:lastPrinted>2005-10-03T15:12:33Z</cp:lastPrinted>
  <dcterms:created xsi:type="dcterms:W3CDTF">2005-09-28T20:46:41Z</dcterms:created>
  <dcterms:modified xsi:type="dcterms:W3CDTF">2019-02-26T14:55:55Z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